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gg\Downloads\"/>
    </mc:Choice>
  </mc:AlternateContent>
  <xr:revisionPtr revIDLastSave="0" documentId="13_ncr:1_{34D716D1-DF93-474C-892A-CD375FCF89E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Wisconsin" sheetId="1" r:id="rId1"/>
    <sheet name="Milwaukee" sheetId="2" r:id="rId2"/>
    <sheet name="Index" sheetId="3" r:id="rId3"/>
    <sheet name="Projections" sheetId="5" r:id="rId4"/>
    <sheet name="Half Sorter" sheetId="6" r:id="rId5"/>
    <sheet name="Flex Sorter" sheetId="13" r:id="rId6"/>
    <sheet name="Screen Cap Sample" sheetId="4" r:id="rId7"/>
    <sheet name="Updated Full Schedule" sheetId="15" r:id="rId8"/>
  </sheets>
  <definedNames>
    <definedName name="_xlnm._FilterDatabase" localSheetId="5" hidden="1">'Flex Sorter'!$A$1:$N$45</definedName>
    <definedName name="_xlnm._FilterDatabase" localSheetId="4" hidden="1">'Half Sorter'!$A$1:$I$45</definedName>
    <definedName name="_xlnm._FilterDatabase" localSheetId="2" hidden="1">Index!$H$1:$K$30</definedName>
    <definedName name="_xlnm._FilterDatabase" localSheetId="3" hidden="1">Projections!$A$2:$G$84</definedName>
    <definedName name="_xlnm._FilterDatabase" localSheetId="7" hidden="1">'Updated Full Schedule'!$A$1:$I$83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5" l="1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AA4" i="13" l="1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3" i="13"/>
  <c r="L45" i="13"/>
  <c r="M45" i="13"/>
  <c r="N45" i="13"/>
  <c r="K45" i="13"/>
  <c r="R3" i="13"/>
  <c r="S3" i="13"/>
  <c r="R4" i="13"/>
  <c r="S4" i="13"/>
  <c r="R5" i="13"/>
  <c r="S5" i="13"/>
  <c r="R6" i="13"/>
  <c r="S7" i="13"/>
  <c r="R8" i="13"/>
  <c r="S8" i="13"/>
  <c r="R9" i="13"/>
  <c r="S10" i="13"/>
  <c r="R11" i="13"/>
  <c r="S11" i="13"/>
  <c r="S12" i="13"/>
  <c r="R13" i="13"/>
  <c r="R14" i="13"/>
  <c r="S14" i="13"/>
  <c r="S15" i="13"/>
  <c r="R16" i="13"/>
  <c r="R17" i="13"/>
  <c r="S17" i="13"/>
  <c r="R18" i="13"/>
  <c r="S18" i="13"/>
  <c r="S19" i="13"/>
  <c r="R20" i="13"/>
  <c r="S20" i="13"/>
  <c r="R21" i="13"/>
  <c r="S21" i="13"/>
  <c r="R22" i="13"/>
  <c r="R23" i="13"/>
  <c r="S23" i="13"/>
  <c r="S24" i="13"/>
  <c r="R25" i="13"/>
  <c r="S25" i="13"/>
  <c r="R26" i="13"/>
  <c r="R27" i="13"/>
  <c r="S27" i="13"/>
  <c r="R28" i="13"/>
  <c r="S28" i="13"/>
  <c r="S29" i="13"/>
  <c r="R30" i="13"/>
  <c r="S30" i="13"/>
  <c r="S31" i="13"/>
  <c r="R32" i="13"/>
  <c r="R33" i="13"/>
  <c r="S33" i="13"/>
  <c r="S34" i="13"/>
  <c r="R35" i="13"/>
  <c r="S35" i="13"/>
  <c r="R36" i="13"/>
  <c r="R37" i="13"/>
  <c r="S38" i="13"/>
  <c r="R39" i="13"/>
  <c r="S39" i="13"/>
  <c r="R40" i="13"/>
  <c r="S40" i="13"/>
  <c r="R41" i="13"/>
  <c r="S42" i="13"/>
  <c r="R44" i="13"/>
  <c r="S44" i="13"/>
  <c r="R2" i="13"/>
  <c r="S2" i="13"/>
  <c r="Q2" i="13"/>
  <c r="E44" i="13"/>
  <c r="F44" i="13" s="1"/>
  <c r="D44" i="13"/>
  <c r="C44" i="13"/>
  <c r="P43" i="13"/>
  <c r="E43" i="13"/>
  <c r="F43" i="13" s="1"/>
  <c r="D43" i="13"/>
  <c r="C43" i="13"/>
  <c r="E42" i="13"/>
  <c r="F42" i="13" s="1"/>
  <c r="D42" i="13"/>
  <c r="C42" i="13"/>
  <c r="P41" i="13"/>
  <c r="E41" i="13"/>
  <c r="F41" i="13" s="1"/>
  <c r="D41" i="13"/>
  <c r="C41" i="13"/>
  <c r="Q40" i="13"/>
  <c r="E40" i="13"/>
  <c r="F40" i="13" s="1"/>
  <c r="D40" i="13"/>
  <c r="C40" i="13"/>
  <c r="P39" i="13"/>
  <c r="E39" i="13"/>
  <c r="F39" i="13" s="1"/>
  <c r="D39" i="13"/>
  <c r="C39" i="13"/>
  <c r="Q38" i="13"/>
  <c r="E38" i="13"/>
  <c r="F38" i="13" s="1"/>
  <c r="D38" i="13"/>
  <c r="C38" i="13"/>
  <c r="E37" i="13"/>
  <c r="F37" i="13" s="1"/>
  <c r="D37" i="13"/>
  <c r="C37" i="13"/>
  <c r="P36" i="13"/>
  <c r="Q36" i="13"/>
  <c r="E36" i="13"/>
  <c r="F36" i="13" s="1"/>
  <c r="D36" i="13"/>
  <c r="C36" i="13"/>
  <c r="Q35" i="13"/>
  <c r="E35" i="13"/>
  <c r="F35" i="13" s="1"/>
  <c r="D35" i="13"/>
  <c r="C35" i="13"/>
  <c r="P34" i="13"/>
  <c r="E34" i="13"/>
  <c r="F34" i="13" s="1"/>
  <c r="D34" i="13"/>
  <c r="C34" i="13"/>
  <c r="E33" i="13"/>
  <c r="F33" i="13" s="1"/>
  <c r="D33" i="13"/>
  <c r="C33" i="13"/>
  <c r="Q32" i="13"/>
  <c r="E32" i="13"/>
  <c r="F32" i="13" s="1"/>
  <c r="D32" i="13"/>
  <c r="C32" i="13"/>
  <c r="Q31" i="13"/>
  <c r="P31" i="13"/>
  <c r="E31" i="13"/>
  <c r="F31" i="13" s="1"/>
  <c r="D31" i="13"/>
  <c r="C31" i="13"/>
  <c r="Q30" i="13"/>
  <c r="E29" i="13"/>
  <c r="F29" i="13" s="1"/>
  <c r="D29" i="13"/>
  <c r="C29" i="13"/>
  <c r="P29" i="13"/>
  <c r="E28" i="13"/>
  <c r="F28" i="13" s="1"/>
  <c r="D28" i="13"/>
  <c r="C28" i="13"/>
  <c r="P28" i="13"/>
  <c r="E27" i="13"/>
  <c r="F27" i="13" s="1"/>
  <c r="D27" i="13"/>
  <c r="C27" i="13"/>
  <c r="Q27" i="13"/>
  <c r="E26" i="13"/>
  <c r="F26" i="13" s="1"/>
  <c r="D26" i="13"/>
  <c r="C26" i="13"/>
  <c r="P26" i="13"/>
  <c r="E25" i="13"/>
  <c r="F25" i="13" s="1"/>
  <c r="D25" i="13"/>
  <c r="C25" i="13"/>
  <c r="Q25" i="13"/>
  <c r="E24" i="13"/>
  <c r="F24" i="13" s="1"/>
  <c r="D24" i="13"/>
  <c r="C24" i="13"/>
  <c r="P24" i="13"/>
  <c r="E23" i="13"/>
  <c r="F23" i="13" s="1"/>
  <c r="D23" i="13"/>
  <c r="C23" i="13"/>
  <c r="Q23" i="13"/>
  <c r="E22" i="13"/>
  <c r="F22" i="13" s="1"/>
  <c r="D22" i="13"/>
  <c r="C22" i="13"/>
  <c r="P22" i="13"/>
  <c r="E21" i="13"/>
  <c r="F21" i="13" s="1"/>
  <c r="D21" i="13"/>
  <c r="C21" i="13"/>
  <c r="P21" i="13"/>
  <c r="E20" i="13"/>
  <c r="F20" i="13" s="1"/>
  <c r="D20" i="13"/>
  <c r="C20" i="13"/>
  <c r="E19" i="13"/>
  <c r="F19" i="13" s="1"/>
  <c r="D19" i="13"/>
  <c r="C19" i="13"/>
  <c r="P19" i="13"/>
  <c r="E30" i="13"/>
  <c r="F30" i="13" s="1"/>
  <c r="D30" i="13"/>
  <c r="C30" i="13"/>
  <c r="Q18" i="13"/>
  <c r="P18" i="13"/>
  <c r="E18" i="13"/>
  <c r="F18" i="13" s="1"/>
  <c r="D18" i="13"/>
  <c r="C18" i="13"/>
  <c r="E17" i="13"/>
  <c r="F17" i="13" s="1"/>
  <c r="D17" i="13"/>
  <c r="C17" i="13"/>
  <c r="E16" i="13"/>
  <c r="F16" i="13" s="1"/>
  <c r="D16" i="13"/>
  <c r="C16" i="13"/>
  <c r="P15" i="13"/>
  <c r="E15" i="13"/>
  <c r="F15" i="13" s="1"/>
  <c r="D15" i="13"/>
  <c r="C15" i="13"/>
  <c r="Q14" i="13"/>
  <c r="E14" i="13"/>
  <c r="F14" i="13" s="1"/>
  <c r="D14" i="13"/>
  <c r="C14" i="13"/>
  <c r="Q13" i="13"/>
  <c r="P13" i="13"/>
  <c r="E13" i="13"/>
  <c r="F13" i="13" s="1"/>
  <c r="D13" i="13"/>
  <c r="C13" i="13"/>
  <c r="P12" i="13"/>
  <c r="E12" i="13"/>
  <c r="F12" i="13" s="1"/>
  <c r="D12" i="13"/>
  <c r="C12" i="13"/>
  <c r="E11" i="13"/>
  <c r="F11" i="13" s="1"/>
  <c r="D11" i="13"/>
  <c r="C11" i="13"/>
  <c r="E10" i="13"/>
  <c r="F10" i="13" s="1"/>
  <c r="D10" i="13"/>
  <c r="C10" i="13"/>
  <c r="P9" i="13"/>
  <c r="E9" i="13"/>
  <c r="F9" i="13" s="1"/>
  <c r="D9" i="13"/>
  <c r="C9" i="13"/>
  <c r="E8" i="13"/>
  <c r="F8" i="13" s="1"/>
  <c r="D8" i="13"/>
  <c r="C8" i="13"/>
  <c r="Q7" i="13"/>
  <c r="E7" i="13"/>
  <c r="F7" i="13" s="1"/>
  <c r="D7" i="13"/>
  <c r="C7" i="13"/>
  <c r="P6" i="13"/>
  <c r="E6" i="13"/>
  <c r="F6" i="13" s="1"/>
  <c r="D6" i="13"/>
  <c r="C6" i="13"/>
  <c r="E5" i="13"/>
  <c r="F5" i="13" s="1"/>
  <c r="D5" i="13"/>
  <c r="C5" i="13"/>
  <c r="E4" i="13"/>
  <c r="F4" i="13" s="1"/>
  <c r="D4" i="13"/>
  <c r="C4" i="13"/>
  <c r="Q3" i="13"/>
  <c r="P3" i="13"/>
  <c r="E3" i="13"/>
  <c r="F3" i="13" s="1"/>
  <c r="D3" i="13"/>
  <c r="C3" i="13"/>
  <c r="P2" i="13"/>
  <c r="E2" i="13"/>
  <c r="D2" i="13"/>
  <c r="C2" i="13"/>
  <c r="R43" i="13" l="1"/>
  <c r="S37" i="13"/>
  <c r="X20" i="13"/>
  <c r="X22" i="13"/>
  <c r="X24" i="13"/>
  <c r="X26" i="13"/>
  <c r="Y22" i="13"/>
  <c r="Y24" i="13"/>
  <c r="Y20" i="13"/>
  <c r="X21" i="13"/>
  <c r="X23" i="13"/>
  <c r="X25" i="13"/>
  <c r="Y21" i="13"/>
  <c r="Y23" i="13"/>
  <c r="Y25" i="13"/>
  <c r="Y26" i="13"/>
  <c r="Q42" i="13"/>
  <c r="Y34" i="13"/>
  <c r="Y58" i="13"/>
  <c r="Y35" i="13"/>
  <c r="Y39" i="13"/>
  <c r="Y43" i="13"/>
  <c r="Y47" i="13"/>
  <c r="Y51" i="13"/>
  <c r="Y55" i="13"/>
  <c r="Y59" i="13"/>
  <c r="Y36" i="13"/>
  <c r="Y40" i="13"/>
  <c r="Y44" i="13"/>
  <c r="Y48" i="13"/>
  <c r="Y52" i="13"/>
  <c r="Y56" i="13"/>
  <c r="Y60" i="13"/>
  <c r="Y37" i="13"/>
  <c r="Y41" i="13"/>
  <c r="Y45" i="13"/>
  <c r="Y49" i="13"/>
  <c r="Y53" i="13"/>
  <c r="Y57" i="13"/>
  <c r="Y61" i="13"/>
  <c r="Y38" i="13"/>
  <c r="Y42" i="13"/>
  <c r="Y46" i="13"/>
  <c r="Y50" i="13"/>
  <c r="Y54" i="13"/>
  <c r="Y33" i="13"/>
  <c r="X38" i="13"/>
  <c r="X50" i="13"/>
  <c r="X54" i="13"/>
  <c r="X60" i="13"/>
  <c r="X33" i="13"/>
  <c r="X39" i="13"/>
  <c r="X43" i="13"/>
  <c r="X47" i="13"/>
  <c r="X53" i="13"/>
  <c r="X57" i="13"/>
  <c r="X61" i="13"/>
  <c r="X35" i="13"/>
  <c r="X37" i="13"/>
  <c r="X41" i="13"/>
  <c r="X45" i="13"/>
  <c r="X49" i="13"/>
  <c r="X51" i="13"/>
  <c r="X55" i="13"/>
  <c r="X59" i="13"/>
  <c r="X34" i="13"/>
  <c r="X36" i="13"/>
  <c r="X40" i="13"/>
  <c r="X42" i="13"/>
  <c r="X44" i="13"/>
  <c r="X46" i="13"/>
  <c r="X48" i="13"/>
  <c r="X52" i="13"/>
  <c r="X56" i="13"/>
  <c r="X58" i="13"/>
  <c r="V26" i="13"/>
  <c r="X4" i="13"/>
  <c r="Y8" i="13"/>
  <c r="Y6" i="13"/>
  <c r="Y4" i="13"/>
  <c r="X8" i="13"/>
  <c r="X6" i="13"/>
  <c r="V8" i="13"/>
  <c r="Y2" i="13"/>
  <c r="Y7" i="13"/>
  <c r="Y5" i="13"/>
  <c r="Y3" i="13"/>
  <c r="X2" i="13"/>
  <c r="X7" i="13"/>
  <c r="X5" i="13"/>
  <c r="X3" i="13"/>
  <c r="Q34" i="13"/>
  <c r="P33" i="13"/>
  <c r="W3" i="13"/>
  <c r="W4" i="13"/>
  <c r="W5" i="13"/>
  <c r="W6" i="13"/>
  <c r="W7" i="13"/>
  <c r="W8" i="13"/>
  <c r="W20" i="13"/>
  <c r="W21" i="13"/>
  <c r="W22" i="13"/>
  <c r="W23" i="13"/>
  <c r="W24" i="13"/>
  <c r="V2" i="13"/>
  <c r="F2" i="13"/>
  <c r="W2" i="13"/>
  <c r="V3" i="13"/>
  <c r="V4" i="13"/>
  <c r="V5" i="13"/>
  <c r="V6" i="13"/>
  <c r="V7" i="13"/>
  <c r="W25" i="13"/>
  <c r="W26" i="13"/>
  <c r="V20" i="13"/>
  <c r="V21" i="13"/>
  <c r="V22" i="13"/>
  <c r="V23" i="13"/>
  <c r="V24" i="13"/>
  <c r="W33" i="13"/>
  <c r="W37" i="13"/>
  <c r="W39" i="13"/>
  <c r="V33" i="13"/>
  <c r="V44" i="13"/>
  <c r="W48" i="13"/>
  <c r="W50" i="13"/>
  <c r="W52" i="13"/>
  <c r="W56" i="13"/>
  <c r="W58" i="13"/>
  <c r="W60" i="13"/>
  <c r="V41" i="13"/>
  <c r="W42" i="13"/>
  <c r="V43" i="13"/>
  <c r="W34" i="13"/>
  <c r="W44" i="13"/>
  <c r="W45" i="13"/>
  <c r="V47" i="13"/>
  <c r="V51" i="13"/>
  <c r="V53" i="13"/>
  <c r="V55" i="13"/>
  <c r="V59" i="13"/>
  <c r="V61" i="13"/>
  <c r="Q16" i="13"/>
  <c r="V25" i="13"/>
  <c r="V34" i="13"/>
  <c r="V36" i="13"/>
  <c r="W41" i="13"/>
  <c r="W43" i="13"/>
  <c r="W47" i="13"/>
  <c r="W49" i="13"/>
  <c r="W51" i="13"/>
  <c r="W53" i="13"/>
  <c r="W55" i="13"/>
  <c r="W57" i="13"/>
  <c r="W59" i="13"/>
  <c r="X17" i="13" l="1"/>
  <c r="X18" i="13" s="1"/>
  <c r="Y17" i="13"/>
  <c r="Y18" i="13" s="1"/>
  <c r="V60" i="13"/>
  <c r="V52" i="13"/>
  <c r="W36" i="13"/>
  <c r="W17" i="13"/>
  <c r="W18" i="13" s="1"/>
  <c r="V17" i="13"/>
  <c r="V57" i="13"/>
  <c r="V49" i="13"/>
  <c r="W40" i="13"/>
  <c r="W54" i="13"/>
  <c r="W46" i="13"/>
  <c r="V42" i="13"/>
  <c r="W35" i="13"/>
  <c r="V58" i="13"/>
  <c r="V50" i="13"/>
  <c r="V39" i="13"/>
  <c r="V35" i="13"/>
  <c r="W61" i="13"/>
  <c r="V45" i="13"/>
  <c r="V40" i="13"/>
  <c r="V56" i="13"/>
  <c r="V48" i="13"/>
  <c r="W38" i="13"/>
  <c r="V38" i="13"/>
  <c r="V54" i="13"/>
  <c r="V46" i="13"/>
  <c r="V37" i="13"/>
  <c r="V18" i="13" l="1"/>
  <c r="L31" i="6" l="1"/>
  <c r="K31" i="6"/>
  <c r="K40" i="6"/>
  <c r="L40" i="6"/>
  <c r="L16" i="6"/>
  <c r="K16" i="6"/>
  <c r="L20" i="6"/>
  <c r="K20" i="6"/>
  <c r="L25" i="6"/>
  <c r="K25" i="6"/>
  <c r="L33" i="6"/>
  <c r="K33" i="6"/>
  <c r="L34" i="6"/>
  <c r="K34" i="6"/>
  <c r="L36" i="6"/>
  <c r="K36" i="6"/>
  <c r="L38" i="6"/>
  <c r="K38" i="6"/>
  <c r="L41" i="6"/>
  <c r="K41" i="6"/>
  <c r="L42" i="6"/>
  <c r="K42" i="6"/>
  <c r="L44" i="6"/>
  <c r="K44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3" i="6"/>
  <c r="C10" i="5" l="1"/>
  <c r="I10" i="5" s="1"/>
  <c r="C39" i="5"/>
  <c r="I39" i="5" s="1"/>
  <c r="E39" i="5"/>
  <c r="K39" i="5" s="1"/>
  <c r="N39" i="5"/>
  <c r="C40" i="5"/>
  <c r="I40" i="5" s="1"/>
  <c r="E40" i="5"/>
  <c r="K40" i="5" s="1"/>
  <c r="N40" i="5"/>
  <c r="C41" i="5"/>
  <c r="I41" i="5" s="1"/>
  <c r="E41" i="5"/>
  <c r="K41" i="5" s="1"/>
  <c r="N41" i="5"/>
  <c r="C42" i="5"/>
  <c r="I42" i="5" s="1"/>
  <c r="E42" i="5"/>
  <c r="K42" i="5" s="1"/>
  <c r="N42" i="5"/>
  <c r="C36" i="5"/>
  <c r="I36" i="5" s="1"/>
  <c r="E36" i="5"/>
  <c r="K36" i="5" s="1"/>
  <c r="N36" i="5"/>
  <c r="C33" i="5"/>
  <c r="I33" i="5" s="1"/>
  <c r="E33" i="5"/>
  <c r="K33" i="5" s="1"/>
  <c r="N33" i="5"/>
  <c r="C34" i="5"/>
  <c r="I34" i="5" s="1"/>
  <c r="E34" i="5"/>
  <c r="K34" i="5" s="1"/>
  <c r="N34" i="5"/>
  <c r="C27" i="5"/>
  <c r="I26" i="5" s="1"/>
  <c r="E26" i="5"/>
  <c r="K26" i="5" s="1"/>
  <c r="N26" i="5"/>
  <c r="C22" i="5"/>
  <c r="I21" i="5" s="1"/>
  <c r="E21" i="5"/>
  <c r="K21" i="5" s="1"/>
  <c r="N21" i="5"/>
  <c r="C23" i="5"/>
  <c r="I22" i="5" s="1"/>
  <c r="E22" i="5"/>
  <c r="K22" i="5" s="1"/>
  <c r="N22" i="5"/>
  <c r="C14" i="5"/>
  <c r="I14" i="5" s="1"/>
  <c r="E14" i="5"/>
  <c r="K14" i="5" s="1"/>
  <c r="L14" i="5"/>
  <c r="N14" i="5"/>
  <c r="C15" i="5"/>
  <c r="I15" i="5" s="1"/>
  <c r="E15" i="5"/>
  <c r="K15" i="5" s="1"/>
  <c r="L15" i="5"/>
  <c r="N15" i="5"/>
  <c r="C16" i="5"/>
  <c r="I16" i="5" s="1"/>
  <c r="E16" i="5"/>
  <c r="K16" i="5" s="1"/>
  <c r="L16" i="5"/>
  <c r="N16" i="5"/>
  <c r="C9" i="5"/>
  <c r="I9" i="5" s="1"/>
  <c r="E9" i="5"/>
  <c r="K9" i="5" s="1"/>
  <c r="L9" i="5"/>
  <c r="N9" i="5"/>
  <c r="E10" i="5"/>
  <c r="K10" i="5" s="1"/>
  <c r="L10" i="5"/>
  <c r="N10" i="5"/>
  <c r="C11" i="5"/>
  <c r="I11" i="5" s="1"/>
  <c r="E11" i="5"/>
  <c r="K11" i="5" s="1"/>
  <c r="L11" i="5"/>
  <c r="N11" i="5"/>
  <c r="C12" i="5"/>
  <c r="I12" i="5" s="1"/>
  <c r="E12" i="5"/>
  <c r="K12" i="5" s="1"/>
  <c r="L12" i="5"/>
  <c r="N12" i="5"/>
  <c r="C6" i="5"/>
  <c r="I6" i="5" s="1"/>
  <c r="E6" i="5"/>
  <c r="K6" i="5" s="1"/>
  <c r="L6" i="5"/>
  <c r="N6" i="5"/>
  <c r="C7" i="5"/>
  <c r="I7" i="5" s="1"/>
  <c r="E7" i="5"/>
  <c r="K7" i="5" s="1"/>
  <c r="L7" i="5"/>
  <c r="N7" i="5"/>
  <c r="C3" i="5"/>
  <c r="I3" i="5" s="1"/>
  <c r="E3" i="5"/>
  <c r="K3" i="5" s="1"/>
  <c r="N3" i="5"/>
  <c r="I37" i="3" l="1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E44" i="3"/>
  <c r="I36" i="3"/>
  <c r="U49" i="2"/>
  <c r="T49" i="2"/>
  <c r="BC49" i="2"/>
  <c r="BB49" i="2"/>
  <c r="BC49" i="1"/>
  <c r="BB49" i="1"/>
  <c r="U49" i="1"/>
  <c r="T49" i="1"/>
  <c r="C49" i="1"/>
  <c r="D49" i="1"/>
  <c r="E49" i="1"/>
  <c r="P8" i="13" l="1"/>
  <c r="P4" i="13"/>
  <c r="P17" i="13"/>
  <c r="Q24" i="13"/>
  <c r="Q12" i="13"/>
  <c r="Q11" i="13"/>
  <c r="P16" i="13"/>
  <c r="P10" i="13"/>
  <c r="Q10" i="13"/>
  <c r="Q43" i="13"/>
  <c r="P37" i="13"/>
  <c r="P42" i="13"/>
  <c r="Q41" i="13"/>
  <c r="P7" i="13"/>
  <c r="Q15" i="13"/>
  <c r="E3" i="6" l="1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30" i="6"/>
  <c r="F30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2" i="6"/>
  <c r="F2" i="6" s="1"/>
  <c r="L5" i="5"/>
  <c r="L8" i="5"/>
  <c r="L13" i="5"/>
  <c r="L17" i="5"/>
  <c r="L45" i="6" l="1"/>
  <c r="K45" i="6"/>
  <c r="D44" i="6"/>
  <c r="C44" i="6"/>
  <c r="N43" i="6"/>
  <c r="D43" i="6"/>
  <c r="C43" i="6"/>
  <c r="O42" i="6"/>
  <c r="D42" i="6"/>
  <c r="C42" i="6"/>
  <c r="N41" i="6"/>
  <c r="D41" i="6"/>
  <c r="C41" i="6"/>
  <c r="O40" i="6"/>
  <c r="D40" i="6"/>
  <c r="C40" i="6"/>
  <c r="N39" i="6"/>
  <c r="D39" i="6"/>
  <c r="C39" i="6"/>
  <c r="O38" i="6"/>
  <c r="D38" i="6"/>
  <c r="C38" i="6"/>
  <c r="O37" i="6"/>
  <c r="D37" i="6"/>
  <c r="C37" i="6"/>
  <c r="N36" i="6"/>
  <c r="D36" i="6"/>
  <c r="C36" i="6"/>
  <c r="D35" i="6"/>
  <c r="C35" i="6"/>
  <c r="N34" i="6"/>
  <c r="D34" i="6"/>
  <c r="C34" i="6"/>
  <c r="O33" i="6"/>
  <c r="D33" i="6"/>
  <c r="C33" i="6"/>
  <c r="O32" i="6"/>
  <c r="D32" i="6"/>
  <c r="C32" i="6"/>
  <c r="N31" i="6"/>
  <c r="D31" i="6"/>
  <c r="C31" i="6"/>
  <c r="O30" i="6"/>
  <c r="D29" i="6"/>
  <c r="C29" i="6"/>
  <c r="N29" i="6"/>
  <c r="D28" i="6"/>
  <c r="C28" i="6"/>
  <c r="N28" i="6"/>
  <c r="D27" i="6"/>
  <c r="C27" i="6"/>
  <c r="O27" i="6"/>
  <c r="D26" i="6"/>
  <c r="C26" i="6"/>
  <c r="N26" i="6"/>
  <c r="D25" i="6"/>
  <c r="C25" i="6"/>
  <c r="O25" i="6"/>
  <c r="D24" i="6"/>
  <c r="C24" i="6"/>
  <c r="N24" i="6"/>
  <c r="D23" i="6"/>
  <c r="C23" i="6"/>
  <c r="O23" i="6"/>
  <c r="D22" i="6"/>
  <c r="C22" i="6"/>
  <c r="N22" i="6"/>
  <c r="D21" i="6"/>
  <c r="C21" i="6"/>
  <c r="O21" i="6"/>
  <c r="D20" i="6"/>
  <c r="C20" i="6"/>
  <c r="N20" i="6"/>
  <c r="D19" i="6"/>
  <c r="C19" i="6"/>
  <c r="O19" i="6"/>
  <c r="D30" i="6"/>
  <c r="C30" i="6"/>
  <c r="N18" i="6"/>
  <c r="D18" i="6"/>
  <c r="C18" i="6"/>
  <c r="O17" i="6"/>
  <c r="D17" i="6"/>
  <c r="C17" i="6"/>
  <c r="O16" i="6"/>
  <c r="D16" i="6"/>
  <c r="C16" i="6"/>
  <c r="N15" i="6"/>
  <c r="D15" i="6"/>
  <c r="C15" i="6"/>
  <c r="N14" i="6"/>
  <c r="D14" i="6"/>
  <c r="C14" i="6"/>
  <c r="O13" i="6"/>
  <c r="D13" i="6"/>
  <c r="C13" i="6"/>
  <c r="N12" i="6"/>
  <c r="D12" i="6"/>
  <c r="C12" i="6"/>
  <c r="N11" i="6"/>
  <c r="D11" i="6"/>
  <c r="C11" i="6"/>
  <c r="O10" i="6"/>
  <c r="D10" i="6"/>
  <c r="C10" i="6"/>
  <c r="N9" i="6"/>
  <c r="D9" i="6"/>
  <c r="C9" i="6"/>
  <c r="D8" i="6"/>
  <c r="C8" i="6"/>
  <c r="O7" i="6"/>
  <c r="D7" i="6"/>
  <c r="C7" i="6"/>
  <c r="N6" i="6"/>
  <c r="D6" i="6"/>
  <c r="C6" i="6"/>
  <c r="N5" i="6"/>
  <c r="D5" i="6"/>
  <c r="C5" i="6"/>
  <c r="O4" i="6"/>
  <c r="D4" i="6"/>
  <c r="C4" i="6"/>
  <c r="O3" i="6"/>
  <c r="N3" i="6"/>
  <c r="D3" i="6"/>
  <c r="C3" i="6"/>
  <c r="O2" i="6"/>
  <c r="N2" i="6"/>
  <c r="D2" i="6"/>
  <c r="C2" i="6"/>
  <c r="S35" i="6" l="1"/>
  <c r="S50" i="6"/>
  <c r="S61" i="6"/>
  <c r="S45" i="6"/>
  <c r="S56" i="6"/>
  <c r="S40" i="6"/>
  <c r="S55" i="6"/>
  <c r="S39" i="6"/>
  <c r="S43" i="6"/>
  <c r="S62" i="6"/>
  <c r="S46" i="6"/>
  <c r="S57" i="6"/>
  <c r="S41" i="6"/>
  <c r="S52" i="6"/>
  <c r="S36" i="6"/>
  <c r="S51" i="6"/>
  <c r="S38" i="6"/>
  <c r="S60" i="6"/>
  <c r="S59" i="6"/>
  <c r="S58" i="6"/>
  <c r="S42" i="6"/>
  <c r="S53" i="6"/>
  <c r="S37" i="6"/>
  <c r="S48" i="6"/>
  <c r="S34" i="6"/>
  <c r="S47" i="6"/>
  <c r="S54" i="6"/>
  <c r="S49" i="6"/>
  <c r="S44" i="6"/>
  <c r="T35" i="6"/>
  <c r="T39" i="6"/>
  <c r="T43" i="6"/>
  <c r="T47" i="6"/>
  <c r="T51" i="6"/>
  <c r="T55" i="6"/>
  <c r="T59" i="6"/>
  <c r="T34" i="6"/>
  <c r="T36" i="6"/>
  <c r="T40" i="6"/>
  <c r="T44" i="6"/>
  <c r="T48" i="6"/>
  <c r="T52" i="6"/>
  <c r="T56" i="6"/>
  <c r="T60" i="6"/>
  <c r="T37" i="6"/>
  <c r="T41" i="6"/>
  <c r="T45" i="6"/>
  <c r="T49" i="6"/>
  <c r="T53" i="6"/>
  <c r="T57" i="6"/>
  <c r="T61" i="6"/>
  <c r="T38" i="6"/>
  <c r="T42" i="6"/>
  <c r="T46" i="6"/>
  <c r="T50" i="6"/>
  <c r="T54" i="6"/>
  <c r="T58" i="6"/>
  <c r="T62" i="6"/>
  <c r="T2" i="6"/>
  <c r="S3" i="6"/>
  <c r="S8" i="6"/>
  <c r="T5" i="6"/>
  <c r="S21" i="6"/>
  <c r="T27" i="6"/>
  <c r="O35" i="6"/>
  <c r="O44" i="6"/>
  <c r="T22" i="6"/>
  <c r="S23" i="6"/>
  <c r="S25" i="6"/>
  <c r="S27" i="6"/>
  <c r="T3" i="6"/>
  <c r="S4" i="6"/>
  <c r="S6" i="6"/>
  <c r="T8" i="6"/>
  <c r="T4" i="6"/>
  <c r="T6" i="6"/>
  <c r="S7" i="6"/>
  <c r="S18" i="6"/>
  <c r="T21" i="6"/>
  <c r="S24" i="6"/>
  <c r="S26" i="6"/>
  <c r="S2" i="6"/>
  <c r="S5" i="6"/>
  <c r="O8" i="6"/>
  <c r="S22" i="6"/>
  <c r="T24" i="6"/>
  <c r="U2" i="6" l="1"/>
  <c r="U5" i="6"/>
  <c r="U3" i="6"/>
  <c r="U8" i="6"/>
  <c r="U22" i="6"/>
  <c r="U4" i="6"/>
  <c r="U21" i="6"/>
  <c r="T18" i="6"/>
  <c r="S19" i="6"/>
  <c r="T25" i="6"/>
  <c r="U25" i="6" s="1"/>
  <c r="T26" i="6"/>
  <c r="U26" i="6" s="1"/>
  <c r="T7" i="6"/>
  <c r="U7" i="6" s="1"/>
  <c r="U24" i="6"/>
  <c r="U6" i="6"/>
  <c r="U27" i="6"/>
  <c r="T23" i="6"/>
  <c r="U23" i="6" s="1"/>
  <c r="T19" i="6" l="1"/>
  <c r="U19" i="6" s="1"/>
  <c r="U18" i="6"/>
  <c r="N4" i="5" l="1"/>
  <c r="N5" i="5"/>
  <c r="N8" i="5"/>
  <c r="N13" i="5"/>
  <c r="N17" i="5"/>
  <c r="N29" i="5"/>
  <c r="N18" i="5"/>
  <c r="N19" i="5"/>
  <c r="N20" i="5"/>
  <c r="N23" i="5"/>
  <c r="N24" i="5"/>
  <c r="N25" i="5"/>
  <c r="N27" i="5"/>
  <c r="N28" i="5"/>
  <c r="N30" i="5"/>
  <c r="N31" i="5"/>
  <c r="N32" i="5"/>
  <c r="N35" i="5"/>
  <c r="N37" i="5"/>
  <c r="N38" i="5"/>
  <c r="N43" i="5"/>
  <c r="L4" i="5"/>
  <c r="E43" i="5"/>
  <c r="K43" i="5" s="1"/>
  <c r="C43" i="5"/>
  <c r="I43" i="5" s="1"/>
  <c r="E38" i="5"/>
  <c r="K38" i="5" s="1"/>
  <c r="C38" i="5"/>
  <c r="I38" i="5" s="1"/>
  <c r="E37" i="5"/>
  <c r="K37" i="5" s="1"/>
  <c r="C37" i="5"/>
  <c r="I37" i="5" s="1"/>
  <c r="E35" i="5"/>
  <c r="K35" i="5" s="1"/>
  <c r="C35" i="5"/>
  <c r="I35" i="5" s="1"/>
  <c r="E32" i="5"/>
  <c r="K32" i="5" s="1"/>
  <c r="C32" i="5"/>
  <c r="I32" i="5" s="1"/>
  <c r="E31" i="5"/>
  <c r="K31" i="5" s="1"/>
  <c r="C31" i="5"/>
  <c r="I31" i="5" s="1"/>
  <c r="E30" i="5"/>
  <c r="K30" i="5" s="1"/>
  <c r="C30" i="5"/>
  <c r="I30" i="5" s="1"/>
  <c r="E28" i="5"/>
  <c r="K28" i="5" s="1"/>
  <c r="C29" i="5"/>
  <c r="I28" i="5" s="1"/>
  <c r="E27" i="5"/>
  <c r="K27" i="5" s="1"/>
  <c r="C28" i="5"/>
  <c r="I27" i="5" s="1"/>
  <c r="E25" i="5"/>
  <c r="K25" i="5" s="1"/>
  <c r="C26" i="5"/>
  <c r="I25" i="5" s="1"/>
  <c r="E24" i="5"/>
  <c r="K24" i="5" s="1"/>
  <c r="C25" i="5"/>
  <c r="I24" i="5" s="1"/>
  <c r="E23" i="5"/>
  <c r="K23" i="5" s="1"/>
  <c r="C24" i="5"/>
  <c r="I23" i="5" s="1"/>
  <c r="E20" i="5"/>
  <c r="K20" i="5" s="1"/>
  <c r="C21" i="5"/>
  <c r="I20" i="5" s="1"/>
  <c r="E19" i="5"/>
  <c r="K19" i="5" s="1"/>
  <c r="C20" i="5"/>
  <c r="I19" i="5" s="1"/>
  <c r="E18" i="5"/>
  <c r="K18" i="5" s="1"/>
  <c r="C19" i="5"/>
  <c r="I18" i="5" s="1"/>
  <c r="E29" i="5"/>
  <c r="K29" i="5" s="1"/>
  <c r="C18" i="5"/>
  <c r="I29" i="5" s="1"/>
  <c r="E17" i="5"/>
  <c r="K17" i="5" s="1"/>
  <c r="C17" i="5"/>
  <c r="I17" i="5" s="1"/>
  <c r="E13" i="5"/>
  <c r="K13" i="5" s="1"/>
  <c r="C13" i="5"/>
  <c r="I13" i="5" s="1"/>
  <c r="E8" i="5"/>
  <c r="K8" i="5" s="1"/>
  <c r="C8" i="5"/>
  <c r="I8" i="5" s="1"/>
  <c r="E5" i="5"/>
  <c r="K5" i="5" s="1"/>
  <c r="C5" i="5"/>
  <c r="I5" i="5" s="1"/>
  <c r="E4" i="5"/>
  <c r="K4" i="5" s="1"/>
  <c r="C4" i="5"/>
  <c r="I4" i="5" s="1"/>
  <c r="O1" i="5"/>
  <c r="E36" i="3"/>
  <c r="E38" i="3"/>
  <c r="E39" i="3"/>
  <c r="E40" i="3"/>
  <c r="E41" i="3"/>
  <c r="E42" i="3"/>
  <c r="E43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35" i="3"/>
  <c r="BH48" i="2" l="1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BH9" i="2"/>
  <c r="BH8" i="2"/>
  <c r="BH7" i="2"/>
  <c r="BH6" i="2"/>
  <c r="BH5" i="2"/>
  <c r="BH4" i="2"/>
  <c r="BG49" i="2"/>
  <c r="C30" i="3" s="1"/>
  <c r="BF49" i="2"/>
  <c r="BE49" i="2"/>
  <c r="C29" i="3" s="1"/>
  <c r="BD49" i="2"/>
  <c r="C28" i="3"/>
  <c r="BA49" i="2"/>
  <c r="C27" i="3" s="1"/>
  <c r="AZ49" i="2"/>
  <c r="AY49" i="2"/>
  <c r="C26" i="3" s="1"/>
  <c r="AX49" i="2"/>
  <c r="AW49" i="2"/>
  <c r="C25" i="3" s="1"/>
  <c r="AV49" i="2"/>
  <c r="AU49" i="2"/>
  <c r="C24" i="3" s="1"/>
  <c r="AT49" i="2"/>
  <c r="AS49" i="2"/>
  <c r="C23" i="3" s="1"/>
  <c r="AR49" i="2"/>
  <c r="AQ49" i="2"/>
  <c r="C22" i="3" s="1"/>
  <c r="AP49" i="2"/>
  <c r="AO49" i="2"/>
  <c r="C21" i="3" s="1"/>
  <c r="AN49" i="2"/>
  <c r="AM49" i="2"/>
  <c r="C20" i="3" s="1"/>
  <c r="AL49" i="2"/>
  <c r="AK49" i="2"/>
  <c r="C19" i="3" s="1"/>
  <c r="AJ49" i="2"/>
  <c r="AI49" i="2"/>
  <c r="C18" i="3" s="1"/>
  <c r="AH49" i="2"/>
  <c r="AG49" i="2"/>
  <c r="C17" i="3" s="1"/>
  <c r="AF49" i="2"/>
  <c r="AE49" i="2"/>
  <c r="C16" i="3" s="1"/>
  <c r="AD49" i="2"/>
  <c r="AC49" i="2"/>
  <c r="C15" i="3" s="1"/>
  <c r="AB49" i="2"/>
  <c r="AA49" i="2"/>
  <c r="C14" i="3" s="1"/>
  <c r="Z49" i="2"/>
  <c r="Y49" i="2"/>
  <c r="C13" i="3" s="1"/>
  <c r="X49" i="2"/>
  <c r="W49" i="2"/>
  <c r="C12" i="3" s="1"/>
  <c r="V49" i="2"/>
  <c r="C11" i="3"/>
  <c r="S49" i="2"/>
  <c r="C10" i="3" s="1"/>
  <c r="R49" i="2"/>
  <c r="Q49" i="2"/>
  <c r="C9" i="3" s="1"/>
  <c r="P49" i="2"/>
  <c r="O49" i="2"/>
  <c r="C8" i="3" s="1"/>
  <c r="N49" i="2"/>
  <c r="M49" i="2"/>
  <c r="C7" i="3" s="1"/>
  <c r="L49" i="2"/>
  <c r="K49" i="2"/>
  <c r="C6" i="3" s="1"/>
  <c r="J49" i="2"/>
  <c r="I49" i="2"/>
  <c r="C5" i="3" s="1"/>
  <c r="H49" i="2"/>
  <c r="G49" i="2"/>
  <c r="C4" i="3" s="1"/>
  <c r="F49" i="2"/>
  <c r="E49" i="2"/>
  <c r="C3" i="3" s="1"/>
  <c r="D49" i="2"/>
  <c r="C49" i="2"/>
  <c r="C2" i="3" s="1"/>
  <c r="B49" i="2"/>
  <c r="B2" i="3"/>
  <c r="B3" i="3"/>
  <c r="F49" i="1"/>
  <c r="G49" i="1"/>
  <c r="B4" i="3" s="1"/>
  <c r="H49" i="1"/>
  <c r="I49" i="1"/>
  <c r="J49" i="1"/>
  <c r="K49" i="1"/>
  <c r="B6" i="3" s="1"/>
  <c r="M49" i="1"/>
  <c r="B7" i="3" s="1"/>
  <c r="N49" i="1"/>
  <c r="O49" i="1"/>
  <c r="B8" i="3" s="1"/>
  <c r="P49" i="1"/>
  <c r="Q49" i="1"/>
  <c r="B9" i="3" s="1"/>
  <c r="R49" i="1"/>
  <c r="S49" i="1"/>
  <c r="B10" i="3" s="1"/>
  <c r="B11" i="3"/>
  <c r="V49" i="1"/>
  <c r="W49" i="1"/>
  <c r="B12" i="3" s="1"/>
  <c r="X49" i="1"/>
  <c r="Y49" i="1"/>
  <c r="B13" i="3" s="1"/>
  <c r="Z49" i="1"/>
  <c r="AA49" i="1"/>
  <c r="B14" i="3" s="1"/>
  <c r="AB49" i="1"/>
  <c r="AC49" i="1"/>
  <c r="B15" i="3" s="1"/>
  <c r="AD49" i="1"/>
  <c r="AE49" i="1"/>
  <c r="B16" i="3" s="1"/>
  <c r="AF49" i="1"/>
  <c r="AG49" i="1"/>
  <c r="B17" i="3" s="1"/>
  <c r="AH49" i="1"/>
  <c r="AI49" i="1"/>
  <c r="B18" i="3" s="1"/>
  <c r="AJ49" i="1"/>
  <c r="AK49" i="1"/>
  <c r="B19" i="3" s="1"/>
  <c r="AL49" i="1"/>
  <c r="AM49" i="1"/>
  <c r="B20" i="3" s="1"/>
  <c r="AN49" i="1"/>
  <c r="AO49" i="1"/>
  <c r="B21" i="3" s="1"/>
  <c r="AP49" i="1"/>
  <c r="AQ49" i="1"/>
  <c r="B22" i="3" s="1"/>
  <c r="AR49" i="1"/>
  <c r="AS49" i="1"/>
  <c r="B23" i="3" s="1"/>
  <c r="AT49" i="1"/>
  <c r="AU49" i="1"/>
  <c r="B24" i="3" s="1"/>
  <c r="AV49" i="1"/>
  <c r="AW49" i="1"/>
  <c r="B25" i="3" s="1"/>
  <c r="AX49" i="1"/>
  <c r="AY49" i="1"/>
  <c r="B26" i="3" s="1"/>
  <c r="AZ49" i="1"/>
  <c r="BA49" i="1"/>
  <c r="B27" i="3" s="1"/>
  <c r="B28" i="3"/>
  <c r="BD49" i="1"/>
  <c r="BE49" i="1"/>
  <c r="B29" i="3" s="1"/>
  <c r="BF49" i="1"/>
  <c r="BG49" i="1"/>
  <c r="B30" i="3" s="1"/>
  <c r="B49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5" i="3" l="1"/>
  <c r="D5" i="3" s="1"/>
  <c r="D29" i="3"/>
  <c r="D27" i="3"/>
  <c r="D25" i="3"/>
  <c r="D23" i="3"/>
  <c r="D21" i="3"/>
  <c r="D19" i="3"/>
  <c r="D17" i="3"/>
  <c r="D15" i="3"/>
  <c r="D13" i="3"/>
  <c r="D11" i="3"/>
  <c r="D9" i="3"/>
  <c r="D7" i="3"/>
  <c r="D3" i="3"/>
  <c r="D28" i="3"/>
  <c r="D12" i="3"/>
  <c r="D30" i="3"/>
  <c r="D26" i="3"/>
  <c r="D22" i="3"/>
  <c r="D18" i="3"/>
  <c r="D2" i="3"/>
  <c r="D16" i="3"/>
  <c r="D14" i="3"/>
  <c r="D6" i="3"/>
  <c r="D24" i="3"/>
  <c r="D8" i="3"/>
  <c r="D10" i="3"/>
  <c r="D20" i="3"/>
  <c r="D4" i="3"/>
  <c r="BH49" i="2"/>
  <c r="C31" i="3" s="1"/>
  <c r="E11" i="3" l="1"/>
  <c r="I2" i="3" s="1"/>
  <c r="J34" i="5" s="1"/>
  <c r="O34" i="5" s="1"/>
  <c r="E30" i="3"/>
  <c r="I20" i="3" s="1"/>
  <c r="J40" i="5" s="1"/>
  <c r="O40" i="5" s="1"/>
  <c r="E18" i="3"/>
  <c r="I13" i="3" s="1"/>
  <c r="E25" i="3"/>
  <c r="I25" i="3" s="1"/>
  <c r="J7" i="5" s="1"/>
  <c r="O7" i="5" s="1"/>
  <c r="E15" i="3"/>
  <c r="I3" i="3" s="1"/>
  <c r="E9" i="3"/>
  <c r="I21" i="3" s="1"/>
  <c r="J26" i="5" s="1"/>
  <c r="O26" i="5" s="1"/>
  <c r="E24" i="3"/>
  <c r="I23" i="3" s="1"/>
  <c r="E16" i="3"/>
  <c r="I30" i="3" s="1"/>
  <c r="J36" i="5" s="1"/>
  <c r="O36" i="5" s="1"/>
  <c r="E20" i="3"/>
  <c r="I17" i="3" s="1"/>
  <c r="E27" i="3"/>
  <c r="I10" i="3" s="1"/>
  <c r="J21" i="5" s="1"/>
  <c r="O21" i="5" s="1"/>
  <c r="E14" i="3"/>
  <c r="I12" i="3" s="1"/>
  <c r="J12" i="5" s="1"/>
  <c r="O12" i="5" s="1"/>
  <c r="E28" i="3"/>
  <c r="I8" i="3" s="1"/>
  <c r="J41" i="5" s="1"/>
  <c r="O41" i="5" s="1"/>
  <c r="E23" i="3"/>
  <c r="I7" i="3" s="1"/>
  <c r="E3" i="3"/>
  <c r="I4" i="3" s="1"/>
  <c r="J33" i="5" s="1"/>
  <c r="O33" i="5" s="1"/>
  <c r="E10" i="3"/>
  <c r="I19" i="3" s="1"/>
  <c r="E7" i="3"/>
  <c r="I24" i="3" s="1"/>
  <c r="J15" i="5" s="1"/>
  <c r="O15" i="5" s="1"/>
  <c r="E8" i="3"/>
  <c r="I14" i="3" s="1"/>
  <c r="J16" i="5" s="1"/>
  <c r="O16" i="5" s="1"/>
  <c r="E22" i="3"/>
  <c r="I29" i="3" s="1"/>
  <c r="E5" i="3"/>
  <c r="I26" i="3" s="1"/>
  <c r="E29" i="3"/>
  <c r="I11" i="3" s="1"/>
  <c r="J9" i="5" s="1"/>
  <c r="O9" i="5" s="1"/>
  <c r="E13" i="3"/>
  <c r="I16" i="3" s="1"/>
  <c r="J11" i="5" s="1"/>
  <c r="O11" i="5" s="1"/>
  <c r="E4" i="3"/>
  <c r="E26" i="3"/>
  <c r="I28" i="3" s="1"/>
  <c r="E21" i="3"/>
  <c r="I9" i="3" s="1"/>
  <c r="E6" i="3"/>
  <c r="I6" i="3" s="1"/>
  <c r="J6" i="5" s="1"/>
  <c r="O6" i="5" s="1"/>
  <c r="E12" i="3"/>
  <c r="I5" i="3" s="1"/>
  <c r="E17" i="3"/>
  <c r="I18" i="3" s="1"/>
  <c r="J3" i="5" s="1"/>
  <c r="O3" i="5" s="1"/>
  <c r="E2" i="3"/>
  <c r="I22" i="3" s="1"/>
  <c r="J10" i="5" s="1"/>
  <c r="O10" i="5" s="1"/>
  <c r="E19" i="3"/>
  <c r="I15" i="3" s="1"/>
  <c r="J14" i="5" s="1"/>
  <c r="O14" i="5" s="1"/>
  <c r="I15" i="13" l="1"/>
  <c r="R15" i="13" s="1"/>
  <c r="I15" i="6"/>
  <c r="O15" i="6" s="1"/>
  <c r="I10" i="13"/>
  <c r="R10" i="13" s="1"/>
  <c r="I10" i="6"/>
  <c r="N10" i="6" s="1"/>
  <c r="I16" i="13"/>
  <c r="S16" i="13" s="1"/>
  <c r="I16" i="6"/>
  <c r="N16" i="6" s="1"/>
  <c r="I42" i="13"/>
  <c r="R42" i="13" s="1"/>
  <c r="I42" i="6"/>
  <c r="N42" i="6" s="1"/>
  <c r="I37" i="13"/>
  <c r="Q37" i="13" s="1"/>
  <c r="I37" i="6"/>
  <c r="N37" i="6" s="1"/>
  <c r="I8" i="13"/>
  <c r="Q8" i="13" s="1"/>
  <c r="I8" i="6"/>
  <c r="N8" i="6" s="1"/>
  <c r="I4" i="13"/>
  <c r="Q4" i="13" s="1"/>
  <c r="I4" i="6"/>
  <c r="N4" i="6" s="1"/>
  <c r="I13" i="13"/>
  <c r="S13" i="13" s="1"/>
  <c r="I13" i="6"/>
  <c r="N13" i="6" s="1"/>
  <c r="I11" i="13"/>
  <c r="P11" i="13" s="1"/>
  <c r="I11" i="6"/>
  <c r="O11" i="6" s="1"/>
  <c r="I34" i="13"/>
  <c r="R34" i="13" s="1"/>
  <c r="I34" i="6"/>
  <c r="O34" i="6" s="1"/>
  <c r="I22" i="13"/>
  <c r="P23" i="13" s="1"/>
  <c r="I22" i="6"/>
  <c r="N23" i="6" s="1"/>
  <c r="I27" i="13"/>
  <c r="Q28" i="13" s="1"/>
  <c r="I27" i="6"/>
  <c r="O28" i="6" s="1"/>
  <c r="I41" i="13"/>
  <c r="S41" i="13" s="1"/>
  <c r="I41" i="6"/>
  <c r="O41" i="6" s="1"/>
  <c r="I7" i="13"/>
  <c r="R7" i="13" s="1"/>
  <c r="I7" i="6"/>
  <c r="N7" i="6" s="1"/>
  <c r="I12" i="13"/>
  <c r="R12" i="13" s="1"/>
  <c r="I12" i="6"/>
  <c r="O12" i="6" s="1"/>
  <c r="I17" i="13"/>
  <c r="Q17" i="13" s="1"/>
  <c r="I17" i="6"/>
  <c r="N17" i="6" s="1"/>
  <c r="J39" i="5"/>
  <c r="O39" i="5" s="1"/>
  <c r="J22" i="5"/>
  <c r="O22" i="5" s="1"/>
  <c r="I35" i="13"/>
  <c r="P35" i="13" s="1"/>
  <c r="I35" i="6"/>
  <c r="N35" i="6" s="1"/>
  <c r="F44" i="3"/>
  <c r="I27" i="3"/>
  <c r="J42" i="5" s="1"/>
  <c r="O42" i="5" s="1"/>
  <c r="F54" i="3"/>
  <c r="F60" i="3"/>
  <c r="F56" i="3"/>
  <c r="F55" i="3"/>
  <c r="F52" i="3"/>
  <c r="F63" i="3"/>
  <c r="F45" i="3"/>
  <c r="F38" i="3"/>
  <c r="F61" i="3"/>
  <c r="F62" i="3"/>
  <c r="F36" i="3"/>
  <c r="F42" i="3"/>
  <c r="F47" i="3"/>
  <c r="F49" i="3"/>
  <c r="F50" i="3"/>
  <c r="F57" i="3"/>
  <c r="F46" i="3"/>
  <c r="F51" i="3"/>
  <c r="F39" i="3"/>
  <c r="F53" i="3"/>
  <c r="F35" i="3"/>
  <c r="F58" i="3"/>
  <c r="F41" i="3"/>
  <c r="F43" i="3"/>
  <c r="F59" i="3"/>
  <c r="F40" i="3"/>
  <c r="F64" i="3"/>
  <c r="F48" i="3"/>
  <c r="F17" i="3"/>
  <c r="F26" i="3"/>
  <c r="F5" i="3"/>
  <c r="F18" i="3"/>
  <c r="F25" i="3"/>
  <c r="F22" i="3"/>
  <c r="F3" i="3"/>
  <c r="F27" i="3"/>
  <c r="F24" i="3"/>
  <c r="F11" i="3"/>
  <c r="F10" i="3"/>
  <c r="F4" i="3"/>
  <c r="F6" i="3"/>
  <c r="F13" i="3"/>
  <c r="F8" i="3"/>
  <c r="F23" i="3"/>
  <c r="F20" i="3"/>
  <c r="F9" i="3"/>
  <c r="F14" i="3"/>
  <c r="F12" i="3"/>
  <c r="F19" i="3"/>
  <c r="F2" i="3"/>
  <c r="F21" i="3"/>
  <c r="F29" i="3"/>
  <c r="F7" i="3"/>
  <c r="F28" i="3"/>
  <c r="F16" i="3"/>
  <c r="F15" i="3"/>
  <c r="F30" i="3"/>
  <c r="L49" i="1"/>
  <c r="BH4" i="1"/>
  <c r="BH49" i="1" s="1"/>
  <c r="B31" i="3" s="1"/>
  <c r="D31" i="3" s="1"/>
  <c r="I43" i="13" l="1"/>
  <c r="S43" i="13" s="1"/>
  <c r="I43" i="6"/>
  <c r="O43" i="6" s="1"/>
  <c r="I23" i="13"/>
  <c r="R24" i="13" s="1"/>
  <c r="I23" i="6"/>
  <c r="O24" i="6" s="1"/>
  <c r="I40" i="13"/>
  <c r="P40" i="13" s="1"/>
  <c r="I40" i="6"/>
  <c r="N40" i="6" s="1"/>
  <c r="J19" i="3"/>
  <c r="J22" i="3"/>
  <c r="J27" i="3"/>
  <c r="J18" i="3"/>
  <c r="J18" i="5"/>
  <c r="O18" i="5" s="1"/>
  <c r="J29" i="5"/>
  <c r="O29" i="5" s="1"/>
  <c r="J5" i="5"/>
  <c r="O5" i="5" s="1"/>
  <c r="J32" i="5"/>
  <c r="O32" i="5" s="1"/>
  <c r="J4" i="5"/>
  <c r="O4" i="5" s="1"/>
  <c r="J38" i="5"/>
  <c r="O38" i="5" s="1"/>
  <c r="J30" i="5"/>
  <c r="O30" i="5" s="1"/>
  <c r="J37" i="5"/>
  <c r="O37" i="5" s="1"/>
  <c r="J28" i="5"/>
  <c r="O28" i="5" s="1"/>
  <c r="J19" i="5"/>
  <c r="O19" i="5" s="1"/>
  <c r="J23" i="5"/>
  <c r="O23" i="5" s="1"/>
  <c r="J20" i="5"/>
  <c r="O20" i="5" s="1"/>
  <c r="J31" i="5"/>
  <c r="O31" i="5" s="1"/>
  <c r="J43" i="5"/>
  <c r="O43" i="5" s="1"/>
  <c r="J24" i="5"/>
  <c r="O24" i="5" s="1"/>
  <c r="J8" i="5"/>
  <c r="O8" i="5" s="1"/>
  <c r="J27" i="5"/>
  <c r="O27" i="5" s="1"/>
  <c r="J35" i="5"/>
  <c r="O35" i="5" s="1"/>
  <c r="J17" i="5"/>
  <c r="O17" i="5" s="1"/>
  <c r="J25" i="5"/>
  <c r="O25" i="5" s="1"/>
  <c r="J13" i="5"/>
  <c r="O13" i="5" s="1"/>
  <c r="I30" i="13" l="1"/>
  <c r="Q19" i="13" s="1"/>
  <c r="I30" i="6"/>
  <c r="N19" i="6" s="1"/>
  <c r="I20" i="13"/>
  <c r="Q21" i="13" s="1"/>
  <c r="I20" i="6"/>
  <c r="N21" i="6" s="1"/>
  <c r="I26" i="13"/>
  <c r="P27" i="13" s="1"/>
  <c r="I26" i="6"/>
  <c r="N27" i="6" s="1"/>
  <c r="I9" i="13"/>
  <c r="I9" i="6"/>
  <c r="O9" i="6" s="1"/>
  <c r="I21" i="13"/>
  <c r="I21" i="6"/>
  <c r="O22" i="6" s="1"/>
  <c r="I38" i="13"/>
  <c r="I38" i="6"/>
  <c r="N38" i="6" s="1"/>
  <c r="I33" i="13"/>
  <c r="Q33" i="13" s="1"/>
  <c r="I33" i="6"/>
  <c r="N33" i="6" s="1"/>
  <c r="I36" i="13"/>
  <c r="S36" i="13" s="1"/>
  <c r="I36" i="6"/>
  <c r="O36" i="6" s="1"/>
  <c r="I39" i="13"/>
  <c r="Q39" i="13" s="1"/>
  <c r="I39" i="6"/>
  <c r="O39" i="6" s="1"/>
  <c r="I18" i="13"/>
  <c r="I18" i="6"/>
  <c r="O18" i="6" s="1"/>
  <c r="I25" i="13"/>
  <c r="I25" i="6"/>
  <c r="O26" i="6" s="1"/>
  <c r="I24" i="13"/>
  <c r="P25" i="13" s="1"/>
  <c r="I24" i="6"/>
  <c r="N25" i="6" s="1"/>
  <c r="I31" i="13"/>
  <c r="R31" i="13" s="1"/>
  <c r="I31" i="6"/>
  <c r="O31" i="6" s="1"/>
  <c r="I6" i="13"/>
  <c r="I6" i="6"/>
  <c r="O6" i="6" s="1"/>
  <c r="I44" i="13"/>
  <c r="I44" i="6"/>
  <c r="N44" i="6" s="1"/>
  <c r="I14" i="13"/>
  <c r="P14" i="13" s="1"/>
  <c r="I14" i="6"/>
  <c r="O14" i="6" s="1"/>
  <c r="I28" i="13"/>
  <c r="I28" i="6"/>
  <c r="O29" i="6" s="1"/>
  <c r="I32" i="13"/>
  <c r="I32" i="6"/>
  <c r="N32" i="6" s="1"/>
  <c r="I29" i="13"/>
  <c r="P30" i="13" s="1"/>
  <c r="I29" i="6"/>
  <c r="N30" i="6" s="1"/>
  <c r="I5" i="13"/>
  <c r="I5" i="6"/>
  <c r="O5" i="6" s="1"/>
  <c r="R19" i="13"/>
  <c r="I19" i="13"/>
  <c r="I19" i="6"/>
  <c r="P11" i="5"/>
  <c r="P22" i="5"/>
  <c r="P34" i="5"/>
  <c r="P15" i="5"/>
  <c r="P10" i="5"/>
  <c r="P40" i="5"/>
  <c r="P9" i="5"/>
  <c r="P14" i="5"/>
  <c r="P3" i="5"/>
  <c r="P12" i="5"/>
  <c r="P7" i="5"/>
  <c r="P16" i="5"/>
  <c r="P26" i="5"/>
  <c r="P33" i="5"/>
  <c r="P41" i="5"/>
  <c r="P21" i="5"/>
  <c r="P6" i="5"/>
  <c r="P42" i="5"/>
  <c r="P36" i="5"/>
  <c r="P39" i="5"/>
  <c r="J9" i="3"/>
  <c r="J13" i="3"/>
  <c r="J6" i="3"/>
  <c r="J7" i="3"/>
  <c r="J21" i="3"/>
  <c r="J10" i="3"/>
  <c r="J24" i="3"/>
  <c r="J11" i="3"/>
  <c r="J29" i="3"/>
  <c r="J2" i="3"/>
  <c r="J17" i="3"/>
  <c r="J12" i="3"/>
  <c r="J15" i="3"/>
  <c r="J26" i="3"/>
  <c r="J20" i="3"/>
  <c r="J8" i="3"/>
  <c r="J28" i="3"/>
  <c r="J16" i="3"/>
  <c r="J23" i="3"/>
  <c r="J14" i="3"/>
  <c r="J3" i="3"/>
  <c r="J30" i="3"/>
  <c r="J4" i="3"/>
  <c r="J25" i="3"/>
  <c r="J5" i="3"/>
  <c r="P13" i="5"/>
  <c r="P35" i="5"/>
  <c r="P31" i="5"/>
  <c r="P30" i="5"/>
  <c r="P27" i="5"/>
  <c r="P23" i="5"/>
  <c r="P19" i="5"/>
  <c r="P28" i="5"/>
  <c r="P38" i="5"/>
  <c r="P32" i="5"/>
  <c r="P5" i="5"/>
  <c r="P17" i="5"/>
  <c r="P43" i="5"/>
  <c r="P20" i="5"/>
  <c r="P37" i="5"/>
  <c r="P29" i="5"/>
  <c r="P25" i="5"/>
  <c r="P8" i="5"/>
  <c r="P24" i="5"/>
  <c r="P4" i="5"/>
  <c r="P18" i="5"/>
  <c r="N45" i="6" l="1"/>
  <c r="N46" i="6" s="1"/>
  <c r="Q29" i="13"/>
  <c r="R29" i="13"/>
  <c r="P44" i="13"/>
  <c r="Q44" i="13"/>
  <c r="Q26" i="13"/>
  <c r="S26" i="13"/>
  <c r="Q22" i="13"/>
  <c r="S22" i="13"/>
  <c r="Q5" i="13"/>
  <c r="P5" i="13"/>
  <c r="P32" i="13"/>
  <c r="S32" i="13"/>
  <c r="Q6" i="13"/>
  <c r="S6" i="13"/>
  <c r="P38" i="13"/>
  <c r="R38" i="13"/>
  <c r="Q9" i="13"/>
  <c r="S9" i="13"/>
  <c r="O20" i="6"/>
  <c r="O45" i="6" s="1"/>
  <c r="O46" i="6" s="1"/>
  <c r="I45" i="6"/>
  <c r="Q20" i="13"/>
  <c r="P20" i="13"/>
  <c r="I45" i="13"/>
  <c r="X39" i="5"/>
  <c r="X40" i="5"/>
  <c r="X41" i="5"/>
  <c r="X42" i="5"/>
  <c r="X36" i="5"/>
  <c r="X33" i="5"/>
  <c r="X34" i="5"/>
  <c r="X27" i="5"/>
  <c r="X22" i="5"/>
  <c r="X23" i="5"/>
  <c r="X14" i="5"/>
  <c r="X15" i="5"/>
  <c r="X16" i="5"/>
  <c r="X9" i="5"/>
  <c r="X10" i="5"/>
  <c r="X11" i="5"/>
  <c r="X12" i="5"/>
  <c r="X6" i="5"/>
  <c r="W7" i="5"/>
  <c r="W3" i="5"/>
  <c r="W41" i="5"/>
  <c r="W42" i="5"/>
  <c r="W27" i="5"/>
  <c r="W22" i="5"/>
  <c r="W14" i="5"/>
  <c r="W15" i="5"/>
  <c r="W10" i="5"/>
  <c r="U39" i="5"/>
  <c r="U40" i="5"/>
  <c r="U41" i="5"/>
  <c r="U42" i="5"/>
  <c r="U36" i="5"/>
  <c r="U33" i="5"/>
  <c r="U34" i="5"/>
  <c r="U27" i="5"/>
  <c r="U22" i="5"/>
  <c r="U23" i="5"/>
  <c r="U14" i="5"/>
  <c r="U15" i="5"/>
  <c r="U16" i="5"/>
  <c r="U9" i="5"/>
  <c r="U10" i="5"/>
  <c r="U11" i="5"/>
  <c r="U12" i="5"/>
  <c r="U6" i="5"/>
  <c r="X7" i="5"/>
  <c r="X3" i="5"/>
  <c r="W39" i="5"/>
  <c r="W36" i="5"/>
  <c r="W33" i="5"/>
  <c r="W34" i="5"/>
  <c r="W23" i="5"/>
  <c r="W9" i="5"/>
  <c r="W12" i="5"/>
  <c r="V3" i="5"/>
  <c r="V39" i="5"/>
  <c r="V40" i="5"/>
  <c r="V41" i="5"/>
  <c r="V42" i="5"/>
  <c r="V36" i="5"/>
  <c r="V33" i="5"/>
  <c r="V34" i="5"/>
  <c r="V27" i="5"/>
  <c r="V22" i="5"/>
  <c r="V23" i="5"/>
  <c r="V14" i="5"/>
  <c r="V15" i="5"/>
  <c r="V16" i="5"/>
  <c r="V9" i="5"/>
  <c r="V10" i="5"/>
  <c r="V11" i="5"/>
  <c r="V12" i="5"/>
  <c r="V6" i="5"/>
  <c r="U7" i="5"/>
  <c r="U3" i="5"/>
  <c r="W40" i="5"/>
  <c r="W16" i="5"/>
  <c r="W11" i="5"/>
  <c r="W6" i="5"/>
  <c r="V7" i="5"/>
  <c r="X37" i="5"/>
  <c r="X29" i="5"/>
  <c r="X25" i="5"/>
  <c r="X21" i="5"/>
  <c r="X17" i="5"/>
  <c r="X13" i="5"/>
  <c r="U43" i="5"/>
  <c r="U35" i="5"/>
  <c r="U31" i="5"/>
  <c r="U19" i="5"/>
  <c r="X43" i="5"/>
  <c r="X35" i="5"/>
  <c r="X31" i="5"/>
  <c r="X19" i="5"/>
  <c r="V38" i="5"/>
  <c r="U29" i="5"/>
  <c r="V8" i="5"/>
  <c r="U13" i="5"/>
  <c r="X5" i="5"/>
  <c r="W31" i="5"/>
  <c r="V26" i="5"/>
  <c r="X20" i="5"/>
  <c r="W32" i="5"/>
  <c r="W28" i="5"/>
  <c r="W24" i="5"/>
  <c r="W20" i="5"/>
  <c r="X38" i="5"/>
  <c r="X30" i="5"/>
  <c r="X26" i="5"/>
  <c r="X18" i="5"/>
  <c r="W38" i="5"/>
  <c r="W30" i="5"/>
  <c r="W26" i="5"/>
  <c r="W18" i="5"/>
  <c r="W43" i="5"/>
  <c r="U37" i="5"/>
  <c r="U25" i="5"/>
  <c r="W13" i="5"/>
  <c r="V5" i="5"/>
  <c r="V13" i="5"/>
  <c r="U5" i="5"/>
  <c r="V4" i="5"/>
  <c r="W8" i="5"/>
  <c r="W4" i="5"/>
  <c r="V30" i="5"/>
  <c r="X24" i="5"/>
  <c r="W19" i="5"/>
  <c r="V43" i="5"/>
  <c r="V35" i="5"/>
  <c r="V31" i="5"/>
  <c r="W25" i="5"/>
  <c r="W17" i="5"/>
  <c r="V37" i="5"/>
  <c r="V29" i="5"/>
  <c r="V21" i="5"/>
  <c r="U21" i="5"/>
  <c r="U8" i="5"/>
  <c r="W5" i="5"/>
  <c r="X8" i="5"/>
  <c r="W35" i="5"/>
  <c r="U30" i="5"/>
  <c r="V32" i="5"/>
  <c r="V24" i="5"/>
  <c r="U28" i="5"/>
  <c r="U20" i="5"/>
  <c r="U17" i="5"/>
  <c r="X32" i="5"/>
  <c r="U38" i="5"/>
  <c r="V19" i="5"/>
  <c r="W37" i="5"/>
  <c r="W29" i="5"/>
  <c r="W21" i="5"/>
  <c r="V25" i="5"/>
  <c r="V17" i="5"/>
  <c r="U4" i="5"/>
  <c r="X4" i="5"/>
  <c r="X28" i="5"/>
  <c r="V18" i="5"/>
  <c r="U26" i="5"/>
  <c r="U18" i="5"/>
  <c r="V28" i="5"/>
  <c r="V20" i="5"/>
  <c r="U32" i="5"/>
  <c r="U24" i="5"/>
  <c r="P45" i="13" l="1"/>
  <c r="P46" i="13" s="1"/>
  <c r="R45" i="13"/>
  <c r="R46" i="13" s="1"/>
  <c r="N47" i="6"/>
  <c r="AA25" i="5"/>
  <c r="AB25" i="5"/>
  <c r="AA8" i="5"/>
  <c r="AB8" i="5"/>
  <c r="AA7" i="5"/>
  <c r="H39" i="13" s="1"/>
  <c r="AB7" i="5"/>
  <c r="AA37" i="5"/>
  <c r="AB37" i="5"/>
  <c r="AA5" i="5"/>
  <c r="H31" i="13" s="1"/>
  <c r="AB5" i="5"/>
  <c r="AA13" i="5"/>
  <c r="AB13" i="5"/>
  <c r="AA18" i="5"/>
  <c r="H12" i="13" s="1"/>
  <c r="AB18" i="5"/>
  <c r="AA20" i="5"/>
  <c r="AB20" i="5"/>
  <c r="AA11" i="5"/>
  <c r="H29" i="13" s="1"/>
  <c r="AB11" i="5"/>
  <c r="AA12" i="5"/>
  <c r="AB12" i="5"/>
  <c r="AA33" i="5"/>
  <c r="H37" i="6" s="1"/>
  <c r="AB33" i="5"/>
  <c r="AA15" i="5"/>
  <c r="AB15" i="5"/>
  <c r="AA42" i="5"/>
  <c r="H5" i="6" s="1"/>
  <c r="AB42" i="5"/>
  <c r="Q45" i="13"/>
  <c r="Q46" i="13" s="1"/>
  <c r="AA19" i="5"/>
  <c r="H9" i="13" s="1"/>
  <c r="AB19" i="5"/>
  <c r="AA43" i="5"/>
  <c r="AB43" i="5"/>
  <c r="AA32" i="5"/>
  <c r="H38" i="13" s="1"/>
  <c r="AB32" i="5"/>
  <c r="AA34" i="5"/>
  <c r="AB34" i="5"/>
  <c r="AA27" i="5"/>
  <c r="H42" i="6" s="1"/>
  <c r="AB27" i="5"/>
  <c r="AA26" i="5"/>
  <c r="AB26" i="5"/>
  <c r="AA24" i="5"/>
  <c r="AB24" i="5"/>
  <c r="AA16" i="5"/>
  <c r="AB16" i="5"/>
  <c r="AA9" i="5"/>
  <c r="H6" i="13" s="1"/>
  <c r="AB9" i="5"/>
  <c r="AA36" i="5"/>
  <c r="AB36" i="5"/>
  <c r="AA14" i="5"/>
  <c r="H22" i="13" s="1"/>
  <c r="AB14" i="5"/>
  <c r="AA41" i="5"/>
  <c r="AB41" i="5"/>
  <c r="AA29" i="5"/>
  <c r="H7" i="6" s="1"/>
  <c r="AB29" i="5"/>
  <c r="AA38" i="5"/>
  <c r="AB38" i="5"/>
  <c r="AA6" i="5"/>
  <c r="H13" i="13" s="1"/>
  <c r="AB6" i="5"/>
  <c r="AA10" i="5"/>
  <c r="AB10" i="5"/>
  <c r="AA21" i="5"/>
  <c r="AB21" i="5"/>
  <c r="AA35" i="5"/>
  <c r="AB35" i="5"/>
  <c r="AA17" i="5"/>
  <c r="H34" i="6" s="1"/>
  <c r="AB17" i="5"/>
  <c r="AA4" i="5"/>
  <c r="AB4" i="5"/>
  <c r="AA30" i="5"/>
  <c r="H11" i="6" s="1"/>
  <c r="AB30" i="5"/>
  <c r="AA28" i="5"/>
  <c r="AB28" i="5"/>
  <c r="AA31" i="5"/>
  <c r="H33" i="13" s="1"/>
  <c r="AB31" i="5"/>
  <c r="AA40" i="5"/>
  <c r="AB40" i="5"/>
  <c r="AA23" i="5"/>
  <c r="H24" i="13" s="1"/>
  <c r="AB23" i="5"/>
  <c r="AA39" i="5"/>
  <c r="H8" i="13" s="1"/>
  <c r="AB39" i="5"/>
  <c r="AA22" i="5"/>
  <c r="H28" i="6" s="1"/>
  <c r="AB22" i="5"/>
  <c r="AA3" i="5"/>
  <c r="AB3" i="5"/>
  <c r="S45" i="13"/>
  <c r="S46" i="13" s="1"/>
  <c r="S29" i="6"/>
  <c r="H40" i="13"/>
  <c r="H32" i="13"/>
  <c r="H19" i="13"/>
  <c r="H16" i="13"/>
  <c r="H14" i="13"/>
  <c r="H4" i="13"/>
  <c r="H36" i="13"/>
  <c r="H27" i="13"/>
  <c r="H25" i="13"/>
  <c r="H23" i="13"/>
  <c r="H41" i="13"/>
  <c r="H43" i="13"/>
  <c r="H35" i="13"/>
  <c r="H26" i="13"/>
  <c r="H20" i="13"/>
  <c r="H30" i="13"/>
  <c r="H17" i="13"/>
  <c r="H10" i="13"/>
  <c r="H5" i="13"/>
  <c r="H18" i="13"/>
  <c r="Y11" i="5"/>
  <c r="Z11" i="5" s="1"/>
  <c r="Y15" i="5"/>
  <c r="Z15" i="5" s="1"/>
  <c r="Y27" i="5"/>
  <c r="Z27" i="5" s="1"/>
  <c r="Y42" i="5"/>
  <c r="Z42" i="5" s="1"/>
  <c r="Y3" i="5"/>
  <c r="Z3" i="5" s="1"/>
  <c r="Y10" i="5"/>
  <c r="Z10" i="5" s="1"/>
  <c r="Y14" i="5"/>
  <c r="Z14" i="5" s="1"/>
  <c r="Y34" i="5"/>
  <c r="Z34" i="5" s="1"/>
  <c r="Y41" i="5"/>
  <c r="Z41" i="5" s="1"/>
  <c r="Y7" i="5"/>
  <c r="Z7" i="5" s="1"/>
  <c r="Y6" i="5"/>
  <c r="Z6" i="5" s="1"/>
  <c r="Y9" i="5"/>
  <c r="Z9" i="5" s="1"/>
  <c r="Y23" i="5"/>
  <c r="Z23" i="5" s="1"/>
  <c r="Y33" i="5"/>
  <c r="Z33" i="5" s="1"/>
  <c r="Y40" i="5"/>
  <c r="Z40" i="5" s="1"/>
  <c r="Y12" i="5"/>
  <c r="Z12" i="5" s="1"/>
  <c r="Y16" i="5"/>
  <c r="Z16" i="5" s="1"/>
  <c r="Y22" i="5"/>
  <c r="Z22" i="5" s="1"/>
  <c r="Y36" i="5"/>
  <c r="Z36" i="5" s="1"/>
  <c r="Y39" i="5"/>
  <c r="Z39" i="5" s="1"/>
  <c r="H17" i="6"/>
  <c r="H20" i="6"/>
  <c r="H41" i="6"/>
  <c r="H4" i="6"/>
  <c r="H10" i="6"/>
  <c r="H14" i="6"/>
  <c r="H18" i="6"/>
  <c r="H21" i="6"/>
  <c r="H25" i="6"/>
  <c r="H30" i="6"/>
  <c r="H26" i="6"/>
  <c r="H31" i="6"/>
  <c r="H35" i="6"/>
  <c r="H43" i="6"/>
  <c r="H12" i="6"/>
  <c r="H16" i="6"/>
  <c r="H19" i="6"/>
  <c r="H23" i="6"/>
  <c r="H27" i="6"/>
  <c r="H32" i="6"/>
  <c r="H36" i="6"/>
  <c r="H40" i="6"/>
  <c r="H8" i="6"/>
  <c r="Y4" i="5"/>
  <c r="Z4" i="5" s="1"/>
  <c r="Y8" i="5"/>
  <c r="Z8" i="5" s="1"/>
  <c r="Y24" i="5"/>
  <c r="Z24" i="5" s="1"/>
  <c r="Y5" i="5"/>
  <c r="Z5" i="5" s="1"/>
  <c r="Y43" i="5"/>
  <c r="Z43" i="5" s="1"/>
  <c r="Y13" i="5"/>
  <c r="Z13" i="5" s="1"/>
  <c r="Y32" i="5"/>
  <c r="Z32" i="5" s="1"/>
  <c r="Y26" i="5"/>
  <c r="Z26" i="5" s="1"/>
  <c r="Y19" i="5"/>
  <c r="Z19" i="5" s="1"/>
  <c r="Y35" i="5"/>
  <c r="Z35" i="5" s="1"/>
  <c r="Y21" i="5"/>
  <c r="Z21" i="5" s="1"/>
  <c r="Y37" i="5"/>
  <c r="Z37" i="5" s="1"/>
  <c r="Y18" i="5"/>
  <c r="Z18" i="5" s="1"/>
  <c r="Y20" i="5"/>
  <c r="Z20" i="5" s="1"/>
  <c r="Y29" i="5"/>
  <c r="Z29" i="5" s="1"/>
  <c r="Y28" i="5"/>
  <c r="Z28" i="5" s="1"/>
  <c r="Y38" i="5"/>
  <c r="Z38" i="5" s="1"/>
  <c r="Y31" i="5"/>
  <c r="Z31" i="5" s="1"/>
  <c r="Y17" i="5"/>
  <c r="Z17" i="5" s="1"/>
  <c r="Y30" i="5"/>
  <c r="Z30" i="5" s="1"/>
  <c r="Y25" i="5"/>
  <c r="Z25" i="5" s="1"/>
  <c r="H37" i="13" l="1"/>
  <c r="H39" i="6"/>
  <c r="H29" i="6"/>
  <c r="H44" i="6"/>
  <c r="H15" i="13"/>
  <c r="H21" i="13"/>
  <c r="H42" i="13"/>
  <c r="H9" i="6"/>
  <c r="H6" i="6"/>
  <c r="H24" i="6"/>
  <c r="H34" i="13"/>
  <c r="H15" i="6"/>
  <c r="H38" i="6"/>
  <c r="H11" i="13"/>
  <c r="H7" i="13"/>
  <c r="H33" i="6"/>
  <c r="H28" i="13"/>
  <c r="H44" i="13"/>
  <c r="H22" i="6"/>
  <c r="H13" i="6"/>
  <c r="W11" i="13" l="1"/>
  <c r="W12" i="13"/>
  <c r="X13" i="13"/>
  <c r="X11" i="13"/>
  <c r="S13" i="6"/>
  <c r="Y12" i="13"/>
  <c r="T11" i="6"/>
  <c r="T13" i="6"/>
  <c r="T12" i="6"/>
  <c r="T15" i="6"/>
  <c r="S12" i="6"/>
  <c r="S15" i="6"/>
  <c r="W13" i="13"/>
  <c r="V11" i="13"/>
  <c r="V14" i="13"/>
  <c r="Y13" i="13"/>
  <c r="T14" i="6"/>
  <c r="S11" i="6"/>
  <c r="V12" i="13"/>
  <c r="W14" i="13"/>
  <c r="V13" i="13"/>
  <c r="X12" i="13"/>
  <c r="S14" i="6"/>
  <c r="X14" i="13"/>
  <c r="Y14" i="13"/>
  <c r="Y11" i="13"/>
  <c r="U11" i="6" l="1"/>
  <c r="U15" i="6"/>
  <c r="U12" i="6"/>
  <c r="U13" i="6"/>
  <c r="U14" i="6"/>
</calcChain>
</file>

<file path=xl/sharedStrings.xml><?xml version="1.0" encoding="utf-8"?>
<sst xmlns="http://schemas.openxmlformats.org/spreadsheetml/2006/main" count="1443" uniqueCount="249">
  <si>
    <t>Category: Sports</t>
  </si>
  <si>
    <t>Day</t>
  </si>
  <si>
    <t>Portland Trail Blazers: (Wisconsin)</t>
  </si>
  <si>
    <t>Bucks Average</t>
  </si>
  <si>
    <t>Average</t>
  </si>
  <si>
    <t>Wisconsin</t>
  </si>
  <si>
    <t>Milwaukee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</si>
  <si>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</si>
  <si>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</si>
  <si>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</si>
  <si>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</si>
  <si>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</si>
  <si>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</si>
  <si>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</si>
  <si>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</si>
  <si>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</si>
  <si>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</si>
  <si>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</si>
  <si>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</si>
  <si>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</si>
  <si>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</si>
  <si>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</si>
  <si>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</si>
  <si>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</si>
  <si>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</si>
  <si>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</si>
  <si>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</si>
  <si>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</si>
  <si>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</si>
  <si>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</si>
  <si>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</si>
  <si>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</si>
  <si>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</si>
  <si>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</si>
  <si>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</si>
  <si>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</si>
  <si>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Weighted</t>
  </si>
  <si>
    <t>Share of Search Volume</t>
  </si>
  <si>
    <t>Team</t>
  </si>
  <si>
    <t>Rank</t>
  </si>
  <si>
    <t>Milwaukee Bucks: (Wisconsin)</t>
  </si>
  <si>
    <t>Atlanta Hawks: (Wisconsin)</t>
  </si>
  <si>
    <t>Boston Celtics: (Wisconsin)</t>
  </si>
  <si>
    <t>Brooklyn Nets: (Wisconsin)</t>
  </si>
  <si>
    <t>Charlotte Hornets: (Wisconsin)</t>
  </si>
  <si>
    <t>Chicago Bulls: (Wisconsin)</t>
  </si>
  <si>
    <t>Cleveland Cavaliers: (Wisconsin)</t>
  </si>
  <si>
    <t>Dallas Mavericks: (Wisconsin)</t>
  </si>
  <si>
    <t>Denver Nuggets: (Wisconsin)</t>
  </si>
  <si>
    <t>Detroit Pistons: (Wisconsin)</t>
  </si>
  <si>
    <t>Golden State Warriors: (Wisconsin)</t>
  </si>
  <si>
    <t>Houston Rockets: (Wisconsin)</t>
  </si>
  <si>
    <t>Indiana Pacers: (Wisconsin)</t>
  </si>
  <si>
    <t>Los Angeles Clippers: (Wisconsin)</t>
  </si>
  <si>
    <t>Los Angeles Lakers: (Wisconsin)</t>
  </si>
  <si>
    <t>Memphis Grizzlies: (Wisconsin)</t>
  </si>
  <si>
    <t>Miami Heat: (Wisconsin)</t>
  </si>
  <si>
    <t>Minnesota Timberwolves: (Wisconsin)</t>
  </si>
  <si>
    <t>New Orleans Pelicans: (Wisconsin)</t>
  </si>
  <si>
    <t>New York Knicks: (Wisconsin)</t>
  </si>
  <si>
    <t>Oklahoma City Thunder: (Wisconsin)</t>
  </si>
  <si>
    <t>Orlando Magic: (Wisconsin)</t>
  </si>
  <si>
    <t>Philadelphia 76ers: (Wisconsin)</t>
  </si>
  <si>
    <t>Phoenix Suns: (Wisconsin)</t>
  </si>
  <si>
    <t>Sacramento Kings: (Wisconsin)</t>
  </si>
  <si>
    <t>San Antonio Spurs: (Wisconsin)</t>
  </si>
  <si>
    <t>Toronto Raptors: (Wisconsin)</t>
  </si>
  <si>
    <t>Utah Jazz: (Wisconsin)</t>
  </si>
  <si>
    <t>Washington Wizards: (Wisconsin)</t>
  </si>
  <si>
    <t>Milwaukee Bucks: (Milwaukee WI)</t>
  </si>
  <si>
    <t>Atlanta Hawks: (Milwaukee WI)</t>
  </si>
  <si>
    <t>Boston Celtics: (Milwaukee WI)</t>
  </si>
  <si>
    <t>Brooklyn Nets: (Milwaukee WI)</t>
  </si>
  <si>
    <t>Charlotte Hornets: (Milwaukee WI)</t>
  </si>
  <si>
    <t>Chicago Bulls: (Milwaukee WI)</t>
  </si>
  <si>
    <t>Cleveland Cavaliers: (Milwaukee WI)</t>
  </si>
  <si>
    <t>Dallas Mavericks: (Milwaukee WI)</t>
  </si>
  <si>
    <t>Denver Nuggets: (Milwaukee WI)</t>
  </si>
  <si>
    <t>Detroit Pistons: (Milwaukee WI)</t>
  </si>
  <si>
    <t>Golden State Warriors: (Milwaukee WI)</t>
  </si>
  <si>
    <t>Houston Rockets: (Milwaukee WI)</t>
  </si>
  <si>
    <t>Indiana Pacers: (Milwaukee WI)</t>
  </si>
  <si>
    <t>Los Angeles Clippers: (Milwaukee WI)</t>
  </si>
  <si>
    <t>Los Angeles Lakers: (Milwaukee WI)</t>
  </si>
  <si>
    <t>Memphis Grizzlies: (Milwaukee WI)</t>
  </si>
  <si>
    <t>Miami Heat: (Milwaukee WI)</t>
  </si>
  <si>
    <t>Minnesota Timberwolves: (Milwaukee WI)</t>
  </si>
  <si>
    <t>New Orleans Pelicans: (Milwaukee WI)</t>
  </si>
  <si>
    <t>New York Knicks: (Milwaukee WI)</t>
  </si>
  <si>
    <t>Oklahoma City Thunder: (Milwaukee WI)</t>
  </si>
  <si>
    <t>Orlando Magic: (Milwaukee WI)</t>
  </si>
  <si>
    <t>Philadelphia 76ers: (Milwaukee WI)</t>
  </si>
  <si>
    <t>Phoenix Suns: (Milwaukee WI)</t>
  </si>
  <si>
    <t>Portland Trail Blazers: (Milwaukee WI)</t>
  </si>
  <si>
    <t>Sacramento Kings: (Milwaukee WI)</t>
  </si>
  <si>
    <t>San Antonio Spurs: (Milwaukee WI)</t>
  </si>
  <si>
    <t>Toronto Raptors: (Milwaukee WI)</t>
  </si>
  <si>
    <t>Utah Jazz: (Milwaukee WI)</t>
  </si>
  <si>
    <t>Washington Wizards: (Milwaukee WI)</t>
  </si>
  <si>
    <t>February</t>
  </si>
  <si>
    <t>December</t>
  </si>
  <si>
    <t>January</t>
  </si>
  <si>
    <t>April</t>
  </si>
  <si>
    <t>March</t>
  </si>
  <si>
    <t>November</t>
  </si>
  <si>
    <t>October</t>
  </si>
  <si>
    <t>Month</t>
  </si>
  <si>
    <t>Mult.</t>
  </si>
  <si>
    <t>Top 5 Jersey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</si>
  <si>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</si>
  <si>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</si>
  <si>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</si>
  <si>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</si>
  <si>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</si>
  <si>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</si>
  <si>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</si>
  <si>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</si>
  <si>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</si>
  <si>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</si>
  <si>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</si>
  <si>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</si>
  <si>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</si>
  <si>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</si>
  <si>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</si>
  <si>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</si>
  <si>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</si>
  <si>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</si>
  <si>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</si>
  <si>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</si>
  <si>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</si>
  <si>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</si>
  <si>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</si>
  <si>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</si>
  <si>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</si>
  <si>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</si>
  <si>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</si>
  <si>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</si>
  <si>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</si>
  <si>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Sat</t>
  </si>
  <si>
    <t>Sun</t>
  </si>
  <si>
    <t>Fri</t>
  </si>
  <si>
    <t>Thu</t>
  </si>
  <si>
    <t>Mon</t>
  </si>
  <si>
    <t>Wed</t>
  </si>
  <si>
    <t>Tue</t>
  </si>
  <si>
    <t>Attribute</t>
  </si>
  <si>
    <t>Impact</t>
  </si>
  <si>
    <t>Opponent</t>
  </si>
  <si>
    <t>Days b/w Home Games</t>
  </si>
  <si>
    <t>Season Ender</t>
  </si>
  <si>
    <t>Milwaukee Bucks</t>
  </si>
  <si>
    <t>Wins Share</t>
  </si>
  <si>
    <t>Title %</t>
  </si>
  <si>
    <t>Search Volume</t>
  </si>
  <si>
    <t>Composite Rank</t>
  </si>
  <si>
    <t>Composite Rating</t>
  </si>
  <si>
    <t>Adj.</t>
  </si>
  <si>
    <t>Var. Multiplier:</t>
  </si>
  <si>
    <t>Weight:</t>
  </si>
  <si>
    <t>Home G</t>
  </si>
  <si>
    <t>G</t>
  </si>
  <si>
    <t>Date</t>
  </si>
  <si>
    <t>H/A</t>
  </si>
  <si>
    <t>Index Start</t>
  </si>
  <si>
    <t>Misc</t>
  </si>
  <si>
    <t>Index</t>
  </si>
  <si>
    <t>+/- Std Dev</t>
  </si>
  <si>
    <t>Calc. Tier</t>
  </si>
  <si>
    <t>M+</t>
  </si>
  <si>
    <t>M</t>
  </si>
  <si>
    <t>E</t>
  </si>
  <si>
    <t>P</t>
  </si>
  <si>
    <t>S</t>
  </si>
  <si>
    <t>Game #</t>
  </si>
  <si>
    <t>Day of Week</t>
  </si>
  <si>
    <t>Weekend?</t>
  </si>
  <si>
    <t>Tier</t>
  </si>
  <si>
    <t>Green</t>
  </si>
  <si>
    <t>Blue</t>
  </si>
  <si>
    <t>Abs Diff</t>
  </si>
  <si>
    <t>Day of the Week</t>
  </si>
  <si>
    <t>Weekend Games</t>
  </si>
  <si>
    <t>Sat &amp; Sun</t>
  </si>
  <si>
    <t>Fri-Sun</t>
  </si>
  <si>
    <t>Fri, Sat &amp; Sun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</si>
  <si>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</si>
  <si>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</si>
  <si>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</si>
  <si>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</si>
  <si>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</si>
  <si>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</si>
  <si>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</si>
  <si>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</si>
  <si>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Game Value</t>
  </si>
  <si>
    <t>Premium Tier</t>
  </si>
  <si>
    <t>Value Difference</t>
  </si>
  <si>
    <t>Clippers</t>
  </si>
  <si>
    <t>Lakers</t>
  </si>
  <si>
    <t>Bucks</t>
  </si>
  <si>
    <t>Rockets</t>
  </si>
  <si>
    <t>Nuggets</t>
  </si>
  <si>
    <t>Warriors</t>
  </si>
  <si>
    <t>Jazz</t>
  </si>
  <si>
    <t>Celtics</t>
  </si>
  <si>
    <t>Nets</t>
  </si>
  <si>
    <t>Blazers</t>
  </si>
  <si>
    <t>Raptors</t>
  </si>
  <si>
    <t>Mavericks</t>
  </si>
  <si>
    <t>Pacers</t>
  </si>
  <si>
    <t>Heat</t>
  </si>
  <si>
    <t>Spurs</t>
  </si>
  <si>
    <t>Pelicans</t>
  </si>
  <si>
    <t>Kings</t>
  </si>
  <si>
    <t>Hawks</t>
  </si>
  <si>
    <t>Pistons</t>
  </si>
  <si>
    <t>Thunder</t>
  </si>
  <si>
    <t>Magic</t>
  </si>
  <si>
    <t>Timberwolves</t>
  </si>
  <si>
    <t>Bulls</t>
  </si>
  <si>
    <t>Grizzlies</t>
  </si>
  <si>
    <t>Knicks</t>
  </si>
  <si>
    <t>Suns</t>
  </si>
  <si>
    <t>Wizards</t>
  </si>
  <si>
    <t>Hornets</t>
  </si>
  <si>
    <t>Cavaliers</t>
  </si>
  <si>
    <t>Current Odds (+)</t>
  </si>
  <si>
    <t>PointsBet Current</t>
  </si>
  <si>
    <t>FanDuel Current</t>
  </si>
  <si>
    <t>DraftKings Current</t>
  </si>
  <si>
    <t>PointsBet Opened</t>
  </si>
  <si>
    <t>Sixers</t>
  </si>
  <si>
    <t>Wins Avg</t>
  </si>
  <si>
    <t>A</t>
  </si>
  <si>
    <t>H</t>
  </si>
  <si>
    <t>A (N)</t>
  </si>
  <si>
    <t/>
  </si>
  <si>
    <t>Time</t>
  </si>
  <si>
    <t>TV</t>
  </si>
  <si>
    <t>TNT</t>
  </si>
  <si>
    <t>ESPN</t>
  </si>
  <si>
    <t>ABC</t>
  </si>
  <si>
    <t>Notes</t>
  </si>
  <si>
    <t>Super Bowl</t>
  </si>
  <si>
    <t>Sweet 16</t>
  </si>
  <si>
    <t>KC @ CHI NFL</t>
  </si>
  <si>
    <t>UW vs Purdue FB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</si>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</sst>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"/>
    <numFmt numFmtId="165" formatCode="0.0000"/>
    <numFmt numFmtId="166" formatCode="0.000"/>
    <numFmt numFmtId="168" formatCode="0.0%"/>
    <numFmt numFmtId="169" formatCode="[$-409]h:mm\ AM/PM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Forza Book"/>
      <family val="3"/>
    </font>
    <font>
      <sz val="11"/>
      <color theme="1"/>
      <name val="Forza Book"/>
      <family val="3"/>
    </font>
    <font>
      <b/>
      <sz val="11"/>
      <color rgb="FF00471B"/>
      <name val="Forza Book"/>
      <family val="3"/>
    </font>
    <font>
      <b/>
      <sz val="11"/>
      <color rgb="FFF0EBD2"/>
      <name val="Forza Book"/>
      <family val="3"/>
    </font>
    <font>
      <sz val="11"/>
      <name val="Forza Book"/>
      <family val="3"/>
    </font>
    <font>
      <b/>
      <sz val="11"/>
      <name val="Forza Book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0EBD2"/>
        <bgColor indexed="64"/>
      </patternFill>
    </fill>
    <fill>
      <patternFill patternType="solid">
        <fgColor rgb="FF00471B"/>
        <bgColor indexed="64"/>
      </patternFill>
    </fill>
    <fill>
      <patternFill patternType="solid">
        <fgColor rgb="FF007DC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2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10" fontId="0" fillId="0" borderId="0" xfId="1" applyNumberFormat="1" applyFont="1"/>
    <xf numFmtId="0" fontId="18" fillId="0" borderId="0" xfId="0" applyNumberFormat="1" applyFont="1" applyAlignment="1">
      <alignment horizontal="center"/>
    </xf>
    <xf numFmtId="0" fontId="16" fillId="33" borderId="11" xfId="0" applyFont="1" applyFill="1" applyBorder="1" applyAlignment="1">
      <alignment horizontal="center" vertical="center"/>
    </xf>
    <xf numFmtId="10" fontId="0" fillId="33" borderId="11" xfId="1" applyNumberFormat="1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14" fontId="16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3" xfId="0" quotePrefix="1" applyFont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14" fontId="20" fillId="0" borderId="18" xfId="0" applyNumberFormat="1" applyFont="1" applyBorder="1" applyAlignment="1">
      <alignment horizontal="center" vertical="center"/>
    </xf>
    <xf numFmtId="2" fontId="20" fillId="0" borderId="20" xfId="0" applyNumberFormat="1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1" fillId="3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20" fillId="0" borderId="0" xfId="0" applyFont="1"/>
    <xf numFmtId="0" fontId="23" fillId="0" borderId="0" xfId="0" applyFont="1" applyFill="1" applyAlignment="1">
      <alignment horizontal="center"/>
    </xf>
    <xf numFmtId="0" fontId="20" fillId="0" borderId="2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0" fontId="22" fillId="35" borderId="0" xfId="0" applyFont="1" applyFill="1" applyAlignment="1">
      <alignment horizontal="center"/>
    </xf>
    <xf numFmtId="0" fontId="20" fillId="0" borderId="0" xfId="0" applyFont="1" applyFill="1"/>
    <xf numFmtId="0" fontId="19" fillId="0" borderId="0" xfId="0" applyFont="1" applyAlignment="1">
      <alignment horizontal="center"/>
    </xf>
    <xf numFmtId="0" fontId="21" fillId="34" borderId="21" xfId="0" applyFont="1" applyFill="1" applyBorder="1" applyAlignment="1">
      <alignment horizontal="center" vertical="center" wrapText="1"/>
    </xf>
    <xf numFmtId="0" fontId="21" fillId="34" borderId="22" xfId="0" applyFont="1" applyFill="1" applyBorder="1" applyAlignment="1">
      <alignment horizontal="center" vertical="center" wrapText="1"/>
    </xf>
    <xf numFmtId="0" fontId="21" fillId="34" borderId="23" xfId="0" applyFont="1" applyFill="1" applyBorder="1" applyAlignment="1">
      <alignment horizontal="center" vertical="center" wrapText="1"/>
    </xf>
    <xf numFmtId="0" fontId="21" fillId="34" borderId="21" xfId="0" applyFont="1" applyFill="1" applyBorder="1" applyAlignment="1">
      <alignment horizontal="center" vertical="center"/>
    </xf>
    <xf numFmtId="0" fontId="21" fillId="34" borderId="2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0" fillId="37" borderId="0" xfId="0" applyFont="1" applyFill="1" applyAlignment="1">
      <alignment horizontal="center"/>
    </xf>
    <xf numFmtId="14" fontId="20" fillId="37" borderId="0" xfId="0" applyNumberFormat="1" applyFont="1" applyFill="1" applyAlignment="1">
      <alignment horizontal="center"/>
    </xf>
    <xf numFmtId="0" fontId="20" fillId="37" borderId="0" xfId="0" applyFont="1" applyFill="1"/>
    <xf numFmtId="0" fontId="20" fillId="0" borderId="0" xfId="0" applyFont="1" applyAlignment="1">
      <alignment horizontal="center" vertical="center"/>
    </xf>
    <xf numFmtId="2" fontId="20" fillId="0" borderId="0" xfId="43" applyNumberFormat="1" applyFont="1" applyAlignment="1">
      <alignment horizontal="center"/>
    </xf>
    <xf numFmtId="164" fontId="20" fillId="0" borderId="0" xfId="43" applyNumberFormat="1" applyFont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2" fillId="35" borderId="0" xfId="0" applyFont="1" applyFill="1" applyAlignment="1">
      <alignment horizontal="center" vertical="center" wrapText="1"/>
    </xf>
    <xf numFmtId="0" fontId="22" fillId="36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/>
    </xf>
    <xf numFmtId="2" fontId="22" fillId="35" borderId="0" xfId="0" applyNumberFormat="1" applyFont="1" applyFill="1" applyAlignment="1">
      <alignment horizontal="center"/>
    </xf>
    <xf numFmtId="2" fontId="19" fillId="0" borderId="0" xfId="0" applyNumberFormat="1" applyFont="1" applyAlignment="1">
      <alignment horizontal="center"/>
    </xf>
    <xf numFmtId="2" fontId="20" fillId="0" borderId="0" xfId="43" applyNumberFormat="1" applyFont="1" applyAlignment="1">
      <alignment horizontal="center" vertical="center"/>
    </xf>
    <xf numFmtId="10" fontId="20" fillId="0" borderId="0" xfId="1" applyNumberFormat="1" applyFont="1"/>
    <xf numFmtId="9" fontId="0" fillId="0" borderId="0" xfId="1" applyFont="1"/>
    <xf numFmtId="1" fontId="0" fillId="0" borderId="0" xfId="0" applyNumberFormat="1" applyAlignment="1"/>
    <xf numFmtId="168" fontId="0" fillId="0" borderId="0" xfId="1" applyNumberFormat="1" applyFont="1"/>
    <xf numFmtId="0" fontId="19" fillId="0" borderId="0" xfId="0" applyFont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2" fontId="20" fillId="37" borderId="0" xfId="43" applyNumberFormat="1" applyFont="1" applyFill="1" applyAlignment="1">
      <alignment horizontal="center"/>
    </xf>
    <xf numFmtId="14" fontId="20" fillId="0" borderId="0" xfId="0" applyNumberFormat="1" applyFont="1" applyFill="1" applyAlignment="1">
      <alignment horizontal="center"/>
    </xf>
    <xf numFmtId="2" fontId="20" fillId="0" borderId="0" xfId="43" applyNumberFormat="1" applyFont="1" applyFill="1" applyAlignment="1">
      <alignment horizontal="center"/>
    </xf>
    <xf numFmtId="0" fontId="20" fillId="37" borderId="0" xfId="0" applyFont="1" applyFill="1" applyAlignment="1">
      <alignment horizontal="center" vertical="center"/>
    </xf>
    <xf numFmtId="0" fontId="24" fillId="39" borderId="0" xfId="0" applyFont="1" applyFill="1" applyAlignment="1">
      <alignment horizontal="center" vertical="center" wrapText="1"/>
    </xf>
    <xf numFmtId="0" fontId="24" fillId="40" borderId="0" xfId="0" applyFont="1" applyFill="1" applyAlignment="1">
      <alignment horizontal="center" vertical="center" wrapText="1"/>
    </xf>
    <xf numFmtId="0" fontId="24" fillId="37" borderId="0" xfId="0" applyFont="1" applyFill="1" applyAlignment="1">
      <alignment horizontal="center" vertical="center" wrapText="1"/>
    </xf>
    <xf numFmtId="0" fontId="24" fillId="38" borderId="0" xfId="0" applyFont="1" applyFill="1" applyAlignment="1">
      <alignment horizontal="center" vertical="center" wrapText="1"/>
    </xf>
    <xf numFmtId="1" fontId="20" fillId="0" borderId="0" xfId="43" applyNumberFormat="1" applyFont="1" applyAlignment="1">
      <alignment horizontal="center" vertical="center"/>
    </xf>
    <xf numFmtId="0" fontId="24" fillId="39" borderId="22" xfId="0" applyFont="1" applyFill="1" applyBorder="1" applyAlignment="1">
      <alignment horizontal="center" vertical="center" wrapText="1"/>
    </xf>
    <xf numFmtId="0" fontId="24" fillId="40" borderId="22" xfId="0" applyFont="1" applyFill="1" applyBorder="1" applyAlignment="1">
      <alignment horizontal="center" vertical="center" wrapText="1"/>
    </xf>
    <xf numFmtId="0" fontId="24" fillId="37" borderId="22" xfId="0" applyFont="1" applyFill="1" applyBorder="1" applyAlignment="1">
      <alignment horizontal="center" vertical="center" wrapText="1"/>
    </xf>
    <xf numFmtId="0" fontId="24" fillId="38" borderId="23" xfId="0" applyFont="1" applyFill="1" applyBorder="1" applyAlignment="1">
      <alignment horizontal="center" vertical="center" wrapText="1"/>
    </xf>
    <xf numFmtId="0" fontId="24" fillId="38" borderId="22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38" borderId="0" xfId="0" applyFont="1" applyFill="1" applyAlignment="1">
      <alignment horizontal="center"/>
    </xf>
    <xf numFmtId="0" fontId="18" fillId="0" borderId="0" xfId="0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theme="0"/>
      </font>
      <fill>
        <patternFill>
          <bgColor rgb="FF007DC5"/>
        </patternFill>
      </fill>
    </dxf>
    <dxf>
      <font>
        <color theme="0"/>
      </font>
      <fill>
        <patternFill>
          <bgColor rgb="FF00471B"/>
        </patternFill>
      </fill>
    </dxf>
    <dxf>
      <font>
        <color theme="0"/>
      </font>
      <fill>
        <patternFill>
          <bgColor rgb="FF007DC5"/>
        </patternFill>
      </fill>
    </dxf>
    <dxf>
      <font>
        <color theme="0"/>
      </font>
      <fill>
        <patternFill>
          <bgColor rgb="FF00471B"/>
        </patternFill>
      </fill>
    </dxf>
    <dxf>
      <fill>
        <patternFill>
          <bgColor rgb="FFF0EBD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0EBD2"/>
      <color rgb="FF00471B"/>
      <color rgb="FF007D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26743</xdr:colOff>
      <xdr:row>34</xdr:row>
      <xdr:rowOff>56333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2C3E8E-A7A3-4E31-9E64-5EE0FD5B6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57143" cy="6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5" x14ac:dyDescent="0.25"/>
  <cols>
    <col min="1" max="1" width="15.5703125" bestFit="1" customWidth="1"/>
    <col min="60" max="60" width="11.5703125" bestFit="1" customWidth="1"/>
  </cols>
  <sheetData>
    <row r="1" spans="1:60" x14ac:dyDescent="0.25">
      <c r="A1" t="s">
        <v>0</v>
      </c>
    </row>
    <row r="3" spans="1:60" x14ac:dyDescent="0.25">
      <c r="A3" t="s">
        <v>1</v>
      </c>
      <c r="B3" t="s">
        <v>40</v>
      </c>
      <c r="C3" t="s">
        <v>41</v>
      </c>
      <c r="D3" t="s">
        <v>40</v>
      </c>
      <c r="E3" t="s">
        <v>42</v>
      </c>
      <c r="F3" t="s">
        <v>40</v>
      </c>
      <c r="G3" t="s">
        <v>43</v>
      </c>
      <c r="H3" t="s">
        <v>40</v>
      </c>
      <c r="I3" t="s">
        <v>44</v>
      </c>
      <c r="J3" t="s">
        <v>40</v>
      </c>
      <c r="K3" t="s">
        <v>45</v>
      </c>
      <c r="L3" t="s">
        <v>40</v>
      </c>
      <c r="M3" t="s">
        <v>46</v>
      </c>
      <c r="N3" t="s">
        <v>40</v>
      </c>
      <c r="O3" t="s">
        <v>47</v>
      </c>
      <c r="P3" t="s">
        <v>40</v>
      </c>
      <c r="Q3" t="s">
        <v>48</v>
      </c>
      <c r="R3" t="s">
        <v>40</v>
      </c>
      <c r="S3" t="s">
        <v>49</v>
      </c>
      <c r="T3" t="s">
        <v>40</v>
      </c>
      <c r="U3" t="s">
        <v>50</v>
      </c>
      <c r="V3" t="s">
        <v>40</v>
      </c>
      <c r="W3" t="s">
        <v>51</v>
      </c>
      <c r="X3" t="s">
        <v>40</v>
      </c>
      <c r="Y3" t="s">
        <v>52</v>
      </c>
      <c r="Z3" t="s">
        <v>40</v>
      </c>
      <c r="AA3" t="s">
        <v>53</v>
      </c>
      <c r="AB3" t="s">
        <v>40</v>
      </c>
      <c r="AC3" t="s">
        <v>54</v>
      </c>
      <c r="AD3" t="s">
        <v>40</v>
      </c>
      <c r="AE3" t="s">
        <v>55</v>
      </c>
      <c r="AF3" t="s">
        <v>40</v>
      </c>
      <c r="AG3" t="s">
        <v>56</v>
      </c>
      <c r="AH3" t="s">
        <v>40</v>
      </c>
      <c r="AI3" t="s">
        <v>57</v>
      </c>
      <c r="AJ3" t="s">
        <v>40</v>
      </c>
      <c r="AK3" t="s">
        <v>58</v>
      </c>
      <c r="AL3" t="s">
        <v>40</v>
      </c>
      <c r="AM3" t="s">
        <v>59</v>
      </c>
      <c r="AN3" t="s">
        <v>40</v>
      </c>
      <c r="AO3" t="s">
        <v>60</v>
      </c>
      <c r="AP3" t="s">
        <v>40</v>
      </c>
      <c r="AQ3" t="s">
        <v>61</v>
      </c>
      <c r="AR3" t="s">
        <v>40</v>
      </c>
      <c r="AS3" t="s">
        <v>62</v>
      </c>
      <c r="AT3" t="s">
        <v>40</v>
      </c>
      <c r="AU3" t="s">
        <v>63</v>
      </c>
      <c r="AV3" t="s">
        <v>40</v>
      </c>
      <c r="AW3" t="s">
        <v>2</v>
      </c>
      <c r="AX3" t="s">
        <v>40</v>
      </c>
      <c r="AY3" t="s">
        <v>64</v>
      </c>
      <c r="AZ3" t="s">
        <v>40</v>
      </c>
      <c r="BA3" t="s">
        <v>65</v>
      </c>
      <c r="BB3" t="s">
        <v>40</v>
      </c>
      <c r="BC3" t="s">
        <v>66</v>
      </c>
      <c r="BD3" t="s">
        <v>40</v>
      </c>
      <c r="BE3" t="s">
        <v>67</v>
      </c>
      <c r="BF3" t="s">
        <v>40</v>
      </c>
      <c r="BG3" t="s">
        <v>68</v>
      </c>
      <c r="BH3" t="s">
        <v>3</v>
      </c>
    </row>
    <row r="4" spans="1:60" x14ac:dyDescent="0.25">
      <c r="A4" s="1">
        <v>43615</v>
      </c>
      <c r="B4">
        <v>17</v>
      </c>
      <c r="C4">
        <v>1</v>
      </c>
      <c r="D4">
        <v>21</v>
      </c>
      <c r="E4">
        <v>1</v>
      </c>
      <c r="F4">
        <v>21</v>
      </c>
      <c r="G4">
        <v>0</v>
      </c>
      <c r="H4">
        <v>20</v>
      </c>
      <c r="I4">
        <v>0</v>
      </c>
      <c r="J4">
        <v>17</v>
      </c>
      <c r="K4">
        <v>2</v>
      </c>
      <c r="L4">
        <v>21</v>
      </c>
      <c r="M4">
        <v>0</v>
      </c>
      <c r="N4">
        <v>21</v>
      </c>
      <c r="O4">
        <v>0</v>
      </c>
      <c r="P4">
        <v>17</v>
      </c>
      <c r="Q4">
        <v>0</v>
      </c>
      <c r="R4">
        <v>17</v>
      </c>
      <c r="S4">
        <v>1</v>
      </c>
      <c r="T4">
        <v>18</v>
      </c>
      <c r="U4">
        <v>15</v>
      </c>
      <c r="V4">
        <v>25</v>
      </c>
      <c r="W4">
        <v>2</v>
      </c>
      <c r="X4">
        <v>20</v>
      </c>
      <c r="Y4">
        <v>0</v>
      </c>
      <c r="Z4">
        <v>17</v>
      </c>
      <c r="AA4">
        <v>1</v>
      </c>
      <c r="AB4">
        <v>17</v>
      </c>
      <c r="AC4">
        <v>3</v>
      </c>
      <c r="AD4">
        <v>21</v>
      </c>
      <c r="AE4">
        <v>0</v>
      </c>
      <c r="AF4">
        <v>21</v>
      </c>
      <c r="AG4">
        <v>1</v>
      </c>
      <c r="AH4">
        <v>20</v>
      </c>
      <c r="AI4">
        <v>0</v>
      </c>
      <c r="AJ4">
        <v>17</v>
      </c>
      <c r="AK4">
        <v>0</v>
      </c>
      <c r="AL4">
        <v>20</v>
      </c>
      <c r="AM4">
        <v>0</v>
      </c>
      <c r="AN4">
        <v>25</v>
      </c>
      <c r="AO4">
        <v>0</v>
      </c>
      <c r="AP4">
        <v>21</v>
      </c>
      <c r="AQ4">
        <v>0</v>
      </c>
      <c r="AR4">
        <v>21</v>
      </c>
      <c r="AS4">
        <v>0</v>
      </c>
      <c r="AT4">
        <v>21</v>
      </c>
      <c r="AU4">
        <v>0</v>
      </c>
      <c r="AV4">
        <v>17</v>
      </c>
      <c r="AW4">
        <v>1</v>
      </c>
      <c r="AX4">
        <v>20</v>
      </c>
      <c r="AY4">
        <v>0</v>
      </c>
      <c r="AZ4">
        <v>25</v>
      </c>
      <c r="BA4">
        <v>1</v>
      </c>
      <c r="BB4">
        <v>19</v>
      </c>
      <c r="BC4">
        <v>10</v>
      </c>
      <c r="BD4">
        <v>20</v>
      </c>
      <c r="BE4">
        <v>0</v>
      </c>
      <c r="BF4">
        <v>17</v>
      </c>
      <c r="BG4">
        <v>0</v>
      </c>
      <c r="BH4" s="2">
        <f>AVERAGE(BF4,BD4,BB4,AZ4,AX4,AV4,AT4,AR4,AP4,AN4,AL4,AJ4,AH4,AF4,AD4,AB4,Z4,X4,V4,T4,R4,P4,N4,L4,J4,H4,F4,D4,B4)</f>
        <v>19.793103448275861</v>
      </c>
    </row>
    <row r="5" spans="1:60" x14ac:dyDescent="0.25">
      <c r="A5" s="1">
        <v>43616</v>
      </c>
      <c r="B5">
        <v>19</v>
      </c>
      <c r="C5">
        <v>1</v>
      </c>
      <c r="D5">
        <v>19</v>
      </c>
      <c r="E5">
        <v>1</v>
      </c>
      <c r="F5">
        <v>19</v>
      </c>
      <c r="G5">
        <v>1</v>
      </c>
      <c r="H5">
        <v>21</v>
      </c>
      <c r="I5">
        <v>0</v>
      </c>
      <c r="J5">
        <v>19</v>
      </c>
      <c r="K5">
        <v>1</v>
      </c>
      <c r="L5">
        <v>19</v>
      </c>
      <c r="M5">
        <v>0</v>
      </c>
      <c r="N5">
        <v>19</v>
      </c>
      <c r="O5">
        <v>1</v>
      </c>
      <c r="P5">
        <v>19</v>
      </c>
      <c r="Q5">
        <v>0</v>
      </c>
      <c r="R5">
        <v>19</v>
      </c>
      <c r="S5">
        <v>1</v>
      </c>
      <c r="T5">
        <v>18</v>
      </c>
      <c r="U5">
        <v>70</v>
      </c>
      <c r="V5">
        <v>22</v>
      </c>
      <c r="W5">
        <v>1</v>
      </c>
      <c r="X5">
        <v>21</v>
      </c>
      <c r="Y5">
        <v>0</v>
      </c>
      <c r="Z5">
        <v>19</v>
      </c>
      <c r="AA5">
        <v>0</v>
      </c>
      <c r="AB5">
        <v>19</v>
      </c>
      <c r="AC5">
        <v>4</v>
      </c>
      <c r="AD5">
        <v>21</v>
      </c>
      <c r="AE5">
        <v>1</v>
      </c>
      <c r="AF5">
        <v>21</v>
      </c>
      <c r="AG5">
        <v>0</v>
      </c>
      <c r="AH5">
        <v>21</v>
      </c>
      <c r="AI5">
        <v>1</v>
      </c>
      <c r="AJ5">
        <v>19</v>
      </c>
      <c r="AK5">
        <v>0</v>
      </c>
      <c r="AL5">
        <v>21</v>
      </c>
      <c r="AM5">
        <v>0</v>
      </c>
      <c r="AN5">
        <v>22</v>
      </c>
      <c r="AO5">
        <v>1</v>
      </c>
      <c r="AP5">
        <v>19</v>
      </c>
      <c r="AQ5">
        <v>0</v>
      </c>
      <c r="AR5">
        <v>19</v>
      </c>
      <c r="AS5">
        <v>1</v>
      </c>
      <c r="AT5">
        <v>19</v>
      </c>
      <c r="AU5">
        <v>1</v>
      </c>
      <c r="AV5">
        <v>19</v>
      </c>
      <c r="AW5">
        <v>1</v>
      </c>
      <c r="AX5">
        <v>21</v>
      </c>
      <c r="AY5">
        <v>0</v>
      </c>
      <c r="AZ5">
        <v>22</v>
      </c>
      <c r="BA5">
        <v>0</v>
      </c>
      <c r="BB5">
        <v>19</v>
      </c>
      <c r="BC5">
        <v>67</v>
      </c>
      <c r="BD5">
        <v>21</v>
      </c>
      <c r="BE5">
        <v>0</v>
      </c>
      <c r="BF5">
        <v>19</v>
      </c>
      <c r="BG5">
        <v>0</v>
      </c>
      <c r="BH5" s="2">
        <f t="shared" ref="BH5:BH48" si="0">AVERAGE(BF5,BD5,BB5,AZ5,AX5,AV5,AT5,AR5,AP5,AN5,AL5,AJ5,AH5,AF5,AD5,AB5,Z5,X5,V5,T5,R5,P5,N5,L5,J5,H5,F5,D5,B5)</f>
        <v>19.827586206896552</v>
      </c>
    </row>
    <row r="6" spans="1:60" x14ac:dyDescent="0.25">
      <c r="A6" s="1">
        <v>43617</v>
      </c>
      <c r="B6">
        <v>15</v>
      </c>
      <c r="C6">
        <v>1</v>
      </c>
      <c r="D6">
        <v>17</v>
      </c>
      <c r="E6">
        <v>1</v>
      </c>
      <c r="F6">
        <v>17</v>
      </c>
      <c r="G6">
        <v>0</v>
      </c>
      <c r="H6">
        <v>15</v>
      </c>
      <c r="I6">
        <v>0</v>
      </c>
      <c r="J6">
        <v>15</v>
      </c>
      <c r="K6">
        <v>1</v>
      </c>
      <c r="L6">
        <v>17</v>
      </c>
      <c r="M6">
        <v>1</v>
      </c>
      <c r="N6">
        <v>17</v>
      </c>
      <c r="O6">
        <v>1</v>
      </c>
      <c r="P6">
        <v>15</v>
      </c>
      <c r="Q6">
        <v>1</v>
      </c>
      <c r="R6">
        <v>15</v>
      </c>
      <c r="S6">
        <v>1</v>
      </c>
      <c r="T6">
        <v>12</v>
      </c>
      <c r="U6">
        <v>19</v>
      </c>
      <c r="V6">
        <v>18</v>
      </c>
      <c r="W6">
        <v>1</v>
      </c>
      <c r="X6">
        <v>15</v>
      </c>
      <c r="Y6">
        <v>1</v>
      </c>
      <c r="Z6">
        <v>15</v>
      </c>
      <c r="AA6">
        <v>1</v>
      </c>
      <c r="AB6">
        <v>15</v>
      </c>
      <c r="AC6">
        <v>1</v>
      </c>
      <c r="AD6">
        <v>15</v>
      </c>
      <c r="AE6">
        <v>0</v>
      </c>
      <c r="AF6">
        <v>15</v>
      </c>
      <c r="AG6">
        <v>2</v>
      </c>
      <c r="AH6">
        <v>15</v>
      </c>
      <c r="AI6">
        <v>1</v>
      </c>
      <c r="AJ6">
        <v>15</v>
      </c>
      <c r="AK6">
        <v>1</v>
      </c>
      <c r="AL6">
        <v>15</v>
      </c>
      <c r="AM6">
        <v>1</v>
      </c>
      <c r="AN6">
        <v>18</v>
      </c>
      <c r="AO6">
        <v>1</v>
      </c>
      <c r="AP6">
        <v>17</v>
      </c>
      <c r="AQ6">
        <v>0</v>
      </c>
      <c r="AR6">
        <v>17</v>
      </c>
      <c r="AS6">
        <v>1</v>
      </c>
      <c r="AT6">
        <v>17</v>
      </c>
      <c r="AU6">
        <v>1</v>
      </c>
      <c r="AV6">
        <v>15</v>
      </c>
      <c r="AW6">
        <v>1</v>
      </c>
      <c r="AX6">
        <v>15</v>
      </c>
      <c r="AY6">
        <v>0</v>
      </c>
      <c r="AZ6">
        <v>18</v>
      </c>
      <c r="BA6">
        <v>0</v>
      </c>
      <c r="BB6">
        <v>13</v>
      </c>
      <c r="BC6">
        <v>14</v>
      </c>
      <c r="BD6">
        <v>15</v>
      </c>
      <c r="BE6">
        <v>1</v>
      </c>
      <c r="BF6">
        <v>15</v>
      </c>
      <c r="BG6">
        <v>0</v>
      </c>
      <c r="BH6" s="2">
        <f t="shared" si="0"/>
        <v>15.620689655172415</v>
      </c>
    </row>
    <row r="7" spans="1:60" x14ac:dyDescent="0.25">
      <c r="A7" s="1">
        <v>43618</v>
      </c>
      <c r="B7">
        <v>17</v>
      </c>
      <c r="C7">
        <v>1</v>
      </c>
      <c r="D7">
        <v>18</v>
      </c>
      <c r="E7">
        <v>1</v>
      </c>
      <c r="F7">
        <v>18</v>
      </c>
      <c r="G7">
        <v>1</v>
      </c>
      <c r="H7">
        <v>17</v>
      </c>
      <c r="I7">
        <v>1</v>
      </c>
      <c r="J7">
        <v>17</v>
      </c>
      <c r="K7">
        <v>3</v>
      </c>
      <c r="L7">
        <v>18</v>
      </c>
      <c r="M7">
        <v>1</v>
      </c>
      <c r="N7">
        <v>18</v>
      </c>
      <c r="O7">
        <v>0</v>
      </c>
      <c r="P7">
        <v>17</v>
      </c>
      <c r="Q7">
        <v>1</v>
      </c>
      <c r="R7">
        <v>17</v>
      </c>
      <c r="S7">
        <v>1</v>
      </c>
      <c r="T7">
        <v>16</v>
      </c>
      <c r="U7">
        <v>36</v>
      </c>
      <c r="V7">
        <v>21</v>
      </c>
      <c r="W7">
        <v>1</v>
      </c>
      <c r="X7">
        <v>17</v>
      </c>
      <c r="Y7">
        <v>1</v>
      </c>
      <c r="Z7">
        <v>17</v>
      </c>
      <c r="AA7">
        <v>0</v>
      </c>
      <c r="AB7">
        <v>17</v>
      </c>
      <c r="AC7">
        <v>2</v>
      </c>
      <c r="AD7">
        <v>19</v>
      </c>
      <c r="AE7">
        <v>1</v>
      </c>
      <c r="AF7">
        <v>19</v>
      </c>
      <c r="AG7">
        <v>0</v>
      </c>
      <c r="AH7">
        <v>17</v>
      </c>
      <c r="AI7">
        <v>0</v>
      </c>
      <c r="AJ7">
        <v>17</v>
      </c>
      <c r="AK7">
        <v>0</v>
      </c>
      <c r="AL7">
        <v>17</v>
      </c>
      <c r="AM7">
        <v>0</v>
      </c>
      <c r="AN7">
        <v>21</v>
      </c>
      <c r="AO7">
        <v>1</v>
      </c>
      <c r="AP7">
        <v>18</v>
      </c>
      <c r="AQ7">
        <v>0</v>
      </c>
      <c r="AR7">
        <v>18</v>
      </c>
      <c r="AS7">
        <v>0</v>
      </c>
      <c r="AT7">
        <v>18</v>
      </c>
      <c r="AU7">
        <v>1</v>
      </c>
      <c r="AV7">
        <v>17</v>
      </c>
      <c r="AW7">
        <v>0</v>
      </c>
      <c r="AX7">
        <v>17</v>
      </c>
      <c r="AY7">
        <v>1</v>
      </c>
      <c r="AZ7">
        <v>21</v>
      </c>
      <c r="BA7">
        <v>1</v>
      </c>
      <c r="BB7">
        <v>17</v>
      </c>
      <c r="BC7">
        <v>26</v>
      </c>
      <c r="BD7">
        <v>17</v>
      </c>
      <c r="BE7">
        <v>0</v>
      </c>
      <c r="BF7">
        <v>17</v>
      </c>
      <c r="BG7">
        <v>0</v>
      </c>
      <c r="BH7" s="2">
        <f t="shared" si="0"/>
        <v>17.758620689655171</v>
      </c>
    </row>
    <row r="8" spans="1:60" x14ac:dyDescent="0.25">
      <c r="A8" s="1">
        <v>43619</v>
      </c>
      <c r="B8">
        <v>16</v>
      </c>
      <c r="C8">
        <v>0</v>
      </c>
      <c r="D8">
        <v>17</v>
      </c>
      <c r="E8">
        <v>2</v>
      </c>
      <c r="F8">
        <v>17</v>
      </c>
      <c r="G8">
        <v>0</v>
      </c>
      <c r="H8">
        <v>17</v>
      </c>
      <c r="I8">
        <v>0</v>
      </c>
      <c r="J8">
        <v>16</v>
      </c>
      <c r="K8">
        <v>2</v>
      </c>
      <c r="L8">
        <v>17</v>
      </c>
      <c r="M8">
        <v>1</v>
      </c>
      <c r="N8">
        <v>17</v>
      </c>
      <c r="O8">
        <v>0</v>
      </c>
      <c r="P8">
        <v>16</v>
      </c>
      <c r="Q8">
        <v>0</v>
      </c>
      <c r="R8">
        <v>16</v>
      </c>
      <c r="S8">
        <v>0</v>
      </c>
      <c r="T8">
        <v>15</v>
      </c>
      <c r="U8">
        <v>65</v>
      </c>
      <c r="V8">
        <v>20</v>
      </c>
      <c r="W8">
        <v>1</v>
      </c>
      <c r="X8">
        <v>17</v>
      </c>
      <c r="Y8">
        <v>0</v>
      </c>
      <c r="Z8">
        <v>16</v>
      </c>
      <c r="AA8">
        <v>1</v>
      </c>
      <c r="AB8">
        <v>16</v>
      </c>
      <c r="AC8">
        <v>3</v>
      </c>
      <c r="AD8">
        <v>18</v>
      </c>
      <c r="AE8">
        <v>0</v>
      </c>
      <c r="AF8">
        <v>18</v>
      </c>
      <c r="AG8">
        <v>1</v>
      </c>
      <c r="AH8">
        <v>17</v>
      </c>
      <c r="AI8">
        <v>0</v>
      </c>
      <c r="AJ8">
        <v>16</v>
      </c>
      <c r="AK8">
        <v>0</v>
      </c>
      <c r="AL8">
        <v>17</v>
      </c>
      <c r="AM8">
        <v>0</v>
      </c>
      <c r="AN8">
        <v>20</v>
      </c>
      <c r="AO8">
        <v>1</v>
      </c>
      <c r="AP8">
        <v>17</v>
      </c>
      <c r="AQ8">
        <v>0</v>
      </c>
      <c r="AR8">
        <v>17</v>
      </c>
      <c r="AS8">
        <v>0</v>
      </c>
      <c r="AT8">
        <v>17</v>
      </c>
      <c r="AU8">
        <v>0</v>
      </c>
      <c r="AV8">
        <v>16</v>
      </c>
      <c r="AW8">
        <v>0</v>
      </c>
      <c r="AX8">
        <v>17</v>
      </c>
      <c r="AY8">
        <v>0</v>
      </c>
      <c r="AZ8">
        <v>20</v>
      </c>
      <c r="BA8">
        <v>1</v>
      </c>
      <c r="BB8">
        <v>16</v>
      </c>
      <c r="BC8">
        <v>58</v>
      </c>
      <c r="BD8">
        <v>17</v>
      </c>
      <c r="BE8">
        <v>0</v>
      </c>
      <c r="BF8">
        <v>16</v>
      </c>
      <c r="BG8">
        <v>0</v>
      </c>
      <c r="BH8" s="2">
        <f t="shared" si="0"/>
        <v>16.96551724137931</v>
      </c>
    </row>
    <row r="9" spans="1:60" x14ac:dyDescent="0.25">
      <c r="A9" s="1">
        <v>43620</v>
      </c>
      <c r="B9">
        <v>13</v>
      </c>
      <c r="C9">
        <v>0</v>
      </c>
      <c r="D9">
        <v>13</v>
      </c>
      <c r="E9">
        <v>2</v>
      </c>
      <c r="F9">
        <v>13</v>
      </c>
      <c r="G9">
        <v>0</v>
      </c>
      <c r="H9">
        <v>13</v>
      </c>
      <c r="I9">
        <v>0</v>
      </c>
      <c r="J9">
        <v>13</v>
      </c>
      <c r="K9">
        <v>1</v>
      </c>
      <c r="L9">
        <v>13</v>
      </c>
      <c r="M9">
        <v>0</v>
      </c>
      <c r="N9">
        <v>13</v>
      </c>
      <c r="O9">
        <v>0</v>
      </c>
      <c r="P9">
        <v>13</v>
      </c>
      <c r="Q9">
        <v>0</v>
      </c>
      <c r="R9">
        <v>13</v>
      </c>
      <c r="S9">
        <v>0</v>
      </c>
      <c r="T9">
        <v>12</v>
      </c>
      <c r="U9">
        <v>11</v>
      </c>
      <c r="V9">
        <v>15</v>
      </c>
      <c r="W9">
        <v>2</v>
      </c>
      <c r="X9">
        <v>13</v>
      </c>
      <c r="Y9">
        <v>0</v>
      </c>
      <c r="Z9">
        <v>13</v>
      </c>
      <c r="AA9">
        <v>0</v>
      </c>
      <c r="AB9">
        <v>13</v>
      </c>
      <c r="AC9">
        <v>3</v>
      </c>
      <c r="AD9">
        <v>15</v>
      </c>
      <c r="AE9">
        <v>0</v>
      </c>
      <c r="AF9">
        <v>15</v>
      </c>
      <c r="AG9">
        <v>0</v>
      </c>
      <c r="AH9">
        <v>13</v>
      </c>
      <c r="AI9">
        <v>0</v>
      </c>
      <c r="AJ9">
        <v>13</v>
      </c>
      <c r="AK9">
        <v>0</v>
      </c>
      <c r="AL9">
        <v>13</v>
      </c>
      <c r="AM9">
        <v>0</v>
      </c>
      <c r="AN9">
        <v>15</v>
      </c>
      <c r="AO9">
        <v>1</v>
      </c>
      <c r="AP9">
        <v>13</v>
      </c>
      <c r="AQ9">
        <v>0</v>
      </c>
      <c r="AR9">
        <v>13</v>
      </c>
      <c r="AS9">
        <v>0</v>
      </c>
      <c r="AT9">
        <v>13</v>
      </c>
      <c r="AU9">
        <v>1</v>
      </c>
      <c r="AV9">
        <v>13</v>
      </c>
      <c r="AW9">
        <v>2</v>
      </c>
      <c r="AX9">
        <v>13</v>
      </c>
      <c r="AY9">
        <v>0</v>
      </c>
      <c r="AZ9">
        <v>15</v>
      </c>
      <c r="BA9">
        <v>0</v>
      </c>
      <c r="BB9">
        <v>13</v>
      </c>
      <c r="BC9">
        <v>12</v>
      </c>
      <c r="BD9">
        <v>13</v>
      </c>
      <c r="BE9">
        <v>0</v>
      </c>
      <c r="BF9">
        <v>13</v>
      </c>
      <c r="BG9">
        <v>0</v>
      </c>
      <c r="BH9" s="2">
        <f t="shared" si="0"/>
        <v>13.310344827586206</v>
      </c>
    </row>
    <row r="10" spans="1:60" x14ac:dyDescent="0.25">
      <c r="A10" s="1">
        <v>43621</v>
      </c>
      <c r="B10">
        <v>13</v>
      </c>
      <c r="C10">
        <v>2</v>
      </c>
      <c r="D10">
        <v>11</v>
      </c>
      <c r="E10">
        <v>1</v>
      </c>
      <c r="F10">
        <v>11</v>
      </c>
      <c r="G10">
        <v>0</v>
      </c>
      <c r="H10">
        <v>12</v>
      </c>
      <c r="I10">
        <v>0</v>
      </c>
      <c r="J10">
        <v>13</v>
      </c>
      <c r="K10">
        <v>2</v>
      </c>
      <c r="L10">
        <v>11</v>
      </c>
      <c r="M10">
        <v>1</v>
      </c>
      <c r="N10">
        <v>11</v>
      </c>
      <c r="O10">
        <v>1</v>
      </c>
      <c r="P10">
        <v>13</v>
      </c>
      <c r="Q10">
        <v>0</v>
      </c>
      <c r="R10">
        <v>13</v>
      </c>
      <c r="S10">
        <v>0</v>
      </c>
      <c r="T10">
        <v>12</v>
      </c>
      <c r="U10">
        <v>26</v>
      </c>
      <c r="V10">
        <v>12</v>
      </c>
      <c r="W10">
        <v>1</v>
      </c>
      <c r="X10">
        <v>12</v>
      </c>
      <c r="Y10">
        <v>0</v>
      </c>
      <c r="Z10">
        <v>13</v>
      </c>
      <c r="AA10">
        <v>1</v>
      </c>
      <c r="AB10">
        <v>13</v>
      </c>
      <c r="AC10">
        <v>3</v>
      </c>
      <c r="AD10">
        <v>14</v>
      </c>
      <c r="AE10">
        <v>0</v>
      </c>
      <c r="AF10">
        <v>14</v>
      </c>
      <c r="AG10">
        <v>1</v>
      </c>
      <c r="AH10">
        <v>12</v>
      </c>
      <c r="AI10">
        <v>0</v>
      </c>
      <c r="AJ10">
        <v>13</v>
      </c>
      <c r="AK10">
        <v>0</v>
      </c>
      <c r="AL10">
        <v>12</v>
      </c>
      <c r="AM10">
        <v>1</v>
      </c>
      <c r="AN10">
        <v>12</v>
      </c>
      <c r="AO10">
        <v>1</v>
      </c>
      <c r="AP10">
        <v>11</v>
      </c>
      <c r="AQ10">
        <v>1</v>
      </c>
      <c r="AR10">
        <v>11</v>
      </c>
      <c r="AS10">
        <v>1</v>
      </c>
      <c r="AT10">
        <v>11</v>
      </c>
      <c r="AU10">
        <v>1</v>
      </c>
      <c r="AV10">
        <v>13</v>
      </c>
      <c r="AW10">
        <v>0</v>
      </c>
      <c r="AX10">
        <v>12</v>
      </c>
      <c r="AY10">
        <v>0</v>
      </c>
      <c r="AZ10">
        <v>12</v>
      </c>
      <c r="BA10">
        <v>0</v>
      </c>
      <c r="BB10">
        <v>13</v>
      </c>
      <c r="BC10">
        <v>15</v>
      </c>
      <c r="BD10">
        <v>12</v>
      </c>
      <c r="BE10">
        <v>0</v>
      </c>
      <c r="BF10">
        <v>13</v>
      </c>
      <c r="BG10">
        <v>0</v>
      </c>
      <c r="BH10" s="2">
        <f t="shared" si="0"/>
        <v>12.241379310344827</v>
      </c>
    </row>
    <row r="11" spans="1:60" x14ac:dyDescent="0.25">
      <c r="A11" s="1">
        <v>43622</v>
      </c>
      <c r="B11">
        <v>16</v>
      </c>
      <c r="C11">
        <v>0</v>
      </c>
      <c r="D11">
        <v>16</v>
      </c>
      <c r="E11">
        <v>1</v>
      </c>
      <c r="F11">
        <v>16</v>
      </c>
      <c r="G11">
        <v>1</v>
      </c>
      <c r="H11">
        <v>15</v>
      </c>
      <c r="I11">
        <v>0</v>
      </c>
      <c r="J11">
        <v>16</v>
      </c>
      <c r="K11">
        <v>1</v>
      </c>
      <c r="L11">
        <v>16</v>
      </c>
      <c r="M11">
        <v>0</v>
      </c>
      <c r="N11">
        <v>16</v>
      </c>
      <c r="O11">
        <v>0</v>
      </c>
      <c r="P11">
        <v>16</v>
      </c>
      <c r="Q11">
        <v>0</v>
      </c>
      <c r="R11">
        <v>16</v>
      </c>
      <c r="S11">
        <v>0</v>
      </c>
      <c r="T11">
        <v>15</v>
      </c>
      <c r="U11">
        <v>80</v>
      </c>
      <c r="V11">
        <v>17</v>
      </c>
      <c r="W11">
        <v>1</v>
      </c>
      <c r="X11">
        <v>15</v>
      </c>
      <c r="Y11">
        <v>0</v>
      </c>
      <c r="Z11">
        <v>16</v>
      </c>
      <c r="AA11">
        <v>1</v>
      </c>
      <c r="AB11">
        <v>16</v>
      </c>
      <c r="AC11">
        <v>1</v>
      </c>
      <c r="AD11">
        <v>17</v>
      </c>
      <c r="AE11">
        <v>0</v>
      </c>
      <c r="AF11">
        <v>17</v>
      </c>
      <c r="AG11">
        <v>1</v>
      </c>
      <c r="AH11">
        <v>15</v>
      </c>
      <c r="AI11">
        <v>0</v>
      </c>
      <c r="AJ11">
        <v>16</v>
      </c>
      <c r="AK11">
        <v>1</v>
      </c>
      <c r="AL11">
        <v>15</v>
      </c>
      <c r="AM11">
        <v>0</v>
      </c>
      <c r="AN11">
        <v>17</v>
      </c>
      <c r="AO11">
        <v>1</v>
      </c>
      <c r="AP11">
        <v>16</v>
      </c>
      <c r="AQ11">
        <v>1</v>
      </c>
      <c r="AR11">
        <v>16</v>
      </c>
      <c r="AS11">
        <v>1</v>
      </c>
      <c r="AT11">
        <v>16</v>
      </c>
      <c r="AU11">
        <v>1</v>
      </c>
      <c r="AV11">
        <v>16</v>
      </c>
      <c r="AW11">
        <v>0</v>
      </c>
      <c r="AX11">
        <v>15</v>
      </c>
      <c r="AY11">
        <v>0</v>
      </c>
      <c r="AZ11">
        <v>17</v>
      </c>
      <c r="BA11">
        <v>1</v>
      </c>
      <c r="BB11">
        <v>16</v>
      </c>
      <c r="BC11">
        <v>57</v>
      </c>
      <c r="BD11">
        <v>15</v>
      </c>
      <c r="BE11">
        <v>1</v>
      </c>
      <c r="BF11">
        <v>16</v>
      </c>
      <c r="BG11">
        <v>0</v>
      </c>
      <c r="BH11" s="2">
        <f t="shared" si="0"/>
        <v>15.931034482758621</v>
      </c>
    </row>
    <row r="12" spans="1:60" x14ac:dyDescent="0.25">
      <c r="A12" s="1">
        <v>43623</v>
      </c>
      <c r="B12">
        <v>13</v>
      </c>
      <c r="C12">
        <v>1</v>
      </c>
      <c r="D12">
        <v>15</v>
      </c>
      <c r="E12">
        <v>1</v>
      </c>
      <c r="F12">
        <v>15</v>
      </c>
      <c r="G12">
        <v>1</v>
      </c>
      <c r="H12">
        <v>10</v>
      </c>
      <c r="I12">
        <v>0</v>
      </c>
      <c r="J12">
        <v>13</v>
      </c>
      <c r="K12">
        <v>2</v>
      </c>
      <c r="L12">
        <v>15</v>
      </c>
      <c r="M12">
        <v>1</v>
      </c>
      <c r="N12">
        <v>15</v>
      </c>
      <c r="O12">
        <v>0</v>
      </c>
      <c r="P12">
        <v>13</v>
      </c>
      <c r="Q12">
        <v>0</v>
      </c>
      <c r="R12">
        <v>13</v>
      </c>
      <c r="S12">
        <v>0</v>
      </c>
      <c r="T12">
        <v>13</v>
      </c>
      <c r="U12">
        <v>24</v>
      </c>
      <c r="V12">
        <v>17</v>
      </c>
      <c r="W12">
        <v>0</v>
      </c>
      <c r="X12">
        <v>10</v>
      </c>
      <c r="Y12">
        <v>0</v>
      </c>
      <c r="Z12">
        <v>13</v>
      </c>
      <c r="AA12">
        <v>0</v>
      </c>
      <c r="AB12">
        <v>13</v>
      </c>
      <c r="AC12">
        <v>2</v>
      </c>
      <c r="AD12">
        <v>15</v>
      </c>
      <c r="AE12">
        <v>1</v>
      </c>
      <c r="AF12">
        <v>15</v>
      </c>
      <c r="AG12">
        <v>0</v>
      </c>
      <c r="AH12">
        <v>10</v>
      </c>
      <c r="AI12">
        <v>1</v>
      </c>
      <c r="AJ12">
        <v>13</v>
      </c>
      <c r="AK12">
        <v>1</v>
      </c>
      <c r="AL12">
        <v>10</v>
      </c>
      <c r="AM12">
        <v>1</v>
      </c>
      <c r="AN12">
        <v>17</v>
      </c>
      <c r="AO12">
        <v>0</v>
      </c>
      <c r="AP12">
        <v>15</v>
      </c>
      <c r="AQ12">
        <v>1</v>
      </c>
      <c r="AR12">
        <v>15</v>
      </c>
      <c r="AS12">
        <v>0</v>
      </c>
      <c r="AT12">
        <v>15</v>
      </c>
      <c r="AU12">
        <v>1</v>
      </c>
      <c r="AV12">
        <v>13</v>
      </c>
      <c r="AW12">
        <v>2</v>
      </c>
      <c r="AX12">
        <v>10</v>
      </c>
      <c r="AY12">
        <v>0</v>
      </c>
      <c r="AZ12">
        <v>17</v>
      </c>
      <c r="BA12">
        <v>1</v>
      </c>
      <c r="BB12">
        <v>14</v>
      </c>
      <c r="BC12">
        <v>17</v>
      </c>
      <c r="BD12">
        <v>10</v>
      </c>
      <c r="BE12">
        <v>0</v>
      </c>
      <c r="BF12">
        <v>13</v>
      </c>
      <c r="BG12">
        <v>1</v>
      </c>
      <c r="BH12" s="2">
        <f t="shared" si="0"/>
        <v>13.448275862068966</v>
      </c>
    </row>
    <row r="13" spans="1:60" x14ac:dyDescent="0.25">
      <c r="A13" s="1">
        <v>43624</v>
      </c>
      <c r="B13">
        <v>14</v>
      </c>
      <c r="C13">
        <v>1</v>
      </c>
      <c r="D13">
        <v>16</v>
      </c>
      <c r="E13">
        <v>0</v>
      </c>
      <c r="F13">
        <v>16</v>
      </c>
      <c r="G13">
        <v>1</v>
      </c>
      <c r="H13">
        <v>15</v>
      </c>
      <c r="I13">
        <v>0</v>
      </c>
      <c r="J13">
        <v>14</v>
      </c>
      <c r="K13">
        <v>2</v>
      </c>
      <c r="L13">
        <v>16</v>
      </c>
      <c r="M13">
        <v>1</v>
      </c>
      <c r="N13">
        <v>16</v>
      </c>
      <c r="O13">
        <v>1</v>
      </c>
      <c r="P13">
        <v>14</v>
      </c>
      <c r="Q13">
        <v>1</v>
      </c>
      <c r="R13">
        <v>14</v>
      </c>
      <c r="S13">
        <v>1</v>
      </c>
      <c r="T13">
        <v>13</v>
      </c>
      <c r="U13">
        <v>90</v>
      </c>
      <c r="V13">
        <v>18</v>
      </c>
      <c r="W13">
        <v>1</v>
      </c>
      <c r="X13">
        <v>15</v>
      </c>
      <c r="Y13">
        <v>1</v>
      </c>
      <c r="Z13">
        <v>14</v>
      </c>
      <c r="AA13">
        <v>2</v>
      </c>
      <c r="AB13">
        <v>14</v>
      </c>
      <c r="AC13">
        <v>2</v>
      </c>
      <c r="AD13">
        <v>16</v>
      </c>
      <c r="AE13">
        <v>1</v>
      </c>
      <c r="AF13">
        <v>16</v>
      </c>
      <c r="AG13">
        <v>1</v>
      </c>
      <c r="AH13">
        <v>15</v>
      </c>
      <c r="AI13">
        <v>1</v>
      </c>
      <c r="AJ13">
        <v>14</v>
      </c>
      <c r="AK13">
        <v>0</v>
      </c>
      <c r="AL13">
        <v>15</v>
      </c>
      <c r="AM13">
        <v>1</v>
      </c>
      <c r="AN13">
        <v>18</v>
      </c>
      <c r="AO13">
        <v>1</v>
      </c>
      <c r="AP13">
        <v>16</v>
      </c>
      <c r="AQ13">
        <v>0</v>
      </c>
      <c r="AR13">
        <v>16</v>
      </c>
      <c r="AS13">
        <v>1</v>
      </c>
      <c r="AT13">
        <v>16</v>
      </c>
      <c r="AU13">
        <v>0</v>
      </c>
      <c r="AV13">
        <v>14</v>
      </c>
      <c r="AW13">
        <v>0</v>
      </c>
      <c r="AX13">
        <v>15</v>
      </c>
      <c r="AY13">
        <v>0</v>
      </c>
      <c r="AZ13">
        <v>18</v>
      </c>
      <c r="BA13">
        <v>2</v>
      </c>
      <c r="BB13">
        <v>14</v>
      </c>
      <c r="BC13">
        <v>63</v>
      </c>
      <c r="BD13">
        <v>15</v>
      </c>
      <c r="BE13">
        <v>1</v>
      </c>
      <c r="BF13">
        <v>14</v>
      </c>
      <c r="BG13">
        <v>1</v>
      </c>
      <c r="BH13" s="2">
        <f t="shared" si="0"/>
        <v>15.206896551724139</v>
      </c>
    </row>
    <row r="14" spans="1:60" x14ac:dyDescent="0.25">
      <c r="A14" s="1">
        <v>43625</v>
      </c>
      <c r="B14">
        <v>10</v>
      </c>
      <c r="C14">
        <v>1</v>
      </c>
      <c r="D14">
        <v>12</v>
      </c>
      <c r="E14">
        <v>2</v>
      </c>
      <c r="F14">
        <v>12</v>
      </c>
      <c r="G14">
        <v>0</v>
      </c>
      <c r="H14">
        <v>11</v>
      </c>
      <c r="I14">
        <v>0</v>
      </c>
      <c r="J14">
        <v>10</v>
      </c>
      <c r="K14">
        <v>1</v>
      </c>
      <c r="L14">
        <v>12</v>
      </c>
      <c r="M14">
        <v>1</v>
      </c>
      <c r="N14">
        <v>12</v>
      </c>
      <c r="O14">
        <v>0</v>
      </c>
      <c r="P14">
        <v>10</v>
      </c>
      <c r="Q14">
        <v>0</v>
      </c>
      <c r="R14">
        <v>10</v>
      </c>
      <c r="S14">
        <v>1</v>
      </c>
      <c r="T14">
        <v>11</v>
      </c>
      <c r="U14">
        <v>29</v>
      </c>
      <c r="V14">
        <v>15</v>
      </c>
      <c r="W14">
        <v>0</v>
      </c>
      <c r="X14">
        <v>11</v>
      </c>
      <c r="Y14">
        <v>1</v>
      </c>
      <c r="Z14">
        <v>10</v>
      </c>
      <c r="AA14">
        <v>1</v>
      </c>
      <c r="AB14">
        <v>10</v>
      </c>
      <c r="AC14">
        <v>3</v>
      </c>
      <c r="AD14">
        <v>13</v>
      </c>
      <c r="AE14">
        <v>1</v>
      </c>
      <c r="AF14">
        <v>13</v>
      </c>
      <c r="AG14">
        <v>0</v>
      </c>
      <c r="AH14">
        <v>11</v>
      </c>
      <c r="AI14">
        <v>1</v>
      </c>
      <c r="AJ14">
        <v>10</v>
      </c>
      <c r="AK14">
        <v>1</v>
      </c>
      <c r="AL14">
        <v>11</v>
      </c>
      <c r="AM14">
        <v>0</v>
      </c>
      <c r="AN14">
        <v>15</v>
      </c>
      <c r="AO14">
        <v>0</v>
      </c>
      <c r="AP14">
        <v>12</v>
      </c>
      <c r="AQ14">
        <v>0</v>
      </c>
      <c r="AR14">
        <v>12</v>
      </c>
      <c r="AS14">
        <v>0</v>
      </c>
      <c r="AT14">
        <v>12</v>
      </c>
      <c r="AU14">
        <v>1</v>
      </c>
      <c r="AV14">
        <v>10</v>
      </c>
      <c r="AW14">
        <v>1</v>
      </c>
      <c r="AX14">
        <v>11</v>
      </c>
      <c r="AY14">
        <v>0</v>
      </c>
      <c r="AZ14">
        <v>15</v>
      </c>
      <c r="BA14">
        <v>1</v>
      </c>
      <c r="BB14">
        <v>12</v>
      </c>
      <c r="BC14">
        <v>22</v>
      </c>
      <c r="BD14">
        <v>11</v>
      </c>
      <c r="BE14">
        <v>1</v>
      </c>
      <c r="BF14">
        <v>10</v>
      </c>
      <c r="BG14">
        <v>0</v>
      </c>
      <c r="BH14" s="2">
        <f t="shared" si="0"/>
        <v>11.517241379310345</v>
      </c>
    </row>
    <row r="15" spans="1:60" x14ac:dyDescent="0.25">
      <c r="A15" s="1">
        <v>43626</v>
      </c>
      <c r="B15">
        <v>12</v>
      </c>
      <c r="C15">
        <v>1</v>
      </c>
      <c r="D15">
        <v>14</v>
      </c>
      <c r="E15">
        <v>1</v>
      </c>
      <c r="F15">
        <v>14</v>
      </c>
      <c r="G15">
        <v>1</v>
      </c>
      <c r="H15">
        <v>11</v>
      </c>
      <c r="I15">
        <v>0</v>
      </c>
      <c r="J15">
        <v>12</v>
      </c>
      <c r="K15">
        <v>2</v>
      </c>
      <c r="L15">
        <v>14</v>
      </c>
      <c r="M15">
        <v>1</v>
      </c>
      <c r="N15">
        <v>14</v>
      </c>
      <c r="O15">
        <v>0</v>
      </c>
      <c r="P15">
        <v>12</v>
      </c>
      <c r="Q15">
        <v>0</v>
      </c>
      <c r="R15">
        <v>12</v>
      </c>
      <c r="S15">
        <v>0</v>
      </c>
      <c r="T15">
        <v>10</v>
      </c>
      <c r="U15">
        <v>28</v>
      </c>
      <c r="V15">
        <v>14</v>
      </c>
      <c r="W15">
        <v>1</v>
      </c>
      <c r="X15">
        <v>11</v>
      </c>
      <c r="Y15">
        <v>0</v>
      </c>
      <c r="Z15">
        <v>12</v>
      </c>
      <c r="AA15">
        <v>0</v>
      </c>
      <c r="AB15">
        <v>12</v>
      </c>
      <c r="AC15">
        <v>1</v>
      </c>
      <c r="AD15">
        <v>12</v>
      </c>
      <c r="AE15">
        <v>0</v>
      </c>
      <c r="AF15">
        <v>12</v>
      </c>
      <c r="AG15">
        <v>0</v>
      </c>
      <c r="AH15">
        <v>11</v>
      </c>
      <c r="AI15">
        <v>1</v>
      </c>
      <c r="AJ15">
        <v>12</v>
      </c>
      <c r="AK15">
        <v>0</v>
      </c>
      <c r="AL15">
        <v>11</v>
      </c>
      <c r="AM15">
        <v>1</v>
      </c>
      <c r="AN15">
        <v>14</v>
      </c>
      <c r="AO15">
        <v>0</v>
      </c>
      <c r="AP15">
        <v>14</v>
      </c>
      <c r="AQ15">
        <v>1</v>
      </c>
      <c r="AR15">
        <v>14</v>
      </c>
      <c r="AS15">
        <v>0</v>
      </c>
      <c r="AT15">
        <v>14</v>
      </c>
      <c r="AU15">
        <v>1</v>
      </c>
      <c r="AV15">
        <v>12</v>
      </c>
      <c r="AW15">
        <v>0</v>
      </c>
      <c r="AX15">
        <v>11</v>
      </c>
      <c r="AY15">
        <v>0</v>
      </c>
      <c r="AZ15">
        <v>14</v>
      </c>
      <c r="BA15">
        <v>1</v>
      </c>
      <c r="BB15">
        <v>11</v>
      </c>
      <c r="BC15">
        <v>20</v>
      </c>
      <c r="BD15">
        <v>11</v>
      </c>
      <c r="BE15">
        <v>1</v>
      </c>
      <c r="BF15">
        <v>12</v>
      </c>
      <c r="BG15">
        <v>0</v>
      </c>
      <c r="BH15" s="2">
        <f t="shared" si="0"/>
        <v>12.379310344827585</v>
      </c>
    </row>
    <row r="16" spans="1:60" x14ac:dyDescent="0.25">
      <c r="A16" s="1">
        <v>43627</v>
      </c>
      <c r="B16">
        <v>13</v>
      </c>
      <c r="C16">
        <v>0</v>
      </c>
      <c r="D16">
        <v>16</v>
      </c>
      <c r="E16">
        <v>1</v>
      </c>
      <c r="F16">
        <v>16</v>
      </c>
      <c r="G16">
        <v>1</v>
      </c>
      <c r="H16">
        <v>14</v>
      </c>
      <c r="I16">
        <v>0</v>
      </c>
      <c r="J16">
        <v>13</v>
      </c>
      <c r="K16">
        <v>3</v>
      </c>
      <c r="L16">
        <v>16</v>
      </c>
      <c r="M16">
        <v>1</v>
      </c>
      <c r="N16">
        <v>16</v>
      </c>
      <c r="O16">
        <v>0</v>
      </c>
      <c r="P16">
        <v>13</v>
      </c>
      <c r="Q16">
        <v>0</v>
      </c>
      <c r="R16">
        <v>13</v>
      </c>
      <c r="S16">
        <v>0</v>
      </c>
      <c r="T16">
        <v>11</v>
      </c>
      <c r="U16">
        <v>99</v>
      </c>
      <c r="V16">
        <v>16</v>
      </c>
      <c r="W16">
        <v>1</v>
      </c>
      <c r="X16">
        <v>14</v>
      </c>
      <c r="Y16">
        <v>0</v>
      </c>
      <c r="Z16">
        <v>13</v>
      </c>
      <c r="AA16">
        <v>1</v>
      </c>
      <c r="AB16">
        <v>13</v>
      </c>
      <c r="AC16">
        <v>3</v>
      </c>
      <c r="AD16">
        <v>13</v>
      </c>
      <c r="AE16">
        <v>1</v>
      </c>
      <c r="AF16">
        <v>13</v>
      </c>
      <c r="AG16">
        <v>2</v>
      </c>
      <c r="AH16">
        <v>14</v>
      </c>
      <c r="AI16">
        <v>0</v>
      </c>
      <c r="AJ16">
        <v>13</v>
      </c>
      <c r="AK16">
        <v>0</v>
      </c>
      <c r="AL16">
        <v>14</v>
      </c>
      <c r="AM16">
        <v>0</v>
      </c>
      <c r="AN16">
        <v>16</v>
      </c>
      <c r="AO16">
        <v>1</v>
      </c>
      <c r="AP16">
        <v>16</v>
      </c>
      <c r="AQ16">
        <v>1</v>
      </c>
      <c r="AR16">
        <v>16</v>
      </c>
      <c r="AS16">
        <v>1</v>
      </c>
      <c r="AT16">
        <v>16</v>
      </c>
      <c r="AU16">
        <v>0</v>
      </c>
      <c r="AV16">
        <v>13</v>
      </c>
      <c r="AW16">
        <v>0</v>
      </c>
      <c r="AX16">
        <v>14</v>
      </c>
      <c r="AY16">
        <v>0</v>
      </c>
      <c r="AZ16">
        <v>16</v>
      </c>
      <c r="BA16">
        <v>1</v>
      </c>
      <c r="BB16">
        <v>11</v>
      </c>
      <c r="BC16">
        <v>83</v>
      </c>
      <c r="BD16">
        <v>14</v>
      </c>
      <c r="BE16">
        <v>0</v>
      </c>
      <c r="BF16">
        <v>13</v>
      </c>
      <c r="BG16">
        <v>0</v>
      </c>
      <c r="BH16" s="2">
        <f t="shared" si="0"/>
        <v>14.103448275862069</v>
      </c>
    </row>
    <row r="17" spans="1:60" x14ac:dyDescent="0.25">
      <c r="A17" s="1">
        <v>43628</v>
      </c>
      <c r="B17">
        <v>10</v>
      </c>
      <c r="C17">
        <v>0</v>
      </c>
      <c r="D17">
        <v>9</v>
      </c>
      <c r="E17">
        <v>1</v>
      </c>
      <c r="F17">
        <v>9</v>
      </c>
      <c r="G17">
        <v>1</v>
      </c>
      <c r="H17">
        <v>10</v>
      </c>
      <c r="I17">
        <v>0</v>
      </c>
      <c r="J17">
        <v>10</v>
      </c>
      <c r="K17">
        <v>2</v>
      </c>
      <c r="L17">
        <v>9</v>
      </c>
      <c r="M17">
        <v>2</v>
      </c>
      <c r="N17">
        <v>9</v>
      </c>
      <c r="O17">
        <v>1</v>
      </c>
      <c r="P17">
        <v>10</v>
      </c>
      <c r="Q17">
        <v>0</v>
      </c>
      <c r="R17">
        <v>10</v>
      </c>
      <c r="S17">
        <v>0</v>
      </c>
      <c r="T17">
        <v>11</v>
      </c>
      <c r="U17">
        <v>24</v>
      </c>
      <c r="V17">
        <v>13</v>
      </c>
      <c r="W17">
        <v>1</v>
      </c>
      <c r="X17">
        <v>10</v>
      </c>
      <c r="Y17">
        <v>0</v>
      </c>
      <c r="Z17">
        <v>10</v>
      </c>
      <c r="AA17">
        <v>0</v>
      </c>
      <c r="AB17">
        <v>10</v>
      </c>
      <c r="AC17">
        <v>3</v>
      </c>
      <c r="AD17">
        <v>13</v>
      </c>
      <c r="AE17">
        <v>1</v>
      </c>
      <c r="AF17">
        <v>13</v>
      </c>
      <c r="AG17">
        <v>1</v>
      </c>
      <c r="AH17">
        <v>10</v>
      </c>
      <c r="AI17">
        <v>0</v>
      </c>
      <c r="AJ17">
        <v>10</v>
      </c>
      <c r="AK17">
        <v>0</v>
      </c>
      <c r="AL17">
        <v>10</v>
      </c>
      <c r="AM17">
        <v>1</v>
      </c>
      <c r="AN17">
        <v>13</v>
      </c>
      <c r="AO17">
        <v>1</v>
      </c>
      <c r="AP17">
        <v>9</v>
      </c>
      <c r="AQ17">
        <v>0</v>
      </c>
      <c r="AR17">
        <v>9</v>
      </c>
      <c r="AS17">
        <v>1</v>
      </c>
      <c r="AT17">
        <v>9</v>
      </c>
      <c r="AU17">
        <v>1</v>
      </c>
      <c r="AV17">
        <v>10</v>
      </c>
      <c r="AW17">
        <v>0</v>
      </c>
      <c r="AX17">
        <v>10</v>
      </c>
      <c r="AY17">
        <v>0</v>
      </c>
      <c r="AZ17">
        <v>13</v>
      </c>
      <c r="BA17">
        <v>1</v>
      </c>
      <c r="BB17">
        <v>12</v>
      </c>
      <c r="BC17">
        <v>17</v>
      </c>
      <c r="BD17">
        <v>10</v>
      </c>
      <c r="BE17">
        <v>0</v>
      </c>
      <c r="BF17">
        <v>10</v>
      </c>
      <c r="BG17">
        <v>1</v>
      </c>
      <c r="BH17" s="2">
        <f t="shared" si="0"/>
        <v>10.379310344827585</v>
      </c>
    </row>
    <row r="18" spans="1:60" x14ac:dyDescent="0.25">
      <c r="A18" s="1">
        <v>43629</v>
      </c>
      <c r="B18">
        <v>13</v>
      </c>
      <c r="C18">
        <v>0</v>
      </c>
      <c r="D18">
        <v>12</v>
      </c>
      <c r="E18">
        <v>2</v>
      </c>
      <c r="F18">
        <v>12</v>
      </c>
      <c r="G18">
        <v>1</v>
      </c>
      <c r="H18">
        <v>11</v>
      </c>
      <c r="I18">
        <v>0</v>
      </c>
      <c r="J18">
        <v>13</v>
      </c>
      <c r="K18">
        <v>2</v>
      </c>
      <c r="L18">
        <v>12</v>
      </c>
      <c r="M18">
        <v>1</v>
      </c>
      <c r="N18">
        <v>12</v>
      </c>
      <c r="O18">
        <v>1</v>
      </c>
      <c r="P18">
        <v>13</v>
      </c>
      <c r="Q18">
        <v>0</v>
      </c>
      <c r="R18">
        <v>13</v>
      </c>
      <c r="S18">
        <v>1</v>
      </c>
      <c r="T18">
        <v>12</v>
      </c>
      <c r="U18">
        <v>23</v>
      </c>
      <c r="V18">
        <v>13</v>
      </c>
      <c r="W18">
        <v>1</v>
      </c>
      <c r="X18">
        <v>11</v>
      </c>
      <c r="Y18">
        <v>1</v>
      </c>
      <c r="Z18">
        <v>13</v>
      </c>
      <c r="AA18">
        <v>1</v>
      </c>
      <c r="AB18">
        <v>13</v>
      </c>
      <c r="AC18">
        <v>4</v>
      </c>
      <c r="AD18">
        <v>14</v>
      </c>
      <c r="AE18">
        <v>0</v>
      </c>
      <c r="AF18">
        <v>14</v>
      </c>
      <c r="AG18">
        <v>1</v>
      </c>
      <c r="AH18">
        <v>11</v>
      </c>
      <c r="AI18">
        <v>1</v>
      </c>
      <c r="AJ18">
        <v>13</v>
      </c>
      <c r="AK18">
        <v>1</v>
      </c>
      <c r="AL18">
        <v>11</v>
      </c>
      <c r="AM18">
        <v>1</v>
      </c>
      <c r="AN18">
        <v>13</v>
      </c>
      <c r="AO18">
        <v>0</v>
      </c>
      <c r="AP18">
        <v>12</v>
      </c>
      <c r="AQ18">
        <v>0</v>
      </c>
      <c r="AR18">
        <v>12</v>
      </c>
      <c r="AS18">
        <v>1</v>
      </c>
      <c r="AT18">
        <v>12</v>
      </c>
      <c r="AU18">
        <v>0</v>
      </c>
      <c r="AV18">
        <v>13</v>
      </c>
      <c r="AW18">
        <v>1</v>
      </c>
      <c r="AX18">
        <v>11</v>
      </c>
      <c r="AY18">
        <v>1</v>
      </c>
      <c r="AZ18">
        <v>13</v>
      </c>
      <c r="BA18">
        <v>1</v>
      </c>
      <c r="BB18">
        <v>12</v>
      </c>
      <c r="BC18">
        <v>19</v>
      </c>
      <c r="BD18">
        <v>11</v>
      </c>
      <c r="BE18">
        <v>1</v>
      </c>
      <c r="BF18">
        <v>13</v>
      </c>
      <c r="BG18">
        <v>0</v>
      </c>
      <c r="BH18" s="2">
        <f t="shared" si="0"/>
        <v>12.344827586206897</v>
      </c>
    </row>
    <row r="19" spans="1:60" x14ac:dyDescent="0.25">
      <c r="A19" s="1">
        <v>43630</v>
      </c>
      <c r="B19">
        <v>17</v>
      </c>
      <c r="C19">
        <v>0</v>
      </c>
      <c r="D19">
        <v>17</v>
      </c>
      <c r="E19">
        <v>1</v>
      </c>
      <c r="F19">
        <v>17</v>
      </c>
      <c r="G19">
        <v>1</v>
      </c>
      <c r="H19">
        <v>16</v>
      </c>
      <c r="I19">
        <v>1</v>
      </c>
      <c r="J19">
        <v>17</v>
      </c>
      <c r="K19">
        <v>4</v>
      </c>
      <c r="L19">
        <v>17</v>
      </c>
      <c r="M19">
        <v>3</v>
      </c>
      <c r="N19">
        <v>17</v>
      </c>
      <c r="O19">
        <v>0</v>
      </c>
      <c r="P19">
        <v>17</v>
      </c>
      <c r="Q19">
        <v>1</v>
      </c>
      <c r="R19">
        <v>17</v>
      </c>
      <c r="S19">
        <v>0</v>
      </c>
      <c r="T19">
        <v>14</v>
      </c>
      <c r="U19">
        <v>100</v>
      </c>
      <c r="V19">
        <v>17</v>
      </c>
      <c r="W19">
        <v>2</v>
      </c>
      <c r="X19">
        <v>16</v>
      </c>
      <c r="Y19">
        <v>0</v>
      </c>
      <c r="Z19">
        <v>17</v>
      </c>
      <c r="AA19">
        <v>2</v>
      </c>
      <c r="AB19">
        <v>17</v>
      </c>
      <c r="AC19">
        <v>5</v>
      </c>
      <c r="AD19">
        <v>17</v>
      </c>
      <c r="AE19">
        <v>1</v>
      </c>
      <c r="AF19">
        <v>17</v>
      </c>
      <c r="AG19">
        <v>1</v>
      </c>
      <c r="AH19">
        <v>16</v>
      </c>
      <c r="AI19">
        <v>1</v>
      </c>
      <c r="AJ19">
        <v>17</v>
      </c>
      <c r="AK19">
        <v>1</v>
      </c>
      <c r="AL19">
        <v>16</v>
      </c>
      <c r="AM19">
        <v>1</v>
      </c>
      <c r="AN19">
        <v>17</v>
      </c>
      <c r="AO19">
        <v>1</v>
      </c>
      <c r="AP19">
        <v>17</v>
      </c>
      <c r="AQ19">
        <v>0</v>
      </c>
      <c r="AR19">
        <v>17</v>
      </c>
      <c r="AS19">
        <v>1</v>
      </c>
      <c r="AT19">
        <v>17</v>
      </c>
      <c r="AU19">
        <v>0</v>
      </c>
      <c r="AV19">
        <v>17</v>
      </c>
      <c r="AW19">
        <v>0</v>
      </c>
      <c r="AX19">
        <v>16</v>
      </c>
      <c r="AY19">
        <v>1</v>
      </c>
      <c r="AZ19">
        <v>17</v>
      </c>
      <c r="BA19">
        <v>1</v>
      </c>
      <c r="BB19">
        <v>15</v>
      </c>
      <c r="BC19">
        <v>100</v>
      </c>
      <c r="BD19">
        <v>16</v>
      </c>
      <c r="BE19">
        <v>1</v>
      </c>
      <c r="BF19">
        <v>17</v>
      </c>
      <c r="BG19">
        <v>0</v>
      </c>
      <c r="BH19" s="2">
        <f t="shared" si="0"/>
        <v>16.620689655172413</v>
      </c>
    </row>
    <row r="20" spans="1:60" x14ac:dyDescent="0.25">
      <c r="A20" s="1">
        <v>43631</v>
      </c>
      <c r="B20">
        <v>14</v>
      </c>
      <c r="C20">
        <v>0</v>
      </c>
      <c r="D20">
        <v>18</v>
      </c>
      <c r="E20">
        <v>2</v>
      </c>
      <c r="F20">
        <v>18</v>
      </c>
      <c r="G20">
        <v>0</v>
      </c>
      <c r="H20">
        <v>16</v>
      </c>
      <c r="I20">
        <v>1</v>
      </c>
      <c r="J20">
        <v>14</v>
      </c>
      <c r="K20">
        <v>1</v>
      </c>
      <c r="L20">
        <v>18</v>
      </c>
      <c r="M20">
        <v>1</v>
      </c>
      <c r="N20">
        <v>18</v>
      </c>
      <c r="O20">
        <v>1</v>
      </c>
      <c r="P20">
        <v>14</v>
      </c>
      <c r="Q20">
        <v>1</v>
      </c>
      <c r="R20">
        <v>14</v>
      </c>
      <c r="S20">
        <v>1</v>
      </c>
      <c r="T20">
        <v>12</v>
      </c>
      <c r="U20">
        <v>7</v>
      </c>
      <c r="V20">
        <v>19</v>
      </c>
      <c r="W20">
        <v>1</v>
      </c>
      <c r="X20">
        <v>16</v>
      </c>
      <c r="Y20">
        <v>0</v>
      </c>
      <c r="Z20">
        <v>14</v>
      </c>
      <c r="AA20">
        <v>1</v>
      </c>
      <c r="AB20">
        <v>14</v>
      </c>
      <c r="AC20">
        <v>13</v>
      </c>
      <c r="AD20">
        <v>15</v>
      </c>
      <c r="AE20">
        <v>0</v>
      </c>
      <c r="AF20">
        <v>15</v>
      </c>
      <c r="AG20">
        <v>0</v>
      </c>
      <c r="AH20">
        <v>16</v>
      </c>
      <c r="AI20">
        <v>1</v>
      </c>
      <c r="AJ20">
        <v>14</v>
      </c>
      <c r="AK20">
        <v>2</v>
      </c>
      <c r="AL20">
        <v>16</v>
      </c>
      <c r="AM20">
        <v>1</v>
      </c>
      <c r="AN20">
        <v>19</v>
      </c>
      <c r="AO20">
        <v>1</v>
      </c>
      <c r="AP20">
        <v>18</v>
      </c>
      <c r="AQ20">
        <v>1</v>
      </c>
      <c r="AR20">
        <v>18</v>
      </c>
      <c r="AS20">
        <v>1</v>
      </c>
      <c r="AT20">
        <v>18</v>
      </c>
      <c r="AU20">
        <v>1</v>
      </c>
      <c r="AV20">
        <v>14</v>
      </c>
      <c r="AW20">
        <v>0</v>
      </c>
      <c r="AX20">
        <v>16</v>
      </c>
      <c r="AY20">
        <v>0</v>
      </c>
      <c r="AZ20">
        <v>19</v>
      </c>
      <c r="BA20">
        <v>1</v>
      </c>
      <c r="BB20">
        <v>13</v>
      </c>
      <c r="BC20">
        <v>9</v>
      </c>
      <c r="BD20">
        <v>16</v>
      </c>
      <c r="BE20">
        <v>1</v>
      </c>
      <c r="BF20">
        <v>14</v>
      </c>
      <c r="BG20">
        <v>1</v>
      </c>
      <c r="BH20" s="2">
        <f t="shared" si="0"/>
        <v>15.862068965517242</v>
      </c>
    </row>
    <row r="21" spans="1:60" x14ac:dyDescent="0.25">
      <c r="A21" s="1">
        <v>43632</v>
      </c>
      <c r="B21">
        <v>19</v>
      </c>
      <c r="C21">
        <v>1</v>
      </c>
      <c r="D21">
        <v>22</v>
      </c>
      <c r="E21">
        <v>1</v>
      </c>
      <c r="F21">
        <v>22</v>
      </c>
      <c r="G21">
        <v>1</v>
      </c>
      <c r="H21">
        <v>19</v>
      </c>
      <c r="I21">
        <v>1</v>
      </c>
      <c r="J21">
        <v>19</v>
      </c>
      <c r="K21">
        <v>3</v>
      </c>
      <c r="L21">
        <v>22</v>
      </c>
      <c r="M21">
        <v>2</v>
      </c>
      <c r="N21">
        <v>22</v>
      </c>
      <c r="O21">
        <v>1</v>
      </c>
      <c r="P21">
        <v>19</v>
      </c>
      <c r="Q21">
        <v>0</v>
      </c>
      <c r="R21">
        <v>19</v>
      </c>
      <c r="S21">
        <v>1</v>
      </c>
      <c r="T21">
        <v>18</v>
      </c>
      <c r="U21">
        <v>3</v>
      </c>
      <c r="V21">
        <v>26</v>
      </c>
      <c r="W21">
        <v>1</v>
      </c>
      <c r="X21">
        <v>19</v>
      </c>
      <c r="Y21">
        <v>1</v>
      </c>
      <c r="Z21">
        <v>19</v>
      </c>
      <c r="AA21">
        <v>2</v>
      </c>
      <c r="AB21">
        <v>19</v>
      </c>
      <c r="AC21">
        <v>21</v>
      </c>
      <c r="AD21">
        <v>22</v>
      </c>
      <c r="AE21">
        <v>0</v>
      </c>
      <c r="AF21">
        <v>22</v>
      </c>
      <c r="AG21">
        <v>0</v>
      </c>
      <c r="AH21">
        <v>19</v>
      </c>
      <c r="AI21">
        <v>1</v>
      </c>
      <c r="AJ21">
        <v>19</v>
      </c>
      <c r="AK21">
        <v>4</v>
      </c>
      <c r="AL21">
        <v>19</v>
      </c>
      <c r="AM21">
        <v>2</v>
      </c>
      <c r="AN21">
        <v>26</v>
      </c>
      <c r="AO21">
        <v>0</v>
      </c>
      <c r="AP21">
        <v>22</v>
      </c>
      <c r="AQ21">
        <v>1</v>
      </c>
      <c r="AR21">
        <v>22</v>
      </c>
      <c r="AS21">
        <v>1</v>
      </c>
      <c r="AT21">
        <v>22</v>
      </c>
      <c r="AU21">
        <v>1</v>
      </c>
      <c r="AV21">
        <v>19</v>
      </c>
      <c r="AW21">
        <v>1</v>
      </c>
      <c r="AX21">
        <v>19</v>
      </c>
      <c r="AY21">
        <v>0</v>
      </c>
      <c r="AZ21">
        <v>26</v>
      </c>
      <c r="BA21">
        <v>1</v>
      </c>
      <c r="BB21">
        <v>19</v>
      </c>
      <c r="BC21">
        <v>6</v>
      </c>
      <c r="BD21">
        <v>19</v>
      </c>
      <c r="BE21">
        <v>0</v>
      </c>
      <c r="BF21">
        <v>19</v>
      </c>
      <c r="BG21">
        <v>0</v>
      </c>
      <c r="BH21" s="2">
        <f t="shared" si="0"/>
        <v>20.620689655172413</v>
      </c>
    </row>
    <row r="22" spans="1:60" x14ac:dyDescent="0.25">
      <c r="A22" s="1">
        <v>43633</v>
      </c>
      <c r="B22">
        <v>16</v>
      </c>
      <c r="C22">
        <v>0</v>
      </c>
      <c r="D22">
        <v>16</v>
      </c>
      <c r="E22">
        <v>1</v>
      </c>
      <c r="F22">
        <v>16</v>
      </c>
      <c r="G22">
        <v>1</v>
      </c>
      <c r="H22">
        <v>16</v>
      </c>
      <c r="I22">
        <v>0</v>
      </c>
      <c r="J22">
        <v>16</v>
      </c>
      <c r="K22">
        <v>2</v>
      </c>
      <c r="L22">
        <v>16</v>
      </c>
      <c r="M22">
        <v>2</v>
      </c>
      <c r="N22">
        <v>16</v>
      </c>
      <c r="O22">
        <v>1</v>
      </c>
      <c r="P22">
        <v>16</v>
      </c>
      <c r="Q22">
        <v>0</v>
      </c>
      <c r="R22">
        <v>16</v>
      </c>
      <c r="S22">
        <v>0</v>
      </c>
      <c r="T22">
        <v>14</v>
      </c>
      <c r="U22">
        <v>3</v>
      </c>
      <c r="V22">
        <v>15</v>
      </c>
      <c r="W22">
        <v>1</v>
      </c>
      <c r="X22">
        <v>16</v>
      </c>
      <c r="Y22">
        <v>0</v>
      </c>
      <c r="Z22">
        <v>16</v>
      </c>
      <c r="AA22">
        <v>0</v>
      </c>
      <c r="AB22">
        <v>16</v>
      </c>
      <c r="AC22">
        <v>12</v>
      </c>
      <c r="AD22">
        <v>16</v>
      </c>
      <c r="AE22">
        <v>0</v>
      </c>
      <c r="AF22">
        <v>16</v>
      </c>
      <c r="AG22">
        <v>1</v>
      </c>
      <c r="AH22">
        <v>16</v>
      </c>
      <c r="AI22">
        <v>2</v>
      </c>
      <c r="AJ22">
        <v>16</v>
      </c>
      <c r="AK22">
        <v>2</v>
      </c>
      <c r="AL22">
        <v>16</v>
      </c>
      <c r="AM22">
        <v>0</v>
      </c>
      <c r="AN22">
        <v>15</v>
      </c>
      <c r="AO22">
        <v>0</v>
      </c>
      <c r="AP22">
        <v>16</v>
      </c>
      <c r="AQ22">
        <v>1</v>
      </c>
      <c r="AR22">
        <v>16</v>
      </c>
      <c r="AS22">
        <v>1</v>
      </c>
      <c r="AT22">
        <v>16</v>
      </c>
      <c r="AU22">
        <v>1</v>
      </c>
      <c r="AV22">
        <v>16</v>
      </c>
      <c r="AW22">
        <v>1</v>
      </c>
      <c r="AX22">
        <v>16</v>
      </c>
      <c r="AY22">
        <v>0</v>
      </c>
      <c r="AZ22">
        <v>15</v>
      </c>
      <c r="BA22">
        <v>1</v>
      </c>
      <c r="BB22">
        <v>15</v>
      </c>
      <c r="BC22">
        <v>6</v>
      </c>
      <c r="BD22">
        <v>16</v>
      </c>
      <c r="BE22">
        <v>0</v>
      </c>
      <c r="BF22">
        <v>16</v>
      </c>
      <c r="BG22">
        <v>0</v>
      </c>
      <c r="BH22" s="2">
        <f t="shared" si="0"/>
        <v>15.793103448275861</v>
      </c>
    </row>
    <row r="23" spans="1:60" x14ac:dyDescent="0.25">
      <c r="A23" s="1">
        <v>43634</v>
      </c>
      <c r="B23">
        <v>19</v>
      </c>
      <c r="C23">
        <v>0</v>
      </c>
      <c r="D23">
        <v>17</v>
      </c>
      <c r="E23">
        <v>1</v>
      </c>
      <c r="F23">
        <v>17</v>
      </c>
      <c r="G23">
        <v>2</v>
      </c>
      <c r="H23">
        <v>19</v>
      </c>
      <c r="I23">
        <v>1</v>
      </c>
      <c r="J23">
        <v>19</v>
      </c>
      <c r="K23">
        <v>2</v>
      </c>
      <c r="L23">
        <v>17</v>
      </c>
      <c r="M23">
        <v>2</v>
      </c>
      <c r="N23">
        <v>17</v>
      </c>
      <c r="O23">
        <v>1</v>
      </c>
      <c r="P23">
        <v>19</v>
      </c>
      <c r="Q23">
        <v>0</v>
      </c>
      <c r="R23">
        <v>19</v>
      </c>
      <c r="S23">
        <v>0</v>
      </c>
      <c r="T23">
        <v>19</v>
      </c>
      <c r="U23">
        <v>2</v>
      </c>
      <c r="V23">
        <v>21</v>
      </c>
      <c r="W23">
        <v>1</v>
      </c>
      <c r="X23">
        <v>19</v>
      </c>
      <c r="Y23">
        <v>1</v>
      </c>
      <c r="Z23">
        <v>19</v>
      </c>
      <c r="AA23">
        <v>0</v>
      </c>
      <c r="AB23">
        <v>19</v>
      </c>
      <c r="AC23">
        <v>6</v>
      </c>
      <c r="AD23">
        <v>22</v>
      </c>
      <c r="AE23">
        <v>0</v>
      </c>
      <c r="AF23">
        <v>22</v>
      </c>
      <c r="AG23">
        <v>1</v>
      </c>
      <c r="AH23">
        <v>19</v>
      </c>
      <c r="AI23">
        <v>1</v>
      </c>
      <c r="AJ23">
        <v>19</v>
      </c>
      <c r="AK23">
        <v>1</v>
      </c>
      <c r="AL23">
        <v>19</v>
      </c>
      <c r="AM23">
        <v>1</v>
      </c>
      <c r="AN23">
        <v>21</v>
      </c>
      <c r="AO23">
        <v>1</v>
      </c>
      <c r="AP23">
        <v>17</v>
      </c>
      <c r="AQ23">
        <v>0</v>
      </c>
      <c r="AR23">
        <v>17</v>
      </c>
      <c r="AS23">
        <v>0</v>
      </c>
      <c r="AT23">
        <v>17</v>
      </c>
      <c r="AU23">
        <v>1</v>
      </c>
      <c r="AV23">
        <v>19</v>
      </c>
      <c r="AW23">
        <v>0</v>
      </c>
      <c r="AX23">
        <v>19</v>
      </c>
      <c r="AY23">
        <v>0</v>
      </c>
      <c r="AZ23">
        <v>21</v>
      </c>
      <c r="BA23">
        <v>1</v>
      </c>
      <c r="BB23">
        <v>20</v>
      </c>
      <c r="BC23">
        <v>4</v>
      </c>
      <c r="BD23">
        <v>19</v>
      </c>
      <c r="BE23">
        <v>0</v>
      </c>
      <c r="BF23">
        <v>19</v>
      </c>
      <c r="BG23">
        <v>1</v>
      </c>
      <c r="BH23" s="2">
        <f t="shared" si="0"/>
        <v>18.96551724137931</v>
      </c>
    </row>
    <row r="24" spans="1:60" x14ac:dyDescent="0.25">
      <c r="A24" s="1">
        <v>43635</v>
      </c>
      <c r="B24">
        <v>26</v>
      </c>
      <c r="C24">
        <v>0</v>
      </c>
      <c r="D24">
        <v>24</v>
      </c>
      <c r="E24">
        <v>2</v>
      </c>
      <c r="F24">
        <v>24</v>
      </c>
      <c r="G24">
        <v>0</v>
      </c>
      <c r="H24">
        <v>22</v>
      </c>
      <c r="I24">
        <v>0</v>
      </c>
      <c r="J24">
        <v>26</v>
      </c>
      <c r="K24">
        <v>2</v>
      </c>
      <c r="L24">
        <v>24</v>
      </c>
      <c r="M24">
        <v>1</v>
      </c>
      <c r="N24">
        <v>24</v>
      </c>
      <c r="O24">
        <v>1</v>
      </c>
      <c r="P24">
        <v>26</v>
      </c>
      <c r="Q24">
        <v>1</v>
      </c>
      <c r="R24">
        <v>26</v>
      </c>
      <c r="S24">
        <v>1</v>
      </c>
      <c r="T24">
        <v>21</v>
      </c>
      <c r="U24">
        <v>2</v>
      </c>
      <c r="V24">
        <v>23</v>
      </c>
      <c r="W24">
        <v>2</v>
      </c>
      <c r="X24">
        <v>22</v>
      </c>
      <c r="Y24">
        <v>0</v>
      </c>
      <c r="Z24">
        <v>26</v>
      </c>
      <c r="AA24">
        <v>1</v>
      </c>
      <c r="AB24">
        <v>26</v>
      </c>
      <c r="AC24">
        <v>7</v>
      </c>
      <c r="AD24">
        <v>24</v>
      </c>
      <c r="AE24">
        <v>1</v>
      </c>
      <c r="AF24">
        <v>24</v>
      </c>
      <c r="AG24">
        <v>1</v>
      </c>
      <c r="AH24">
        <v>22</v>
      </c>
      <c r="AI24">
        <v>2</v>
      </c>
      <c r="AJ24">
        <v>26</v>
      </c>
      <c r="AK24">
        <v>1</v>
      </c>
      <c r="AL24">
        <v>22</v>
      </c>
      <c r="AM24">
        <v>1</v>
      </c>
      <c r="AN24">
        <v>23</v>
      </c>
      <c r="AO24">
        <v>1</v>
      </c>
      <c r="AP24">
        <v>24</v>
      </c>
      <c r="AQ24">
        <v>1</v>
      </c>
      <c r="AR24">
        <v>24</v>
      </c>
      <c r="AS24">
        <v>1</v>
      </c>
      <c r="AT24">
        <v>24</v>
      </c>
      <c r="AU24">
        <v>1</v>
      </c>
      <c r="AV24">
        <v>26</v>
      </c>
      <c r="AW24">
        <v>0</v>
      </c>
      <c r="AX24">
        <v>22</v>
      </c>
      <c r="AY24">
        <v>1</v>
      </c>
      <c r="AZ24">
        <v>23</v>
      </c>
      <c r="BA24">
        <v>1</v>
      </c>
      <c r="BB24">
        <v>22</v>
      </c>
      <c r="BC24">
        <v>1</v>
      </c>
      <c r="BD24">
        <v>22</v>
      </c>
      <c r="BE24">
        <v>2</v>
      </c>
      <c r="BF24">
        <v>26</v>
      </c>
      <c r="BG24">
        <v>1</v>
      </c>
      <c r="BH24" s="2">
        <f t="shared" si="0"/>
        <v>23.931034482758619</v>
      </c>
    </row>
    <row r="25" spans="1:60" x14ac:dyDescent="0.25">
      <c r="A25" s="1">
        <v>43636</v>
      </c>
      <c r="B25">
        <v>50</v>
      </c>
      <c r="C25">
        <v>1</v>
      </c>
      <c r="D25">
        <v>47</v>
      </c>
      <c r="E25">
        <v>1</v>
      </c>
      <c r="F25">
        <v>47</v>
      </c>
      <c r="G25">
        <v>1</v>
      </c>
      <c r="H25">
        <v>44</v>
      </c>
      <c r="I25">
        <v>0</v>
      </c>
      <c r="J25">
        <v>50</v>
      </c>
      <c r="K25">
        <v>4</v>
      </c>
      <c r="L25">
        <v>47</v>
      </c>
      <c r="M25">
        <v>1</v>
      </c>
      <c r="N25">
        <v>47</v>
      </c>
      <c r="O25">
        <v>1</v>
      </c>
      <c r="P25">
        <v>50</v>
      </c>
      <c r="Q25">
        <v>0</v>
      </c>
      <c r="R25">
        <v>50</v>
      </c>
      <c r="S25">
        <v>1</v>
      </c>
      <c r="T25">
        <v>45</v>
      </c>
      <c r="U25">
        <v>1</v>
      </c>
      <c r="V25">
        <v>51</v>
      </c>
      <c r="W25">
        <v>0</v>
      </c>
      <c r="X25">
        <v>44</v>
      </c>
      <c r="Y25">
        <v>0</v>
      </c>
      <c r="Z25">
        <v>50</v>
      </c>
      <c r="AA25">
        <v>0</v>
      </c>
      <c r="AB25">
        <v>50</v>
      </c>
      <c r="AC25">
        <v>7</v>
      </c>
      <c r="AD25">
        <v>53</v>
      </c>
      <c r="AE25">
        <v>1</v>
      </c>
      <c r="AF25">
        <v>53</v>
      </c>
      <c r="AG25">
        <v>1</v>
      </c>
      <c r="AH25">
        <v>44</v>
      </c>
      <c r="AI25">
        <v>2</v>
      </c>
      <c r="AJ25">
        <v>50</v>
      </c>
      <c r="AK25">
        <v>2</v>
      </c>
      <c r="AL25">
        <v>44</v>
      </c>
      <c r="AM25">
        <v>1</v>
      </c>
      <c r="AN25">
        <v>51</v>
      </c>
      <c r="AO25">
        <v>1</v>
      </c>
      <c r="AP25">
        <v>47</v>
      </c>
      <c r="AQ25">
        <v>0</v>
      </c>
      <c r="AR25">
        <v>47</v>
      </c>
      <c r="AS25">
        <v>1</v>
      </c>
      <c r="AT25">
        <v>47</v>
      </c>
      <c r="AU25">
        <v>0</v>
      </c>
      <c r="AV25">
        <v>50</v>
      </c>
      <c r="AW25">
        <v>1</v>
      </c>
      <c r="AX25">
        <v>44</v>
      </c>
      <c r="AY25">
        <v>1</v>
      </c>
      <c r="AZ25">
        <v>51</v>
      </c>
      <c r="BA25">
        <v>1</v>
      </c>
      <c r="BB25">
        <v>48</v>
      </c>
      <c r="BC25">
        <v>1</v>
      </c>
      <c r="BD25">
        <v>44</v>
      </c>
      <c r="BE25">
        <v>1</v>
      </c>
      <c r="BF25">
        <v>50</v>
      </c>
      <c r="BG25">
        <v>0</v>
      </c>
      <c r="BH25" s="2">
        <f t="shared" si="0"/>
        <v>48.103448275862071</v>
      </c>
    </row>
    <row r="26" spans="1:60" x14ac:dyDescent="0.25">
      <c r="A26" s="1">
        <v>43637</v>
      </c>
      <c r="B26">
        <v>77</v>
      </c>
      <c r="C26">
        <v>5</v>
      </c>
      <c r="D26">
        <v>78</v>
      </c>
      <c r="E26">
        <v>4</v>
      </c>
      <c r="F26">
        <v>78</v>
      </c>
      <c r="G26">
        <v>1</v>
      </c>
      <c r="H26">
        <v>79</v>
      </c>
      <c r="I26">
        <v>1</v>
      </c>
      <c r="J26">
        <v>77</v>
      </c>
      <c r="K26">
        <v>11</v>
      </c>
      <c r="L26">
        <v>78</v>
      </c>
      <c r="M26">
        <v>3</v>
      </c>
      <c r="N26">
        <v>78</v>
      </c>
      <c r="O26">
        <v>1</v>
      </c>
      <c r="P26">
        <v>77</v>
      </c>
      <c r="Q26">
        <v>1</v>
      </c>
      <c r="R26">
        <v>77</v>
      </c>
      <c r="S26">
        <v>2</v>
      </c>
      <c r="T26">
        <v>75</v>
      </c>
      <c r="U26">
        <v>2</v>
      </c>
      <c r="V26">
        <v>90</v>
      </c>
      <c r="W26">
        <v>1</v>
      </c>
      <c r="X26">
        <v>79</v>
      </c>
      <c r="Y26">
        <v>1</v>
      </c>
      <c r="Z26">
        <v>77</v>
      </c>
      <c r="AA26">
        <v>1</v>
      </c>
      <c r="AB26">
        <v>77</v>
      </c>
      <c r="AC26">
        <v>8</v>
      </c>
      <c r="AD26">
        <v>88</v>
      </c>
      <c r="AE26">
        <v>1</v>
      </c>
      <c r="AF26">
        <v>88</v>
      </c>
      <c r="AG26">
        <v>3</v>
      </c>
      <c r="AH26">
        <v>79</v>
      </c>
      <c r="AI26">
        <v>6</v>
      </c>
      <c r="AJ26">
        <v>77</v>
      </c>
      <c r="AK26">
        <v>5</v>
      </c>
      <c r="AL26">
        <v>79</v>
      </c>
      <c r="AM26">
        <v>2</v>
      </c>
      <c r="AN26">
        <v>90</v>
      </c>
      <c r="AO26">
        <v>1</v>
      </c>
      <c r="AP26">
        <v>78</v>
      </c>
      <c r="AQ26">
        <v>1</v>
      </c>
      <c r="AR26">
        <v>78</v>
      </c>
      <c r="AS26">
        <v>1</v>
      </c>
      <c r="AT26">
        <v>78</v>
      </c>
      <c r="AU26">
        <v>2</v>
      </c>
      <c r="AV26">
        <v>77</v>
      </c>
      <c r="AW26">
        <v>1</v>
      </c>
      <c r="AX26">
        <v>79</v>
      </c>
      <c r="AY26">
        <v>1</v>
      </c>
      <c r="AZ26">
        <v>90</v>
      </c>
      <c r="BA26">
        <v>1</v>
      </c>
      <c r="BB26">
        <v>80</v>
      </c>
      <c r="BC26">
        <v>2</v>
      </c>
      <c r="BD26">
        <v>79</v>
      </c>
      <c r="BE26">
        <v>1</v>
      </c>
      <c r="BF26">
        <v>77</v>
      </c>
      <c r="BG26">
        <v>1</v>
      </c>
      <c r="BH26" s="2">
        <f t="shared" si="0"/>
        <v>79.793103448275858</v>
      </c>
    </row>
    <row r="27" spans="1:60" x14ac:dyDescent="0.25">
      <c r="A27" s="1">
        <v>43638</v>
      </c>
      <c r="B27">
        <v>33</v>
      </c>
      <c r="C27">
        <v>1</v>
      </c>
      <c r="D27">
        <v>34</v>
      </c>
      <c r="E27">
        <v>1</v>
      </c>
      <c r="F27">
        <v>34</v>
      </c>
      <c r="G27">
        <v>1</v>
      </c>
      <c r="H27">
        <v>29</v>
      </c>
      <c r="I27">
        <v>0</v>
      </c>
      <c r="J27">
        <v>33</v>
      </c>
      <c r="K27">
        <v>4</v>
      </c>
      <c r="L27">
        <v>34</v>
      </c>
      <c r="M27">
        <v>2</v>
      </c>
      <c r="N27">
        <v>34</v>
      </c>
      <c r="O27">
        <v>0</v>
      </c>
      <c r="P27">
        <v>33</v>
      </c>
      <c r="Q27">
        <v>1</v>
      </c>
      <c r="R27">
        <v>33</v>
      </c>
      <c r="S27">
        <v>1</v>
      </c>
      <c r="T27">
        <v>24</v>
      </c>
      <c r="U27">
        <v>2</v>
      </c>
      <c r="V27">
        <v>30</v>
      </c>
      <c r="W27">
        <v>2</v>
      </c>
      <c r="X27">
        <v>29</v>
      </c>
      <c r="Y27">
        <v>0</v>
      </c>
      <c r="Z27">
        <v>33</v>
      </c>
      <c r="AA27">
        <v>1</v>
      </c>
      <c r="AB27">
        <v>33</v>
      </c>
      <c r="AC27">
        <v>5</v>
      </c>
      <c r="AD27">
        <v>29</v>
      </c>
      <c r="AE27">
        <v>1</v>
      </c>
      <c r="AF27">
        <v>29</v>
      </c>
      <c r="AG27">
        <v>1</v>
      </c>
      <c r="AH27">
        <v>29</v>
      </c>
      <c r="AI27">
        <v>3</v>
      </c>
      <c r="AJ27">
        <v>33</v>
      </c>
      <c r="AK27">
        <v>1</v>
      </c>
      <c r="AL27">
        <v>29</v>
      </c>
      <c r="AM27">
        <v>1</v>
      </c>
      <c r="AN27">
        <v>30</v>
      </c>
      <c r="AO27">
        <v>0</v>
      </c>
      <c r="AP27">
        <v>34</v>
      </c>
      <c r="AQ27">
        <v>0</v>
      </c>
      <c r="AR27">
        <v>34</v>
      </c>
      <c r="AS27">
        <v>1</v>
      </c>
      <c r="AT27">
        <v>34</v>
      </c>
      <c r="AU27">
        <v>0</v>
      </c>
      <c r="AV27">
        <v>33</v>
      </c>
      <c r="AW27">
        <v>0</v>
      </c>
      <c r="AX27">
        <v>29</v>
      </c>
      <c r="AY27">
        <v>1</v>
      </c>
      <c r="AZ27">
        <v>30</v>
      </c>
      <c r="BA27">
        <v>0</v>
      </c>
      <c r="BB27">
        <v>26</v>
      </c>
      <c r="BC27">
        <v>1</v>
      </c>
      <c r="BD27">
        <v>29</v>
      </c>
      <c r="BE27">
        <v>1</v>
      </c>
      <c r="BF27">
        <v>33</v>
      </c>
      <c r="BG27">
        <v>1</v>
      </c>
      <c r="BH27" s="2">
        <f t="shared" si="0"/>
        <v>31.275862068965516</v>
      </c>
    </row>
    <row r="28" spans="1:60" x14ac:dyDescent="0.25">
      <c r="A28" s="1">
        <v>43639</v>
      </c>
      <c r="B28">
        <v>25</v>
      </c>
      <c r="C28">
        <v>1</v>
      </c>
      <c r="D28">
        <v>28</v>
      </c>
      <c r="E28">
        <v>2</v>
      </c>
      <c r="F28">
        <v>28</v>
      </c>
      <c r="G28">
        <v>0</v>
      </c>
      <c r="H28">
        <v>26</v>
      </c>
      <c r="I28">
        <v>0</v>
      </c>
      <c r="J28">
        <v>25</v>
      </c>
      <c r="K28">
        <v>4</v>
      </c>
      <c r="L28">
        <v>28</v>
      </c>
      <c r="M28">
        <v>1</v>
      </c>
      <c r="N28">
        <v>28</v>
      </c>
      <c r="O28">
        <v>1</v>
      </c>
      <c r="P28">
        <v>25</v>
      </c>
      <c r="Q28">
        <v>1</v>
      </c>
      <c r="R28">
        <v>25</v>
      </c>
      <c r="S28">
        <v>0</v>
      </c>
      <c r="T28">
        <v>22</v>
      </c>
      <c r="U28">
        <v>1</v>
      </c>
      <c r="V28">
        <v>30</v>
      </c>
      <c r="W28">
        <v>2</v>
      </c>
      <c r="X28">
        <v>26</v>
      </c>
      <c r="Y28">
        <v>1</v>
      </c>
      <c r="Z28">
        <v>25</v>
      </c>
      <c r="AA28">
        <v>0</v>
      </c>
      <c r="AB28">
        <v>25</v>
      </c>
      <c r="AC28">
        <v>5</v>
      </c>
      <c r="AD28">
        <v>26</v>
      </c>
      <c r="AE28">
        <v>0</v>
      </c>
      <c r="AF28">
        <v>26</v>
      </c>
      <c r="AG28">
        <v>1</v>
      </c>
      <c r="AH28">
        <v>26</v>
      </c>
      <c r="AI28">
        <v>2</v>
      </c>
      <c r="AJ28">
        <v>25</v>
      </c>
      <c r="AK28">
        <v>2</v>
      </c>
      <c r="AL28">
        <v>26</v>
      </c>
      <c r="AM28">
        <v>1</v>
      </c>
      <c r="AN28">
        <v>30</v>
      </c>
      <c r="AO28">
        <v>0</v>
      </c>
      <c r="AP28">
        <v>28</v>
      </c>
      <c r="AQ28">
        <v>0</v>
      </c>
      <c r="AR28">
        <v>28</v>
      </c>
      <c r="AS28">
        <v>1</v>
      </c>
      <c r="AT28">
        <v>28</v>
      </c>
      <c r="AU28">
        <v>1</v>
      </c>
      <c r="AV28">
        <v>25</v>
      </c>
      <c r="AW28">
        <v>0</v>
      </c>
      <c r="AX28">
        <v>26</v>
      </c>
      <c r="AY28">
        <v>1</v>
      </c>
      <c r="AZ28">
        <v>30</v>
      </c>
      <c r="BA28">
        <v>0</v>
      </c>
      <c r="BB28">
        <v>24</v>
      </c>
      <c r="BC28">
        <v>1</v>
      </c>
      <c r="BD28">
        <v>26</v>
      </c>
      <c r="BE28">
        <v>0</v>
      </c>
      <c r="BF28">
        <v>25</v>
      </c>
      <c r="BG28">
        <v>1</v>
      </c>
      <c r="BH28" s="2">
        <f t="shared" si="0"/>
        <v>26.379310344827587</v>
      </c>
    </row>
    <row r="29" spans="1:60" x14ac:dyDescent="0.25">
      <c r="A29" s="1">
        <v>43640</v>
      </c>
      <c r="B29">
        <v>18</v>
      </c>
      <c r="C29">
        <v>0</v>
      </c>
      <c r="D29">
        <v>21</v>
      </c>
      <c r="E29">
        <v>1</v>
      </c>
      <c r="F29">
        <v>21</v>
      </c>
      <c r="G29">
        <v>1</v>
      </c>
      <c r="H29">
        <v>21</v>
      </c>
      <c r="I29">
        <v>0</v>
      </c>
      <c r="J29">
        <v>18</v>
      </c>
      <c r="K29">
        <v>1</v>
      </c>
      <c r="L29">
        <v>21</v>
      </c>
      <c r="M29">
        <v>1</v>
      </c>
      <c r="N29">
        <v>21</v>
      </c>
      <c r="O29">
        <v>1</v>
      </c>
      <c r="P29">
        <v>18</v>
      </c>
      <c r="Q29">
        <v>0</v>
      </c>
      <c r="R29">
        <v>18</v>
      </c>
      <c r="S29">
        <v>0</v>
      </c>
      <c r="T29">
        <v>16</v>
      </c>
      <c r="U29">
        <v>2</v>
      </c>
      <c r="V29">
        <v>22</v>
      </c>
      <c r="W29">
        <v>1</v>
      </c>
      <c r="X29">
        <v>21</v>
      </c>
      <c r="Y29">
        <v>0</v>
      </c>
      <c r="Z29">
        <v>18</v>
      </c>
      <c r="AA29">
        <v>0</v>
      </c>
      <c r="AB29">
        <v>18</v>
      </c>
      <c r="AC29">
        <v>4</v>
      </c>
      <c r="AD29">
        <v>20</v>
      </c>
      <c r="AE29">
        <v>0</v>
      </c>
      <c r="AF29">
        <v>20</v>
      </c>
      <c r="AG29">
        <v>0</v>
      </c>
      <c r="AH29">
        <v>21</v>
      </c>
      <c r="AI29">
        <v>2</v>
      </c>
      <c r="AJ29">
        <v>18</v>
      </c>
      <c r="AK29">
        <v>0</v>
      </c>
      <c r="AL29">
        <v>21</v>
      </c>
      <c r="AM29">
        <v>1</v>
      </c>
      <c r="AN29">
        <v>22</v>
      </c>
      <c r="AO29">
        <v>1</v>
      </c>
      <c r="AP29">
        <v>21</v>
      </c>
      <c r="AQ29">
        <v>0</v>
      </c>
      <c r="AR29">
        <v>21</v>
      </c>
      <c r="AS29">
        <v>1</v>
      </c>
      <c r="AT29">
        <v>21</v>
      </c>
      <c r="AU29">
        <v>1</v>
      </c>
      <c r="AV29">
        <v>18</v>
      </c>
      <c r="AW29">
        <v>0</v>
      </c>
      <c r="AX29">
        <v>21</v>
      </c>
      <c r="AY29">
        <v>0</v>
      </c>
      <c r="AZ29">
        <v>22</v>
      </c>
      <c r="BA29">
        <v>0</v>
      </c>
      <c r="BB29">
        <v>18</v>
      </c>
      <c r="BC29">
        <v>2</v>
      </c>
      <c r="BD29">
        <v>21</v>
      </c>
      <c r="BE29">
        <v>1</v>
      </c>
      <c r="BF29">
        <v>18</v>
      </c>
      <c r="BG29">
        <v>0</v>
      </c>
      <c r="BH29" s="2">
        <f t="shared" si="0"/>
        <v>19.827586206896552</v>
      </c>
    </row>
    <row r="30" spans="1:60" x14ac:dyDescent="0.25">
      <c r="A30" s="1">
        <v>43641</v>
      </c>
      <c r="B30">
        <v>31</v>
      </c>
      <c r="C30">
        <v>1</v>
      </c>
      <c r="D30">
        <v>36</v>
      </c>
      <c r="E30">
        <v>2</v>
      </c>
      <c r="F30">
        <v>36</v>
      </c>
      <c r="G30">
        <v>0</v>
      </c>
      <c r="H30">
        <v>37</v>
      </c>
      <c r="I30">
        <v>1</v>
      </c>
      <c r="J30">
        <v>31</v>
      </c>
      <c r="K30">
        <v>3</v>
      </c>
      <c r="L30">
        <v>36</v>
      </c>
      <c r="M30">
        <v>1</v>
      </c>
      <c r="N30">
        <v>36</v>
      </c>
      <c r="O30">
        <v>1</v>
      </c>
      <c r="P30">
        <v>31</v>
      </c>
      <c r="Q30">
        <v>0</v>
      </c>
      <c r="R30">
        <v>31</v>
      </c>
      <c r="S30">
        <v>1</v>
      </c>
      <c r="T30">
        <v>29</v>
      </c>
      <c r="U30">
        <v>2</v>
      </c>
      <c r="V30">
        <v>41</v>
      </c>
      <c r="W30">
        <v>3</v>
      </c>
      <c r="X30">
        <v>37</v>
      </c>
      <c r="Y30">
        <v>0</v>
      </c>
      <c r="Z30">
        <v>31</v>
      </c>
      <c r="AA30">
        <v>0</v>
      </c>
      <c r="AB30">
        <v>31</v>
      </c>
      <c r="AC30">
        <v>4</v>
      </c>
      <c r="AD30">
        <v>35</v>
      </c>
      <c r="AE30">
        <v>0</v>
      </c>
      <c r="AF30">
        <v>35</v>
      </c>
      <c r="AG30">
        <v>0</v>
      </c>
      <c r="AH30">
        <v>37</v>
      </c>
      <c r="AI30">
        <v>2</v>
      </c>
      <c r="AJ30">
        <v>31</v>
      </c>
      <c r="AK30">
        <v>1</v>
      </c>
      <c r="AL30">
        <v>37</v>
      </c>
      <c r="AM30">
        <v>2</v>
      </c>
      <c r="AN30">
        <v>41</v>
      </c>
      <c r="AO30">
        <v>1</v>
      </c>
      <c r="AP30">
        <v>36</v>
      </c>
      <c r="AQ30">
        <v>0</v>
      </c>
      <c r="AR30">
        <v>36</v>
      </c>
      <c r="AS30">
        <v>1</v>
      </c>
      <c r="AT30">
        <v>36</v>
      </c>
      <c r="AU30">
        <v>1</v>
      </c>
      <c r="AV30">
        <v>31</v>
      </c>
      <c r="AW30">
        <v>1</v>
      </c>
      <c r="AX30">
        <v>37</v>
      </c>
      <c r="AY30">
        <v>0</v>
      </c>
      <c r="AZ30">
        <v>41</v>
      </c>
      <c r="BA30">
        <v>1</v>
      </c>
      <c r="BB30">
        <v>31</v>
      </c>
      <c r="BC30">
        <v>2</v>
      </c>
      <c r="BD30">
        <v>37</v>
      </c>
      <c r="BE30">
        <v>1</v>
      </c>
      <c r="BF30">
        <v>31</v>
      </c>
      <c r="BG30">
        <v>1</v>
      </c>
      <c r="BH30" s="2">
        <f t="shared" si="0"/>
        <v>34.689655172413794</v>
      </c>
    </row>
    <row r="31" spans="1:60" x14ac:dyDescent="0.25">
      <c r="A31" s="1">
        <v>43642</v>
      </c>
      <c r="B31">
        <v>25</v>
      </c>
      <c r="C31">
        <v>1</v>
      </c>
      <c r="D31">
        <v>22</v>
      </c>
      <c r="E31">
        <v>3</v>
      </c>
      <c r="F31">
        <v>22</v>
      </c>
      <c r="G31">
        <v>0</v>
      </c>
      <c r="H31">
        <v>19</v>
      </c>
      <c r="I31">
        <v>0</v>
      </c>
      <c r="J31">
        <v>25</v>
      </c>
      <c r="K31">
        <v>2</v>
      </c>
      <c r="L31">
        <v>22</v>
      </c>
      <c r="M31">
        <v>1</v>
      </c>
      <c r="N31">
        <v>22</v>
      </c>
      <c r="O31">
        <v>0</v>
      </c>
      <c r="P31">
        <v>25</v>
      </c>
      <c r="Q31">
        <v>0</v>
      </c>
      <c r="R31">
        <v>25</v>
      </c>
      <c r="S31">
        <v>1</v>
      </c>
      <c r="T31">
        <v>21</v>
      </c>
      <c r="U31">
        <v>2</v>
      </c>
      <c r="V31">
        <v>21</v>
      </c>
      <c r="W31">
        <v>1</v>
      </c>
      <c r="X31">
        <v>19</v>
      </c>
      <c r="Y31">
        <v>0</v>
      </c>
      <c r="Z31">
        <v>25</v>
      </c>
      <c r="AA31">
        <v>0</v>
      </c>
      <c r="AB31">
        <v>25</v>
      </c>
      <c r="AC31">
        <v>5</v>
      </c>
      <c r="AD31">
        <v>24</v>
      </c>
      <c r="AE31">
        <v>1</v>
      </c>
      <c r="AF31">
        <v>24</v>
      </c>
      <c r="AG31">
        <v>1</v>
      </c>
      <c r="AH31">
        <v>19</v>
      </c>
      <c r="AI31">
        <v>3</v>
      </c>
      <c r="AJ31">
        <v>25</v>
      </c>
      <c r="AK31">
        <v>0</v>
      </c>
      <c r="AL31">
        <v>19</v>
      </c>
      <c r="AM31">
        <v>1</v>
      </c>
      <c r="AN31">
        <v>21</v>
      </c>
      <c r="AO31">
        <v>1</v>
      </c>
      <c r="AP31">
        <v>22</v>
      </c>
      <c r="AQ31">
        <v>0</v>
      </c>
      <c r="AR31">
        <v>22</v>
      </c>
      <c r="AS31">
        <v>1</v>
      </c>
      <c r="AT31">
        <v>22</v>
      </c>
      <c r="AU31">
        <v>0</v>
      </c>
      <c r="AV31">
        <v>25</v>
      </c>
      <c r="AW31">
        <v>0</v>
      </c>
      <c r="AX31">
        <v>19</v>
      </c>
      <c r="AY31">
        <v>1</v>
      </c>
      <c r="AZ31">
        <v>21</v>
      </c>
      <c r="BA31">
        <v>0</v>
      </c>
      <c r="BB31">
        <v>22</v>
      </c>
      <c r="BC31">
        <v>1</v>
      </c>
      <c r="BD31">
        <v>19</v>
      </c>
      <c r="BE31">
        <v>0</v>
      </c>
      <c r="BF31">
        <v>25</v>
      </c>
      <c r="BG31">
        <v>0</v>
      </c>
      <c r="BH31" s="2">
        <f t="shared" si="0"/>
        <v>22.310344827586206</v>
      </c>
    </row>
    <row r="32" spans="1:60" x14ac:dyDescent="0.25">
      <c r="A32" s="1">
        <v>43643</v>
      </c>
      <c r="B32">
        <v>19</v>
      </c>
      <c r="C32">
        <v>0</v>
      </c>
      <c r="D32">
        <v>20</v>
      </c>
      <c r="E32">
        <v>3</v>
      </c>
      <c r="F32">
        <v>20</v>
      </c>
      <c r="G32">
        <v>1</v>
      </c>
      <c r="H32">
        <v>21</v>
      </c>
      <c r="I32">
        <v>0</v>
      </c>
      <c r="J32">
        <v>19</v>
      </c>
      <c r="K32">
        <v>3</v>
      </c>
      <c r="L32">
        <v>20</v>
      </c>
      <c r="M32">
        <v>1</v>
      </c>
      <c r="N32">
        <v>20</v>
      </c>
      <c r="O32">
        <v>1</v>
      </c>
      <c r="P32">
        <v>19</v>
      </c>
      <c r="Q32">
        <v>0</v>
      </c>
      <c r="R32">
        <v>19</v>
      </c>
      <c r="S32">
        <v>0</v>
      </c>
      <c r="T32">
        <v>19</v>
      </c>
      <c r="U32">
        <v>1</v>
      </c>
      <c r="V32">
        <v>22</v>
      </c>
      <c r="W32">
        <v>1</v>
      </c>
      <c r="X32">
        <v>21</v>
      </c>
      <c r="Y32">
        <v>0</v>
      </c>
      <c r="Z32">
        <v>19</v>
      </c>
      <c r="AA32">
        <v>0</v>
      </c>
      <c r="AB32">
        <v>19</v>
      </c>
      <c r="AC32">
        <v>8</v>
      </c>
      <c r="AD32">
        <v>22</v>
      </c>
      <c r="AE32">
        <v>0</v>
      </c>
      <c r="AF32">
        <v>22</v>
      </c>
      <c r="AG32">
        <v>1</v>
      </c>
      <c r="AH32">
        <v>21</v>
      </c>
      <c r="AI32">
        <v>1</v>
      </c>
      <c r="AJ32">
        <v>19</v>
      </c>
      <c r="AK32">
        <v>0</v>
      </c>
      <c r="AL32">
        <v>21</v>
      </c>
      <c r="AM32">
        <v>1</v>
      </c>
      <c r="AN32">
        <v>22</v>
      </c>
      <c r="AO32">
        <v>1</v>
      </c>
      <c r="AP32">
        <v>20</v>
      </c>
      <c r="AQ32">
        <v>0</v>
      </c>
      <c r="AR32">
        <v>20</v>
      </c>
      <c r="AS32">
        <v>1</v>
      </c>
      <c r="AT32">
        <v>20</v>
      </c>
      <c r="AU32">
        <v>1</v>
      </c>
      <c r="AV32">
        <v>19</v>
      </c>
      <c r="AW32">
        <v>0</v>
      </c>
      <c r="AX32">
        <v>21</v>
      </c>
      <c r="AY32">
        <v>0</v>
      </c>
      <c r="AZ32">
        <v>22</v>
      </c>
      <c r="BA32">
        <v>1</v>
      </c>
      <c r="BB32">
        <v>20</v>
      </c>
      <c r="BC32">
        <v>1</v>
      </c>
      <c r="BD32">
        <v>21</v>
      </c>
      <c r="BE32">
        <v>0</v>
      </c>
      <c r="BF32">
        <v>19</v>
      </c>
      <c r="BG32">
        <v>2</v>
      </c>
      <c r="BH32" s="2">
        <f t="shared" si="0"/>
        <v>20.206896551724139</v>
      </c>
    </row>
    <row r="33" spans="1:60" x14ac:dyDescent="0.25">
      <c r="A33" s="1">
        <v>43644</v>
      </c>
      <c r="B33">
        <v>21</v>
      </c>
      <c r="C33">
        <v>1</v>
      </c>
      <c r="D33">
        <v>22</v>
      </c>
      <c r="E33">
        <v>3</v>
      </c>
      <c r="F33">
        <v>22</v>
      </c>
      <c r="G33">
        <v>1</v>
      </c>
      <c r="H33">
        <v>21</v>
      </c>
      <c r="I33">
        <v>1</v>
      </c>
      <c r="J33">
        <v>21</v>
      </c>
      <c r="K33">
        <v>2</v>
      </c>
      <c r="L33">
        <v>22</v>
      </c>
      <c r="M33">
        <v>2</v>
      </c>
      <c r="N33">
        <v>22</v>
      </c>
      <c r="O33">
        <v>1</v>
      </c>
      <c r="P33">
        <v>21</v>
      </c>
      <c r="Q33">
        <v>0</v>
      </c>
      <c r="R33">
        <v>21</v>
      </c>
      <c r="S33">
        <v>0</v>
      </c>
      <c r="T33">
        <v>17</v>
      </c>
      <c r="U33">
        <v>1</v>
      </c>
      <c r="V33">
        <v>22</v>
      </c>
      <c r="W33">
        <v>1</v>
      </c>
      <c r="X33">
        <v>21</v>
      </c>
      <c r="Y33">
        <v>1</v>
      </c>
      <c r="Z33">
        <v>21</v>
      </c>
      <c r="AA33">
        <v>0</v>
      </c>
      <c r="AB33">
        <v>21</v>
      </c>
      <c r="AC33">
        <v>5</v>
      </c>
      <c r="AD33">
        <v>21</v>
      </c>
      <c r="AE33">
        <v>1</v>
      </c>
      <c r="AF33">
        <v>21</v>
      </c>
      <c r="AG33">
        <v>2</v>
      </c>
      <c r="AH33">
        <v>21</v>
      </c>
      <c r="AI33">
        <v>1</v>
      </c>
      <c r="AJ33">
        <v>21</v>
      </c>
      <c r="AK33">
        <v>0</v>
      </c>
      <c r="AL33">
        <v>21</v>
      </c>
      <c r="AM33">
        <v>1</v>
      </c>
      <c r="AN33">
        <v>22</v>
      </c>
      <c r="AO33">
        <v>1</v>
      </c>
      <c r="AP33">
        <v>22</v>
      </c>
      <c r="AQ33">
        <v>0</v>
      </c>
      <c r="AR33">
        <v>22</v>
      </c>
      <c r="AS33">
        <v>1</v>
      </c>
      <c r="AT33">
        <v>22</v>
      </c>
      <c r="AU33">
        <v>0</v>
      </c>
      <c r="AV33">
        <v>21</v>
      </c>
      <c r="AW33">
        <v>1</v>
      </c>
      <c r="AX33">
        <v>21</v>
      </c>
      <c r="AY33">
        <v>1</v>
      </c>
      <c r="AZ33">
        <v>22</v>
      </c>
      <c r="BA33">
        <v>0</v>
      </c>
      <c r="BB33">
        <v>19</v>
      </c>
      <c r="BC33">
        <v>0</v>
      </c>
      <c r="BD33">
        <v>21</v>
      </c>
      <c r="BE33">
        <v>0</v>
      </c>
      <c r="BF33">
        <v>21</v>
      </c>
      <c r="BG33">
        <v>0</v>
      </c>
      <c r="BH33" s="2">
        <f t="shared" si="0"/>
        <v>21.137931034482758</v>
      </c>
    </row>
    <row r="34" spans="1:60" x14ac:dyDescent="0.25">
      <c r="A34" s="1">
        <v>43645</v>
      </c>
      <c r="B34">
        <v>25</v>
      </c>
      <c r="C34">
        <v>0</v>
      </c>
      <c r="D34">
        <v>24</v>
      </c>
      <c r="E34">
        <v>2</v>
      </c>
      <c r="F34">
        <v>24</v>
      </c>
      <c r="G34">
        <v>1</v>
      </c>
      <c r="H34">
        <v>26</v>
      </c>
      <c r="I34">
        <v>1</v>
      </c>
      <c r="J34">
        <v>25</v>
      </c>
      <c r="K34">
        <v>3</v>
      </c>
      <c r="L34">
        <v>24</v>
      </c>
      <c r="M34">
        <v>1</v>
      </c>
      <c r="N34">
        <v>24</v>
      </c>
      <c r="O34">
        <v>0</v>
      </c>
      <c r="P34">
        <v>25</v>
      </c>
      <c r="Q34">
        <v>1</v>
      </c>
      <c r="R34">
        <v>25</v>
      </c>
      <c r="S34">
        <v>0</v>
      </c>
      <c r="T34">
        <v>20</v>
      </c>
      <c r="U34">
        <v>1</v>
      </c>
      <c r="V34">
        <v>23</v>
      </c>
      <c r="W34">
        <v>1</v>
      </c>
      <c r="X34">
        <v>26</v>
      </c>
      <c r="Y34">
        <v>2</v>
      </c>
      <c r="Z34">
        <v>25</v>
      </c>
      <c r="AA34">
        <v>1</v>
      </c>
      <c r="AB34">
        <v>25</v>
      </c>
      <c r="AC34">
        <v>8</v>
      </c>
      <c r="AD34">
        <v>24</v>
      </c>
      <c r="AE34">
        <v>0</v>
      </c>
      <c r="AF34">
        <v>24</v>
      </c>
      <c r="AG34">
        <v>1</v>
      </c>
      <c r="AH34">
        <v>26</v>
      </c>
      <c r="AI34">
        <v>2</v>
      </c>
      <c r="AJ34">
        <v>25</v>
      </c>
      <c r="AK34">
        <v>0</v>
      </c>
      <c r="AL34">
        <v>26</v>
      </c>
      <c r="AM34">
        <v>1</v>
      </c>
      <c r="AN34">
        <v>23</v>
      </c>
      <c r="AO34">
        <v>1</v>
      </c>
      <c r="AP34">
        <v>24</v>
      </c>
      <c r="AQ34">
        <v>1</v>
      </c>
      <c r="AR34">
        <v>24</v>
      </c>
      <c r="AS34">
        <v>0</v>
      </c>
      <c r="AT34">
        <v>24</v>
      </c>
      <c r="AU34">
        <v>1</v>
      </c>
      <c r="AV34">
        <v>25</v>
      </c>
      <c r="AW34">
        <v>0</v>
      </c>
      <c r="AX34">
        <v>26</v>
      </c>
      <c r="AY34">
        <v>0</v>
      </c>
      <c r="AZ34">
        <v>23</v>
      </c>
      <c r="BA34">
        <v>1</v>
      </c>
      <c r="BB34">
        <v>21</v>
      </c>
      <c r="BC34">
        <v>1</v>
      </c>
      <c r="BD34">
        <v>26</v>
      </c>
      <c r="BE34">
        <v>1</v>
      </c>
      <c r="BF34">
        <v>25</v>
      </c>
      <c r="BG34">
        <v>1</v>
      </c>
      <c r="BH34" s="2">
        <f t="shared" si="0"/>
        <v>24.379310344827587</v>
      </c>
    </row>
    <row r="35" spans="1:60" x14ac:dyDescent="0.25">
      <c r="A35" s="1">
        <v>43646</v>
      </c>
      <c r="B35">
        <v>52</v>
      </c>
      <c r="C35">
        <v>1</v>
      </c>
      <c r="D35">
        <v>60</v>
      </c>
      <c r="E35">
        <v>3</v>
      </c>
      <c r="F35">
        <v>60</v>
      </c>
      <c r="G35">
        <v>11</v>
      </c>
      <c r="H35">
        <v>54</v>
      </c>
      <c r="I35">
        <v>0</v>
      </c>
      <c r="J35">
        <v>52</v>
      </c>
      <c r="K35">
        <v>7</v>
      </c>
      <c r="L35">
        <v>60</v>
      </c>
      <c r="M35">
        <v>1</v>
      </c>
      <c r="N35">
        <v>60</v>
      </c>
      <c r="O35">
        <v>2</v>
      </c>
      <c r="P35">
        <v>52</v>
      </c>
      <c r="Q35">
        <v>0</v>
      </c>
      <c r="R35">
        <v>52</v>
      </c>
      <c r="S35">
        <v>1</v>
      </c>
      <c r="T35">
        <v>46</v>
      </c>
      <c r="U35">
        <v>2</v>
      </c>
      <c r="V35">
        <v>64</v>
      </c>
      <c r="W35">
        <v>2</v>
      </c>
      <c r="X35">
        <v>54</v>
      </c>
      <c r="Y35">
        <v>1</v>
      </c>
      <c r="Z35">
        <v>52</v>
      </c>
      <c r="AA35">
        <v>1</v>
      </c>
      <c r="AB35">
        <v>52</v>
      </c>
      <c r="AC35">
        <v>9</v>
      </c>
      <c r="AD35">
        <v>55</v>
      </c>
      <c r="AE35">
        <v>1</v>
      </c>
      <c r="AF35">
        <v>55</v>
      </c>
      <c r="AG35">
        <v>1</v>
      </c>
      <c r="AH35">
        <v>54</v>
      </c>
      <c r="AI35">
        <v>4</v>
      </c>
      <c r="AJ35">
        <v>52</v>
      </c>
      <c r="AK35">
        <v>1</v>
      </c>
      <c r="AL35">
        <v>54</v>
      </c>
      <c r="AM35">
        <v>2</v>
      </c>
      <c r="AN35">
        <v>64</v>
      </c>
      <c r="AO35">
        <v>1</v>
      </c>
      <c r="AP35">
        <v>60</v>
      </c>
      <c r="AQ35">
        <v>0</v>
      </c>
      <c r="AR35">
        <v>60</v>
      </c>
      <c r="AS35">
        <v>1</v>
      </c>
      <c r="AT35">
        <v>60</v>
      </c>
      <c r="AU35">
        <v>1</v>
      </c>
      <c r="AV35">
        <v>52</v>
      </c>
      <c r="AW35">
        <v>1</v>
      </c>
      <c r="AX35">
        <v>54</v>
      </c>
      <c r="AY35">
        <v>1</v>
      </c>
      <c r="AZ35">
        <v>64</v>
      </c>
      <c r="BA35">
        <v>1</v>
      </c>
      <c r="BB35">
        <v>49</v>
      </c>
      <c r="BC35">
        <v>2</v>
      </c>
      <c r="BD35">
        <v>54</v>
      </c>
      <c r="BE35">
        <v>1</v>
      </c>
      <c r="BF35">
        <v>52</v>
      </c>
      <c r="BG35">
        <v>2</v>
      </c>
      <c r="BH35" s="2">
        <f t="shared" si="0"/>
        <v>55.482758620689658</v>
      </c>
    </row>
    <row r="36" spans="1:60" x14ac:dyDescent="0.25">
      <c r="A36" s="1">
        <v>43647</v>
      </c>
      <c r="B36">
        <v>100</v>
      </c>
      <c r="C36">
        <v>1</v>
      </c>
      <c r="D36">
        <v>100</v>
      </c>
      <c r="E36">
        <v>7</v>
      </c>
      <c r="F36">
        <v>100</v>
      </c>
      <c r="G36">
        <v>12</v>
      </c>
      <c r="H36">
        <v>100</v>
      </c>
      <c r="I36">
        <v>2</v>
      </c>
      <c r="J36">
        <v>100</v>
      </c>
      <c r="K36">
        <v>7</v>
      </c>
      <c r="L36">
        <v>100</v>
      </c>
      <c r="M36">
        <v>1</v>
      </c>
      <c r="N36">
        <v>100</v>
      </c>
      <c r="O36">
        <v>2</v>
      </c>
      <c r="P36">
        <v>100</v>
      </c>
      <c r="Q36">
        <v>0</v>
      </c>
      <c r="R36">
        <v>100</v>
      </c>
      <c r="S36">
        <v>1</v>
      </c>
      <c r="T36">
        <v>84</v>
      </c>
      <c r="U36">
        <v>7</v>
      </c>
      <c r="V36">
        <v>100</v>
      </c>
      <c r="W36">
        <v>1</v>
      </c>
      <c r="X36">
        <v>100</v>
      </c>
      <c r="Y36">
        <v>2</v>
      </c>
      <c r="Z36">
        <v>100</v>
      </c>
      <c r="AA36">
        <v>1</v>
      </c>
      <c r="AB36">
        <v>100</v>
      </c>
      <c r="AC36">
        <v>14</v>
      </c>
      <c r="AD36">
        <v>100</v>
      </c>
      <c r="AE36">
        <v>1</v>
      </c>
      <c r="AF36">
        <v>100</v>
      </c>
      <c r="AG36">
        <v>3</v>
      </c>
      <c r="AH36">
        <v>100</v>
      </c>
      <c r="AI36">
        <v>5</v>
      </c>
      <c r="AJ36">
        <v>100</v>
      </c>
      <c r="AK36">
        <v>1</v>
      </c>
      <c r="AL36">
        <v>100</v>
      </c>
      <c r="AM36">
        <v>5</v>
      </c>
      <c r="AN36">
        <v>100</v>
      </c>
      <c r="AO36">
        <v>2</v>
      </c>
      <c r="AP36">
        <v>100</v>
      </c>
      <c r="AQ36">
        <v>0</v>
      </c>
      <c r="AR36">
        <v>100</v>
      </c>
      <c r="AS36">
        <v>3</v>
      </c>
      <c r="AT36">
        <v>100</v>
      </c>
      <c r="AU36">
        <v>1</v>
      </c>
      <c r="AV36">
        <v>100</v>
      </c>
      <c r="AW36">
        <v>1</v>
      </c>
      <c r="AX36">
        <v>100</v>
      </c>
      <c r="AY36">
        <v>0</v>
      </c>
      <c r="AZ36">
        <v>100</v>
      </c>
      <c r="BA36">
        <v>1</v>
      </c>
      <c r="BB36">
        <v>90</v>
      </c>
      <c r="BC36">
        <v>2</v>
      </c>
      <c r="BD36">
        <v>100</v>
      </c>
      <c r="BE36">
        <v>1</v>
      </c>
      <c r="BF36">
        <v>100</v>
      </c>
      <c r="BG36">
        <v>0</v>
      </c>
      <c r="BH36" s="2">
        <f t="shared" si="0"/>
        <v>99.103448275862064</v>
      </c>
    </row>
    <row r="37" spans="1:60" x14ac:dyDescent="0.25">
      <c r="A37" s="1">
        <v>43648</v>
      </c>
      <c r="B37">
        <v>46</v>
      </c>
      <c r="C37">
        <v>1</v>
      </c>
      <c r="D37">
        <v>50</v>
      </c>
      <c r="E37">
        <v>3</v>
      </c>
      <c r="F37">
        <v>50</v>
      </c>
      <c r="G37">
        <v>2</v>
      </c>
      <c r="H37">
        <v>44</v>
      </c>
      <c r="I37">
        <v>1</v>
      </c>
      <c r="J37">
        <v>46</v>
      </c>
      <c r="K37">
        <v>3</v>
      </c>
      <c r="L37">
        <v>50</v>
      </c>
      <c r="M37">
        <v>1</v>
      </c>
      <c r="N37">
        <v>50</v>
      </c>
      <c r="O37">
        <v>1</v>
      </c>
      <c r="P37">
        <v>46</v>
      </c>
      <c r="Q37">
        <v>0</v>
      </c>
      <c r="R37">
        <v>46</v>
      </c>
      <c r="S37">
        <v>1</v>
      </c>
      <c r="T37">
        <v>41</v>
      </c>
      <c r="U37">
        <v>4</v>
      </c>
      <c r="V37">
        <v>53</v>
      </c>
      <c r="W37">
        <v>2</v>
      </c>
      <c r="X37">
        <v>44</v>
      </c>
      <c r="Y37">
        <v>1</v>
      </c>
      <c r="Z37">
        <v>46</v>
      </c>
      <c r="AA37">
        <v>1</v>
      </c>
      <c r="AB37">
        <v>46</v>
      </c>
      <c r="AC37">
        <v>13</v>
      </c>
      <c r="AD37">
        <v>49</v>
      </c>
      <c r="AE37">
        <v>1</v>
      </c>
      <c r="AF37">
        <v>49</v>
      </c>
      <c r="AG37">
        <v>1</v>
      </c>
      <c r="AH37">
        <v>44</v>
      </c>
      <c r="AI37">
        <v>4</v>
      </c>
      <c r="AJ37">
        <v>46</v>
      </c>
      <c r="AK37">
        <v>1</v>
      </c>
      <c r="AL37">
        <v>44</v>
      </c>
      <c r="AM37">
        <v>1</v>
      </c>
      <c r="AN37">
        <v>53</v>
      </c>
      <c r="AO37">
        <v>1</v>
      </c>
      <c r="AP37">
        <v>50</v>
      </c>
      <c r="AQ37">
        <v>1</v>
      </c>
      <c r="AR37">
        <v>50</v>
      </c>
      <c r="AS37">
        <v>1</v>
      </c>
      <c r="AT37">
        <v>50</v>
      </c>
      <c r="AU37">
        <v>1</v>
      </c>
      <c r="AV37">
        <v>46</v>
      </c>
      <c r="AW37">
        <v>1</v>
      </c>
      <c r="AX37">
        <v>44</v>
      </c>
      <c r="AY37">
        <v>0</v>
      </c>
      <c r="AZ37">
        <v>53</v>
      </c>
      <c r="BA37">
        <v>1</v>
      </c>
      <c r="BB37">
        <v>44</v>
      </c>
      <c r="BC37">
        <v>1</v>
      </c>
      <c r="BD37">
        <v>44</v>
      </c>
      <c r="BE37">
        <v>1</v>
      </c>
      <c r="BF37">
        <v>46</v>
      </c>
      <c r="BG37">
        <v>0</v>
      </c>
      <c r="BH37" s="2">
        <f t="shared" si="0"/>
        <v>47.241379310344826</v>
      </c>
    </row>
    <row r="38" spans="1:60" x14ac:dyDescent="0.25">
      <c r="A38" s="1">
        <v>43649</v>
      </c>
      <c r="B38">
        <v>27</v>
      </c>
      <c r="C38">
        <v>1</v>
      </c>
      <c r="D38">
        <v>24</v>
      </c>
      <c r="E38">
        <v>1</v>
      </c>
      <c r="F38">
        <v>24</v>
      </c>
      <c r="G38">
        <v>1</v>
      </c>
      <c r="H38">
        <v>21</v>
      </c>
      <c r="I38">
        <v>2</v>
      </c>
      <c r="J38">
        <v>27</v>
      </c>
      <c r="K38">
        <v>2</v>
      </c>
      <c r="L38">
        <v>24</v>
      </c>
      <c r="M38">
        <v>1</v>
      </c>
      <c r="N38">
        <v>24</v>
      </c>
      <c r="O38">
        <v>0</v>
      </c>
      <c r="P38">
        <v>27</v>
      </c>
      <c r="Q38">
        <v>0</v>
      </c>
      <c r="R38">
        <v>27</v>
      </c>
      <c r="S38">
        <v>0</v>
      </c>
      <c r="T38">
        <v>23</v>
      </c>
      <c r="U38">
        <v>3</v>
      </c>
      <c r="V38">
        <v>24</v>
      </c>
      <c r="W38">
        <v>1</v>
      </c>
      <c r="X38">
        <v>21</v>
      </c>
      <c r="Y38">
        <v>1</v>
      </c>
      <c r="Z38">
        <v>27</v>
      </c>
      <c r="AA38">
        <v>0</v>
      </c>
      <c r="AB38">
        <v>27</v>
      </c>
      <c r="AC38">
        <v>13</v>
      </c>
      <c r="AD38">
        <v>27</v>
      </c>
      <c r="AE38">
        <v>1</v>
      </c>
      <c r="AF38">
        <v>27</v>
      </c>
      <c r="AG38">
        <v>2</v>
      </c>
      <c r="AH38">
        <v>21</v>
      </c>
      <c r="AI38">
        <v>3</v>
      </c>
      <c r="AJ38">
        <v>27</v>
      </c>
      <c r="AK38">
        <v>1</v>
      </c>
      <c r="AL38">
        <v>21</v>
      </c>
      <c r="AM38">
        <v>2</v>
      </c>
      <c r="AN38">
        <v>24</v>
      </c>
      <c r="AO38">
        <v>1</v>
      </c>
      <c r="AP38">
        <v>24</v>
      </c>
      <c r="AQ38">
        <v>0</v>
      </c>
      <c r="AR38">
        <v>24</v>
      </c>
      <c r="AS38">
        <v>1</v>
      </c>
      <c r="AT38">
        <v>24</v>
      </c>
      <c r="AU38">
        <v>1</v>
      </c>
      <c r="AV38">
        <v>27</v>
      </c>
      <c r="AW38">
        <v>1</v>
      </c>
      <c r="AX38">
        <v>21</v>
      </c>
      <c r="AY38">
        <v>0</v>
      </c>
      <c r="AZ38">
        <v>24</v>
      </c>
      <c r="BA38">
        <v>1</v>
      </c>
      <c r="BB38">
        <v>24</v>
      </c>
      <c r="BC38">
        <v>1</v>
      </c>
      <c r="BD38">
        <v>21</v>
      </c>
      <c r="BE38">
        <v>1</v>
      </c>
      <c r="BF38">
        <v>27</v>
      </c>
      <c r="BG38">
        <v>1</v>
      </c>
      <c r="BH38" s="2">
        <f t="shared" si="0"/>
        <v>24.482758620689655</v>
      </c>
    </row>
    <row r="39" spans="1:60" x14ac:dyDescent="0.25">
      <c r="A39" s="1">
        <v>43650</v>
      </c>
      <c r="B39">
        <v>29</v>
      </c>
      <c r="C39">
        <v>1</v>
      </c>
      <c r="D39">
        <v>30</v>
      </c>
      <c r="E39">
        <v>1</v>
      </c>
      <c r="F39">
        <v>30</v>
      </c>
      <c r="G39">
        <v>2</v>
      </c>
      <c r="H39">
        <v>28</v>
      </c>
      <c r="I39">
        <v>0</v>
      </c>
      <c r="J39">
        <v>29</v>
      </c>
      <c r="K39">
        <v>2</v>
      </c>
      <c r="L39">
        <v>30</v>
      </c>
      <c r="M39">
        <v>1</v>
      </c>
      <c r="N39">
        <v>30</v>
      </c>
      <c r="O39">
        <v>1</v>
      </c>
      <c r="P39">
        <v>29</v>
      </c>
      <c r="Q39">
        <v>1</v>
      </c>
      <c r="R39">
        <v>29</v>
      </c>
      <c r="S39">
        <v>1</v>
      </c>
      <c r="T39">
        <v>26</v>
      </c>
      <c r="U39">
        <v>1</v>
      </c>
      <c r="V39">
        <v>33</v>
      </c>
      <c r="W39">
        <v>1</v>
      </c>
      <c r="X39">
        <v>28</v>
      </c>
      <c r="Y39">
        <v>1</v>
      </c>
      <c r="Z39">
        <v>29</v>
      </c>
      <c r="AA39">
        <v>0</v>
      </c>
      <c r="AB39">
        <v>29</v>
      </c>
      <c r="AC39">
        <v>8</v>
      </c>
      <c r="AD39">
        <v>31</v>
      </c>
      <c r="AE39">
        <v>1</v>
      </c>
      <c r="AF39">
        <v>31</v>
      </c>
      <c r="AG39">
        <v>1</v>
      </c>
      <c r="AH39">
        <v>28</v>
      </c>
      <c r="AI39">
        <v>1</v>
      </c>
      <c r="AJ39">
        <v>29</v>
      </c>
      <c r="AK39">
        <v>2</v>
      </c>
      <c r="AL39">
        <v>28</v>
      </c>
      <c r="AM39">
        <v>1</v>
      </c>
      <c r="AN39">
        <v>33</v>
      </c>
      <c r="AO39">
        <v>1</v>
      </c>
      <c r="AP39">
        <v>30</v>
      </c>
      <c r="AQ39">
        <v>0</v>
      </c>
      <c r="AR39">
        <v>30</v>
      </c>
      <c r="AS39">
        <v>1</v>
      </c>
      <c r="AT39">
        <v>30</v>
      </c>
      <c r="AU39">
        <v>1</v>
      </c>
      <c r="AV39">
        <v>29</v>
      </c>
      <c r="AW39">
        <v>1</v>
      </c>
      <c r="AX39">
        <v>28</v>
      </c>
      <c r="AY39">
        <v>1</v>
      </c>
      <c r="AZ39">
        <v>33</v>
      </c>
      <c r="BA39">
        <v>1</v>
      </c>
      <c r="BB39">
        <v>28</v>
      </c>
      <c r="BC39">
        <v>2</v>
      </c>
      <c r="BD39">
        <v>28</v>
      </c>
      <c r="BE39">
        <v>1</v>
      </c>
      <c r="BF39">
        <v>29</v>
      </c>
      <c r="BG39">
        <v>1</v>
      </c>
      <c r="BH39" s="2">
        <f t="shared" si="0"/>
        <v>29.448275862068964</v>
      </c>
    </row>
    <row r="40" spans="1:60" x14ac:dyDescent="0.25">
      <c r="A40" s="1">
        <v>43651</v>
      </c>
      <c r="B40">
        <v>32</v>
      </c>
      <c r="C40">
        <v>0</v>
      </c>
      <c r="D40">
        <v>31</v>
      </c>
      <c r="E40">
        <v>2</v>
      </c>
      <c r="F40">
        <v>31</v>
      </c>
      <c r="G40">
        <v>1</v>
      </c>
      <c r="H40">
        <v>31</v>
      </c>
      <c r="I40">
        <v>1</v>
      </c>
      <c r="J40">
        <v>32</v>
      </c>
      <c r="K40">
        <v>2</v>
      </c>
      <c r="L40">
        <v>31</v>
      </c>
      <c r="M40">
        <v>2</v>
      </c>
      <c r="N40">
        <v>31</v>
      </c>
      <c r="O40">
        <v>1</v>
      </c>
      <c r="P40">
        <v>32</v>
      </c>
      <c r="Q40">
        <v>1</v>
      </c>
      <c r="R40">
        <v>32</v>
      </c>
      <c r="S40">
        <v>1</v>
      </c>
      <c r="T40">
        <v>27</v>
      </c>
      <c r="U40">
        <v>2</v>
      </c>
      <c r="V40">
        <v>31</v>
      </c>
      <c r="W40">
        <v>0</v>
      </c>
      <c r="X40">
        <v>31</v>
      </c>
      <c r="Y40">
        <v>1</v>
      </c>
      <c r="Z40">
        <v>32</v>
      </c>
      <c r="AA40">
        <v>2</v>
      </c>
      <c r="AB40">
        <v>32</v>
      </c>
      <c r="AC40">
        <v>9</v>
      </c>
      <c r="AD40">
        <v>32</v>
      </c>
      <c r="AE40">
        <v>1</v>
      </c>
      <c r="AF40">
        <v>32</v>
      </c>
      <c r="AG40">
        <v>1</v>
      </c>
      <c r="AH40">
        <v>31</v>
      </c>
      <c r="AI40">
        <v>2</v>
      </c>
      <c r="AJ40">
        <v>32</v>
      </c>
      <c r="AK40">
        <v>3</v>
      </c>
      <c r="AL40">
        <v>31</v>
      </c>
      <c r="AM40">
        <v>1</v>
      </c>
      <c r="AN40">
        <v>31</v>
      </c>
      <c r="AO40">
        <v>1</v>
      </c>
      <c r="AP40">
        <v>31</v>
      </c>
      <c r="AQ40">
        <v>1</v>
      </c>
      <c r="AR40">
        <v>31</v>
      </c>
      <c r="AS40">
        <v>1</v>
      </c>
      <c r="AT40">
        <v>31</v>
      </c>
      <c r="AU40">
        <v>1</v>
      </c>
      <c r="AV40">
        <v>32</v>
      </c>
      <c r="AW40">
        <v>1</v>
      </c>
      <c r="AX40">
        <v>31</v>
      </c>
      <c r="AY40">
        <v>0</v>
      </c>
      <c r="AZ40">
        <v>31</v>
      </c>
      <c r="BA40">
        <v>2</v>
      </c>
      <c r="BB40">
        <v>29</v>
      </c>
      <c r="BC40">
        <v>1</v>
      </c>
      <c r="BD40">
        <v>31</v>
      </c>
      <c r="BE40">
        <v>1</v>
      </c>
      <c r="BF40">
        <v>32</v>
      </c>
      <c r="BG40">
        <v>1</v>
      </c>
      <c r="BH40" s="2">
        <f t="shared" si="0"/>
        <v>31.172413793103448</v>
      </c>
    </row>
    <row r="41" spans="1:60" x14ac:dyDescent="0.25">
      <c r="A41" s="1">
        <v>43652</v>
      </c>
      <c r="B41">
        <v>37</v>
      </c>
      <c r="C41">
        <v>1</v>
      </c>
      <c r="D41">
        <v>36</v>
      </c>
      <c r="E41">
        <v>3</v>
      </c>
      <c r="F41">
        <v>36</v>
      </c>
      <c r="G41">
        <v>1</v>
      </c>
      <c r="H41">
        <v>36</v>
      </c>
      <c r="I41">
        <v>1</v>
      </c>
      <c r="J41">
        <v>37</v>
      </c>
      <c r="K41">
        <v>4</v>
      </c>
      <c r="L41">
        <v>36</v>
      </c>
      <c r="M41">
        <v>1</v>
      </c>
      <c r="N41">
        <v>36</v>
      </c>
      <c r="O41">
        <v>1</v>
      </c>
      <c r="P41">
        <v>37</v>
      </c>
      <c r="Q41">
        <v>1</v>
      </c>
      <c r="R41">
        <v>37</v>
      </c>
      <c r="S41">
        <v>1</v>
      </c>
      <c r="T41">
        <v>30</v>
      </c>
      <c r="U41">
        <v>2</v>
      </c>
      <c r="V41">
        <v>35</v>
      </c>
      <c r="W41">
        <v>1</v>
      </c>
      <c r="X41">
        <v>36</v>
      </c>
      <c r="Y41">
        <v>1</v>
      </c>
      <c r="Z41">
        <v>37</v>
      </c>
      <c r="AA41">
        <v>22</v>
      </c>
      <c r="AB41">
        <v>37</v>
      </c>
      <c r="AC41">
        <v>24</v>
      </c>
      <c r="AD41">
        <v>36</v>
      </c>
      <c r="AE41">
        <v>1</v>
      </c>
      <c r="AF41">
        <v>36</v>
      </c>
      <c r="AG41">
        <v>1</v>
      </c>
      <c r="AH41">
        <v>36</v>
      </c>
      <c r="AI41">
        <v>3</v>
      </c>
      <c r="AJ41">
        <v>37</v>
      </c>
      <c r="AK41">
        <v>7</v>
      </c>
      <c r="AL41">
        <v>36</v>
      </c>
      <c r="AM41">
        <v>5</v>
      </c>
      <c r="AN41">
        <v>35</v>
      </c>
      <c r="AO41">
        <v>6</v>
      </c>
      <c r="AP41">
        <v>36</v>
      </c>
      <c r="AQ41">
        <v>0</v>
      </c>
      <c r="AR41">
        <v>36</v>
      </c>
      <c r="AS41">
        <v>3</v>
      </c>
      <c r="AT41">
        <v>36</v>
      </c>
      <c r="AU41">
        <v>2</v>
      </c>
      <c r="AV41">
        <v>37</v>
      </c>
      <c r="AW41">
        <v>1</v>
      </c>
      <c r="AX41">
        <v>36</v>
      </c>
      <c r="AY41">
        <v>1</v>
      </c>
      <c r="AZ41">
        <v>35</v>
      </c>
      <c r="BA41">
        <v>0</v>
      </c>
      <c r="BB41">
        <v>33</v>
      </c>
      <c r="BC41">
        <v>4</v>
      </c>
      <c r="BD41">
        <v>36</v>
      </c>
      <c r="BE41">
        <v>1</v>
      </c>
      <c r="BF41">
        <v>37</v>
      </c>
      <c r="BG41">
        <v>1</v>
      </c>
      <c r="BH41" s="2">
        <f t="shared" si="0"/>
        <v>35.896551724137929</v>
      </c>
    </row>
    <row r="42" spans="1:60" x14ac:dyDescent="0.25">
      <c r="A42" s="1">
        <v>43653</v>
      </c>
      <c r="B42">
        <v>32</v>
      </c>
      <c r="C42">
        <v>1</v>
      </c>
      <c r="D42">
        <v>34</v>
      </c>
      <c r="E42">
        <v>3</v>
      </c>
      <c r="F42">
        <v>34</v>
      </c>
      <c r="G42">
        <v>2</v>
      </c>
      <c r="H42">
        <v>34</v>
      </c>
      <c r="I42">
        <v>1</v>
      </c>
      <c r="J42">
        <v>32</v>
      </c>
      <c r="K42">
        <v>5</v>
      </c>
      <c r="L42">
        <v>34</v>
      </c>
      <c r="M42">
        <v>2</v>
      </c>
      <c r="N42">
        <v>34</v>
      </c>
      <c r="O42">
        <v>2</v>
      </c>
      <c r="P42">
        <v>32</v>
      </c>
      <c r="Q42">
        <v>1</v>
      </c>
      <c r="R42">
        <v>32</v>
      </c>
      <c r="S42">
        <v>2</v>
      </c>
      <c r="T42">
        <v>30</v>
      </c>
      <c r="U42">
        <v>2</v>
      </c>
      <c r="V42">
        <v>38</v>
      </c>
      <c r="W42">
        <v>1</v>
      </c>
      <c r="X42">
        <v>34</v>
      </c>
      <c r="Y42">
        <v>1</v>
      </c>
      <c r="Z42">
        <v>32</v>
      </c>
      <c r="AA42">
        <v>6</v>
      </c>
      <c r="AB42">
        <v>32</v>
      </c>
      <c r="AC42">
        <v>13</v>
      </c>
      <c r="AD42">
        <v>35</v>
      </c>
      <c r="AE42">
        <v>1</v>
      </c>
      <c r="AF42">
        <v>35</v>
      </c>
      <c r="AG42">
        <v>3</v>
      </c>
      <c r="AH42">
        <v>34</v>
      </c>
      <c r="AI42">
        <v>1</v>
      </c>
      <c r="AJ42">
        <v>32</v>
      </c>
      <c r="AK42">
        <v>3</v>
      </c>
      <c r="AL42">
        <v>34</v>
      </c>
      <c r="AM42">
        <v>1</v>
      </c>
      <c r="AN42">
        <v>38</v>
      </c>
      <c r="AO42">
        <v>2</v>
      </c>
      <c r="AP42">
        <v>34</v>
      </c>
      <c r="AQ42">
        <v>0</v>
      </c>
      <c r="AR42">
        <v>34</v>
      </c>
      <c r="AS42">
        <v>2</v>
      </c>
      <c r="AT42">
        <v>34</v>
      </c>
      <c r="AU42">
        <v>1</v>
      </c>
      <c r="AV42">
        <v>32</v>
      </c>
      <c r="AW42">
        <v>1</v>
      </c>
      <c r="AX42">
        <v>34</v>
      </c>
      <c r="AY42">
        <v>1</v>
      </c>
      <c r="AZ42">
        <v>38</v>
      </c>
      <c r="BA42">
        <v>1</v>
      </c>
      <c r="BB42">
        <v>32</v>
      </c>
      <c r="BC42">
        <v>2</v>
      </c>
      <c r="BD42">
        <v>34</v>
      </c>
      <c r="BE42">
        <v>0</v>
      </c>
      <c r="BF42">
        <v>32</v>
      </c>
      <c r="BG42">
        <v>1</v>
      </c>
      <c r="BH42" s="2">
        <f t="shared" si="0"/>
        <v>33.655172413793103</v>
      </c>
    </row>
    <row r="43" spans="1:60" x14ac:dyDescent="0.25">
      <c r="A43" s="1">
        <v>43654</v>
      </c>
      <c r="B43">
        <v>28</v>
      </c>
      <c r="C43">
        <v>0</v>
      </c>
      <c r="D43">
        <v>37</v>
      </c>
      <c r="E43">
        <v>2</v>
      </c>
      <c r="F43">
        <v>37</v>
      </c>
      <c r="G43">
        <v>1</v>
      </c>
      <c r="H43">
        <v>36</v>
      </c>
      <c r="I43">
        <v>0</v>
      </c>
      <c r="J43">
        <v>28</v>
      </c>
      <c r="K43">
        <v>3</v>
      </c>
      <c r="L43">
        <v>37</v>
      </c>
      <c r="M43">
        <v>2</v>
      </c>
      <c r="N43">
        <v>37</v>
      </c>
      <c r="O43">
        <v>1</v>
      </c>
      <c r="P43">
        <v>28</v>
      </c>
      <c r="Q43">
        <v>1</v>
      </c>
      <c r="R43">
        <v>28</v>
      </c>
      <c r="S43">
        <v>1</v>
      </c>
      <c r="T43">
        <v>26</v>
      </c>
      <c r="U43">
        <v>2</v>
      </c>
      <c r="V43">
        <v>41</v>
      </c>
      <c r="W43">
        <v>1</v>
      </c>
      <c r="X43">
        <v>36</v>
      </c>
      <c r="Y43">
        <v>0</v>
      </c>
      <c r="Z43">
        <v>28</v>
      </c>
      <c r="AA43">
        <v>4</v>
      </c>
      <c r="AB43">
        <v>28</v>
      </c>
      <c r="AC43">
        <v>8</v>
      </c>
      <c r="AD43">
        <v>31</v>
      </c>
      <c r="AE43">
        <v>1</v>
      </c>
      <c r="AF43">
        <v>31</v>
      </c>
      <c r="AG43">
        <v>2</v>
      </c>
      <c r="AH43">
        <v>36</v>
      </c>
      <c r="AI43">
        <v>1</v>
      </c>
      <c r="AJ43">
        <v>28</v>
      </c>
      <c r="AK43">
        <v>0</v>
      </c>
      <c r="AL43">
        <v>36</v>
      </c>
      <c r="AM43">
        <v>1</v>
      </c>
      <c r="AN43">
        <v>41</v>
      </c>
      <c r="AO43">
        <v>2</v>
      </c>
      <c r="AP43">
        <v>37</v>
      </c>
      <c r="AQ43">
        <v>1</v>
      </c>
      <c r="AR43">
        <v>37</v>
      </c>
      <c r="AS43">
        <v>1</v>
      </c>
      <c r="AT43">
        <v>37</v>
      </c>
      <c r="AU43">
        <v>1</v>
      </c>
      <c r="AV43">
        <v>28</v>
      </c>
      <c r="AW43">
        <v>0</v>
      </c>
      <c r="AX43">
        <v>36</v>
      </c>
      <c r="AY43">
        <v>0</v>
      </c>
      <c r="AZ43">
        <v>41</v>
      </c>
      <c r="BA43">
        <v>1</v>
      </c>
      <c r="BB43">
        <v>28</v>
      </c>
      <c r="BC43">
        <v>1</v>
      </c>
      <c r="BD43">
        <v>36</v>
      </c>
      <c r="BE43">
        <v>1</v>
      </c>
      <c r="BF43">
        <v>28</v>
      </c>
      <c r="BG43">
        <v>1</v>
      </c>
      <c r="BH43" s="2">
        <f t="shared" si="0"/>
        <v>33.310344827586206</v>
      </c>
    </row>
    <row r="44" spans="1:60" x14ac:dyDescent="0.25">
      <c r="A44" s="1">
        <v>43655</v>
      </c>
      <c r="B44">
        <v>33</v>
      </c>
      <c r="C44">
        <v>1</v>
      </c>
      <c r="D44">
        <v>34</v>
      </c>
      <c r="E44">
        <v>2</v>
      </c>
      <c r="F44">
        <v>34</v>
      </c>
      <c r="G44">
        <v>2</v>
      </c>
      <c r="H44">
        <v>33</v>
      </c>
      <c r="I44">
        <v>0</v>
      </c>
      <c r="J44">
        <v>33</v>
      </c>
      <c r="K44">
        <v>4</v>
      </c>
      <c r="L44">
        <v>34</v>
      </c>
      <c r="M44">
        <v>1</v>
      </c>
      <c r="N44">
        <v>34</v>
      </c>
      <c r="O44">
        <v>1</v>
      </c>
      <c r="P44">
        <v>33</v>
      </c>
      <c r="Q44">
        <v>0</v>
      </c>
      <c r="R44">
        <v>33</v>
      </c>
      <c r="S44">
        <v>0</v>
      </c>
      <c r="T44">
        <v>29</v>
      </c>
      <c r="U44">
        <v>0</v>
      </c>
      <c r="V44">
        <v>35</v>
      </c>
      <c r="W44">
        <v>1</v>
      </c>
      <c r="X44">
        <v>33</v>
      </c>
      <c r="Y44">
        <v>0</v>
      </c>
      <c r="Z44">
        <v>33</v>
      </c>
      <c r="AA44">
        <v>4</v>
      </c>
      <c r="AB44">
        <v>33</v>
      </c>
      <c r="AC44">
        <v>7</v>
      </c>
      <c r="AD44">
        <v>34</v>
      </c>
      <c r="AE44">
        <v>1</v>
      </c>
      <c r="AF44">
        <v>34</v>
      </c>
      <c r="AG44">
        <v>2</v>
      </c>
      <c r="AH44">
        <v>33</v>
      </c>
      <c r="AI44">
        <v>3</v>
      </c>
      <c r="AJ44">
        <v>33</v>
      </c>
      <c r="AK44">
        <v>1</v>
      </c>
      <c r="AL44">
        <v>33</v>
      </c>
      <c r="AM44">
        <v>1</v>
      </c>
      <c r="AN44">
        <v>35</v>
      </c>
      <c r="AO44">
        <v>2</v>
      </c>
      <c r="AP44">
        <v>34</v>
      </c>
      <c r="AQ44">
        <v>1</v>
      </c>
      <c r="AR44">
        <v>34</v>
      </c>
      <c r="AS44">
        <v>0</v>
      </c>
      <c r="AT44">
        <v>34</v>
      </c>
      <c r="AU44">
        <v>1</v>
      </c>
      <c r="AV44">
        <v>33</v>
      </c>
      <c r="AW44">
        <v>0</v>
      </c>
      <c r="AX44">
        <v>33</v>
      </c>
      <c r="AY44">
        <v>0</v>
      </c>
      <c r="AZ44">
        <v>35</v>
      </c>
      <c r="BA44">
        <v>0</v>
      </c>
      <c r="BB44">
        <v>31</v>
      </c>
      <c r="BC44">
        <v>3</v>
      </c>
      <c r="BD44">
        <v>33</v>
      </c>
      <c r="BE44">
        <v>1</v>
      </c>
      <c r="BF44">
        <v>33</v>
      </c>
      <c r="BG44">
        <v>1</v>
      </c>
      <c r="BH44" s="2">
        <f t="shared" si="0"/>
        <v>33.310344827586206</v>
      </c>
    </row>
    <row r="45" spans="1:60" x14ac:dyDescent="0.25">
      <c r="A45" s="1">
        <v>43656</v>
      </c>
      <c r="B45">
        <v>24</v>
      </c>
      <c r="C45">
        <v>0</v>
      </c>
      <c r="D45">
        <v>23</v>
      </c>
      <c r="E45">
        <v>2</v>
      </c>
      <c r="F45">
        <v>23</v>
      </c>
      <c r="G45">
        <v>2</v>
      </c>
      <c r="H45">
        <v>24</v>
      </c>
      <c r="I45">
        <v>0</v>
      </c>
      <c r="J45">
        <v>24</v>
      </c>
      <c r="K45">
        <v>5</v>
      </c>
      <c r="L45">
        <v>23</v>
      </c>
      <c r="M45">
        <v>1</v>
      </c>
      <c r="N45">
        <v>23</v>
      </c>
      <c r="O45">
        <v>1</v>
      </c>
      <c r="P45">
        <v>24</v>
      </c>
      <c r="Q45">
        <v>0</v>
      </c>
      <c r="R45">
        <v>24</v>
      </c>
      <c r="S45">
        <v>1</v>
      </c>
      <c r="T45">
        <v>21</v>
      </c>
      <c r="U45">
        <v>1</v>
      </c>
      <c r="V45">
        <v>24</v>
      </c>
      <c r="W45">
        <v>1</v>
      </c>
      <c r="X45">
        <v>24</v>
      </c>
      <c r="Y45">
        <v>0</v>
      </c>
      <c r="Z45">
        <v>24</v>
      </c>
      <c r="AA45">
        <v>1</v>
      </c>
      <c r="AB45">
        <v>24</v>
      </c>
      <c r="AC45">
        <v>5</v>
      </c>
      <c r="AD45">
        <v>25</v>
      </c>
      <c r="AE45">
        <v>1</v>
      </c>
      <c r="AF45">
        <v>25</v>
      </c>
      <c r="AG45">
        <v>1</v>
      </c>
      <c r="AH45">
        <v>24</v>
      </c>
      <c r="AI45">
        <v>2</v>
      </c>
      <c r="AJ45">
        <v>24</v>
      </c>
      <c r="AK45">
        <v>1</v>
      </c>
      <c r="AL45">
        <v>24</v>
      </c>
      <c r="AM45">
        <v>0</v>
      </c>
      <c r="AN45">
        <v>24</v>
      </c>
      <c r="AO45">
        <v>1</v>
      </c>
      <c r="AP45">
        <v>23</v>
      </c>
      <c r="AQ45">
        <v>0</v>
      </c>
      <c r="AR45">
        <v>23</v>
      </c>
      <c r="AS45">
        <v>1</v>
      </c>
      <c r="AT45">
        <v>23</v>
      </c>
      <c r="AU45">
        <v>1</v>
      </c>
      <c r="AV45">
        <v>24</v>
      </c>
      <c r="AW45">
        <v>0</v>
      </c>
      <c r="AX45">
        <v>24</v>
      </c>
      <c r="AY45">
        <v>0</v>
      </c>
      <c r="AZ45">
        <v>24</v>
      </c>
      <c r="BA45">
        <v>1</v>
      </c>
      <c r="BB45">
        <v>22</v>
      </c>
      <c r="BC45">
        <v>1</v>
      </c>
      <c r="BD45">
        <v>24</v>
      </c>
      <c r="BE45">
        <v>1</v>
      </c>
      <c r="BF45">
        <v>24</v>
      </c>
      <c r="BG45">
        <v>0</v>
      </c>
      <c r="BH45" s="2">
        <f t="shared" si="0"/>
        <v>23.655172413793103</v>
      </c>
    </row>
    <row r="46" spans="1:60" x14ac:dyDescent="0.25">
      <c r="A46" s="1">
        <v>43657</v>
      </c>
      <c r="B46">
        <v>24</v>
      </c>
      <c r="C46">
        <v>1</v>
      </c>
      <c r="D46">
        <v>28</v>
      </c>
      <c r="E46">
        <v>2</v>
      </c>
      <c r="F46">
        <v>28</v>
      </c>
      <c r="G46">
        <v>1</v>
      </c>
      <c r="H46">
        <v>26</v>
      </c>
      <c r="I46">
        <v>1</v>
      </c>
      <c r="J46">
        <v>24</v>
      </c>
      <c r="K46">
        <v>2</v>
      </c>
      <c r="L46">
        <v>28</v>
      </c>
      <c r="M46">
        <v>1</v>
      </c>
      <c r="N46">
        <v>28</v>
      </c>
      <c r="O46">
        <v>1</v>
      </c>
      <c r="P46">
        <v>24</v>
      </c>
      <c r="Q46">
        <v>1</v>
      </c>
      <c r="R46">
        <v>24</v>
      </c>
      <c r="S46">
        <v>2</v>
      </c>
      <c r="T46">
        <v>20</v>
      </c>
      <c r="U46">
        <v>2</v>
      </c>
      <c r="V46">
        <v>27</v>
      </c>
      <c r="W46">
        <v>2</v>
      </c>
      <c r="X46">
        <v>26</v>
      </c>
      <c r="Y46">
        <v>1</v>
      </c>
      <c r="Z46">
        <v>24</v>
      </c>
      <c r="AA46">
        <v>1</v>
      </c>
      <c r="AB46">
        <v>24</v>
      </c>
      <c r="AC46">
        <v>5</v>
      </c>
      <c r="AD46">
        <v>23</v>
      </c>
      <c r="AE46">
        <v>1</v>
      </c>
      <c r="AF46">
        <v>23</v>
      </c>
      <c r="AG46">
        <v>2</v>
      </c>
      <c r="AH46">
        <v>26</v>
      </c>
      <c r="AI46">
        <v>2</v>
      </c>
      <c r="AJ46">
        <v>24</v>
      </c>
      <c r="AK46">
        <v>1</v>
      </c>
      <c r="AL46">
        <v>26</v>
      </c>
      <c r="AM46">
        <v>1</v>
      </c>
      <c r="AN46">
        <v>27</v>
      </c>
      <c r="AO46">
        <v>1</v>
      </c>
      <c r="AP46">
        <v>28</v>
      </c>
      <c r="AQ46">
        <v>1</v>
      </c>
      <c r="AR46">
        <v>28</v>
      </c>
      <c r="AS46">
        <v>1</v>
      </c>
      <c r="AT46">
        <v>28</v>
      </c>
      <c r="AU46">
        <v>1</v>
      </c>
      <c r="AV46">
        <v>24</v>
      </c>
      <c r="AW46">
        <v>1</v>
      </c>
      <c r="AX46">
        <v>26</v>
      </c>
      <c r="AY46">
        <v>0</v>
      </c>
      <c r="AZ46">
        <v>27</v>
      </c>
      <c r="BA46">
        <v>0</v>
      </c>
      <c r="BB46">
        <v>21</v>
      </c>
      <c r="BC46">
        <v>0</v>
      </c>
      <c r="BD46">
        <v>26</v>
      </c>
      <c r="BE46">
        <v>1</v>
      </c>
      <c r="BF46">
        <v>24</v>
      </c>
      <c r="BG46">
        <v>0</v>
      </c>
      <c r="BH46" s="2">
        <f t="shared" si="0"/>
        <v>25.379310344827587</v>
      </c>
    </row>
    <row r="47" spans="1:60" x14ac:dyDescent="0.25">
      <c r="A47" s="1">
        <v>43658</v>
      </c>
      <c r="B47">
        <v>23</v>
      </c>
      <c r="C47">
        <v>0</v>
      </c>
      <c r="D47">
        <v>27</v>
      </c>
      <c r="E47">
        <v>2</v>
      </c>
      <c r="F47">
        <v>27</v>
      </c>
      <c r="G47">
        <v>1</v>
      </c>
      <c r="H47">
        <v>24</v>
      </c>
      <c r="I47">
        <v>0</v>
      </c>
      <c r="J47">
        <v>23</v>
      </c>
      <c r="K47">
        <v>3</v>
      </c>
      <c r="L47">
        <v>27</v>
      </c>
      <c r="M47">
        <v>1</v>
      </c>
      <c r="N47">
        <v>27</v>
      </c>
      <c r="O47">
        <v>1</v>
      </c>
      <c r="P47">
        <v>23</v>
      </c>
      <c r="Q47">
        <v>0</v>
      </c>
      <c r="R47">
        <v>23</v>
      </c>
      <c r="S47">
        <v>0</v>
      </c>
      <c r="T47">
        <v>17</v>
      </c>
      <c r="U47">
        <v>2</v>
      </c>
      <c r="V47">
        <v>25</v>
      </c>
      <c r="W47">
        <v>7</v>
      </c>
      <c r="X47">
        <v>24</v>
      </c>
      <c r="Y47">
        <v>1</v>
      </c>
      <c r="Z47">
        <v>23</v>
      </c>
      <c r="AA47">
        <v>2</v>
      </c>
      <c r="AB47">
        <v>23</v>
      </c>
      <c r="AC47">
        <v>6</v>
      </c>
      <c r="AD47">
        <v>20</v>
      </c>
      <c r="AE47">
        <v>1</v>
      </c>
      <c r="AF47">
        <v>20</v>
      </c>
      <c r="AG47">
        <v>2</v>
      </c>
      <c r="AH47">
        <v>24</v>
      </c>
      <c r="AI47">
        <v>2</v>
      </c>
      <c r="AJ47">
        <v>23</v>
      </c>
      <c r="AK47">
        <v>1</v>
      </c>
      <c r="AL47">
        <v>24</v>
      </c>
      <c r="AM47">
        <v>1</v>
      </c>
      <c r="AN47">
        <v>25</v>
      </c>
      <c r="AO47">
        <v>5</v>
      </c>
      <c r="AP47">
        <v>27</v>
      </c>
      <c r="AQ47">
        <v>1</v>
      </c>
      <c r="AR47">
        <v>27</v>
      </c>
      <c r="AS47">
        <v>0</v>
      </c>
      <c r="AT47">
        <v>27</v>
      </c>
      <c r="AU47">
        <v>1</v>
      </c>
      <c r="AV47">
        <v>23</v>
      </c>
      <c r="AW47">
        <v>0</v>
      </c>
      <c r="AX47">
        <v>24</v>
      </c>
      <c r="AY47">
        <v>1</v>
      </c>
      <c r="AZ47">
        <v>25</v>
      </c>
      <c r="BA47">
        <v>1</v>
      </c>
      <c r="BB47">
        <v>18</v>
      </c>
      <c r="BC47">
        <v>0</v>
      </c>
      <c r="BD47">
        <v>24</v>
      </c>
      <c r="BE47">
        <v>1</v>
      </c>
      <c r="BF47">
        <v>23</v>
      </c>
      <c r="BG47">
        <v>1</v>
      </c>
      <c r="BH47" s="2">
        <f t="shared" si="0"/>
        <v>23.793103448275861</v>
      </c>
    </row>
    <row r="48" spans="1:60" x14ac:dyDescent="0.25">
      <c r="A48" s="1">
        <v>43659</v>
      </c>
      <c r="B48">
        <v>14</v>
      </c>
      <c r="C48">
        <v>0</v>
      </c>
      <c r="H48">
        <v>15</v>
      </c>
      <c r="I48">
        <v>0</v>
      </c>
      <c r="J48">
        <v>14</v>
      </c>
      <c r="K48">
        <v>4</v>
      </c>
      <c r="P48">
        <v>14</v>
      </c>
      <c r="Q48">
        <v>0</v>
      </c>
      <c r="R48">
        <v>14</v>
      </c>
      <c r="S48">
        <v>1</v>
      </c>
      <c r="T48">
        <v>16</v>
      </c>
      <c r="U48">
        <v>1</v>
      </c>
      <c r="V48">
        <v>24</v>
      </c>
      <c r="W48">
        <v>3</v>
      </c>
      <c r="X48">
        <v>15</v>
      </c>
      <c r="Y48">
        <v>1</v>
      </c>
      <c r="Z48">
        <v>14</v>
      </c>
      <c r="AA48">
        <v>2</v>
      </c>
      <c r="AB48">
        <v>14</v>
      </c>
      <c r="AC48">
        <v>7</v>
      </c>
      <c r="AD48">
        <v>19</v>
      </c>
      <c r="AE48">
        <v>1</v>
      </c>
      <c r="AF48">
        <v>19</v>
      </c>
      <c r="AG48">
        <v>1</v>
      </c>
      <c r="AH48">
        <v>15</v>
      </c>
      <c r="AI48">
        <v>1</v>
      </c>
      <c r="AJ48">
        <v>14</v>
      </c>
      <c r="AK48">
        <v>0</v>
      </c>
      <c r="AL48">
        <v>15</v>
      </c>
      <c r="AM48">
        <v>2</v>
      </c>
      <c r="AN48">
        <v>24</v>
      </c>
      <c r="AO48">
        <v>0</v>
      </c>
      <c r="AV48">
        <v>14</v>
      </c>
      <c r="AW48">
        <v>0</v>
      </c>
      <c r="AX48">
        <v>15</v>
      </c>
      <c r="AY48">
        <v>0</v>
      </c>
      <c r="AZ48">
        <v>24</v>
      </c>
      <c r="BA48">
        <v>1</v>
      </c>
      <c r="BB48">
        <v>17</v>
      </c>
      <c r="BC48">
        <v>1</v>
      </c>
      <c r="BD48">
        <v>15</v>
      </c>
      <c r="BE48">
        <v>0</v>
      </c>
      <c r="BF48">
        <v>14</v>
      </c>
      <c r="BG48">
        <v>0</v>
      </c>
      <c r="BH48" s="2">
        <f t="shared" si="0"/>
        <v>16.318181818181817</v>
      </c>
    </row>
    <row r="49" spans="1:60" x14ac:dyDescent="0.25">
      <c r="A49" t="s">
        <v>4</v>
      </c>
      <c r="B49" s="3">
        <f t="shared" ref="B49:S49" si="1">AVERAGE(B4:B48)</f>
        <v>25.488888888888887</v>
      </c>
      <c r="C49" s="3">
        <f t="shared" si="1"/>
        <v>0.68888888888888888</v>
      </c>
      <c r="D49" s="3">
        <f t="shared" si="1"/>
        <v>26.954545454545453</v>
      </c>
      <c r="E49" s="3">
        <f t="shared" si="1"/>
        <v>1.8409090909090908</v>
      </c>
      <c r="F49" s="3">
        <f t="shared" si="1"/>
        <v>26.954545454545453</v>
      </c>
      <c r="G49" s="3">
        <f t="shared" si="1"/>
        <v>1.3636363636363635</v>
      </c>
      <c r="H49" s="3">
        <f t="shared" si="1"/>
        <v>25.533333333333335</v>
      </c>
      <c r="I49" s="3">
        <f t="shared" si="1"/>
        <v>0.4</v>
      </c>
      <c r="J49" s="3">
        <f t="shared" si="1"/>
        <v>25.488888888888887</v>
      </c>
      <c r="K49" s="3">
        <f t="shared" si="1"/>
        <v>2.911111111111111</v>
      </c>
      <c r="L49" s="3">
        <f t="shared" si="1"/>
        <v>26.954545454545453</v>
      </c>
      <c r="M49" s="3">
        <f t="shared" si="1"/>
        <v>1.2045454545454546</v>
      </c>
      <c r="N49" s="3">
        <f t="shared" si="1"/>
        <v>26.954545454545453</v>
      </c>
      <c r="O49" s="3">
        <f t="shared" si="1"/>
        <v>0.75</v>
      </c>
      <c r="P49" s="3">
        <f t="shared" si="1"/>
        <v>25.488888888888887</v>
      </c>
      <c r="Q49" s="3">
        <f t="shared" si="1"/>
        <v>0.35555555555555557</v>
      </c>
      <c r="R49" s="3">
        <f t="shared" si="1"/>
        <v>25.488888888888887</v>
      </c>
      <c r="S49" s="3">
        <f t="shared" si="1"/>
        <v>0.64444444444444449</v>
      </c>
      <c r="T49" s="3">
        <f>AVERAGE(T20:T48)</f>
        <v>27.862068965517242</v>
      </c>
      <c r="U49" s="3">
        <f>AVERAGE(U20:U48)</f>
        <v>2.1724137931034484</v>
      </c>
      <c r="V49" s="3">
        <f t="shared" ref="V49:BA49" si="2">AVERAGE(V4:V48)</f>
        <v>28.511111111111113</v>
      </c>
      <c r="W49" s="3">
        <f t="shared" si="2"/>
        <v>1.3333333333333333</v>
      </c>
      <c r="X49" s="3">
        <f t="shared" si="2"/>
        <v>25.533333333333335</v>
      </c>
      <c r="Y49" s="3">
        <f t="shared" si="2"/>
        <v>0.53333333333333333</v>
      </c>
      <c r="Z49" s="3">
        <f t="shared" si="2"/>
        <v>25.488888888888887</v>
      </c>
      <c r="AA49" s="3">
        <f t="shared" si="2"/>
        <v>1.4666666666666666</v>
      </c>
      <c r="AB49" s="3">
        <f t="shared" si="2"/>
        <v>25.488888888888887</v>
      </c>
      <c r="AC49" s="3">
        <f t="shared" si="2"/>
        <v>6.7111111111111112</v>
      </c>
      <c r="AD49" s="3">
        <f t="shared" si="2"/>
        <v>26.911111111111111</v>
      </c>
      <c r="AE49" s="3">
        <f t="shared" si="2"/>
        <v>0.62222222222222223</v>
      </c>
      <c r="AF49" s="3">
        <f t="shared" si="2"/>
        <v>26.911111111111111</v>
      </c>
      <c r="AG49" s="3">
        <f t="shared" si="2"/>
        <v>1.0888888888888888</v>
      </c>
      <c r="AH49" s="3">
        <f t="shared" si="2"/>
        <v>25.533333333333335</v>
      </c>
      <c r="AI49" s="3">
        <f t="shared" si="2"/>
        <v>1.6222222222222222</v>
      </c>
      <c r="AJ49" s="3">
        <f t="shared" si="2"/>
        <v>25.488888888888887</v>
      </c>
      <c r="AK49" s="3">
        <f t="shared" si="2"/>
        <v>1.1111111111111112</v>
      </c>
      <c r="AL49" s="3">
        <f t="shared" si="2"/>
        <v>25.533333333333335</v>
      </c>
      <c r="AM49" s="3">
        <f t="shared" si="2"/>
        <v>1.0888888888888888</v>
      </c>
      <c r="AN49" s="3">
        <f t="shared" si="2"/>
        <v>28.511111111111113</v>
      </c>
      <c r="AO49" s="3">
        <f t="shared" si="2"/>
        <v>1.0666666666666667</v>
      </c>
      <c r="AP49" s="3">
        <f t="shared" si="2"/>
        <v>26.954545454545453</v>
      </c>
      <c r="AQ49" s="3">
        <f t="shared" si="2"/>
        <v>0.38636363636363635</v>
      </c>
      <c r="AR49" s="3">
        <f t="shared" si="2"/>
        <v>26.954545454545453</v>
      </c>
      <c r="AS49" s="3">
        <f t="shared" si="2"/>
        <v>0.86363636363636365</v>
      </c>
      <c r="AT49" s="3">
        <f t="shared" si="2"/>
        <v>26.954545454545453</v>
      </c>
      <c r="AU49" s="3">
        <f t="shared" si="2"/>
        <v>0.81818181818181823</v>
      </c>
      <c r="AV49" s="3">
        <f t="shared" si="2"/>
        <v>25.488888888888887</v>
      </c>
      <c r="AW49" s="3">
        <f t="shared" si="2"/>
        <v>0.53333333333333333</v>
      </c>
      <c r="AX49" s="3">
        <f t="shared" si="2"/>
        <v>25.533333333333335</v>
      </c>
      <c r="AY49" s="3">
        <f t="shared" si="2"/>
        <v>0.33333333333333331</v>
      </c>
      <c r="AZ49" s="3">
        <f t="shared" si="2"/>
        <v>28.511111111111113</v>
      </c>
      <c r="BA49" s="3">
        <f t="shared" si="2"/>
        <v>0.77777777777777779</v>
      </c>
      <c r="BB49" s="3">
        <f>AVERAGE(BB20:BB48)</f>
        <v>29.793103448275861</v>
      </c>
      <c r="BC49" s="3">
        <f>AVERAGE(BC20:BC48)</f>
        <v>2.0344827586206895</v>
      </c>
      <c r="BD49" s="3">
        <f>AVERAGE(BD4:BD48)</f>
        <v>25.533333333333335</v>
      </c>
      <c r="BE49" s="3">
        <f>AVERAGE(BE4:BE48)</f>
        <v>0.62222222222222223</v>
      </c>
      <c r="BF49" s="3">
        <f>AVERAGE(BF4:BF48)</f>
        <v>25.488888888888887</v>
      </c>
      <c r="BG49" s="3">
        <f>AVERAGE(BG4:BG48)</f>
        <v>0.51111111111111107</v>
      </c>
      <c r="BH49" s="3">
        <f>AVERAGE(BH4:BH48)</f>
        <v>26.066074538488333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4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5" x14ac:dyDescent="0.25"/>
  <cols>
    <col min="1" max="1" width="15.5703125" bestFit="1" customWidth="1"/>
  </cols>
  <sheetData>
    <row r="1" spans="1:60" x14ac:dyDescent="0.25">
      <c r="A1" t="s">
        <v>0</v>
      </c>
    </row>
    <row r="3" spans="1:60" x14ac:dyDescent="0.25">
      <c r="A3" t="s">
        <v>1</v>
      </c>
      <c r="B3" t="s">
        <v>69</v>
      </c>
      <c r="C3" t="s">
        <v>70</v>
      </c>
      <c r="D3" t="s">
        <v>69</v>
      </c>
      <c r="E3" t="s">
        <v>71</v>
      </c>
      <c r="F3" t="s">
        <v>69</v>
      </c>
      <c r="G3" t="s">
        <v>72</v>
      </c>
      <c r="H3" t="s">
        <v>69</v>
      </c>
      <c r="I3" t="s">
        <v>73</v>
      </c>
      <c r="J3" t="s">
        <v>69</v>
      </c>
      <c r="K3" t="s">
        <v>74</v>
      </c>
      <c r="L3" t="s">
        <v>69</v>
      </c>
      <c r="M3" t="s">
        <v>75</v>
      </c>
      <c r="N3" t="s">
        <v>69</v>
      </c>
      <c r="O3" t="s">
        <v>76</v>
      </c>
      <c r="P3" t="s">
        <v>69</v>
      </c>
      <c r="Q3" t="s">
        <v>77</v>
      </c>
      <c r="R3" t="s">
        <v>69</v>
      </c>
      <c r="S3" t="s">
        <v>78</v>
      </c>
      <c r="T3" t="s">
        <v>69</v>
      </c>
      <c r="U3" t="s">
        <v>79</v>
      </c>
      <c r="V3" t="s">
        <v>69</v>
      </c>
      <c r="W3" t="s">
        <v>80</v>
      </c>
      <c r="X3" t="s">
        <v>69</v>
      </c>
      <c r="Y3" t="s">
        <v>81</v>
      </c>
      <c r="Z3" t="s">
        <v>69</v>
      </c>
      <c r="AA3" t="s">
        <v>82</v>
      </c>
      <c r="AB3" t="s">
        <v>69</v>
      </c>
      <c r="AC3" t="s">
        <v>83</v>
      </c>
      <c r="AD3" t="s">
        <v>69</v>
      </c>
      <c r="AE3" t="s">
        <v>84</v>
      </c>
      <c r="AF3" t="s">
        <v>69</v>
      </c>
      <c r="AG3" t="s">
        <v>85</v>
      </c>
      <c r="AH3" t="s">
        <v>69</v>
      </c>
      <c r="AI3" t="s">
        <v>86</v>
      </c>
      <c r="AJ3" t="s">
        <v>69</v>
      </c>
      <c r="AK3" t="s">
        <v>87</v>
      </c>
      <c r="AL3" t="s">
        <v>69</v>
      </c>
      <c r="AM3" t="s">
        <v>88</v>
      </c>
      <c r="AN3" t="s">
        <v>69</v>
      </c>
      <c r="AO3" t="s">
        <v>89</v>
      </c>
      <c r="AP3" t="s">
        <v>69</v>
      </c>
      <c r="AQ3" t="s">
        <v>90</v>
      </c>
      <c r="AR3" t="s">
        <v>69</v>
      </c>
      <c r="AS3" t="s">
        <v>91</v>
      </c>
      <c r="AT3" t="s">
        <v>69</v>
      </c>
      <c r="AU3" t="s">
        <v>92</v>
      </c>
      <c r="AV3" t="s">
        <v>69</v>
      </c>
      <c r="AW3" t="s">
        <v>93</v>
      </c>
      <c r="AX3" t="s">
        <v>69</v>
      </c>
      <c r="AY3" t="s">
        <v>94</v>
      </c>
      <c r="AZ3" t="s">
        <v>69</v>
      </c>
      <c r="BA3" t="s">
        <v>95</v>
      </c>
      <c r="BB3" t="s">
        <v>69</v>
      </c>
      <c r="BC3" t="s">
        <v>96</v>
      </c>
      <c r="BD3" t="s">
        <v>69</v>
      </c>
      <c r="BE3" t="s">
        <v>97</v>
      </c>
      <c r="BF3" t="s">
        <v>69</v>
      </c>
      <c r="BG3" t="s">
        <v>98</v>
      </c>
      <c r="BH3" t="s">
        <v>3</v>
      </c>
    </row>
    <row r="4" spans="1:60" x14ac:dyDescent="0.25">
      <c r="A4" s="1">
        <v>43615</v>
      </c>
      <c r="B4">
        <v>26</v>
      </c>
      <c r="C4">
        <v>0</v>
      </c>
      <c r="D4">
        <v>20</v>
      </c>
      <c r="E4">
        <v>1</v>
      </c>
      <c r="F4">
        <v>24</v>
      </c>
      <c r="G4">
        <v>2</v>
      </c>
      <c r="H4">
        <v>24</v>
      </c>
      <c r="I4">
        <v>1</v>
      </c>
      <c r="J4">
        <v>28</v>
      </c>
      <c r="K4">
        <v>4</v>
      </c>
      <c r="L4">
        <v>20</v>
      </c>
      <c r="M4">
        <v>1</v>
      </c>
      <c r="N4">
        <v>20</v>
      </c>
      <c r="O4">
        <v>1</v>
      </c>
      <c r="P4">
        <v>26</v>
      </c>
      <c r="Q4">
        <v>0</v>
      </c>
      <c r="R4">
        <v>25</v>
      </c>
      <c r="S4">
        <v>1</v>
      </c>
      <c r="T4">
        <v>21</v>
      </c>
      <c r="U4">
        <v>10</v>
      </c>
      <c r="V4">
        <v>20</v>
      </c>
      <c r="W4">
        <v>2</v>
      </c>
      <c r="X4">
        <v>26</v>
      </c>
      <c r="Y4">
        <v>0</v>
      </c>
      <c r="Z4">
        <v>28</v>
      </c>
      <c r="AA4">
        <v>0</v>
      </c>
      <c r="AB4">
        <v>26</v>
      </c>
      <c r="AC4">
        <v>2</v>
      </c>
      <c r="AD4">
        <v>24</v>
      </c>
      <c r="AE4">
        <v>0</v>
      </c>
      <c r="AF4">
        <v>26</v>
      </c>
      <c r="AG4">
        <v>0</v>
      </c>
      <c r="AH4">
        <v>22</v>
      </c>
      <c r="AI4">
        <v>0</v>
      </c>
      <c r="AJ4">
        <v>22</v>
      </c>
      <c r="AK4">
        <v>1</v>
      </c>
      <c r="AL4">
        <v>22</v>
      </c>
      <c r="AM4">
        <v>1</v>
      </c>
      <c r="AN4">
        <v>28</v>
      </c>
      <c r="AO4">
        <v>0</v>
      </c>
      <c r="AP4">
        <v>24</v>
      </c>
      <c r="AQ4">
        <v>1</v>
      </c>
      <c r="AR4">
        <v>20</v>
      </c>
      <c r="AS4">
        <v>0</v>
      </c>
      <c r="AT4">
        <v>26</v>
      </c>
      <c r="AU4">
        <v>0</v>
      </c>
      <c r="AV4">
        <v>20</v>
      </c>
      <c r="AW4">
        <v>1</v>
      </c>
      <c r="AX4">
        <v>20</v>
      </c>
      <c r="AY4">
        <v>0</v>
      </c>
      <c r="AZ4">
        <v>24</v>
      </c>
      <c r="BA4">
        <v>1</v>
      </c>
      <c r="BB4">
        <v>26</v>
      </c>
      <c r="BC4">
        <v>12</v>
      </c>
      <c r="BD4">
        <v>20</v>
      </c>
      <c r="BE4">
        <v>0</v>
      </c>
      <c r="BF4">
        <v>24</v>
      </c>
      <c r="BG4">
        <v>1</v>
      </c>
      <c r="BH4" s="2">
        <f>AVERAGE(BF4,BD4,BB4,AZ4,AX4,AV4,AT4,AR4,AP4,AN4,AL4,AJ4,AH4,AF4,AD4,AB4,Z4,X4,V4,T4,R4,P4,N4,L4,J4,H4,F4,D4,B4)</f>
        <v>23.517241379310345</v>
      </c>
    </row>
    <row r="5" spans="1:60" x14ac:dyDescent="0.25">
      <c r="A5" s="1">
        <v>43616</v>
      </c>
      <c r="B5">
        <v>16</v>
      </c>
      <c r="C5">
        <v>1</v>
      </c>
      <c r="D5">
        <v>20</v>
      </c>
      <c r="E5">
        <v>2</v>
      </c>
      <c r="F5">
        <v>18</v>
      </c>
      <c r="G5">
        <v>1</v>
      </c>
      <c r="H5">
        <v>18</v>
      </c>
      <c r="I5">
        <v>0</v>
      </c>
      <c r="J5">
        <v>15</v>
      </c>
      <c r="K5">
        <v>2</v>
      </c>
      <c r="L5">
        <v>20</v>
      </c>
      <c r="M5">
        <v>1</v>
      </c>
      <c r="N5">
        <v>20</v>
      </c>
      <c r="O5">
        <v>0</v>
      </c>
      <c r="P5">
        <v>16</v>
      </c>
      <c r="Q5">
        <v>0</v>
      </c>
      <c r="R5">
        <v>18</v>
      </c>
      <c r="S5">
        <v>2</v>
      </c>
      <c r="T5">
        <v>16</v>
      </c>
      <c r="U5">
        <v>76</v>
      </c>
      <c r="V5">
        <v>20</v>
      </c>
      <c r="W5">
        <v>2</v>
      </c>
      <c r="X5">
        <v>16</v>
      </c>
      <c r="Y5">
        <v>1</v>
      </c>
      <c r="Z5">
        <v>15</v>
      </c>
      <c r="AA5">
        <v>1</v>
      </c>
      <c r="AB5">
        <v>16</v>
      </c>
      <c r="AC5">
        <v>2</v>
      </c>
      <c r="AD5">
        <v>18</v>
      </c>
      <c r="AE5">
        <v>2</v>
      </c>
      <c r="AF5">
        <v>16</v>
      </c>
      <c r="AG5">
        <v>0</v>
      </c>
      <c r="AH5">
        <v>20</v>
      </c>
      <c r="AI5">
        <v>1</v>
      </c>
      <c r="AJ5">
        <v>20</v>
      </c>
      <c r="AK5">
        <v>0</v>
      </c>
      <c r="AL5">
        <v>20</v>
      </c>
      <c r="AM5">
        <v>1</v>
      </c>
      <c r="AN5">
        <v>15</v>
      </c>
      <c r="AO5">
        <v>1</v>
      </c>
      <c r="AP5">
        <v>18</v>
      </c>
      <c r="AQ5">
        <v>1</v>
      </c>
      <c r="AR5">
        <v>20</v>
      </c>
      <c r="AS5">
        <v>1</v>
      </c>
      <c r="AT5">
        <v>16</v>
      </c>
      <c r="AU5">
        <v>0</v>
      </c>
      <c r="AV5">
        <v>20</v>
      </c>
      <c r="AW5">
        <v>1</v>
      </c>
      <c r="AX5">
        <v>20</v>
      </c>
      <c r="AY5">
        <v>0</v>
      </c>
      <c r="AZ5">
        <v>18</v>
      </c>
      <c r="BA5">
        <v>1</v>
      </c>
      <c r="BB5">
        <v>16</v>
      </c>
      <c r="BC5">
        <v>68</v>
      </c>
      <c r="BD5">
        <v>20</v>
      </c>
      <c r="BE5">
        <v>0</v>
      </c>
      <c r="BF5">
        <v>18</v>
      </c>
      <c r="BG5">
        <v>0</v>
      </c>
      <c r="BH5" s="2">
        <f t="shared" ref="BH5:BH48" si="0">AVERAGE(BF5,BD5,BB5,AZ5,AX5,AV5,AT5,AR5,AP5,AN5,AL5,AJ5,AH5,AF5,AD5,AB5,Z5,X5,V5,T5,R5,P5,N5,L5,J5,H5,F5,D5,B5)</f>
        <v>17.896551724137932</v>
      </c>
    </row>
    <row r="6" spans="1:60" x14ac:dyDescent="0.25">
      <c r="A6" s="1">
        <v>43617</v>
      </c>
      <c r="B6">
        <v>21</v>
      </c>
      <c r="C6">
        <v>1</v>
      </c>
      <c r="D6">
        <v>18</v>
      </c>
      <c r="E6">
        <v>0</v>
      </c>
      <c r="F6">
        <v>22</v>
      </c>
      <c r="G6">
        <v>0</v>
      </c>
      <c r="H6">
        <v>22</v>
      </c>
      <c r="I6">
        <v>1</v>
      </c>
      <c r="J6">
        <v>23</v>
      </c>
      <c r="K6">
        <v>2</v>
      </c>
      <c r="L6">
        <v>18</v>
      </c>
      <c r="M6">
        <v>1</v>
      </c>
      <c r="N6">
        <v>18</v>
      </c>
      <c r="O6">
        <v>0</v>
      </c>
      <c r="P6">
        <v>21</v>
      </c>
      <c r="Q6">
        <v>0</v>
      </c>
      <c r="R6">
        <v>21</v>
      </c>
      <c r="S6">
        <v>0</v>
      </c>
      <c r="T6">
        <v>20</v>
      </c>
      <c r="U6">
        <v>13</v>
      </c>
      <c r="V6">
        <v>18</v>
      </c>
      <c r="W6">
        <v>2</v>
      </c>
      <c r="X6">
        <v>21</v>
      </c>
      <c r="Y6">
        <v>0</v>
      </c>
      <c r="Z6">
        <v>23</v>
      </c>
      <c r="AA6">
        <v>0</v>
      </c>
      <c r="AB6">
        <v>21</v>
      </c>
      <c r="AC6">
        <v>1</v>
      </c>
      <c r="AD6">
        <v>22</v>
      </c>
      <c r="AE6">
        <v>1</v>
      </c>
      <c r="AF6">
        <v>21</v>
      </c>
      <c r="AG6">
        <v>2</v>
      </c>
      <c r="AH6">
        <v>19</v>
      </c>
      <c r="AI6">
        <v>0</v>
      </c>
      <c r="AJ6">
        <v>19</v>
      </c>
      <c r="AK6">
        <v>1</v>
      </c>
      <c r="AL6">
        <v>19</v>
      </c>
      <c r="AM6">
        <v>1</v>
      </c>
      <c r="AN6">
        <v>23</v>
      </c>
      <c r="AO6">
        <v>2</v>
      </c>
      <c r="AP6">
        <v>22</v>
      </c>
      <c r="AQ6">
        <v>1</v>
      </c>
      <c r="AR6">
        <v>18</v>
      </c>
      <c r="AS6">
        <v>0</v>
      </c>
      <c r="AT6">
        <v>21</v>
      </c>
      <c r="AU6">
        <v>1</v>
      </c>
      <c r="AV6">
        <v>18</v>
      </c>
      <c r="AW6">
        <v>0</v>
      </c>
      <c r="AX6">
        <v>18</v>
      </c>
      <c r="AY6">
        <v>0</v>
      </c>
      <c r="AZ6">
        <v>22</v>
      </c>
      <c r="BA6">
        <v>1</v>
      </c>
      <c r="BB6">
        <v>21</v>
      </c>
      <c r="BC6">
        <v>13</v>
      </c>
      <c r="BD6">
        <v>18</v>
      </c>
      <c r="BE6">
        <v>0</v>
      </c>
      <c r="BF6">
        <v>22</v>
      </c>
      <c r="BG6">
        <v>2</v>
      </c>
      <c r="BH6" s="2">
        <f t="shared" si="0"/>
        <v>20.344827586206897</v>
      </c>
    </row>
    <row r="7" spans="1:60" x14ac:dyDescent="0.25">
      <c r="A7" s="1">
        <v>43618</v>
      </c>
      <c r="B7">
        <v>17</v>
      </c>
      <c r="C7">
        <v>1</v>
      </c>
      <c r="D7">
        <v>13</v>
      </c>
      <c r="E7">
        <v>1</v>
      </c>
      <c r="F7">
        <v>14</v>
      </c>
      <c r="G7">
        <v>1</v>
      </c>
      <c r="H7">
        <v>14</v>
      </c>
      <c r="I7">
        <v>0</v>
      </c>
      <c r="J7">
        <v>17</v>
      </c>
      <c r="K7">
        <v>2</v>
      </c>
      <c r="L7">
        <v>13</v>
      </c>
      <c r="M7">
        <v>2</v>
      </c>
      <c r="N7">
        <v>13</v>
      </c>
      <c r="O7">
        <v>1</v>
      </c>
      <c r="P7">
        <v>17</v>
      </c>
      <c r="Q7">
        <v>0</v>
      </c>
      <c r="R7">
        <v>14</v>
      </c>
      <c r="S7">
        <v>0</v>
      </c>
      <c r="T7">
        <v>13</v>
      </c>
      <c r="U7">
        <v>30</v>
      </c>
      <c r="V7">
        <v>13</v>
      </c>
      <c r="W7">
        <v>0</v>
      </c>
      <c r="X7">
        <v>17</v>
      </c>
      <c r="Y7">
        <v>0</v>
      </c>
      <c r="Z7">
        <v>17</v>
      </c>
      <c r="AA7">
        <v>2</v>
      </c>
      <c r="AB7">
        <v>17</v>
      </c>
      <c r="AC7">
        <v>3</v>
      </c>
      <c r="AD7">
        <v>14</v>
      </c>
      <c r="AE7">
        <v>0</v>
      </c>
      <c r="AF7">
        <v>17</v>
      </c>
      <c r="AG7">
        <v>1</v>
      </c>
      <c r="AH7">
        <v>12</v>
      </c>
      <c r="AI7">
        <v>0</v>
      </c>
      <c r="AJ7">
        <v>12</v>
      </c>
      <c r="AK7">
        <v>2</v>
      </c>
      <c r="AL7">
        <v>12</v>
      </c>
      <c r="AM7">
        <v>0</v>
      </c>
      <c r="AN7">
        <v>17</v>
      </c>
      <c r="AO7">
        <v>1</v>
      </c>
      <c r="AP7">
        <v>14</v>
      </c>
      <c r="AQ7">
        <v>0</v>
      </c>
      <c r="AR7">
        <v>13</v>
      </c>
      <c r="AS7">
        <v>0</v>
      </c>
      <c r="AT7">
        <v>17</v>
      </c>
      <c r="AU7">
        <v>1</v>
      </c>
      <c r="AV7">
        <v>13</v>
      </c>
      <c r="AW7">
        <v>0</v>
      </c>
      <c r="AX7">
        <v>13</v>
      </c>
      <c r="AY7">
        <v>0</v>
      </c>
      <c r="AZ7">
        <v>14</v>
      </c>
      <c r="BA7">
        <v>0</v>
      </c>
      <c r="BB7">
        <v>17</v>
      </c>
      <c r="BC7">
        <v>34</v>
      </c>
      <c r="BD7">
        <v>13</v>
      </c>
      <c r="BE7">
        <v>0</v>
      </c>
      <c r="BF7">
        <v>14</v>
      </c>
      <c r="BG7">
        <v>0</v>
      </c>
      <c r="BH7" s="2">
        <f t="shared" si="0"/>
        <v>14.517241379310345</v>
      </c>
    </row>
    <row r="8" spans="1:60" x14ac:dyDescent="0.25">
      <c r="A8" s="1">
        <v>43619</v>
      </c>
      <c r="B8">
        <v>18</v>
      </c>
      <c r="C8">
        <v>0</v>
      </c>
      <c r="D8">
        <v>17</v>
      </c>
      <c r="E8">
        <v>0</v>
      </c>
      <c r="F8">
        <v>16</v>
      </c>
      <c r="G8">
        <v>0</v>
      </c>
      <c r="H8">
        <v>16</v>
      </c>
      <c r="I8">
        <v>0</v>
      </c>
      <c r="J8">
        <v>21</v>
      </c>
      <c r="K8">
        <v>2</v>
      </c>
      <c r="L8">
        <v>17</v>
      </c>
      <c r="M8">
        <v>1</v>
      </c>
      <c r="N8">
        <v>17</v>
      </c>
      <c r="O8">
        <v>0</v>
      </c>
      <c r="P8">
        <v>18</v>
      </c>
      <c r="Q8">
        <v>0</v>
      </c>
      <c r="R8">
        <v>19</v>
      </c>
      <c r="S8">
        <v>0</v>
      </c>
      <c r="T8">
        <v>14</v>
      </c>
      <c r="U8">
        <v>57</v>
      </c>
      <c r="V8">
        <v>17</v>
      </c>
      <c r="W8">
        <v>1</v>
      </c>
      <c r="X8">
        <v>18</v>
      </c>
      <c r="Y8">
        <v>0</v>
      </c>
      <c r="Z8">
        <v>21</v>
      </c>
      <c r="AA8">
        <v>0</v>
      </c>
      <c r="AB8">
        <v>18</v>
      </c>
      <c r="AC8">
        <v>3</v>
      </c>
      <c r="AD8">
        <v>16</v>
      </c>
      <c r="AE8">
        <v>0</v>
      </c>
      <c r="AF8">
        <v>18</v>
      </c>
      <c r="AG8">
        <v>0</v>
      </c>
      <c r="AH8">
        <v>19</v>
      </c>
      <c r="AI8">
        <v>1</v>
      </c>
      <c r="AJ8">
        <v>19</v>
      </c>
      <c r="AK8">
        <v>0</v>
      </c>
      <c r="AL8">
        <v>19</v>
      </c>
      <c r="AM8">
        <v>0</v>
      </c>
      <c r="AN8">
        <v>21</v>
      </c>
      <c r="AO8">
        <v>0</v>
      </c>
      <c r="AP8">
        <v>16</v>
      </c>
      <c r="AQ8">
        <v>1</v>
      </c>
      <c r="AR8">
        <v>17</v>
      </c>
      <c r="AS8">
        <v>1</v>
      </c>
      <c r="AT8">
        <v>18</v>
      </c>
      <c r="AU8">
        <v>0</v>
      </c>
      <c r="AV8">
        <v>17</v>
      </c>
      <c r="AW8">
        <v>0</v>
      </c>
      <c r="AX8">
        <v>17</v>
      </c>
      <c r="AY8">
        <v>0</v>
      </c>
      <c r="AZ8">
        <v>16</v>
      </c>
      <c r="BA8">
        <v>0</v>
      </c>
      <c r="BB8">
        <v>18</v>
      </c>
      <c r="BC8">
        <v>67</v>
      </c>
      <c r="BD8">
        <v>17</v>
      </c>
      <c r="BE8">
        <v>0</v>
      </c>
      <c r="BF8">
        <v>16</v>
      </c>
      <c r="BG8">
        <v>0</v>
      </c>
      <c r="BH8" s="2">
        <f t="shared" si="0"/>
        <v>17.620689655172413</v>
      </c>
    </row>
    <row r="9" spans="1:60" x14ac:dyDescent="0.25">
      <c r="A9" s="1">
        <v>43620</v>
      </c>
      <c r="B9">
        <v>13</v>
      </c>
      <c r="C9">
        <v>1</v>
      </c>
      <c r="D9">
        <v>12</v>
      </c>
      <c r="E9">
        <v>1</v>
      </c>
      <c r="F9">
        <v>11</v>
      </c>
      <c r="G9">
        <v>2</v>
      </c>
      <c r="H9">
        <v>11</v>
      </c>
      <c r="I9">
        <v>1</v>
      </c>
      <c r="J9">
        <v>14</v>
      </c>
      <c r="K9">
        <v>2</v>
      </c>
      <c r="L9">
        <v>12</v>
      </c>
      <c r="M9">
        <v>1</v>
      </c>
      <c r="N9">
        <v>12</v>
      </c>
      <c r="O9">
        <v>0</v>
      </c>
      <c r="P9">
        <v>13</v>
      </c>
      <c r="Q9">
        <v>2</v>
      </c>
      <c r="R9">
        <v>12</v>
      </c>
      <c r="S9">
        <v>0</v>
      </c>
      <c r="T9">
        <v>10</v>
      </c>
      <c r="U9">
        <v>14</v>
      </c>
      <c r="V9">
        <v>12</v>
      </c>
      <c r="W9">
        <v>1</v>
      </c>
      <c r="X9">
        <v>13</v>
      </c>
      <c r="Y9">
        <v>0</v>
      </c>
      <c r="Z9">
        <v>14</v>
      </c>
      <c r="AA9">
        <v>1</v>
      </c>
      <c r="AB9">
        <v>13</v>
      </c>
      <c r="AC9">
        <v>2</v>
      </c>
      <c r="AD9">
        <v>11</v>
      </c>
      <c r="AE9">
        <v>0</v>
      </c>
      <c r="AF9">
        <v>13</v>
      </c>
      <c r="AG9">
        <v>0</v>
      </c>
      <c r="AH9">
        <v>12</v>
      </c>
      <c r="AI9">
        <v>1</v>
      </c>
      <c r="AJ9">
        <v>12</v>
      </c>
      <c r="AK9">
        <v>1</v>
      </c>
      <c r="AL9">
        <v>12</v>
      </c>
      <c r="AM9">
        <v>0</v>
      </c>
      <c r="AN9">
        <v>14</v>
      </c>
      <c r="AO9">
        <v>0</v>
      </c>
      <c r="AP9">
        <v>11</v>
      </c>
      <c r="AQ9">
        <v>0</v>
      </c>
      <c r="AR9">
        <v>12</v>
      </c>
      <c r="AS9">
        <v>1</v>
      </c>
      <c r="AT9">
        <v>13</v>
      </c>
      <c r="AU9">
        <v>2</v>
      </c>
      <c r="AV9">
        <v>12</v>
      </c>
      <c r="AW9">
        <v>2</v>
      </c>
      <c r="AX9">
        <v>12</v>
      </c>
      <c r="AY9">
        <v>0</v>
      </c>
      <c r="AZ9">
        <v>11</v>
      </c>
      <c r="BA9">
        <v>0</v>
      </c>
      <c r="BB9">
        <v>13</v>
      </c>
      <c r="BC9">
        <v>10</v>
      </c>
      <c r="BD9">
        <v>12</v>
      </c>
      <c r="BE9">
        <v>1</v>
      </c>
      <c r="BF9">
        <v>11</v>
      </c>
      <c r="BG9">
        <v>1</v>
      </c>
      <c r="BH9" s="2">
        <f t="shared" si="0"/>
        <v>12.172413793103448</v>
      </c>
    </row>
    <row r="10" spans="1:60" x14ac:dyDescent="0.25">
      <c r="A10" s="1">
        <v>43621</v>
      </c>
      <c r="B10">
        <v>14</v>
      </c>
      <c r="C10">
        <v>2</v>
      </c>
      <c r="D10">
        <v>12</v>
      </c>
      <c r="E10">
        <v>1</v>
      </c>
      <c r="F10">
        <v>12</v>
      </c>
      <c r="G10">
        <v>0</v>
      </c>
      <c r="H10">
        <v>12</v>
      </c>
      <c r="I10">
        <v>0</v>
      </c>
      <c r="J10">
        <v>15</v>
      </c>
      <c r="K10">
        <v>5</v>
      </c>
      <c r="L10">
        <v>12</v>
      </c>
      <c r="M10">
        <v>1</v>
      </c>
      <c r="N10">
        <v>12</v>
      </c>
      <c r="O10">
        <v>0</v>
      </c>
      <c r="P10">
        <v>14</v>
      </c>
      <c r="Q10">
        <v>0</v>
      </c>
      <c r="R10">
        <v>14</v>
      </c>
      <c r="S10">
        <v>0</v>
      </c>
      <c r="T10">
        <v>11</v>
      </c>
      <c r="U10">
        <v>18</v>
      </c>
      <c r="V10">
        <v>12</v>
      </c>
      <c r="W10">
        <v>1</v>
      </c>
      <c r="X10">
        <v>14</v>
      </c>
      <c r="Y10">
        <v>0</v>
      </c>
      <c r="Z10">
        <v>15</v>
      </c>
      <c r="AA10">
        <v>2</v>
      </c>
      <c r="AB10">
        <v>14</v>
      </c>
      <c r="AC10">
        <v>3</v>
      </c>
      <c r="AD10">
        <v>12</v>
      </c>
      <c r="AE10">
        <v>0</v>
      </c>
      <c r="AF10">
        <v>14</v>
      </c>
      <c r="AG10">
        <v>1</v>
      </c>
      <c r="AH10">
        <v>14</v>
      </c>
      <c r="AI10">
        <v>0</v>
      </c>
      <c r="AJ10">
        <v>14</v>
      </c>
      <c r="AK10">
        <v>0</v>
      </c>
      <c r="AL10">
        <v>14</v>
      </c>
      <c r="AM10">
        <v>1</v>
      </c>
      <c r="AN10">
        <v>15</v>
      </c>
      <c r="AO10">
        <v>0</v>
      </c>
      <c r="AP10">
        <v>12</v>
      </c>
      <c r="AQ10">
        <v>2</v>
      </c>
      <c r="AR10">
        <v>12</v>
      </c>
      <c r="AS10">
        <v>0</v>
      </c>
      <c r="AT10">
        <v>14</v>
      </c>
      <c r="AU10">
        <v>1</v>
      </c>
      <c r="AV10">
        <v>12</v>
      </c>
      <c r="AW10">
        <v>0</v>
      </c>
      <c r="AX10">
        <v>12</v>
      </c>
      <c r="AY10">
        <v>0</v>
      </c>
      <c r="AZ10">
        <v>12</v>
      </c>
      <c r="BA10">
        <v>1</v>
      </c>
      <c r="BB10">
        <v>14</v>
      </c>
      <c r="BC10">
        <v>14</v>
      </c>
      <c r="BD10">
        <v>12</v>
      </c>
      <c r="BE10">
        <v>0</v>
      </c>
      <c r="BF10">
        <v>12</v>
      </c>
      <c r="BG10">
        <v>0</v>
      </c>
      <c r="BH10" s="2">
        <f t="shared" si="0"/>
        <v>13.03448275862069</v>
      </c>
    </row>
    <row r="11" spans="1:60" x14ac:dyDescent="0.25">
      <c r="A11" s="1">
        <v>43622</v>
      </c>
      <c r="B11">
        <v>15</v>
      </c>
      <c r="C11">
        <v>0</v>
      </c>
      <c r="D11">
        <v>14</v>
      </c>
      <c r="E11">
        <v>1</v>
      </c>
      <c r="F11">
        <v>15</v>
      </c>
      <c r="G11">
        <v>1</v>
      </c>
      <c r="H11">
        <v>15</v>
      </c>
      <c r="I11">
        <v>0</v>
      </c>
      <c r="J11">
        <v>14</v>
      </c>
      <c r="K11">
        <v>1</v>
      </c>
      <c r="L11">
        <v>14</v>
      </c>
      <c r="M11">
        <v>1</v>
      </c>
      <c r="N11">
        <v>14</v>
      </c>
      <c r="O11">
        <v>0</v>
      </c>
      <c r="P11">
        <v>15</v>
      </c>
      <c r="Q11">
        <v>1</v>
      </c>
      <c r="R11">
        <v>14</v>
      </c>
      <c r="S11">
        <v>1</v>
      </c>
      <c r="T11">
        <v>13</v>
      </c>
      <c r="U11">
        <v>73</v>
      </c>
      <c r="V11">
        <v>14</v>
      </c>
      <c r="W11">
        <v>1</v>
      </c>
      <c r="X11">
        <v>15</v>
      </c>
      <c r="Y11">
        <v>2</v>
      </c>
      <c r="Z11">
        <v>14</v>
      </c>
      <c r="AA11">
        <v>1</v>
      </c>
      <c r="AB11">
        <v>15</v>
      </c>
      <c r="AC11">
        <v>3</v>
      </c>
      <c r="AD11">
        <v>15</v>
      </c>
      <c r="AE11">
        <v>0</v>
      </c>
      <c r="AF11">
        <v>15</v>
      </c>
      <c r="AG11">
        <v>0</v>
      </c>
      <c r="AH11">
        <v>13</v>
      </c>
      <c r="AI11">
        <v>1</v>
      </c>
      <c r="AJ11">
        <v>13</v>
      </c>
      <c r="AK11">
        <v>0</v>
      </c>
      <c r="AL11">
        <v>13</v>
      </c>
      <c r="AM11">
        <v>0</v>
      </c>
      <c r="AN11">
        <v>14</v>
      </c>
      <c r="AO11">
        <v>0</v>
      </c>
      <c r="AP11">
        <v>15</v>
      </c>
      <c r="AQ11">
        <v>1</v>
      </c>
      <c r="AR11">
        <v>14</v>
      </c>
      <c r="AS11">
        <v>0</v>
      </c>
      <c r="AT11">
        <v>15</v>
      </c>
      <c r="AU11">
        <v>0</v>
      </c>
      <c r="AV11">
        <v>14</v>
      </c>
      <c r="AW11">
        <v>2</v>
      </c>
      <c r="AX11">
        <v>14</v>
      </c>
      <c r="AY11">
        <v>0</v>
      </c>
      <c r="AZ11">
        <v>15</v>
      </c>
      <c r="BA11">
        <v>0</v>
      </c>
      <c r="BB11">
        <v>15</v>
      </c>
      <c r="BC11">
        <v>61</v>
      </c>
      <c r="BD11">
        <v>14</v>
      </c>
      <c r="BE11">
        <v>0</v>
      </c>
      <c r="BF11">
        <v>15</v>
      </c>
      <c r="BG11">
        <v>0</v>
      </c>
      <c r="BH11" s="2">
        <f t="shared" si="0"/>
        <v>14.310344827586206</v>
      </c>
    </row>
    <row r="12" spans="1:60" x14ac:dyDescent="0.25">
      <c r="A12" s="1">
        <v>43623</v>
      </c>
      <c r="B12">
        <v>17</v>
      </c>
      <c r="C12">
        <v>0</v>
      </c>
      <c r="D12">
        <v>13</v>
      </c>
      <c r="E12">
        <v>2</v>
      </c>
      <c r="F12">
        <v>12</v>
      </c>
      <c r="G12">
        <v>1</v>
      </c>
      <c r="H12">
        <v>12</v>
      </c>
      <c r="I12">
        <v>0</v>
      </c>
      <c r="J12">
        <v>16</v>
      </c>
      <c r="K12">
        <v>2</v>
      </c>
      <c r="L12">
        <v>13</v>
      </c>
      <c r="M12">
        <v>0</v>
      </c>
      <c r="N12">
        <v>13</v>
      </c>
      <c r="O12">
        <v>1</v>
      </c>
      <c r="P12">
        <v>17</v>
      </c>
      <c r="Q12">
        <v>0</v>
      </c>
      <c r="R12">
        <v>13</v>
      </c>
      <c r="S12">
        <v>0</v>
      </c>
      <c r="T12">
        <v>11</v>
      </c>
      <c r="U12">
        <v>22</v>
      </c>
      <c r="V12">
        <v>13</v>
      </c>
      <c r="W12">
        <v>0</v>
      </c>
      <c r="X12">
        <v>17</v>
      </c>
      <c r="Y12">
        <v>0</v>
      </c>
      <c r="Z12">
        <v>16</v>
      </c>
      <c r="AA12">
        <v>0</v>
      </c>
      <c r="AB12">
        <v>17</v>
      </c>
      <c r="AC12">
        <v>4</v>
      </c>
      <c r="AD12">
        <v>12</v>
      </c>
      <c r="AE12">
        <v>0</v>
      </c>
      <c r="AF12">
        <v>17</v>
      </c>
      <c r="AG12">
        <v>1</v>
      </c>
      <c r="AH12">
        <v>12</v>
      </c>
      <c r="AI12">
        <v>1</v>
      </c>
      <c r="AJ12">
        <v>12</v>
      </c>
      <c r="AK12">
        <v>0</v>
      </c>
      <c r="AL12">
        <v>12</v>
      </c>
      <c r="AM12">
        <v>1</v>
      </c>
      <c r="AN12">
        <v>16</v>
      </c>
      <c r="AO12">
        <v>0</v>
      </c>
      <c r="AP12">
        <v>12</v>
      </c>
      <c r="AQ12">
        <v>2</v>
      </c>
      <c r="AR12">
        <v>13</v>
      </c>
      <c r="AS12">
        <v>0</v>
      </c>
      <c r="AT12">
        <v>17</v>
      </c>
      <c r="AU12">
        <v>0</v>
      </c>
      <c r="AV12">
        <v>13</v>
      </c>
      <c r="AW12">
        <v>0</v>
      </c>
      <c r="AX12">
        <v>13</v>
      </c>
      <c r="AY12">
        <v>0</v>
      </c>
      <c r="AZ12">
        <v>12</v>
      </c>
      <c r="BA12">
        <v>2</v>
      </c>
      <c r="BB12">
        <v>17</v>
      </c>
      <c r="BC12">
        <v>16</v>
      </c>
      <c r="BD12">
        <v>13</v>
      </c>
      <c r="BE12">
        <v>0</v>
      </c>
      <c r="BF12">
        <v>12</v>
      </c>
      <c r="BG12">
        <v>0</v>
      </c>
      <c r="BH12" s="2">
        <f t="shared" si="0"/>
        <v>13.896551724137931</v>
      </c>
    </row>
    <row r="13" spans="1:60" x14ac:dyDescent="0.25">
      <c r="A13" s="1">
        <v>43624</v>
      </c>
      <c r="B13">
        <v>17</v>
      </c>
      <c r="C13">
        <v>1</v>
      </c>
      <c r="D13">
        <v>16</v>
      </c>
      <c r="E13">
        <v>1</v>
      </c>
      <c r="F13">
        <v>15</v>
      </c>
      <c r="G13">
        <v>0</v>
      </c>
      <c r="H13">
        <v>15</v>
      </c>
      <c r="I13">
        <v>0</v>
      </c>
      <c r="J13">
        <v>14</v>
      </c>
      <c r="K13">
        <v>2</v>
      </c>
      <c r="L13">
        <v>16</v>
      </c>
      <c r="M13">
        <v>1</v>
      </c>
      <c r="N13">
        <v>16</v>
      </c>
      <c r="O13">
        <v>0</v>
      </c>
      <c r="P13">
        <v>17</v>
      </c>
      <c r="Q13">
        <v>0</v>
      </c>
      <c r="R13">
        <v>14</v>
      </c>
      <c r="S13">
        <v>0</v>
      </c>
      <c r="T13">
        <v>13</v>
      </c>
      <c r="U13">
        <v>73</v>
      </c>
      <c r="V13">
        <v>16</v>
      </c>
      <c r="W13">
        <v>1</v>
      </c>
      <c r="X13">
        <v>17</v>
      </c>
      <c r="Y13">
        <v>0</v>
      </c>
      <c r="Z13">
        <v>14</v>
      </c>
      <c r="AA13">
        <v>2</v>
      </c>
      <c r="AB13">
        <v>17</v>
      </c>
      <c r="AC13">
        <v>4</v>
      </c>
      <c r="AD13">
        <v>15</v>
      </c>
      <c r="AE13">
        <v>0</v>
      </c>
      <c r="AF13">
        <v>17</v>
      </c>
      <c r="AG13">
        <v>2</v>
      </c>
      <c r="AH13">
        <v>13</v>
      </c>
      <c r="AI13">
        <v>1</v>
      </c>
      <c r="AJ13">
        <v>13</v>
      </c>
      <c r="AK13">
        <v>1</v>
      </c>
      <c r="AL13">
        <v>13</v>
      </c>
      <c r="AM13">
        <v>1</v>
      </c>
      <c r="AN13">
        <v>14</v>
      </c>
      <c r="AO13">
        <v>0</v>
      </c>
      <c r="AP13">
        <v>15</v>
      </c>
      <c r="AQ13">
        <v>0</v>
      </c>
      <c r="AR13">
        <v>16</v>
      </c>
      <c r="AS13">
        <v>1</v>
      </c>
      <c r="AT13">
        <v>17</v>
      </c>
      <c r="AU13">
        <v>1</v>
      </c>
      <c r="AV13">
        <v>16</v>
      </c>
      <c r="AW13">
        <v>0</v>
      </c>
      <c r="AX13">
        <v>16</v>
      </c>
      <c r="AY13">
        <v>0</v>
      </c>
      <c r="AZ13">
        <v>15</v>
      </c>
      <c r="BA13">
        <v>1</v>
      </c>
      <c r="BB13">
        <v>17</v>
      </c>
      <c r="BC13">
        <v>62</v>
      </c>
      <c r="BD13">
        <v>16</v>
      </c>
      <c r="BE13">
        <v>1</v>
      </c>
      <c r="BF13">
        <v>15</v>
      </c>
      <c r="BG13">
        <v>1</v>
      </c>
      <c r="BH13" s="2">
        <f t="shared" si="0"/>
        <v>15.344827586206897</v>
      </c>
    </row>
    <row r="14" spans="1:60" x14ac:dyDescent="0.25">
      <c r="A14" s="1">
        <v>43625</v>
      </c>
      <c r="B14">
        <v>20</v>
      </c>
      <c r="C14">
        <v>0</v>
      </c>
      <c r="D14">
        <v>15</v>
      </c>
      <c r="E14">
        <v>1</v>
      </c>
      <c r="F14">
        <v>16</v>
      </c>
      <c r="G14">
        <v>0</v>
      </c>
      <c r="H14">
        <v>16</v>
      </c>
      <c r="I14">
        <v>0</v>
      </c>
      <c r="J14">
        <v>21</v>
      </c>
      <c r="K14">
        <v>1</v>
      </c>
      <c r="L14">
        <v>15</v>
      </c>
      <c r="M14">
        <v>1</v>
      </c>
      <c r="N14">
        <v>15</v>
      </c>
      <c r="O14">
        <v>1</v>
      </c>
      <c r="P14">
        <v>20</v>
      </c>
      <c r="Q14">
        <v>0</v>
      </c>
      <c r="R14">
        <v>17</v>
      </c>
      <c r="S14">
        <v>0</v>
      </c>
      <c r="T14">
        <v>14</v>
      </c>
      <c r="U14">
        <v>20</v>
      </c>
      <c r="V14">
        <v>15</v>
      </c>
      <c r="W14">
        <v>0</v>
      </c>
      <c r="X14">
        <v>20</v>
      </c>
      <c r="Y14">
        <v>0</v>
      </c>
      <c r="Z14">
        <v>21</v>
      </c>
      <c r="AA14">
        <v>2</v>
      </c>
      <c r="AB14">
        <v>20</v>
      </c>
      <c r="AC14">
        <v>4</v>
      </c>
      <c r="AD14">
        <v>16</v>
      </c>
      <c r="AE14">
        <v>1</v>
      </c>
      <c r="AF14">
        <v>20</v>
      </c>
      <c r="AG14">
        <v>0</v>
      </c>
      <c r="AH14">
        <v>15</v>
      </c>
      <c r="AI14">
        <v>0</v>
      </c>
      <c r="AJ14">
        <v>15</v>
      </c>
      <c r="AK14">
        <v>0</v>
      </c>
      <c r="AL14">
        <v>15</v>
      </c>
      <c r="AM14">
        <v>0</v>
      </c>
      <c r="AN14">
        <v>21</v>
      </c>
      <c r="AO14">
        <v>0</v>
      </c>
      <c r="AP14">
        <v>16</v>
      </c>
      <c r="AQ14">
        <v>0</v>
      </c>
      <c r="AR14">
        <v>15</v>
      </c>
      <c r="AS14">
        <v>0</v>
      </c>
      <c r="AT14">
        <v>20</v>
      </c>
      <c r="AU14">
        <v>0</v>
      </c>
      <c r="AV14">
        <v>15</v>
      </c>
      <c r="AW14">
        <v>1</v>
      </c>
      <c r="AX14">
        <v>15</v>
      </c>
      <c r="AY14">
        <v>0</v>
      </c>
      <c r="AZ14">
        <v>16</v>
      </c>
      <c r="BA14">
        <v>1</v>
      </c>
      <c r="BB14">
        <v>20</v>
      </c>
      <c r="BC14">
        <v>26</v>
      </c>
      <c r="BD14">
        <v>15</v>
      </c>
      <c r="BE14">
        <v>1</v>
      </c>
      <c r="BF14">
        <v>16</v>
      </c>
      <c r="BG14">
        <v>0</v>
      </c>
      <c r="BH14" s="2">
        <f t="shared" si="0"/>
        <v>17.068965517241381</v>
      </c>
    </row>
    <row r="15" spans="1:60" x14ac:dyDescent="0.25">
      <c r="A15" s="1">
        <v>43626</v>
      </c>
      <c r="B15">
        <v>12</v>
      </c>
      <c r="C15">
        <v>1</v>
      </c>
      <c r="D15">
        <v>12</v>
      </c>
      <c r="E15">
        <v>0</v>
      </c>
      <c r="F15">
        <v>9</v>
      </c>
      <c r="G15">
        <v>0</v>
      </c>
      <c r="H15">
        <v>9</v>
      </c>
      <c r="I15">
        <v>0</v>
      </c>
      <c r="J15">
        <v>14</v>
      </c>
      <c r="K15">
        <v>2</v>
      </c>
      <c r="L15">
        <v>12</v>
      </c>
      <c r="M15">
        <v>2</v>
      </c>
      <c r="N15">
        <v>12</v>
      </c>
      <c r="O15">
        <v>0</v>
      </c>
      <c r="P15">
        <v>12</v>
      </c>
      <c r="Q15">
        <v>0</v>
      </c>
      <c r="R15">
        <v>12</v>
      </c>
      <c r="S15">
        <v>1</v>
      </c>
      <c r="T15">
        <v>8</v>
      </c>
      <c r="U15">
        <v>27</v>
      </c>
      <c r="V15">
        <v>12</v>
      </c>
      <c r="W15">
        <v>1</v>
      </c>
      <c r="X15">
        <v>12</v>
      </c>
      <c r="Y15">
        <v>2</v>
      </c>
      <c r="Z15">
        <v>14</v>
      </c>
      <c r="AA15">
        <v>0</v>
      </c>
      <c r="AB15">
        <v>12</v>
      </c>
      <c r="AC15">
        <v>2</v>
      </c>
      <c r="AD15">
        <v>9</v>
      </c>
      <c r="AE15">
        <v>0</v>
      </c>
      <c r="AF15">
        <v>12</v>
      </c>
      <c r="AG15">
        <v>0</v>
      </c>
      <c r="AH15">
        <v>14</v>
      </c>
      <c r="AI15">
        <v>1</v>
      </c>
      <c r="AJ15">
        <v>14</v>
      </c>
      <c r="AK15">
        <v>1</v>
      </c>
      <c r="AL15">
        <v>14</v>
      </c>
      <c r="AM15">
        <v>0</v>
      </c>
      <c r="AN15">
        <v>14</v>
      </c>
      <c r="AO15">
        <v>0</v>
      </c>
      <c r="AP15">
        <v>9</v>
      </c>
      <c r="AQ15">
        <v>0</v>
      </c>
      <c r="AR15">
        <v>12</v>
      </c>
      <c r="AS15">
        <v>0</v>
      </c>
      <c r="AT15">
        <v>12</v>
      </c>
      <c r="AU15">
        <v>0</v>
      </c>
      <c r="AV15">
        <v>12</v>
      </c>
      <c r="AW15">
        <v>0</v>
      </c>
      <c r="AX15">
        <v>12</v>
      </c>
      <c r="AY15">
        <v>0</v>
      </c>
      <c r="AZ15">
        <v>9</v>
      </c>
      <c r="BA15">
        <v>1</v>
      </c>
      <c r="BB15">
        <v>12</v>
      </c>
      <c r="BC15">
        <v>21</v>
      </c>
      <c r="BD15">
        <v>12</v>
      </c>
      <c r="BE15">
        <v>0</v>
      </c>
      <c r="BF15">
        <v>9</v>
      </c>
      <c r="BG15">
        <v>1</v>
      </c>
      <c r="BH15" s="2">
        <f t="shared" si="0"/>
        <v>11.655172413793103</v>
      </c>
    </row>
    <row r="16" spans="1:60" x14ac:dyDescent="0.25">
      <c r="A16" s="1">
        <v>43627</v>
      </c>
      <c r="B16">
        <v>12</v>
      </c>
      <c r="C16">
        <v>0</v>
      </c>
      <c r="D16">
        <v>10</v>
      </c>
      <c r="E16">
        <v>2</v>
      </c>
      <c r="F16">
        <v>13</v>
      </c>
      <c r="G16">
        <v>1</v>
      </c>
      <c r="H16">
        <v>13</v>
      </c>
      <c r="I16">
        <v>0</v>
      </c>
      <c r="J16">
        <v>16</v>
      </c>
      <c r="K16">
        <v>0</v>
      </c>
      <c r="L16">
        <v>10</v>
      </c>
      <c r="M16">
        <v>1</v>
      </c>
      <c r="N16">
        <v>10</v>
      </c>
      <c r="O16">
        <v>0</v>
      </c>
      <c r="P16">
        <v>12</v>
      </c>
      <c r="Q16">
        <v>0</v>
      </c>
      <c r="R16">
        <v>14</v>
      </c>
      <c r="S16">
        <v>1</v>
      </c>
      <c r="T16">
        <v>12</v>
      </c>
      <c r="U16">
        <v>100</v>
      </c>
      <c r="V16">
        <v>10</v>
      </c>
      <c r="W16">
        <v>2</v>
      </c>
      <c r="X16">
        <v>12</v>
      </c>
      <c r="Y16">
        <v>1</v>
      </c>
      <c r="Z16">
        <v>16</v>
      </c>
      <c r="AA16">
        <v>1</v>
      </c>
      <c r="AB16">
        <v>12</v>
      </c>
      <c r="AC16">
        <v>3</v>
      </c>
      <c r="AD16">
        <v>13</v>
      </c>
      <c r="AE16">
        <v>0</v>
      </c>
      <c r="AF16">
        <v>12</v>
      </c>
      <c r="AG16">
        <v>0</v>
      </c>
      <c r="AH16">
        <v>13</v>
      </c>
      <c r="AI16">
        <v>0</v>
      </c>
      <c r="AJ16">
        <v>13</v>
      </c>
      <c r="AK16">
        <v>1</v>
      </c>
      <c r="AL16">
        <v>13</v>
      </c>
      <c r="AM16">
        <v>1</v>
      </c>
      <c r="AN16">
        <v>16</v>
      </c>
      <c r="AO16">
        <v>0</v>
      </c>
      <c r="AP16">
        <v>13</v>
      </c>
      <c r="AQ16">
        <v>1</v>
      </c>
      <c r="AR16">
        <v>10</v>
      </c>
      <c r="AS16">
        <v>2</v>
      </c>
      <c r="AT16">
        <v>12</v>
      </c>
      <c r="AU16">
        <v>1</v>
      </c>
      <c r="AV16">
        <v>10</v>
      </c>
      <c r="AW16">
        <v>1</v>
      </c>
      <c r="AX16">
        <v>10</v>
      </c>
      <c r="AY16">
        <v>0</v>
      </c>
      <c r="AZ16">
        <v>13</v>
      </c>
      <c r="BA16">
        <v>0</v>
      </c>
      <c r="BB16">
        <v>12</v>
      </c>
      <c r="BC16">
        <v>99</v>
      </c>
      <c r="BD16">
        <v>10</v>
      </c>
      <c r="BE16">
        <v>0</v>
      </c>
      <c r="BF16">
        <v>13</v>
      </c>
      <c r="BG16">
        <v>1</v>
      </c>
      <c r="BH16" s="2">
        <f t="shared" si="0"/>
        <v>12.241379310344827</v>
      </c>
    </row>
    <row r="17" spans="1:60" x14ac:dyDescent="0.25">
      <c r="A17" s="1">
        <v>43628</v>
      </c>
      <c r="B17">
        <v>9</v>
      </c>
      <c r="C17">
        <v>0</v>
      </c>
      <c r="D17">
        <v>9</v>
      </c>
      <c r="E17">
        <v>2</v>
      </c>
      <c r="F17">
        <v>9</v>
      </c>
      <c r="G17">
        <v>0</v>
      </c>
      <c r="H17">
        <v>9</v>
      </c>
      <c r="I17">
        <v>0</v>
      </c>
      <c r="J17">
        <v>10</v>
      </c>
      <c r="K17">
        <v>2</v>
      </c>
      <c r="L17">
        <v>9</v>
      </c>
      <c r="M17">
        <v>1</v>
      </c>
      <c r="N17">
        <v>9</v>
      </c>
      <c r="O17">
        <v>0</v>
      </c>
      <c r="P17">
        <v>9</v>
      </c>
      <c r="Q17">
        <v>0</v>
      </c>
      <c r="R17">
        <v>10</v>
      </c>
      <c r="S17">
        <v>1</v>
      </c>
      <c r="T17">
        <v>8</v>
      </c>
      <c r="U17">
        <v>20</v>
      </c>
      <c r="V17">
        <v>9</v>
      </c>
      <c r="W17">
        <v>2</v>
      </c>
      <c r="X17">
        <v>9</v>
      </c>
      <c r="Y17">
        <v>0</v>
      </c>
      <c r="Z17">
        <v>10</v>
      </c>
      <c r="AA17">
        <v>0</v>
      </c>
      <c r="AB17">
        <v>9</v>
      </c>
      <c r="AC17">
        <v>3</v>
      </c>
      <c r="AD17">
        <v>9</v>
      </c>
      <c r="AE17">
        <v>0</v>
      </c>
      <c r="AF17">
        <v>9</v>
      </c>
      <c r="AG17">
        <v>1</v>
      </c>
      <c r="AH17">
        <v>10</v>
      </c>
      <c r="AI17">
        <v>1</v>
      </c>
      <c r="AJ17">
        <v>10</v>
      </c>
      <c r="AK17">
        <v>1</v>
      </c>
      <c r="AL17">
        <v>10</v>
      </c>
      <c r="AM17">
        <v>1</v>
      </c>
      <c r="AN17">
        <v>10</v>
      </c>
      <c r="AO17">
        <v>0</v>
      </c>
      <c r="AP17">
        <v>9</v>
      </c>
      <c r="AQ17">
        <v>0</v>
      </c>
      <c r="AR17">
        <v>9</v>
      </c>
      <c r="AS17">
        <v>1</v>
      </c>
      <c r="AT17">
        <v>9</v>
      </c>
      <c r="AU17">
        <v>1</v>
      </c>
      <c r="AV17">
        <v>9</v>
      </c>
      <c r="AW17">
        <v>1</v>
      </c>
      <c r="AX17">
        <v>9</v>
      </c>
      <c r="AY17">
        <v>0</v>
      </c>
      <c r="AZ17">
        <v>9</v>
      </c>
      <c r="BA17">
        <v>0</v>
      </c>
      <c r="BB17">
        <v>9</v>
      </c>
      <c r="BC17">
        <v>16</v>
      </c>
      <c r="BD17">
        <v>9</v>
      </c>
      <c r="BE17">
        <v>0</v>
      </c>
      <c r="BF17">
        <v>9</v>
      </c>
      <c r="BG17">
        <v>1</v>
      </c>
      <c r="BH17" s="2">
        <f t="shared" si="0"/>
        <v>9.2068965517241388</v>
      </c>
    </row>
    <row r="18" spans="1:60" x14ac:dyDescent="0.25">
      <c r="A18" s="1">
        <v>43629</v>
      </c>
      <c r="B18">
        <v>14</v>
      </c>
      <c r="C18">
        <v>0</v>
      </c>
      <c r="D18">
        <v>13</v>
      </c>
      <c r="E18">
        <v>1</v>
      </c>
      <c r="F18">
        <v>11</v>
      </c>
      <c r="G18">
        <v>1</v>
      </c>
      <c r="H18">
        <v>11</v>
      </c>
      <c r="I18">
        <v>1</v>
      </c>
      <c r="J18">
        <v>12</v>
      </c>
      <c r="K18">
        <v>2</v>
      </c>
      <c r="L18">
        <v>13</v>
      </c>
      <c r="M18">
        <v>1</v>
      </c>
      <c r="N18">
        <v>13</v>
      </c>
      <c r="O18">
        <v>1</v>
      </c>
      <c r="P18">
        <v>14</v>
      </c>
      <c r="Q18">
        <v>1</v>
      </c>
      <c r="R18">
        <v>12</v>
      </c>
      <c r="S18">
        <v>1</v>
      </c>
      <c r="T18">
        <v>10</v>
      </c>
      <c r="U18">
        <v>19</v>
      </c>
      <c r="V18">
        <v>13</v>
      </c>
      <c r="W18">
        <v>0</v>
      </c>
      <c r="X18">
        <v>14</v>
      </c>
      <c r="Y18">
        <v>0</v>
      </c>
      <c r="Z18">
        <v>12</v>
      </c>
      <c r="AA18">
        <v>1</v>
      </c>
      <c r="AB18">
        <v>14</v>
      </c>
      <c r="AC18">
        <v>4</v>
      </c>
      <c r="AD18">
        <v>11</v>
      </c>
      <c r="AE18">
        <v>1</v>
      </c>
      <c r="AF18">
        <v>14</v>
      </c>
      <c r="AG18">
        <v>1</v>
      </c>
      <c r="AH18">
        <v>12</v>
      </c>
      <c r="AI18">
        <v>2</v>
      </c>
      <c r="AJ18">
        <v>12</v>
      </c>
      <c r="AK18">
        <v>2</v>
      </c>
      <c r="AL18">
        <v>12</v>
      </c>
      <c r="AM18">
        <v>0</v>
      </c>
      <c r="AN18">
        <v>12</v>
      </c>
      <c r="AO18">
        <v>0</v>
      </c>
      <c r="AP18">
        <v>11</v>
      </c>
      <c r="AQ18">
        <v>0</v>
      </c>
      <c r="AR18">
        <v>13</v>
      </c>
      <c r="AS18">
        <v>1</v>
      </c>
      <c r="AT18">
        <v>14</v>
      </c>
      <c r="AU18">
        <v>0</v>
      </c>
      <c r="AV18">
        <v>13</v>
      </c>
      <c r="AW18">
        <v>0</v>
      </c>
      <c r="AX18">
        <v>13</v>
      </c>
      <c r="AY18">
        <v>2</v>
      </c>
      <c r="AZ18">
        <v>11</v>
      </c>
      <c r="BA18">
        <v>0</v>
      </c>
      <c r="BB18">
        <v>14</v>
      </c>
      <c r="BC18">
        <v>24</v>
      </c>
      <c r="BD18">
        <v>13</v>
      </c>
      <c r="BE18">
        <v>0</v>
      </c>
      <c r="BF18">
        <v>11</v>
      </c>
      <c r="BG18">
        <v>0</v>
      </c>
      <c r="BH18" s="2">
        <f t="shared" si="0"/>
        <v>12.482758620689655</v>
      </c>
    </row>
    <row r="19" spans="1:60" x14ac:dyDescent="0.25">
      <c r="A19" s="1">
        <v>43630</v>
      </c>
      <c r="B19">
        <v>19</v>
      </c>
      <c r="C19">
        <v>0</v>
      </c>
      <c r="D19">
        <v>17</v>
      </c>
      <c r="E19">
        <v>1</v>
      </c>
      <c r="F19">
        <v>15</v>
      </c>
      <c r="G19">
        <v>0</v>
      </c>
      <c r="H19">
        <v>15</v>
      </c>
      <c r="I19">
        <v>0</v>
      </c>
      <c r="J19">
        <v>17</v>
      </c>
      <c r="K19">
        <v>3</v>
      </c>
      <c r="L19">
        <v>17</v>
      </c>
      <c r="M19">
        <v>1</v>
      </c>
      <c r="N19">
        <v>17</v>
      </c>
      <c r="O19">
        <v>0</v>
      </c>
      <c r="P19">
        <v>19</v>
      </c>
      <c r="Q19">
        <v>1</v>
      </c>
      <c r="R19">
        <v>15</v>
      </c>
      <c r="S19">
        <v>0</v>
      </c>
      <c r="T19">
        <v>14</v>
      </c>
      <c r="U19">
        <v>88</v>
      </c>
      <c r="V19">
        <v>17</v>
      </c>
      <c r="W19">
        <v>1</v>
      </c>
      <c r="X19">
        <v>19</v>
      </c>
      <c r="Y19">
        <v>1</v>
      </c>
      <c r="Z19">
        <v>17</v>
      </c>
      <c r="AA19">
        <v>0</v>
      </c>
      <c r="AB19">
        <v>19</v>
      </c>
      <c r="AC19">
        <v>5</v>
      </c>
      <c r="AD19">
        <v>15</v>
      </c>
      <c r="AE19">
        <v>1</v>
      </c>
      <c r="AF19">
        <v>19</v>
      </c>
      <c r="AG19">
        <v>1</v>
      </c>
      <c r="AH19">
        <v>14</v>
      </c>
      <c r="AI19">
        <v>1</v>
      </c>
      <c r="AJ19">
        <v>14</v>
      </c>
      <c r="AK19">
        <v>0</v>
      </c>
      <c r="AL19">
        <v>14</v>
      </c>
      <c r="AM19">
        <v>3</v>
      </c>
      <c r="AN19">
        <v>17</v>
      </c>
      <c r="AO19">
        <v>0</v>
      </c>
      <c r="AP19">
        <v>15</v>
      </c>
      <c r="AQ19">
        <v>0</v>
      </c>
      <c r="AR19">
        <v>17</v>
      </c>
      <c r="AS19">
        <v>1</v>
      </c>
      <c r="AT19">
        <v>19</v>
      </c>
      <c r="AU19">
        <v>0</v>
      </c>
      <c r="AV19">
        <v>17</v>
      </c>
      <c r="AW19">
        <v>1</v>
      </c>
      <c r="AX19">
        <v>17</v>
      </c>
      <c r="AY19">
        <v>1</v>
      </c>
      <c r="AZ19">
        <v>15</v>
      </c>
      <c r="BA19">
        <v>1</v>
      </c>
      <c r="BB19">
        <v>19</v>
      </c>
      <c r="BC19">
        <v>99</v>
      </c>
      <c r="BD19">
        <v>17</v>
      </c>
      <c r="BE19">
        <v>0</v>
      </c>
      <c r="BF19">
        <v>15</v>
      </c>
      <c r="BG19">
        <v>0</v>
      </c>
      <c r="BH19" s="2">
        <f t="shared" si="0"/>
        <v>16.586206896551722</v>
      </c>
    </row>
    <row r="20" spans="1:60" x14ac:dyDescent="0.25">
      <c r="A20" s="1">
        <v>43631</v>
      </c>
      <c r="B20">
        <v>13</v>
      </c>
      <c r="C20">
        <v>1</v>
      </c>
      <c r="D20">
        <v>11</v>
      </c>
      <c r="E20">
        <v>2</v>
      </c>
      <c r="F20">
        <v>14</v>
      </c>
      <c r="G20">
        <v>0</v>
      </c>
      <c r="H20">
        <v>14</v>
      </c>
      <c r="I20">
        <v>1</v>
      </c>
      <c r="J20">
        <v>15</v>
      </c>
      <c r="K20">
        <v>1</v>
      </c>
      <c r="L20">
        <v>11</v>
      </c>
      <c r="M20">
        <v>1</v>
      </c>
      <c r="N20">
        <v>11</v>
      </c>
      <c r="O20">
        <v>1</v>
      </c>
      <c r="P20">
        <v>13</v>
      </c>
      <c r="Q20">
        <v>1</v>
      </c>
      <c r="R20">
        <v>14</v>
      </c>
      <c r="S20">
        <v>1</v>
      </c>
      <c r="T20">
        <v>13</v>
      </c>
      <c r="U20">
        <v>7</v>
      </c>
      <c r="V20">
        <v>11</v>
      </c>
      <c r="W20">
        <v>1</v>
      </c>
      <c r="X20">
        <v>13</v>
      </c>
      <c r="Y20">
        <v>0</v>
      </c>
      <c r="Z20">
        <v>15</v>
      </c>
      <c r="AA20">
        <v>0</v>
      </c>
      <c r="AB20">
        <v>13</v>
      </c>
      <c r="AC20">
        <v>13</v>
      </c>
      <c r="AD20">
        <v>14</v>
      </c>
      <c r="AE20">
        <v>0</v>
      </c>
      <c r="AF20">
        <v>13</v>
      </c>
      <c r="AG20">
        <v>0</v>
      </c>
      <c r="AH20">
        <v>13</v>
      </c>
      <c r="AI20">
        <v>1</v>
      </c>
      <c r="AJ20">
        <v>13</v>
      </c>
      <c r="AK20">
        <v>1</v>
      </c>
      <c r="AL20">
        <v>13</v>
      </c>
      <c r="AM20">
        <v>1</v>
      </c>
      <c r="AN20">
        <v>15</v>
      </c>
      <c r="AO20">
        <v>1</v>
      </c>
      <c r="AP20">
        <v>14</v>
      </c>
      <c r="AQ20">
        <v>0</v>
      </c>
      <c r="AR20">
        <v>11</v>
      </c>
      <c r="AS20">
        <v>0</v>
      </c>
      <c r="AT20">
        <v>13</v>
      </c>
      <c r="AU20">
        <v>0</v>
      </c>
      <c r="AV20">
        <v>11</v>
      </c>
      <c r="AW20">
        <v>0</v>
      </c>
      <c r="AX20">
        <v>11</v>
      </c>
      <c r="AY20">
        <v>0</v>
      </c>
      <c r="AZ20">
        <v>14</v>
      </c>
      <c r="BA20">
        <v>2</v>
      </c>
      <c r="BB20">
        <v>13</v>
      </c>
      <c r="BC20">
        <v>8</v>
      </c>
      <c r="BD20">
        <v>11</v>
      </c>
      <c r="BE20">
        <v>1</v>
      </c>
      <c r="BF20">
        <v>14</v>
      </c>
      <c r="BG20">
        <v>1</v>
      </c>
      <c r="BH20" s="2">
        <f t="shared" si="0"/>
        <v>12.896551724137931</v>
      </c>
    </row>
    <row r="21" spans="1:60" x14ac:dyDescent="0.25">
      <c r="A21" s="1">
        <v>43632</v>
      </c>
      <c r="B21">
        <v>21</v>
      </c>
      <c r="C21">
        <v>0</v>
      </c>
      <c r="D21">
        <v>14</v>
      </c>
      <c r="E21">
        <v>3</v>
      </c>
      <c r="F21">
        <v>19</v>
      </c>
      <c r="G21">
        <v>1</v>
      </c>
      <c r="H21">
        <v>19</v>
      </c>
      <c r="I21">
        <v>0</v>
      </c>
      <c r="J21">
        <v>25</v>
      </c>
      <c r="K21">
        <v>2</v>
      </c>
      <c r="L21">
        <v>14</v>
      </c>
      <c r="M21">
        <v>1</v>
      </c>
      <c r="N21">
        <v>14</v>
      </c>
      <c r="O21">
        <v>0</v>
      </c>
      <c r="P21">
        <v>21</v>
      </c>
      <c r="Q21">
        <v>0</v>
      </c>
      <c r="R21">
        <v>21</v>
      </c>
      <c r="S21">
        <v>2</v>
      </c>
      <c r="T21">
        <v>17</v>
      </c>
      <c r="U21">
        <v>5</v>
      </c>
      <c r="V21">
        <v>14</v>
      </c>
      <c r="W21">
        <v>1</v>
      </c>
      <c r="X21">
        <v>21</v>
      </c>
      <c r="Y21">
        <v>0</v>
      </c>
      <c r="Z21">
        <v>25</v>
      </c>
      <c r="AA21">
        <v>1</v>
      </c>
      <c r="AB21">
        <v>21</v>
      </c>
      <c r="AC21">
        <v>22</v>
      </c>
      <c r="AD21">
        <v>19</v>
      </c>
      <c r="AE21">
        <v>0</v>
      </c>
      <c r="AF21">
        <v>21</v>
      </c>
      <c r="AG21">
        <v>0</v>
      </c>
      <c r="AH21">
        <v>17</v>
      </c>
      <c r="AI21">
        <v>0</v>
      </c>
      <c r="AJ21">
        <v>17</v>
      </c>
      <c r="AK21">
        <v>2</v>
      </c>
      <c r="AL21">
        <v>17</v>
      </c>
      <c r="AM21">
        <v>0</v>
      </c>
      <c r="AN21">
        <v>25</v>
      </c>
      <c r="AO21">
        <v>0</v>
      </c>
      <c r="AP21">
        <v>19</v>
      </c>
      <c r="AQ21">
        <v>1</v>
      </c>
      <c r="AR21">
        <v>14</v>
      </c>
      <c r="AS21">
        <v>1</v>
      </c>
      <c r="AT21">
        <v>21</v>
      </c>
      <c r="AU21">
        <v>2</v>
      </c>
      <c r="AV21">
        <v>14</v>
      </c>
      <c r="AW21">
        <v>1</v>
      </c>
      <c r="AX21">
        <v>14</v>
      </c>
      <c r="AY21">
        <v>0</v>
      </c>
      <c r="AZ21">
        <v>19</v>
      </c>
      <c r="BA21">
        <v>0</v>
      </c>
      <c r="BB21">
        <v>21</v>
      </c>
      <c r="BC21">
        <v>5</v>
      </c>
      <c r="BD21">
        <v>14</v>
      </c>
      <c r="BE21">
        <v>0</v>
      </c>
      <c r="BF21">
        <v>19</v>
      </c>
      <c r="BG21">
        <v>0</v>
      </c>
      <c r="BH21" s="2">
        <f t="shared" si="0"/>
        <v>18.517241379310345</v>
      </c>
    </row>
    <row r="22" spans="1:60" x14ac:dyDescent="0.25">
      <c r="A22" s="1">
        <v>43633</v>
      </c>
      <c r="B22">
        <v>10</v>
      </c>
      <c r="C22">
        <v>0</v>
      </c>
      <c r="D22">
        <v>12</v>
      </c>
      <c r="E22">
        <v>1</v>
      </c>
      <c r="F22">
        <v>16</v>
      </c>
      <c r="G22">
        <v>1</v>
      </c>
      <c r="H22">
        <v>16</v>
      </c>
      <c r="I22">
        <v>0</v>
      </c>
      <c r="J22">
        <v>15</v>
      </c>
      <c r="K22">
        <v>2</v>
      </c>
      <c r="L22">
        <v>12</v>
      </c>
      <c r="M22">
        <v>2</v>
      </c>
      <c r="N22">
        <v>12</v>
      </c>
      <c r="O22">
        <v>1</v>
      </c>
      <c r="P22">
        <v>10</v>
      </c>
      <c r="Q22">
        <v>0</v>
      </c>
      <c r="R22">
        <v>16</v>
      </c>
      <c r="S22">
        <v>2</v>
      </c>
      <c r="T22">
        <v>14</v>
      </c>
      <c r="U22">
        <v>3</v>
      </c>
      <c r="V22">
        <v>12</v>
      </c>
      <c r="W22">
        <v>0</v>
      </c>
      <c r="X22">
        <v>10</v>
      </c>
      <c r="Y22">
        <v>1</v>
      </c>
      <c r="Z22">
        <v>15</v>
      </c>
      <c r="AA22">
        <v>1</v>
      </c>
      <c r="AB22">
        <v>10</v>
      </c>
      <c r="AC22">
        <v>10</v>
      </c>
      <c r="AD22">
        <v>16</v>
      </c>
      <c r="AE22">
        <v>0</v>
      </c>
      <c r="AF22">
        <v>10</v>
      </c>
      <c r="AG22">
        <v>1</v>
      </c>
      <c r="AH22">
        <v>17</v>
      </c>
      <c r="AI22">
        <v>1</v>
      </c>
      <c r="AJ22">
        <v>17</v>
      </c>
      <c r="AK22">
        <v>2</v>
      </c>
      <c r="AL22">
        <v>17</v>
      </c>
      <c r="AM22">
        <v>0</v>
      </c>
      <c r="AN22">
        <v>15</v>
      </c>
      <c r="AO22">
        <v>0</v>
      </c>
      <c r="AP22">
        <v>16</v>
      </c>
      <c r="AQ22">
        <v>1</v>
      </c>
      <c r="AR22">
        <v>12</v>
      </c>
      <c r="AS22">
        <v>1</v>
      </c>
      <c r="AT22">
        <v>10</v>
      </c>
      <c r="AU22">
        <v>0</v>
      </c>
      <c r="AV22">
        <v>12</v>
      </c>
      <c r="AW22">
        <v>1</v>
      </c>
      <c r="AX22">
        <v>12</v>
      </c>
      <c r="AY22">
        <v>0</v>
      </c>
      <c r="AZ22">
        <v>16</v>
      </c>
      <c r="BA22">
        <v>1</v>
      </c>
      <c r="BB22">
        <v>10</v>
      </c>
      <c r="BC22">
        <v>5</v>
      </c>
      <c r="BD22">
        <v>12</v>
      </c>
      <c r="BE22">
        <v>0</v>
      </c>
      <c r="BF22">
        <v>16</v>
      </c>
      <c r="BG22">
        <v>0</v>
      </c>
      <c r="BH22" s="2">
        <f t="shared" si="0"/>
        <v>13.379310344827585</v>
      </c>
    </row>
    <row r="23" spans="1:60" x14ac:dyDescent="0.25">
      <c r="A23" s="1">
        <v>43634</v>
      </c>
      <c r="B23">
        <v>20</v>
      </c>
      <c r="C23">
        <v>1</v>
      </c>
      <c r="D23">
        <v>20</v>
      </c>
      <c r="E23">
        <v>1</v>
      </c>
      <c r="F23">
        <v>16</v>
      </c>
      <c r="G23">
        <v>0</v>
      </c>
      <c r="H23">
        <v>16</v>
      </c>
      <c r="I23">
        <v>1</v>
      </c>
      <c r="J23">
        <v>19</v>
      </c>
      <c r="K23">
        <v>3</v>
      </c>
      <c r="L23">
        <v>20</v>
      </c>
      <c r="M23">
        <v>0</v>
      </c>
      <c r="N23">
        <v>20</v>
      </c>
      <c r="O23">
        <v>2</v>
      </c>
      <c r="P23">
        <v>20</v>
      </c>
      <c r="Q23">
        <v>0</v>
      </c>
      <c r="R23">
        <v>18</v>
      </c>
      <c r="S23">
        <v>1</v>
      </c>
      <c r="T23">
        <v>14</v>
      </c>
      <c r="U23">
        <v>3</v>
      </c>
      <c r="V23">
        <v>20</v>
      </c>
      <c r="W23">
        <v>1</v>
      </c>
      <c r="X23">
        <v>20</v>
      </c>
      <c r="Y23">
        <v>0</v>
      </c>
      <c r="Z23">
        <v>19</v>
      </c>
      <c r="AA23">
        <v>1</v>
      </c>
      <c r="AB23">
        <v>20</v>
      </c>
      <c r="AC23">
        <v>4</v>
      </c>
      <c r="AD23">
        <v>16</v>
      </c>
      <c r="AE23">
        <v>1</v>
      </c>
      <c r="AF23">
        <v>20</v>
      </c>
      <c r="AG23">
        <v>1</v>
      </c>
      <c r="AH23">
        <v>19</v>
      </c>
      <c r="AI23">
        <v>1</v>
      </c>
      <c r="AJ23">
        <v>19</v>
      </c>
      <c r="AK23">
        <v>1</v>
      </c>
      <c r="AL23">
        <v>19</v>
      </c>
      <c r="AM23">
        <v>1</v>
      </c>
      <c r="AN23">
        <v>19</v>
      </c>
      <c r="AO23">
        <v>1</v>
      </c>
      <c r="AP23">
        <v>16</v>
      </c>
      <c r="AQ23">
        <v>0</v>
      </c>
      <c r="AR23">
        <v>20</v>
      </c>
      <c r="AS23">
        <v>0</v>
      </c>
      <c r="AT23">
        <v>20</v>
      </c>
      <c r="AU23">
        <v>1</v>
      </c>
      <c r="AV23">
        <v>20</v>
      </c>
      <c r="AW23">
        <v>0</v>
      </c>
      <c r="AX23">
        <v>20</v>
      </c>
      <c r="AY23">
        <v>0</v>
      </c>
      <c r="AZ23">
        <v>16</v>
      </c>
      <c r="BA23">
        <v>1</v>
      </c>
      <c r="BB23">
        <v>20</v>
      </c>
      <c r="BC23">
        <v>5</v>
      </c>
      <c r="BD23">
        <v>20</v>
      </c>
      <c r="BE23">
        <v>1</v>
      </c>
      <c r="BF23">
        <v>16</v>
      </c>
      <c r="BG23">
        <v>2</v>
      </c>
      <c r="BH23" s="2">
        <f t="shared" si="0"/>
        <v>18.689655172413794</v>
      </c>
    </row>
    <row r="24" spans="1:60" x14ac:dyDescent="0.25">
      <c r="A24" s="1">
        <v>43635</v>
      </c>
      <c r="B24">
        <v>28</v>
      </c>
      <c r="C24">
        <v>0</v>
      </c>
      <c r="D24">
        <v>28</v>
      </c>
      <c r="E24">
        <v>2</v>
      </c>
      <c r="F24">
        <v>23</v>
      </c>
      <c r="G24">
        <v>1</v>
      </c>
      <c r="H24">
        <v>23</v>
      </c>
      <c r="I24">
        <v>0</v>
      </c>
      <c r="J24">
        <v>27</v>
      </c>
      <c r="K24">
        <v>3</v>
      </c>
      <c r="L24">
        <v>28</v>
      </c>
      <c r="M24">
        <v>1</v>
      </c>
      <c r="N24">
        <v>28</v>
      </c>
      <c r="O24">
        <v>0</v>
      </c>
      <c r="P24">
        <v>28</v>
      </c>
      <c r="Q24">
        <v>1</v>
      </c>
      <c r="R24">
        <v>26</v>
      </c>
      <c r="S24">
        <v>1</v>
      </c>
      <c r="T24">
        <v>20</v>
      </c>
      <c r="U24">
        <v>1</v>
      </c>
      <c r="V24">
        <v>28</v>
      </c>
      <c r="W24">
        <v>1</v>
      </c>
      <c r="X24">
        <v>28</v>
      </c>
      <c r="Y24">
        <v>0</v>
      </c>
      <c r="Z24">
        <v>27</v>
      </c>
      <c r="AA24">
        <v>1</v>
      </c>
      <c r="AB24">
        <v>28</v>
      </c>
      <c r="AC24">
        <v>9</v>
      </c>
      <c r="AD24">
        <v>23</v>
      </c>
      <c r="AE24">
        <v>2</v>
      </c>
      <c r="AF24">
        <v>28</v>
      </c>
      <c r="AG24">
        <v>0</v>
      </c>
      <c r="AH24">
        <v>27</v>
      </c>
      <c r="AI24">
        <v>1</v>
      </c>
      <c r="AJ24">
        <v>27</v>
      </c>
      <c r="AK24">
        <v>2</v>
      </c>
      <c r="AL24">
        <v>27</v>
      </c>
      <c r="AM24">
        <v>2</v>
      </c>
      <c r="AN24">
        <v>27</v>
      </c>
      <c r="AO24">
        <v>2</v>
      </c>
      <c r="AP24">
        <v>23</v>
      </c>
      <c r="AQ24">
        <v>0</v>
      </c>
      <c r="AR24">
        <v>28</v>
      </c>
      <c r="AS24">
        <v>1</v>
      </c>
      <c r="AT24">
        <v>28</v>
      </c>
      <c r="AU24">
        <v>0</v>
      </c>
      <c r="AV24">
        <v>28</v>
      </c>
      <c r="AW24">
        <v>0</v>
      </c>
      <c r="AX24">
        <v>28</v>
      </c>
      <c r="AY24">
        <v>0</v>
      </c>
      <c r="AZ24">
        <v>23</v>
      </c>
      <c r="BA24">
        <v>0</v>
      </c>
      <c r="BB24">
        <v>28</v>
      </c>
      <c r="BC24">
        <v>2</v>
      </c>
      <c r="BD24">
        <v>28</v>
      </c>
      <c r="BE24">
        <v>1</v>
      </c>
      <c r="BF24">
        <v>23</v>
      </c>
      <c r="BG24">
        <v>0</v>
      </c>
      <c r="BH24" s="2">
        <f t="shared" si="0"/>
        <v>26.413793103448278</v>
      </c>
    </row>
    <row r="25" spans="1:60" x14ac:dyDescent="0.25">
      <c r="A25" s="1">
        <v>43636</v>
      </c>
      <c r="B25">
        <v>45</v>
      </c>
      <c r="C25">
        <v>1</v>
      </c>
      <c r="D25">
        <v>41</v>
      </c>
      <c r="E25">
        <v>2</v>
      </c>
      <c r="F25">
        <v>43</v>
      </c>
      <c r="G25">
        <v>0</v>
      </c>
      <c r="H25">
        <v>43</v>
      </c>
      <c r="I25">
        <v>1</v>
      </c>
      <c r="J25">
        <v>51</v>
      </c>
      <c r="K25">
        <v>5</v>
      </c>
      <c r="L25">
        <v>41</v>
      </c>
      <c r="M25">
        <v>2</v>
      </c>
      <c r="N25">
        <v>41</v>
      </c>
      <c r="O25">
        <v>1</v>
      </c>
      <c r="P25">
        <v>45</v>
      </c>
      <c r="Q25">
        <v>0</v>
      </c>
      <c r="R25">
        <v>46</v>
      </c>
      <c r="S25">
        <v>2</v>
      </c>
      <c r="T25">
        <v>38</v>
      </c>
      <c r="U25">
        <v>1</v>
      </c>
      <c r="V25">
        <v>41</v>
      </c>
      <c r="W25">
        <v>0</v>
      </c>
      <c r="X25">
        <v>45</v>
      </c>
      <c r="Y25">
        <v>0</v>
      </c>
      <c r="Z25">
        <v>51</v>
      </c>
      <c r="AA25">
        <v>1</v>
      </c>
      <c r="AB25">
        <v>45</v>
      </c>
      <c r="AC25">
        <v>5</v>
      </c>
      <c r="AD25">
        <v>43</v>
      </c>
      <c r="AE25">
        <v>3</v>
      </c>
      <c r="AF25">
        <v>45</v>
      </c>
      <c r="AG25">
        <v>1</v>
      </c>
      <c r="AH25">
        <v>45</v>
      </c>
      <c r="AI25">
        <v>3</v>
      </c>
      <c r="AJ25">
        <v>45</v>
      </c>
      <c r="AK25">
        <v>2</v>
      </c>
      <c r="AL25">
        <v>45</v>
      </c>
      <c r="AM25">
        <v>2</v>
      </c>
      <c r="AN25">
        <v>51</v>
      </c>
      <c r="AO25">
        <v>0</v>
      </c>
      <c r="AP25">
        <v>43</v>
      </c>
      <c r="AQ25">
        <v>1</v>
      </c>
      <c r="AR25">
        <v>41</v>
      </c>
      <c r="AS25">
        <v>1</v>
      </c>
      <c r="AT25">
        <v>45</v>
      </c>
      <c r="AU25">
        <v>1</v>
      </c>
      <c r="AV25">
        <v>41</v>
      </c>
      <c r="AW25">
        <v>0</v>
      </c>
      <c r="AX25">
        <v>41</v>
      </c>
      <c r="AY25">
        <v>0</v>
      </c>
      <c r="AZ25">
        <v>43</v>
      </c>
      <c r="BA25">
        <v>1</v>
      </c>
      <c r="BB25">
        <v>45</v>
      </c>
      <c r="BC25">
        <v>1</v>
      </c>
      <c r="BD25">
        <v>41</v>
      </c>
      <c r="BE25">
        <v>0</v>
      </c>
      <c r="BF25">
        <v>43</v>
      </c>
      <c r="BG25">
        <v>1</v>
      </c>
      <c r="BH25" s="2">
        <f t="shared" si="0"/>
        <v>43.896551724137929</v>
      </c>
    </row>
    <row r="26" spans="1:60" x14ac:dyDescent="0.25">
      <c r="A26" s="1">
        <v>43637</v>
      </c>
      <c r="B26">
        <v>64</v>
      </c>
      <c r="C26">
        <v>1</v>
      </c>
      <c r="D26">
        <v>63</v>
      </c>
      <c r="E26">
        <v>4</v>
      </c>
      <c r="F26">
        <v>57</v>
      </c>
      <c r="G26">
        <v>1</v>
      </c>
      <c r="H26">
        <v>57</v>
      </c>
      <c r="I26">
        <v>1</v>
      </c>
      <c r="J26">
        <v>67</v>
      </c>
      <c r="K26">
        <v>9</v>
      </c>
      <c r="L26">
        <v>63</v>
      </c>
      <c r="M26">
        <v>3</v>
      </c>
      <c r="N26">
        <v>63</v>
      </c>
      <c r="O26">
        <v>1</v>
      </c>
      <c r="P26">
        <v>64</v>
      </c>
      <c r="Q26">
        <v>1</v>
      </c>
      <c r="R26">
        <v>63</v>
      </c>
      <c r="S26">
        <v>3</v>
      </c>
      <c r="T26">
        <v>51</v>
      </c>
      <c r="U26">
        <v>3</v>
      </c>
      <c r="V26">
        <v>63</v>
      </c>
      <c r="W26">
        <v>0</v>
      </c>
      <c r="X26">
        <v>64</v>
      </c>
      <c r="Y26">
        <v>1</v>
      </c>
      <c r="Z26">
        <v>67</v>
      </c>
      <c r="AA26">
        <v>1</v>
      </c>
      <c r="AB26">
        <v>64</v>
      </c>
      <c r="AC26">
        <v>8</v>
      </c>
      <c r="AD26">
        <v>57</v>
      </c>
      <c r="AE26">
        <v>0</v>
      </c>
      <c r="AF26">
        <v>64</v>
      </c>
      <c r="AG26">
        <v>6</v>
      </c>
      <c r="AH26">
        <v>65</v>
      </c>
      <c r="AI26">
        <v>2</v>
      </c>
      <c r="AJ26">
        <v>65</v>
      </c>
      <c r="AK26">
        <v>2</v>
      </c>
      <c r="AL26">
        <v>65</v>
      </c>
      <c r="AM26">
        <v>2</v>
      </c>
      <c r="AN26">
        <v>67</v>
      </c>
      <c r="AO26">
        <v>2</v>
      </c>
      <c r="AP26">
        <v>57</v>
      </c>
      <c r="AQ26">
        <v>0</v>
      </c>
      <c r="AR26">
        <v>63</v>
      </c>
      <c r="AS26">
        <v>2</v>
      </c>
      <c r="AT26">
        <v>64</v>
      </c>
      <c r="AU26">
        <v>2</v>
      </c>
      <c r="AV26">
        <v>63</v>
      </c>
      <c r="AW26">
        <v>0</v>
      </c>
      <c r="AX26">
        <v>63</v>
      </c>
      <c r="AY26">
        <v>0</v>
      </c>
      <c r="AZ26">
        <v>57</v>
      </c>
      <c r="BA26">
        <v>1</v>
      </c>
      <c r="BB26">
        <v>64</v>
      </c>
      <c r="BC26">
        <v>2</v>
      </c>
      <c r="BD26">
        <v>63</v>
      </c>
      <c r="BE26">
        <v>1</v>
      </c>
      <c r="BF26">
        <v>57</v>
      </c>
      <c r="BG26">
        <v>2</v>
      </c>
      <c r="BH26" s="2">
        <f t="shared" si="0"/>
        <v>62.206896551724135</v>
      </c>
    </row>
    <row r="27" spans="1:60" x14ac:dyDescent="0.25">
      <c r="A27" s="1">
        <v>43638</v>
      </c>
      <c r="B27">
        <v>27</v>
      </c>
      <c r="C27">
        <v>0</v>
      </c>
      <c r="D27">
        <v>25</v>
      </c>
      <c r="E27">
        <v>1</v>
      </c>
      <c r="F27">
        <v>24</v>
      </c>
      <c r="G27">
        <v>1</v>
      </c>
      <c r="H27">
        <v>24</v>
      </c>
      <c r="I27">
        <v>0</v>
      </c>
      <c r="J27">
        <v>31</v>
      </c>
      <c r="K27">
        <v>4</v>
      </c>
      <c r="L27">
        <v>25</v>
      </c>
      <c r="M27">
        <v>1</v>
      </c>
      <c r="N27">
        <v>25</v>
      </c>
      <c r="O27">
        <v>0</v>
      </c>
      <c r="P27">
        <v>27</v>
      </c>
      <c r="Q27">
        <v>1</v>
      </c>
      <c r="R27">
        <v>27</v>
      </c>
      <c r="S27">
        <v>1</v>
      </c>
      <c r="T27">
        <v>22</v>
      </c>
      <c r="U27">
        <v>3</v>
      </c>
      <c r="V27">
        <v>25</v>
      </c>
      <c r="W27">
        <v>1</v>
      </c>
      <c r="X27">
        <v>27</v>
      </c>
      <c r="Y27">
        <v>0</v>
      </c>
      <c r="Z27">
        <v>31</v>
      </c>
      <c r="AA27">
        <v>0</v>
      </c>
      <c r="AB27">
        <v>27</v>
      </c>
      <c r="AC27">
        <v>5</v>
      </c>
      <c r="AD27">
        <v>24</v>
      </c>
      <c r="AE27">
        <v>1</v>
      </c>
      <c r="AF27">
        <v>27</v>
      </c>
      <c r="AG27">
        <v>2</v>
      </c>
      <c r="AH27">
        <v>28</v>
      </c>
      <c r="AI27">
        <v>1</v>
      </c>
      <c r="AJ27">
        <v>28</v>
      </c>
      <c r="AK27">
        <v>2</v>
      </c>
      <c r="AL27">
        <v>28</v>
      </c>
      <c r="AM27">
        <v>1</v>
      </c>
      <c r="AN27">
        <v>31</v>
      </c>
      <c r="AO27">
        <v>0</v>
      </c>
      <c r="AP27">
        <v>24</v>
      </c>
      <c r="AQ27">
        <v>0</v>
      </c>
      <c r="AR27">
        <v>25</v>
      </c>
      <c r="AS27">
        <v>1</v>
      </c>
      <c r="AT27">
        <v>27</v>
      </c>
      <c r="AU27">
        <v>2</v>
      </c>
      <c r="AV27">
        <v>25</v>
      </c>
      <c r="AW27">
        <v>0</v>
      </c>
      <c r="AX27">
        <v>25</v>
      </c>
      <c r="AY27">
        <v>0</v>
      </c>
      <c r="AZ27">
        <v>24</v>
      </c>
      <c r="BA27">
        <v>1</v>
      </c>
      <c r="BB27">
        <v>27</v>
      </c>
      <c r="BC27">
        <v>0</v>
      </c>
      <c r="BD27">
        <v>25</v>
      </c>
      <c r="BE27">
        <v>1</v>
      </c>
      <c r="BF27">
        <v>24</v>
      </c>
      <c r="BG27">
        <v>0</v>
      </c>
      <c r="BH27" s="2">
        <f t="shared" si="0"/>
        <v>26.172413793103448</v>
      </c>
    </row>
    <row r="28" spans="1:60" x14ac:dyDescent="0.25">
      <c r="A28" s="1">
        <v>43639</v>
      </c>
      <c r="B28">
        <v>27</v>
      </c>
      <c r="C28">
        <v>0</v>
      </c>
      <c r="D28">
        <v>21</v>
      </c>
      <c r="E28">
        <v>1</v>
      </c>
      <c r="F28">
        <v>22</v>
      </c>
      <c r="G28">
        <v>0</v>
      </c>
      <c r="H28">
        <v>22</v>
      </c>
      <c r="I28">
        <v>0</v>
      </c>
      <c r="J28">
        <v>27</v>
      </c>
      <c r="K28">
        <v>6</v>
      </c>
      <c r="L28">
        <v>21</v>
      </c>
      <c r="M28">
        <v>1</v>
      </c>
      <c r="N28">
        <v>21</v>
      </c>
      <c r="O28">
        <v>1</v>
      </c>
      <c r="P28">
        <v>27</v>
      </c>
      <c r="Q28">
        <v>0</v>
      </c>
      <c r="R28">
        <v>23</v>
      </c>
      <c r="S28">
        <v>1</v>
      </c>
      <c r="T28">
        <v>20</v>
      </c>
      <c r="U28">
        <v>2</v>
      </c>
      <c r="V28">
        <v>21</v>
      </c>
      <c r="W28">
        <v>0</v>
      </c>
      <c r="X28">
        <v>27</v>
      </c>
      <c r="Y28">
        <v>1</v>
      </c>
      <c r="Z28">
        <v>27</v>
      </c>
      <c r="AA28">
        <v>2</v>
      </c>
      <c r="AB28">
        <v>27</v>
      </c>
      <c r="AC28">
        <v>5</v>
      </c>
      <c r="AD28">
        <v>22</v>
      </c>
      <c r="AE28">
        <v>2</v>
      </c>
      <c r="AF28">
        <v>27</v>
      </c>
      <c r="AG28">
        <v>1</v>
      </c>
      <c r="AH28">
        <v>21</v>
      </c>
      <c r="AI28">
        <v>2</v>
      </c>
      <c r="AJ28">
        <v>21</v>
      </c>
      <c r="AK28">
        <v>0</v>
      </c>
      <c r="AL28">
        <v>21</v>
      </c>
      <c r="AM28">
        <v>1</v>
      </c>
      <c r="AN28">
        <v>27</v>
      </c>
      <c r="AO28">
        <v>0</v>
      </c>
      <c r="AP28">
        <v>22</v>
      </c>
      <c r="AQ28">
        <v>0</v>
      </c>
      <c r="AR28">
        <v>21</v>
      </c>
      <c r="AS28">
        <v>1</v>
      </c>
      <c r="AT28">
        <v>27</v>
      </c>
      <c r="AU28">
        <v>1</v>
      </c>
      <c r="AV28">
        <v>21</v>
      </c>
      <c r="AW28">
        <v>0</v>
      </c>
      <c r="AX28">
        <v>21</v>
      </c>
      <c r="AY28">
        <v>1</v>
      </c>
      <c r="AZ28">
        <v>22</v>
      </c>
      <c r="BA28">
        <v>0</v>
      </c>
      <c r="BB28">
        <v>27</v>
      </c>
      <c r="BC28">
        <v>0</v>
      </c>
      <c r="BD28">
        <v>21</v>
      </c>
      <c r="BE28">
        <v>0</v>
      </c>
      <c r="BF28">
        <v>22</v>
      </c>
      <c r="BG28">
        <v>0</v>
      </c>
      <c r="BH28" s="2">
        <f t="shared" si="0"/>
        <v>23.310344827586206</v>
      </c>
    </row>
    <row r="29" spans="1:60" x14ac:dyDescent="0.25">
      <c r="A29" s="1">
        <v>43640</v>
      </c>
      <c r="B29">
        <v>22</v>
      </c>
      <c r="C29">
        <v>0</v>
      </c>
      <c r="D29">
        <v>20</v>
      </c>
      <c r="E29">
        <v>1</v>
      </c>
      <c r="F29">
        <v>21</v>
      </c>
      <c r="G29">
        <v>1</v>
      </c>
      <c r="H29">
        <v>21</v>
      </c>
      <c r="I29">
        <v>0</v>
      </c>
      <c r="J29">
        <v>25</v>
      </c>
      <c r="K29">
        <v>5</v>
      </c>
      <c r="L29">
        <v>20</v>
      </c>
      <c r="M29">
        <v>1</v>
      </c>
      <c r="N29">
        <v>20</v>
      </c>
      <c r="O29">
        <v>1</v>
      </c>
      <c r="P29">
        <v>22</v>
      </c>
      <c r="Q29">
        <v>1</v>
      </c>
      <c r="R29">
        <v>23</v>
      </c>
      <c r="S29">
        <v>0</v>
      </c>
      <c r="T29">
        <v>19</v>
      </c>
      <c r="U29">
        <v>1</v>
      </c>
      <c r="V29">
        <v>20</v>
      </c>
      <c r="W29">
        <v>0</v>
      </c>
      <c r="X29">
        <v>22</v>
      </c>
      <c r="Y29">
        <v>1</v>
      </c>
      <c r="Z29">
        <v>25</v>
      </c>
      <c r="AA29">
        <v>0</v>
      </c>
      <c r="AB29">
        <v>22</v>
      </c>
      <c r="AC29">
        <v>4</v>
      </c>
      <c r="AD29">
        <v>21</v>
      </c>
      <c r="AE29">
        <v>0</v>
      </c>
      <c r="AF29">
        <v>22</v>
      </c>
      <c r="AG29">
        <v>1</v>
      </c>
      <c r="AH29">
        <v>23</v>
      </c>
      <c r="AI29">
        <v>1</v>
      </c>
      <c r="AJ29">
        <v>23</v>
      </c>
      <c r="AK29">
        <v>0</v>
      </c>
      <c r="AL29">
        <v>23</v>
      </c>
      <c r="AM29">
        <v>2</v>
      </c>
      <c r="AN29">
        <v>25</v>
      </c>
      <c r="AO29">
        <v>1</v>
      </c>
      <c r="AP29">
        <v>21</v>
      </c>
      <c r="AQ29">
        <v>2</v>
      </c>
      <c r="AR29">
        <v>20</v>
      </c>
      <c r="AS29">
        <v>0</v>
      </c>
      <c r="AT29">
        <v>22</v>
      </c>
      <c r="AU29">
        <v>0</v>
      </c>
      <c r="AV29">
        <v>20</v>
      </c>
      <c r="AW29">
        <v>0</v>
      </c>
      <c r="AX29">
        <v>20</v>
      </c>
      <c r="AY29">
        <v>0</v>
      </c>
      <c r="AZ29">
        <v>21</v>
      </c>
      <c r="BA29">
        <v>0</v>
      </c>
      <c r="BB29">
        <v>22</v>
      </c>
      <c r="BC29">
        <v>1</v>
      </c>
      <c r="BD29">
        <v>20</v>
      </c>
      <c r="BE29">
        <v>0</v>
      </c>
      <c r="BF29">
        <v>21</v>
      </c>
      <c r="BG29">
        <v>1</v>
      </c>
      <c r="BH29" s="2">
        <f t="shared" si="0"/>
        <v>21.586206896551722</v>
      </c>
    </row>
    <row r="30" spans="1:60" x14ac:dyDescent="0.25">
      <c r="A30" s="1">
        <v>43641</v>
      </c>
      <c r="B30">
        <v>35</v>
      </c>
      <c r="C30">
        <v>1</v>
      </c>
      <c r="D30">
        <v>30</v>
      </c>
      <c r="E30">
        <v>2</v>
      </c>
      <c r="F30">
        <v>35</v>
      </c>
      <c r="G30">
        <v>1</v>
      </c>
      <c r="H30">
        <v>35</v>
      </c>
      <c r="I30">
        <v>1</v>
      </c>
      <c r="J30">
        <v>40</v>
      </c>
      <c r="K30">
        <v>4</v>
      </c>
      <c r="L30">
        <v>30</v>
      </c>
      <c r="M30">
        <v>0</v>
      </c>
      <c r="N30">
        <v>30</v>
      </c>
      <c r="O30">
        <v>2</v>
      </c>
      <c r="P30">
        <v>35</v>
      </c>
      <c r="Q30">
        <v>0</v>
      </c>
      <c r="R30">
        <v>37</v>
      </c>
      <c r="S30">
        <v>1</v>
      </c>
      <c r="T30">
        <v>31</v>
      </c>
      <c r="U30">
        <v>2</v>
      </c>
      <c r="V30">
        <v>30</v>
      </c>
      <c r="W30">
        <v>2</v>
      </c>
      <c r="X30">
        <v>35</v>
      </c>
      <c r="Y30">
        <v>0</v>
      </c>
      <c r="Z30">
        <v>40</v>
      </c>
      <c r="AA30">
        <v>1</v>
      </c>
      <c r="AB30">
        <v>35</v>
      </c>
      <c r="AC30">
        <v>7</v>
      </c>
      <c r="AD30">
        <v>35</v>
      </c>
      <c r="AE30">
        <v>2</v>
      </c>
      <c r="AF30">
        <v>35</v>
      </c>
      <c r="AG30">
        <v>1</v>
      </c>
      <c r="AH30">
        <v>35</v>
      </c>
      <c r="AI30">
        <v>1</v>
      </c>
      <c r="AJ30">
        <v>35</v>
      </c>
      <c r="AK30">
        <v>1</v>
      </c>
      <c r="AL30">
        <v>35</v>
      </c>
      <c r="AM30">
        <v>0</v>
      </c>
      <c r="AN30">
        <v>40</v>
      </c>
      <c r="AO30">
        <v>0</v>
      </c>
      <c r="AP30">
        <v>35</v>
      </c>
      <c r="AQ30">
        <v>0</v>
      </c>
      <c r="AR30">
        <v>30</v>
      </c>
      <c r="AS30">
        <v>1</v>
      </c>
      <c r="AT30">
        <v>35</v>
      </c>
      <c r="AU30">
        <v>1</v>
      </c>
      <c r="AV30">
        <v>30</v>
      </c>
      <c r="AW30">
        <v>0</v>
      </c>
      <c r="AX30">
        <v>30</v>
      </c>
      <c r="AY30">
        <v>0</v>
      </c>
      <c r="AZ30">
        <v>35</v>
      </c>
      <c r="BA30">
        <v>1</v>
      </c>
      <c r="BB30">
        <v>35</v>
      </c>
      <c r="BC30">
        <v>3</v>
      </c>
      <c r="BD30">
        <v>30</v>
      </c>
      <c r="BE30">
        <v>1</v>
      </c>
      <c r="BF30">
        <v>35</v>
      </c>
      <c r="BG30">
        <v>0</v>
      </c>
      <c r="BH30" s="2">
        <f t="shared" si="0"/>
        <v>34.068965517241381</v>
      </c>
    </row>
    <row r="31" spans="1:60" x14ac:dyDescent="0.25">
      <c r="A31" s="1">
        <v>43642</v>
      </c>
      <c r="B31">
        <v>22</v>
      </c>
      <c r="C31">
        <v>0</v>
      </c>
      <c r="D31">
        <v>22</v>
      </c>
      <c r="E31">
        <v>2</v>
      </c>
      <c r="F31">
        <v>20</v>
      </c>
      <c r="G31">
        <v>1</v>
      </c>
      <c r="H31">
        <v>20</v>
      </c>
      <c r="I31">
        <v>0</v>
      </c>
      <c r="J31">
        <v>27</v>
      </c>
      <c r="K31">
        <v>3</v>
      </c>
      <c r="L31">
        <v>22</v>
      </c>
      <c r="M31">
        <v>1</v>
      </c>
      <c r="N31">
        <v>22</v>
      </c>
      <c r="O31">
        <v>1</v>
      </c>
      <c r="P31">
        <v>22</v>
      </c>
      <c r="Q31">
        <v>0</v>
      </c>
      <c r="R31">
        <v>24</v>
      </c>
      <c r="S31">
        <v>1</v>
      </c>
      <c r="T31">
        <v>18</v>
      </c>
      <c r="U31">
        <v>2</v>
      </c>
      <c r="V31">
        <v>22</v>
      </c>
      <c r="W31">
        <v>2</v>
      </c>
      <c r="X31">
        <v>22</v>
      </c>
      <c r="Y31">
        <v>0</v>
      </c>
      <c r="Z31">
        <v>27</v>
      </c>
      <c r="AA31">
        <v>0</v>
      </c>
      <c r="AB31">
        <v>22</v>
      </c>
      <c r="AC31">
        <v>5</v>
      </c>
      <c r="AD31">
        <v>20</v>
      </c>
      <c r="AE31">
        <v>0</v>
      </c>
      <c r="AF31">
        <v>22</v>
      </c>
      <c r="AG31">
        <v>0</v>
      </c>
      <c r="AH31">
        <v>27</v>
      </c>
      <c r="AI31">
        <v>1</v>
      </c>
      <c r="AJ31">
        <v>27</v>
      </c>
      <c r="AK31">
        <v>0</v>
      </c>
      <c r="AL31">
        <v>27</v>
      </c>
      <c r="AM31">
        <v>0</v>
      </c>
      <c r="AN31">
        <v>27</v>
      </c>
      <c r="AO31">
        <v>1</v>
      </c>
      <c r="AP31">
        <v>20</v>
      </c>
      <c r="AQ31">
        <v>0</v>
      </c>
      <c r="AR31">
        <v>22</v>
      </c>
      <c r="AS31">
        <v>0</v>
      </c>
      <c r="AT31">
        <v>22</v>
      </c>
      <c r="AU31">
        <v>2</v>
      </c>
      <c r="AV31">
        <v>22</v>
      </c>
      <c r="AW31">
        <v>0</v>
      </c>
      <c r="AX31">
        <v>22</v>
      </c>
      <c r="AY31">
        <v>1</v>
      </c>
      <c r="AZ31">
        <v>20</v>
      </c>
      <c r="BA31">
        <v>1</v>
      </c>
      <c r="BB31">
        <v>22</v>
      </c>
      <c r="BC31">
        <v>2</v>
      </c>
      <c r="BD31">
        <v>22</v>
      </c>
      <c r="BE31">
        <v>1</v>
      </c>
      <c r="BF31">
        <v>20</v>
      </c>
      <c r="BG31">
        <v>1</v>
      </c>
      <c r="BH31" s="2">
        <f t="shared" si="0"/>
        <v>22.551724137931036</v>
      </c>
    </row>
    <row r="32" spans="1:60" x14ac:dyDescent="0.25">
      <c r="A32" s="1">
        <v>43643</v>
      </c>
      <c r="B32">
        <v>23</v>
      </c>
      <c r="C32">
        <v>0</v>
      </c>
      <c r="D32">
        <v>22</v>
      </c>
      <c r="E32">
        <v>2</v>
      </c>
      <c r="F32">
        <v>22</v>
      </c>
      <c r="G32">
        <v>2</v>
      </c>
      <c r="H32">
        <v>22</v>
      </c>
      <c r="I32">
        <v>1</v>
      </c>
      <c r="J32">
        <v>24</v>
      </c>
      <c r="K32">
        <v>2</v>
      </c>
      <c r="L32">
        <v>22</v>
      </c>
      <c r="M32">
        <v>1</v>
      </c>
      <c r="N32">
        <v>22</v>
      </c>
      <c r="O32">
        <v>1</v>
      </c>
      <c r="P32">
        <v>23</v>
      </c>
      <c r="Q32">
        <v>0</v>
      </c>
      <c r="R32">
        <v>23</v>
      </c>
      <c r="S32">
        <v>0</v>
      </c>
      <c r="T32">
        <v>20</v>
      </c>
      <c r="U32">
        <v>1</v>
      </c>
      <c r="V32">
        <v>22</v>
      </c>
      <c r="W32">
        <v>1</v>
      </c>
      <c r="X32">
        <v>23</v>
      </c>
      <c r="Y32">
        <v>0</v>
      </c>
      <c r="Z32">
        <v>24</v>
      </c>
      <c r="AA32">
        <v>0</v>
      </c>
      <c r="AB32">
        <v>23</v>
      </c>
      <c r="AC32">
        <v>10</v>
      </c>
      <c r="AD32">
        <v>22</v>
      </c>
      <c r="AE32">
        <v>0</v>
      </c>
      <c r="AF32">
        <v>23</v>
      </c>
      <c r="AG32">
        <v>1</v>
      </c>
      <c r="AH32">
        <v>23</v>
      </c>
      <c r="AI32">
        <v>1</v>
      </c>
      <c r="AJ32">
        <v>23</v>
      </c>
      <c r="AK32">
        <v>1</v>
      </c>
      <c r="AL32">
        <v>23</v>
      </c>
      <c r="AM32">
        <v>1</v>
      </c>
      <c r="AN32">
        <v>24</v>
      </c>
      <c r="AO32">
        <v>1</v>
      </c>
      <c r="AP32">
        <v>22</v>
      </c>
      <c r="AQ32">
        <v>0</v>
      </c>
      <c r="AR32">
        <v>22</v>
      </c>
      <c r="AS32">
        <v>1</v>
      </c>
      <c r="AT32">
        <v>23</v>
      </c>
      <c r="AU32">
        <v>1</v>
      </c>
      <c r="AV32">
        <v>22</v>
      </c>
      <c r="AW32">
        <v>1</v>
      </c>
      <c r="AX32">
        <v>22</v>
      </c>
      <c r="AY32">
        <v>0</v>
      </c>
      <c r="AZ32">
        <v>22</v>
      </c>
      <c r="BA32">
        <v>1</v>
      </c>
      <c r="BB32">
        <v>23</v>
      </c>
      <c r="BC32">
        <v>3</v>
      </c>
      <c r="BD32">
        <v>22</v>
      </c>
      <c r="BE32">
        <v>0</v>
      </c>
      <c r="BF32">
        <v>22</v>
      </c>
      <c r="BG32">
        <v>0</v>
      </c>
      <c r="BH32" s="2">
        <f t="shared" si="0"/>
        <v>22.517241379310345</v>
      </c>
    </row>
    <row r="33" spans="1:60" x14ac:dyDescent="0.25">
      <c r="A33" s="1">
        <v>43644</v>
      </c>
      <c r="B33">
        <v>21</v>
      </c>
      <c r="C33">
        <v>0</v>
      </c>
      <c r="D33">
        <v>20</v>
      </c>
      <c r="E33">
        <v>3</v>
      </c>
      <c r="F33">
        <v>24</v>
      </c>
      <c r="G33">
        <v>1</v>
      </c>
      <c r="H33">
        <v>24</v>
      </c>
      <c r="I33">
        <v>1</v>
      </c>
      <c r="J33">
        <v>23</v>
      </c>
      <c r="K33">
        <v>3</v>
      </c>
      <c r="L33">
        <v>20</v>
      </c>
      <c r="M33">
        <v>0</v>
      </c>
      <c r="N33">
        <v>20</v>
      </c>
      <c r="O33">
        <v>1</v>
      </c>
      <c r="P33">
        <v>21</v>
      </c>
      <c r="Q33">
        <v>0</v>
      </c>
      <c r="R33">
        <v>23</v>
      </c>
      <c r="S33">
        <v>0</v>
      </c>
      <c r="T33">
        <v>22</v>
      </c>
      <c r="U33">
        <v>2</v>
      </c>
      <c r="V33">
        <v>20</v>
      </c>
      <c r="W33">
        <v>0</v>
      </c>
      <c r="X33">
        <v>21</v>
      </c>
      <c r="Y33">
        <v>0</v>
      </c>
      <c r="Z33">
        <v>23</v>
      </c>
      <c r="AA33">
        <v>0</v>
      </c>
      <c r="AB33">
        <v>21</v>
      </c>
      <c r="AC33">
        <v>7</v>
      </c>
      <c r="AD33">
        <v>24</v>
      </c>
      <c r="AE33">
        <v>0</v>
      </c>
      <c r="AF33">
        <v>21</v>
      </c>
      <c r="AG33">
        <v>1</v>
      </c>
      <c r="AH33">
        <v>22</v>
      </c>
      <c r="AI33">
        <v>1</v>
      </c>
      <c r="AJ33">
        <v>22</v>
      </c>
      <c r="AK33">
        <v>1</v>
      </c>
      <c r="AL33">
        <v>22</v>
      </c>
      <c r="AM33">
        <v>3</v>
      </c>
      <c r="AN33">
        <v>23</v>
      </c>
      <c r="AO33">
        <v>0</v>
      </c>
      <c r="AP33">
        <v>24</v>
      </c>
      <c r="AQ33">
        <v>1</v>
      </c>
      <c r="AR33">
        <v>20</v>
      </c>
      <c r="AS33">
        <v>1</v>
      </c>
      <c r="AT33">
        <v>21</v>
      </c>
      <c r="AU33">
        <v>0</v>
      </c>
      <c r="AV33">
        <v>20</v>
      </c>
      <c r="AW33">
        <v>1</v>
      </c>
      <c r="AX33">
        <v>20</v>
      </c>
      <c r="AY33">
        <v>0</v>
      </c>
      <c r="AZ33">
        <v>24</v>
      </c>
      <c r="BA33">
        <v>2</v>
      </c>
      <c r="BB33">
        <v>21</v>
      </c>
      <c r="BC33">
        <v>1</v>
      </c>
      <c r="BD33">
        <v>20</v>
      </c>
      <c r="BE33">
        <v>0</v>
      </c>
      <c r="BF33">
        <v>24</v>
      </c>
      <c r="BG33">
        <v>1</v>
      </c>
      <c r="BH33" s="2">
        <f t="shared" si="0"/>
        <v>21.758620689655171</v>
      </c>
    </row>
    <row r="34" spans="1:60" x14ac:dyDescent="0.25">
      <c r="A34" s="1">
        <v>43645</v>
      </c>
      <c r="B34">
        <v>27</v>
      </c>
      <c r="C34">
        <v>1</v>
      </c>
      <c r="D34">
        <v>24</v>
      </c>
      <c r="E34">
        <v>4</v>
      </c>
      <c r="F34">
        <v>27</v>
      </c>
      <c r="G34">
        <v>1</v>
      </c>
      <c r="H34">
        <v>27</v>
      </c>
      <c r="I34">
        <v>0</v>
      </c>
      <c r="J34">
        <v>30</v>
      </c>
      <c r="K34">
        <v>5</v>
      </c>
      <c r="L34">
        <v>24</v>
      </c>
      <c r="M34">
        <v>0</v>
      </c>
      <c r="N34">
        <v>24</v>
      </c>
      <c r="O34">
        <v>0</v>
      </c>
      <c r="P34">
        <v>27</v>
      </c>
      <c r="Q34">
        <v>0</v>
      </c>
      <c r="R34">
        <v>27</v>
      </c>
      <c r="S34">
        <v>0</v>
      </c>
      <c r="T34">
        <v>24</v>
      </c>
      <c r="U34">
        <v>2</v>
      </c>
      <c r="V34">
        <v>24</v>
      </c>
      <c r="W34">
        <v>1</v>
      </c>
      <c r="X34">
        <v>27</v>
      </c>
      <c r="Y34">
        <v>1</v>
      </c>
      <c r="Z34">
        <v>30</v>
      </c>
      <c r="AA34">
        <v>3</v>
      </c>
      <c r="AB34">
        <v>27</v>
      </c>
      <c r="AC34">
        <v>8</v>
      </c>
      <c r="AD34">
        <v>27</v>
      </c>
      <c r="AE34">
        <v>0</v>
      </c>
      <c r="AF34">
        <v>27</v>
      </c>
      <c r="AG34">
        <v>0</v>
      </c>
      <c r="AH34">
        <v>25</v>
      </c>
      <c r="AI34">
        <v>1</v>
      </c>
      <c r="AJ34">
        <v>25</v>
      </c>
      <c r="AK34">
        <v>1</v>
      </c>
      <c r="AL34">
        <v>25</v>
      </c>
      <c r="AM34">
        <v>1</v>
      </c>
      <c r="AN34">
        <v>30</v>
      </c>
      <c r="AO34">
        <v>0</v>
      </c>
      <c r="AP34">
        <v>27</v>
      </c>
      <c r="AQ34">
        <v>0</v>
      </c>
      <c r="AR34">
        <v>24</v>
      </c>
      <c r="AS34">
        <v>1</v>
      </c>
      <c r="AT34">
        <v>27</v>
      </c>
      <c r="AU34">
        <v>1</v>
      </c>
      <c r="AV34">
        <v>24</v>
      </c>
      <c r="AW34">
        <v>0</v>
      </c>
      <c r="AX34">
        <v>24</v>
      </c>
      <c r="AY34">
        <v>0</v>
      </c>
      <c r="AZ34">
        <v>27</v>
      </c>
      <c r="BA34">
        <v>0</v>
      </c>
      <c r="BB34">
        <v>27</v>
      </c>
      <c r="BC34">
        <v>2</v>
      </c>
      <c r="BD34">
        <v>24</v>
      </c>
      <c r="BE34">
        <v>1</v>
      </c>
      <c r="BF34">
        <v>27</v>
      </c>
      <c r="BG34">
        <v>1</v>
      </c>
      <c r="BH34" s="2">
        <f t="shared" si="0"/>
        <v>26.172413793103448</v>
      </c>
    </row>
    <row r="35" spans="1:60" x14ac:dyDescent="0.25">
      <c r="A35" s="1">
        <v>43646</v>
      </c>
      <c r="B35">
        <v>59</v>
      </c>
      <c r="C35">
        <v>0</v>
      </c>
      <c r="D35">
        <v>48</v>
      </c>
      <c r="E35">
        <v>3</v>
      </c>
      <c r="F35">
        <v>51</v>
      </c>
      <c r="G35">
        <v>8</v>
      </c>
      <c r="H35">
        <v>51</v>
      </c>
      <c r="I35">
        <v>0</v>
      </c>
      <c r="J35">
        <v>62</v>
      </c>
      <c r="K35">
        <v>7</v>
      </c>
      <c r="L35">
        <v>48</v>
      </c>
      <c r="M35">
        <v>2</v>
      </c>
      <c r="N35">
        <v>48</v>
      </c>
      <c r="O35">
        <v>1</v>
      </c>
      <c r="P35">
        <v>59</v>
      </c>
      <c r="Q35">
        <v>1</v>
      </c>
      <c r="R35">
        <v>54</v>
      </c>
      <c r="S35">
        <v>1</v>
      </c>
      <c r="T35">
        <v>45</v>
      </c>
      <c r="U35">
        <v>2</v>
      </c>
      <c r="V35">
        <v>48</v>
      </c>
      <c r="W35">
        <v>1</v>
      </c>
      <c r="X35">
        <v>59</v>
      </c>
      <c r="Y35">
        <v>2</v>
      </c>
      <c r="Z35">
        <v>62</v>
      </c>
      <c r="AA35">
        <v>1</v>
      </c>
      <c r="AB35">
        <v>59</v>
      </c>
      <c r="AC35">
        <v>10</v>
      </c>
      <c r="AD35">
        <v>51</v>
      </c>
      <c r="AE35">
        <v>0</v>
      </c>
      <c r="AF35">
        <v>59</v>
      </c>
      <c r="AG35">
        <v>1</v>
      </c>
      <c r="AH35">
        <v>50</v>
      </c>
      <c r="AI35">
        <v>3</v>
      </c>
      <c r="AJ35">
        <v>50</v>
      </c>
      <c r="AK35">
        <v>1</v>
      </c>
      <c r="AL35">
        <v>50</v>
      </c>
      <c r="AM35">
        <v>3</v>
      </c>
      <c r="AN35">
        <v>62</v>
      </c>
      <c r="AO35">
        <v>1</v>
      </c>
      <c r="AP35">
        <v>51</v>
      </c>
      <c r="AQ35">
        <v>1</v>
      </c>
      <c r="AR35">
        <v>48</v>
      </c>
      <c r="AS35">
        <v>1</v>
      </c>
      <c r="AT35">
        <v>59</v>
      </c>
      <c r="AU35">
        <v>1</v>
      </c>
      <c r="AV35">
        <v>48</v>
      </c>
      <c r="AW35">
        <v>1</v>
      </c>
      <c r="AX35">
        <v>48</v>
      </c>
      <c r="AY35">
        <v>1</v>
      </c>
      <c r="AZ35">
        <v>51</v>
      </c>
      <c r="BA35">
        <v>0</v>
      </c>
      <c r="BB35">
        <v>59</v>
      </c>
      <c r="BC35">
        <v>1</v>
      </c>
      <c r="BD35">
        <v>48</v>
      </c>
      <c r="BE35">
        <v>1</v>
      </c>
      <c r="BF35">
        <v>51</v>
      </c>
      <c r="BG35">
        <v>1</v>
      </c>
      <c r="BH35" s="2">
        <f t="shared" si="0"/>
        <v>53.03448275862069</v>
      </c>
    </row>
    <row r="36" spans="1:60" x14ac:dyDescent="0.25">
      <c r="A36" s="1">
        <v>43647</v>
      </c>
      <c r="B36">
        <v>100</v>
      </c>
      <c r="C36">
        <v>2</v>
      </c>
      <c r="D36">
        <v>100</v>
      </c>
      <c r="E36">
        <v>2</v>
      </c>
      <c r="F36">
        <v>100</v>
      </c>
      <c r="G36">
        <v>8</v>
      </c>
      <c r="H36">
        <v>100</v>
      </c>
      <c r="I36">
        <v>1</v>
      </c>
      <c r="J36">
        <v>100</v>
      </c>
      <c r="K36">
        <v>9</v>
      </c>
      <c r="L36">
        <v>100</v>
      </c>
      <c r="M36">
        <v>2</v>
      </c>
      <c r="N36">
        <v>100</v>
      </c>
      <c r="O36">
        <v>2</v>
      </c>
      <c r="P36">
        <v>100</v>
      </c>
      <c r="Q36">
        <v>0</v>
      </c>
      <c r="R36">
        <v>100</v>
      </c>
      <c r="S36">
        <v>2</v>
      </c>
      <c r="T36">
        <v>89</v>
      </c>
      <c r="U36">
        <v>7</v>
      </c>
      <c r="V36">
        <v>100</v>
      </c>
      <c r="W36">
        <v>1</v>
      </c>
      <c r="X36">
        <v>100</v>
      </c>
      <c r="Y36">
        <v>3</v>
      </c>
      <c r="Z36">
        <v>100</v>
      </c>
      <c r="AA36">
        <v>2</v>
      </c>
      <c r="AB36">
        <v>100</v>
      </c>
      <c r="AC36">
        <v>13</v>
      </c>
      <c r="AD36">
        <v>100</v>
      </c>
      <c r="AE36">
        <v>1</v>
      </c>
      <c r="AF36">
        <v>100</v>
      </c>
      <c r="AG36">
        <v>1</v>
      </c>
      <c r="AH36">
        <v>100</v>
      </c>
      <c r="AI36">
        <v>4</v>
      </c>
      <c r="AJ36">
        <v>100</v>
      </c>
      <c r="AK36">
        <v>2</v>
      </c>
      <c r="AL36">
        <v>100</v>
      </c>
      <c r="AM36">
        <v>5</v>
      </c>
      <c r="AN36">
        <v>100</v>
      </c>
      <c r="AO36">
        <v>3</v>
      </c>
      <c r="AP36">
        <v>100</v>
      </c>
      <c r="AQ36">
        <v>0</v>
      </c>
      <c r="AR36">
        <v>100</v>
      </c>
      <c r="AS36">
        <v>3</v>
      </c>
      <c r="AT36">
        <v>100</v>
      </c>
      <c r="AU36">
        <v>0</v>
      </c>
      <c r="AV36">
        <v>100</v>
      </c>
      <c r="AW36">
        <v>2</v>
      </c>
      <c r="AX36">
        <v>100</v>
      </c>
      <c r="AY36">
        <v>0</v>
      </c>
      <c r="AZ36">
        <v>100</v>
      </c>
      <c r="BA36">
        <v>0</v>
      </c>
      <c r="BB36">
        <v>100</v>
      </c>
      <c r="BC36">
        <v>2</v>
      </c>
      <c r="BD36">
        <v>100</v>
      </c>
      <c r="BE36">
        <v>1</v>
      </c>
      <c r="BF36">
        <v>100</v>
      </c>
      <c r="BG36">
        <v>1</v>
      </c>
      <c r="BH36" s="2">
        <f t="shared" si="0"/>
        <v>99.620689655172413</v>
      </c>
    </row>
    <row r="37" spans="1:60" x14ac:dyDescent="0.25">
      <c r="A37" s="1">
        <v>43648</v>
      </c>
      <c r="B37">
        <v>45</v>
      </c>
      <c r="C37">
        <v>1</v>
      </c>
      <c r="D37">
        <v>42</v>
      </c>
      <c r="E37">
        <v>3</v>
      </c>
      <c r="F37">
        <v>43</v>
      </c>
      <c r="G37">
        <v>2</v>
      </c>
      <c r="H37">
        <v>43</v>
      </c>
      <c r="I37">
        <v>0</v>
      </c>
      <c r="J37">
        <v>45</v>
      </c>
      <c r="K37">
        <v>6</v>
      </c>
      <c r="L37">
        <v>42</v>
      </c>
      <c r="M37">
        <v>1</v>
      </c>
      <c r="N37">
        <v>42</v>
      </c>
      <c r="O37">
        <v>2</v>
      </c>
      <c r="P37">
        <v>45</v>
      </c>
      <c r="Q37">
        <v>1</v>
      </c>
      <c r="R37">
        <v>43</v>
      </c>
      <c r="S37">
        <v>1</v>
      </c>
      <c r="T37">
        <v>38</v>
      </c>
      <c r="U37">
        <v>2</v>
      </c>
      <c r="V37">
        <v>42</v>
      </c>
      <c r="W37">
        <v>2</v>
      </c>
      <c r="X37">
        <v>45</v>
      </c>
      <c r="Y37">
        <v>0</v>
      </c>
      <c r="Z37">
        <v>45</v>
      </c>
      <c r="AA37">
        <v>1</v>
      </c>
      <c r="AB37">
        <v>45</v>
      </c>
      <c r="AC37">
        <v>18</v>
      </c>
      <c r="AD37">
        <v>43</v>
      </c>
      <c r="AE37">
        <v>0</v>
      </c>
      <c r="AF37">
        <v>45</v>
      </c>
      <c r="AG37">
        <v>2</v>
      </c>
      <c r="AH37">
        <v>42</v>
      </c>
      <c r="AI37">
        <v>0</v>
      </c>
      <c r="AJ37">
        <v>42</v>
      </c>
      <c r="AK37">
        <v>2</v>
      </c>
      <c r="AL37">
        <v>42</v>
      </c>
      <c r="AM37">
        <v>2</v>
      </c>
      <c r="AN37">
        <v>45</v>
      </c>
      <c r="AO37">
        <v>1</v>
      </c>
      <c r="AP37">
        <v>43</v>
      </c>
      <c r="AQ37">
        <v>1</v>
      </c>
      <c r="AR37">
        <v>42</v>
      </c>
      <c r="AS37">
        <v>2</v>
      </c>
      <c r="AT37">
        <v>45</v>
      </c>
      <c r="AU37">
        <v>1</v>
      </c>
      <c r="AV37">
        <v>42</v>
      </c>
      <c r="AW37">
        <v>2</v>
      </c>
      <c r="AX37">
        <v>42</v>
      </c>
      <c r="AY37">
        <v>0</v>
      </c>
      <c r="AZ37">
        <v>43</v>
      </c>
      <c r="BA37">
        <v>0</v>
      </c>
      <c r="BB37">
        <v>45</v>
      </c>
      <c r="BC37">
        <v>1</v>
      </c>
      <c r="BD37">
        <v>42</v>
      </c>
      <c r="BE37">
        <v>1</v>
      </c>
      <c r="BF37">
        <v>43</v>
      </c>
      <c r="BG37">
        <v>0</v>
      </c>
      <c r="BH37" s="2">
        <f t="shared" si="0"/>
        <v>43.137931034482762</v>
      </c>
    </row>
    <row r="38" spans="1:60" x14ac:dyDescent="0.25">
      <c r="A38" s="1">
        <v>43649</v>
      </c>
      <c r="B38">
        <v>28</v>
      </c>
      <c r="C38">
        <v>1</v>
      </c>
      <c r="D38">
        <v>33</v>
      </c>
      <c r="E38">
        <v>2</v>
      </c>
      <c r="F38">
        <v>34</v>
      </c>
      <c r="G38">
        <v>2</v>
      </c>
      <c r="H38">
        <v>34</v>
      </c>
      <c r="I38">
        <v>0</v>
      </c>
      <c r="J38">
        <v>32</v>
      </c>
      <c r="K38">
        <v>4</v>
      </c>
      <c r="L38">
        <v>33</v>
      </c>
      <c r="M38">
        <v>2</v>
      </c>
      <c r="N38">
        <v>33</v>
      </c>
      <c r="O38">
        <v>0</v>
      </c>
      <c r="P38">
        <v>28</v>
      </c>
      <c r="Q38">
        <v>1</v>
      </c>
      <c r="R38">
        <v>35</v>
      </c>
      <c r="S38">
        <v>1</v>
      </c>
      <c r="T38">
        <v>30</v>
      </c>
      <c r="U38">
        <v>1</v>
      </c>
      <c r="V38">
        <v>33</v>
      </c>
      <c r="W38">
        <v>1</v>
      </c>
      <c r="X38">
        <v>28</v>
      </c>
      <c r="Y38">
        <v>0</v>
      </c>
      <c r="Z38">
        <v>32</v>
      </c>
      <c r="AA38">
        <v>1</v>
      </c>
      <c r="AB38">
        <v>28</v>
      </c>
      <c r="AC38">
        <v>18</v>
      </c>
      <c r="AD38">
        <v>34</v>
      </c>
      <c r="AE38">
        <v>0</v>
      </c>
      <c r="AF38">
        <v>28</v>
      </c>
      <c r="AG38">
        <v>2</v>
      </c>
      <c r="AH38">
        <v>38</v>
      </c>
      <c r="AI38">
        <v>2</v>
      </c>
      <c r="AJ38">
        <v>38</v>
      </c>
      <c r="AK38">
        <v>2</v>
      </c>
      <c r="AL38">
        <v>38</v>
      </c>
      <c r="AM38">
        <v>1</v>
      </c>
      <c r="AN38">
        <v>32</v>
      </c>
      <c r="AO38">
        <v>1</v>
      </c>
      <c r="AP38">
        <v>34</v>
      </c>
      <c r="AQ38">
        <v>0</v>
      </c>
      <c r="AR38">
        <v>33</v>
      </c>
      <c r="AS38">
        <v>2</v>
      </c>
      <c r="AT38">
        <v>28</v>
      </c>
      <c r="AU38">
        <v>1</v>
      </c>
      <c r="AV38">
        <v>33</v>
      </c>
      <c r="AW38">
        <v>1</v>
      </c>
      <c r="AX38">
        <v>33</v>
      </c>
      <c r="AY38">
        <v>0</v>
      </c>
      <c r="AZ38">
        <v>34</v>
      </c>
      <c r="BA38">
        <v>2</v>
      </c>
      <c r="BB38">
        <v>28</v>
      </c>
      <c r="BC38">
        <v>0</v>
      </c>
      <c r="BD38">
        <v>33</v>
      </c>
      <c r="BE38">
        <v>2</v>
      </c>
      <c r="BF38">
        <v>34</v>
      </c>
      <c r="BG38">
        <v>1</v>
      </c>
      <c r="BH38" s="2">
        <f t="shared" si="0"/>
        <v>32.379310344827587</v>
      </c>
    </row>
    <row r="39" spans="1:60" x14ac:dyDescent="0.25">
      <c r="A39" s="1">
        <v>43650</v>
      </c>
      <c r="B39">
        <v>31</v>
      </c>
      <c r="C39">
        <v>0</v>
      </c>
      <c r="D39">
        <v>30</v>
      </c>
      <c r="E39">
        <v>1</v>
      </c>
      <c r="F39">
        <v>29</v>
      </c>
      <c r="G39">
        <v>1</v>
      </c>
      <c r="H39">
        <v>29</v>
      </c>
      <c r="I39">
        <v>0</v>
      </c>
      <c r="J39">
        <v>36</v>
      </c>
      <c r="K39">
        <v>2</v>
      </c>
      <c r="L39">
        <v>30</v>
      </c>
      <c r="M39">
        <v>1</v>
      </c>
      <c r="N39">
        <v>30</v>
      </c>
      <c r="O39">
        <v>0</v>
      </c>
      <c r="P39">
        <v>31</v>
      </c>
      <c r="Q39">
        <v>0</v>
      </c>
      <c r="R39">
        <v>33</v>
      </c>
      <c r="S39">
        <v>3</v>
      </c>
      <c r="T39">
        <v>26</v>
      </c>
      <c r="U39">
        <v>2</v>
      </c>
      <c r="V39">
        <v>30</v>
      </c>
      <c r="W39">
        <v>1</v>
      </c>
      <c r="X39">
        <v>31</v>
      </c>
      <c r="Y39">
        <v>2</v>
      </c>
      <c r="Z39">
        <v>36</v>
      </c>
      <c r="AA39">
        <v>1</v>
      </c>
      <c r="AB39">
        <v>31</v>
      </c>
      <c r="AC39">
        <v>10</v>
      </c>
      <c r="AD39">
        <v>29</v>
      </c>
      <c r="AE39">
        <v>2</v>
      </c>
      <c r="AF39">
        <v>31</v>
      </c>
      <c r="AG39">
        <v>1</v>
      </c>
      <c r="AH39">
        <v>35</v>
      </c>
      <c r="AI39">
        <v>1</v>
      </c>
      <c r="AJ39">
        <v>35</v>
      </c>
      <c r="AK39">
        <v>2</v>
      </c>
      <c r="AL39">
        <v>35</v>
      </c>
      <c r="AM39">
        <v>1</v>
      </c>
      <c r="AN39">
        <v>36</v>
      </c>
      <c r="AO39">
        <v>2</v>
      </c>
      <c r="AP39">
        <v>29</v>
      </c>
      <c r="AQ39">
        <v>0</v>
      </c>
      <c r="AR39">
        <v>30</v>
      </c>
      <c r="AS39">
        <v>0</v>
      </c>
      <c r="AT39">
        <v>31</v>
      </c>
      <c r="AU39">
        <v>1</v>
      </c>
      <c r="AV39">
        <v>30</v>
      </c>
      <c r="AW39">
        <v>1</v>
      </c>
      <c r="AX39">
        <v>30</v>
      </c>
      <c r="AY39">
        <v>0</v>
      </c>
      <c r="AZ39">
        <v>29</v>
      </c>
      <c r="BA39">
        <v>0</v>
      </c>
      <c r="BB39">
        <v>31</v>
      </c>
      <c r="BC39">
        <v>1</v>
      </c>
      <c r="BD39">
        <v>30</v>
      </c>
      <c r="BE39">
        <v>2</v>
      </c>
      <c r="BF39">
        <v>29</v>
      </c>
      <c r="BG39">
        <v>1</v>
      </c>
      <c r="BH39" s="2">
        <f t="shared" si="0"/>
        <v>31.137931034482758</v>
      </c>
    </row>
    <row r="40" spans="1:60" x14ac:dyDescent="0.25">
      <c r="A40" s="1">
        <v>43651</v>
      </c>
      <c r="B40">
        <v>25</v>
      </c>
      <c r="C40">
        <v>0</v>
      </c>
      <c r="D40">
        <v>26</v>
      </c>
      <c r="E40">
        <v>1</v>
      </c>
      <c r="F40">
        <v>27</v>
      </c>
      <c r="G40">
        <v>1</v>
      </c>
      <c r="H40">
        <v>27</v>
      </c>
      <c r="I40">
        <v>1</v>
      </c>
      <c r="J40">
        <v>29</v>
      </c>
      <c r="K40">
        <v>3</v>
      </c>
      <c r="L40">
        <v>26</v>
      </c>
      <c r="M40">
        <v>0</v>
      </c>
      <c r="N40">
        <v>26</v>
      </c>
      <c r="O40">
        <v>1</v>
      </c>
      <c r="P40">
        <v>25</v>
      </c>
      <c r="Q40">
        <v>0</v>
      </c>
      <c r="R40">
        <v>28</v>
      </c>
      <c r="S40">
        <v>1</v>
      </c>
      <c r="T40">
        <v>24</v>
      </c>
      <c r="U40">
        <v>2</v>
      </c>
      <c r="V40">
        <v>26</v>
      </c>
      <c r="W40">
        <v>1</v>
      </c>
      <c r="X40">
        <v>25</v>
      </c>
      <c r="Y40">
        <v>0</v>
      </c>
      <c r="Z40">
        <v>29</v>
      </c>
      <c r="AA40">
        <v>3</v>
      </c>
      <c r="AB40">
        <v>25</v>
      </c>
      <c r="AC40">
        <v>8</v>
      </c>
      <c r="AD40">
        <v>27</v>
      </c>
      <c r="AE40">
        <v>1</v>
      </c>
      <c r="AF40">
        <v>25</v>
      </c>
      <c r="AG40">
        <v>1</v>
      </c>
      <c r="AH40">
        <v>29</v>
      </c>
      <c r="AI40">
        <v>2</v>
      </c>
      <c r="AJ40">
        <v>29</v>
      </c>
      <c r="AK40">
        <v>4</v>
      </c>
      <c r="AL40">
        <v>29</v>
      </c>
      <c r="AM40">
        <v>3</v>
      </c>
      <c r="AN40">
        <v>29</v>
      </c>
      <c r="AO40">
        <v>1</v>
      </c>
      <c r="AP40">
        <v>27</v>
      </c>
      <c r="AQ40">
        <v>1</v>
      </c>
      <c r="AR40">
        <v>26</v>
      </c>
      <c r="AS40">
        <v>0</v>
      </c>
      <c r="AT40">
        <v>25</v>
      </c>
      <c r="AU40">
        <v>0</v>
      </c>
      <c r="AV40">
        <v>26</v>
      </c>
      <c r="AW40">
        <v>0</v>
      </c>
      <c r="AX40">
        <v>26</v>
      </c>
      <c r="AY40">
        <v>1</v>
      </c>
      <c r="AZ40">
        <v>27</v>
      </c>
      <c r="BA40">
        <v>1</v>
      </c>
      <c r="BB40">
        <v>25</v>
      </c>
      <c r="BC40">
        <v>1</v>
      </c>
      <c r="BD40">
        <v>26</v>
      </c>
      <c r="BE40">
        <v>0</v>
      </c>
      <c r="BF40">
        <v>27</v>
      </c>
      <c r="BG40">
        <v>1</v>
      </c>
      <c r="BH40" s="2">
        <f t="shared" si="0"/>
        <v>26.586206896551722</v>
      </c>
    </row>
    <row r="41" spans="1:60" x14ac:dyDescent="0.25">
      <c r="A41" s="1">
        <v>43652</v>
      </c>
      <c r="B41">
        <v>33</v>
      </c>
      <c r="C41">
        <v>1</v>
      </c>
      <c r="D41">
        <v>32</v>
      </c>
      <c r="E41">
        <v>2</v>
      </c>
      <c r="F41">
        <v>34</v>
      </c>
      <c r="G41">
        <v>2</v>
      </c>
      <c r="H41">
        <v>34</v>
      </c>
      <c r="I41">
        <v>0</v>
      </c>
      <c r="J41">
        <v>35</v>
      </c>
      <c r="K41">
        <v>6</v>
      </c>
      <c r="L41">
        <v>32</v>
      </c>
      <c r="M41">
        <v>2</v>
      </c>
      <c r="N41">
        <v>32</v>
      </c>
      <c r="O41">
        <v>1</v>
      </c>
      <c r="P41">
        <v>33</v>
      </c>
      <c r="Q41">
        <v>1</v>
      </c>
      <c r="R41">
        <v>34</v>
      </c>
      <c r="S41">
        <v>2</v>
      </c>
      <c r="T41">
        <v>30</v>
      </c>
      <c r="U41">
        <v>2</v>
      </c>
      <c r="V41">
        <v>32</v>
      </c>
      <c r="W41">
        <v>2</v>
      </c>
      <c r="X41">
        <v>33</v>
      </c>
      <c r="Y41">
        <v>1</v>
      </c>
      <c r="Z41">
        <v>35</v>
      </c>
      <c r="AA41">
        <v>27</v>
      </c>
      <c r="AB41">
        <v>33</v>
      </c>
      <c r="AC41">
        <v>25</v>
      </c>
      <c r="AD41">
        <v>34</v>
      </c>
      <c r="AE41">
        <v>3</v>
      </c>
      <c r="AF41">
        <v>33</v>
      </c>
      <c r="AG41">
        <v>2</v>
      </c>
      <c r="AH41">
        <v>34</v>
      </c>
      <c r="AI41">
        <v>1</v>
      </c>
      <c r="AJ41">
        <v>34</v>
      </c>
      <c r="AK41">
        <v>7</v>
      </c>
      <c r="AL41">
        <v>34</v>
      </c>
      <c r="AM41">
        <v>3</v>
      </c>
      <c r="AN41">
        <v>35</v>
      </c>
      <c r="AO41">
        <v>4</v>
      </c>
      <c r="AP41">
        <v>34</v>
      </c>
      <c r="AQ41">
        <v>1</v>
      </c>
      <c r="AR41">
        <v>32</v>
      </c>
      <c r="AS41">
        <v>1</v>
      </c>
      <c r="AT41">
        <v>33</v>
      </c>
      <c r="AU41">
        <v>1</v>
      </c>
      <c r="AV41">
        <v>32</v>
      </c>
      <c r="AW41">
        <v>2</v>
      </c>
      <c r="AX41">
        <v>32</v>
      </c>
      <c r="AY41">
        <v>0</v>
      </c>
      <c r="AZ41">
        <v>34</v>
      </c>
      <c r="BA41">
        <v>0</v>
      </c>
      <c r="BB41">
        <v>33</v>
      </c>
      <c r="BC41">
        <v>3</v>
      </c>
      <c r="BD41">
        <v>32</v>
      </c>
      <c r="BE41">
        <v>1</v>
      </c>
      <c r="BF41">
        <v>34</v>
      </c>
      <c r="BG41">
        <v>2</v>
      </c>
      <c r="BH41" s="2">
        <f t="shared" si="0"/>
        <v>33.172413793103445</v>
      </c>
    </row>
    <row r="42" spans="1:60" x14ac:dyDescent="0.25">
      <c r="A42" s="1">
        <v>43653</v>
      </c>
      <c r="B42">
        <v>36</v>
      </c>
      <c r="C42">
        <v>2</v>
      </c>
      <c r="D42">
        <v>28</v>
      </c>
      <c r="E42">
        <v>1</v>
      </c>
      <c r="F42">
        <v>34</v>
      </c>
      <c r="G42">
        <v>2</v>
      </c>
      <c r="H42">
        <v>34</v>
      </c>
      <c r="I42">
        <v>2</v>
      </c>
      <c r="J42">
        <v>40</v>
      </c>
      <c r="K42">
        <v>3</v>
      </c>
      <c r="L42">
        <v>28</v>
      </c>
      <c r="M42">
        <v>1</v>
      </c>
      <c r="N42">
        <v>28</v>
      </c>
      <c r="O42">
        <v>0</v>
      </c>
      <c r="P42">
        <v>36</v>
      </c>
      <c r="Q42">
        <v>0</v>
      </c>
      <c r="R42">
        <v>35</v>
      </c>
      <c r="S42">
        <v>1</v>
      </c>
      <c r="T42">
        <v>31</v>
      </c>
      <c r="U42">
        <v>3</v>
      </c>
      <c r="V42">
        <v>28</v>
      </c>
      <c r="W42">
        <v>2</v>
      </c>
      <c r="X42">
        <v>36</v>
      </c>
      <c r="Y42">
        <v>1</v>
      </c>
      <c r="Z42">
        <v>40</v>
      </c>
      <c r="AA42">
        <v>7</v>
      </c>
      <c r="AB42">
        <v>36</v>
      </c>
      <c r="AC42">
        <v>12</v>
      </c>
      <c r="AD42">
        <v>34</v>
      </c>
      <c r="AE42">
        <v>0</v>
      </c>
      <c r="AF42">
        <v>36</v>
      </c>
      <c r="AG42">
        <v>5</v>
      </c>
      <c r="AH42">
        <v>31</v>
      </c>
      <c r="AI42">
        <v>1</v>
      </c>
      <c r="AJ42">
        <v>31</v>
      </c>
      <c r="AK42">
        <v>2</v>
      </c>
      <c r="AL42">
        <v>31</v>
      </c>
      <c r="AM42">
        <v>1</v>
      </c>
      <c r="AN42">
        <v>40</v>
      </c>
      <c r="AO42">
        <v>1</v>
      </c>
      <c r="AP42">
        <v>34</v>
      </c>
      <c r="AQ42">
        <v>0</v>
      </c>
      <c r="AR42">
        <v>28</v>
      </c>
      <c r="AS42">
        <v>0</v>
      </c>
      <c r="AT42">
        <v>36</v>
      </c>
      <c r="AU42">
        <v>1</v>
      </c>
      <c r="AV42">
        <v>28</v>
      </c>
      <c r="AW42">
        <v>2</v>
      </c>
      <c r="AX42">
        <v>28</v>
      </c>
      <c r="AY42">
        <v>1</v>
      </c>
      <c r="AZ42">
        <v>34</v>
      </c>
      <c r="BA42">
        <v>2</v>
      </c>
      <c r="BB42">
        <v>36</v>
      </c>
      <c r="BC42">
        <v>2</v>
      </c>
      <c r="BD42">
        <v>28</v>
      </c>
      <c r="BE42">
        <v>1</v>
      </c>
      <c r="BF42">
        <v>34</v>
      </c>
      <c r="BG42">
        <v>1</v>
      </c>
      <c r="BH42" s="2">
        <f t="shared" si="0"/>
        <v>33.068965517241381</v>
      </c>
    </row>
    <row r="43" spans="1:60" x14ac:dyDescent="0.25">
      <c r="A43" s="1">
        <v>43654</v>
      </c>
      <c r="B43">
        <v>32</v>
      </c>
      <c r="C43">
        <v>1</v>
      </c>
      <c r="D43">
        <v>27</v>
      </c>
      <c r="E43">
        <v>3</v>
      </c>
      <c r="F43">
        <v>30</v>
      </c>
      <c r="G43">
        <v>2</v>
      </c>
      <c r="H43">
        <v>30</v>
      </c>
      <c r="I43">
        <v>2</v>
      </c>
      <c r="J43">
        <v>37</v>
      </c>
      <c r="K43">
        <v>7</v>
      </c>
      <c r="L43">
        <v>27</v>
      </c>
      <c r="M43">
        <v>1</v>
      </c>
      <c r="N43">
        <v>27</v>
      </c>
      <c r="O43">
        <v>1</v>
      </c>
      <c r="P43">
        <v>32</v>
      </c>
      <c r="Q43">
        <v>1</v>
      </c>
      <c r="R43">
        <v>32</v>
      </c>
      <c r="S43">
        <v>2</v>
      </c>
      <c r="T43">
        <v>27</v>
      </c>
      <c r="U43">
        <v>2</v>
      </c>
      <c r="V43">
        <v>27</v>
      </c>
      <c r="W43">
        <v>1</v>
      </c>
      <c r="X43">
        <v>32</v>
      </c>
      <c r="Y43">
        <v>1</v>
      </c>
      <c r="Z43">
        <v>37</v>
      </c>
      <c r="AA43">
        <v>4</v>
      </c>
      <c r="AB43">
        <v>32</v>
      </c>
      <c r="AC43">
        <v>6</v>
      </c>
      <c r="AD43">
        <v>30</v>
      </c>
      <c r="AE43">
        <v>0</v>
      </c>
      <c r="AF43">
        <v>32</v>
      </c>
      <c r="AG43">
        <v>1</v>
      </c>
      <c r="AH43">
        <v>31</v>
      </c>
      <c r="AI43">
        <v>0</v>
      </c>
      <c r="AJ43">
        <v>31</v>
      </c>
      <c r="AK43">
        <v>1</v>
      </c>
      <c r="AL43">
        <v>31</v>
      </c>
      <c r="AM43">
        <v>0</v>
      </c>
      <c r="AN43">
        <v>37</v>
      </c>
      <c r="AO43">
        <v>1</v>
      </c>
      <c r="AP43">
        <v>30</v>
      </c>
      <c r="AQ43">
        <v>0</v>
      </c>
      <c r="AR43">
        <v>27</v>
      </c>
      <c r="AS43">
        <v>1</v>
      </c>
      <c r="AT43">
        <v>32</v>
      </c>
      <c r="AU43">
        <v>1</v>
      </c>
      <c r="AV43">
        <v>27</v>
      </c>
      <c r="AW43">
        <v>0</v>
      </c>
      <c r="AX43">
        <v>27</v>
      </c>
      <c r="AY43">
        <v>1</v>
      </c>
      <c r="AZ43">
        <v>30</v>
      </c>
      <c r="BA43">
        <v>0</v>
      </c>
      <c r="BB43">
        <v>32</v>
      </c>
      <c r="BC43">
        <v>1</v>
      </c>
      <c r="BD43">
        <v>27</v>
      </c>
      <c r="BE43">
        <v>1</v>
      </c>
      <c r="BF43">
        <v>30</v>
      </c>
      <c r="BG43">
        <v>1</v>
      </c>
      <c r="BH43" s="2">
        <f t="shared" si="0"/>
        <v>30.448275862068964</v>
      </c>
    </row>
    <row r="44" spans="1:60" x14ac:dyDescent="0.25">
      <c r="A44" s="1">
        <v>43655</v>
      </c>
      <c r="B44">
        <v>27</v>
      </c>
      <c r="C44">
        <v>1</v>
      </c>
      <c r="D44">
        <v>23</v>
      </c>
      <c r="E44">
        <v>2</v>
      </c>
      <c r="F44">
        <v>27</v>
      </c>
      <c r="G44">
        <v>1</v>
      </c>
      <c r="H44">
        <v>27</v>
      </c>
      <c r="I44">
        <v>1</v>
      </c>
      <c r="J44">
        <v>33</v>
      </c>
      <c r="K44">
        <v>3</v>
      </c>
      <c r="L44">
        <v>23</v>
      </c>
      <c r="M44">
        <v>1</v>
      </c>
      <c r="N44">
        <v>23</v>
      </c>
      <c r="O44">
        <v>1</v>
      </c>
      <c r="P44">
        <v>27</v>
      </c>
      <c r="Q44">
        <v>1</v>
      </c>
      <c r="R44">
        <v>29</v>
      </c>
      <c r="S44">
        <v>1</v>
      </c>
      <c r="T44">
        <v>25</v>
      </c>
      <c r="U44">
        <v>2</v>
      </c>
      <c r="V44">
        <v>23</v>
      </c>
      <c r="W44">
        <v>0</v>
      </c>
      <c r="X44">
        <v>27</v>
      </c>
      <c r="Y44">
        <v>1</v>
      </c>
      <c r="Z44">
        <v>33</v>
      </c>
      <c r="AA44">
        <v>1</v>
      </c>
      <c r="AB44">
        <v>27</v>
      </c>
      <c r="AC44">
        <v>6</v>
      </c>
      <c r="AD44">
        <v>27</v>
      </c>
      <c r="AE44">
        <v>0</v>
      </c>
      <c r="AF44">
        <v>27</v>
      </c>
      <c r="AG44">
        <v>3</v>
      </c>
      <c r="AH44">
        <v>28</v>
      </c>
      <c r="AI44">
        <v>3</v>
      </c>
      <c r="AJ44">
        <v>28</v>
      </c>
      <c r="AK44">
        <v>1</v>
      </c>
      <c r="AL44">
        <v>28</v>
      </c>
      <c r="AM44">
        <v>0</v>
      </c>
      <c r="AN44">
        <v>33</v>
      </c>
      <c r="AO44">
        <v>4</v>
      </c>
      <c r="AP44">
        <v>27</v>
      </c>
      <c r="AQ44">
        <v>0</v>
      </c>
      <c r="AR44">
        <v>23</v>
      </c>
      <c r="AS44">
        <v>0</v>
      </c>
      <c r="AT44">
        <v>27</v>
      </c>
      <c r="AU44">
        <v>1</v>
      </c>
      <c r="AV44">
        <v>23</v>
      </c>
      <c r="AW44">
        <v>1</v>
      </c>
      <c r="AX44">
        <v>23</v>
      </c>
      <c r="AY44">
        <v>0</v>
      </c>
      <c r="AZ44">
        <v>27</v>
      </c>
      <c r="BA44">
        <v>1</v>
      </c>
      <c r="BB44">
        <v>27</v>
      </c>
      <c r="BC44">
        <v>3</v>
      </c>
      <c r="BD44">
        <v>23</v>
      </c>
      <c r="BE44">
        <v>0</v>
      </c>
      <c r="BF44">
        <v>27</v>
      </c>
      <c r="BG44">
        <v>1</v>
      </c>
      <c r="BH44" s="2">
        <f t="shared" si="0"/>
        <v>26.620689655172413</v>
      </c>
    </row>
    <row r="45" spans="1:60" x14ac:dyDescent="0.25">
      <c r="A45" s="1">
        <v>43656</v>
      </c>
      <c r="B45">
        <v>29</v>
      </c>
      <c r="C45">
        <v>1</v>
      </c>
      <c r="D45">
        <v>22</v>
      </c>
      <c r="E45">
        <v>1</v>
      </c>
      <c r="F45">
        <v>28</v>
      </c>
      <c r="G45">
        <v>1</v>
      </c>
      <c r="H45">
        <v>28</v>
      </c>
      <c r="I45">
        <v>0</v>
      </c>
      <c r="J45">
        <v>29</v>
      </c>
      <c r="K45">
        <v>4</v>
      </c>
      <c r="L45">
        <v>22</v>
      </c>
      <c r="M45">
        <v>2</v>
      </c>
      <c r="N45">
        <v>22</v>
      </c>
      <c r="O45">
        <v>1</v>
      </c>
      <c r="P45">
        <v>29</v>
      </c>
      <c r="Q45">
        <v>1</v>
      </c>
      <c r="R45">
        <v>26</v>
      </c>
      <c r="S45">
        <v>1</v>
      </c>
      <c r="T45">
        <v>25</v>
      </c>
      <c r="U45">
        <v>2</v>
      </c>
      <c r="V45">
        <v>22</v>
      </c>
      <c r="W45">
        <v>1</v>
      </c>
      <c r="X45">
        <v>29</v>
      </c>
      <c r="Y45">
        <v>1</v>
      </c>
      <c r="Z45">
        <v>29</v>
      </c>
      <c r="AA45">
        <v>3</v>
      </c>
      <c r="AB45">
        <v>29</v>
      </c>
      <c r="AC45">
        <v>6</v>
      </c>
      <c r="AD45">
        <v>28</v>
      </c>
      <c r="AE45">
        <v>0</v>
      </c>
      <c r="AF45">
        <v>29</v>
      </c>
      <c r="AG45">
        <v>2</v>
      </c>
      <c r="AH45">
        <v>21</v>
      </c>
      <c r="AI45">
        <v>1</v>
      </c>
      <c r="AJ45">
        <v>21</v>
      </c>
      <c r="AK45">
        <v>2</v>
      </c>
      <c r="AL45">
        <v>21</v>
      </c>
      <c r="AM45">
        <v>1</v>
      </c>
      <c r="AN45">
        <v>29</v>
      </c>
      <c r="AO45">
        <v>1</v>
      </c>
      <c r="AP45">
        <v>28</v>
      </c>
      <c r="AQ45">
        <v>0</v>
      </c>
      <c r="AR45">
        <v>22</v>
      </c>
      <c r="AS45">
        <v>1</v>
      </c>
      <c r="AT45">
        <v>29</v>
      </c>
      <c r="AU45">
        <v>1</v>
      </c>
      <c r="AV45">
        <v>22</v>
      </c>
      <c r="AW45">
        <v>0</v>
      </c>
      <c r="AX45">
        <v>22</v>
      </c>
      <c r="AY45">
        <v>0</v>
      </c>
      <c r="AZ45">
        <v>28</v>
      </c>
      <c r="BA45">
        <v>0</v>
      </c>
      <c r="BB45">
        <v>29</v>
      </c>
      <c r="BC45">
        <v>1</v>
      </c>
      <c r="BD45">
        <v>22</v>
      </c>
      <c r="BE45">
        <v>1</v>
      </c>
      <c r="BF45">
        <v>28</v>
      </c>
      <c r="BG45">
        <v>0</v>
      </c>
      <c r="BH45" s="2">
        <f t="shared" si="0"/>
        <v>25.793103448275861</v>
      </c>
    </row>
    <row r="46" spans="1:60" x14ac:dyDescent="0.25">
      <c r="A46" s="1">
        <v>43657</v>
      </c>
      <c r="B46">
        <v>27</v>
      </c>
      <c r="C46">
        <v>0</v>
      </c>
      <c r="D46">
        <v>24</v>
      </c>
      <c r="E46">
        <v>1</v>
      </c>
      <c r="F46">
        <v>22</v>
      </c>
      <c r="G46">
        <v>0</v>
      </c>
      <c r="H46">
        <v>22</v>
      </c>
      <c r="I46">
        <v>2</v>
      </c>
      <c r="J46">
        <v>24</v>
      </c>
      <c r="K46">
        <v>4</v>
      </c>
      <c r="L46">
        <v>24</v>
      </c>
      <c r="M46">
        <v>1</v>
      </c>
      <c r="N46">
        <v>24</v>
      </c>
      <c r="O46">
        <v>2</v>
      </c>
      <c r="P46">
        <v>27</v>
      </c>
      <c r="Q46">
        <v>0</v>
      </c>
      <c r="R46">
        <v>23</v>
      </c>
      <c r="S46">
        <v>1</v>
      </c>
      <c r="T46">
        <v>20</v>
      </c>
      <c r="U46">
        <v>3</v>
      </c>
      <c r="V46">
        <v>24</v>
      </c>
      <c r="W46">
        <v>1</v>
      </c>
      <c r="X46">
        <v>27</v>
      </c>
      <c r="Y46">
        <v>0</v>
      </c>
      <c r="Z46">
        <v>24</v>
      </c>
      <c r="AA46">
        <v>1</v>
      </c>
      <c r="AB46">
        <v>27</v>
      </c>
      <c r="AC46">
        <v>5</v>
      </c>
      <c r="AD46">
        <v>22</v>
      </c>
      <c r="AE46">
        <v>0</v>
      </c>
      <c r="AF46">
        <v>27</v>
      </c>
      <c r="AG46">
        <v>2</v>
      </c>
      <c r="AH46">
        <v>22</v>
      </c>
      <c r="AI46">
        <v>1</v>
      </c>
      <c r="AJ46">
        <v>22</v>
      </c>
      <c r="AK46">
        <v>0</v>
      </c>
      <c r="AL46">
        <v>22</v>
      </c>
      <c r="AM46">
        <v>0</v>
      </c>
      <c r="AN46">
        <v>24</v>
      </c>
      <c r="AO46">
        <v>0</v>
      </c>
      <c r="AP46">
        <v>22</v>
      </c>
      <c r="AQ46">
        <v>1</v>
      </c>
      <c r="AR46">
        <v>24</v>
      </c>
      <c r="AS46">
        <v>2</v>
      </c>
      <c r="AT46">
        <v>27</v>
      </c>
      <c r="AU46">
        <v>1</v>
      </c>
      <c r="AV46">
        <v>24</v>
      </c>
      <c r="AW46">
        <v>0</v>
      </c>
      <c r="AX46">
        <v>24</v>
      </c>
      <c r="AY46">
        <v>0</v>
      </c>
      <c r="AZ46">
        <v>22</v>
      </c>
      <c r="BA46">
        <v>1</v>
      </c>
      <c r="BB46">
        <v>27</v>
      </c>
      <c r="BC46">
        <v>1</v>
      </c>
      <c r="BD46">
        <v>24</v>
      </c>
      <c r="BE46">
        <v>0</v>
      </c>
      <c r="BF46">
        <v>22</v>
      </c>
      <c r="BG46">
        <v>1</v>
      </c>
      <c r="BH46" s="2">
        <f t="shared" si="0"/>
        <v>23.931034482758619</v>
      </c>
    </row>
    <row r="47" spans="1:60" x14ac:dyDescent="0.25">
      <c r="A47" s="1">
        <v>43658</v>
      </c>
      <c r="B47">
        <v>20</v>
      </c>
      <c r="C47">
        <v>0</v>
      </c>
      <c r="D47">
        <v>16</v>
      </c>
      <c r="E47">
        <v>1</v>
      </c>
      <c r="F47">
        <v>22</v>
      </c>
      <c r="G47">
        <v>1</v>
      </c>
      <c r="H47">
        <v>22</v>
      </c>
      <c r="I47">
        <v>0</v>
      </c>
      <c r="J47">
        <v>28</v>
      </c>
      <c r="K47">
        <v>2</v>
      </c>
      <c r="L47">
        <v>16</v>
      </c>
      <c r="M47">
        <v>2</v>
      </c>
      <c r="N47">
        <v>16</v>
      </c>
      <c r="O47">
        <v>1</v>
      </c>
      <c r="P47">
        <v>20</v>
      </c>
      <c r="Q47">
        <v>0</v>
      </c>
      <c r="R47">
        <v>23</v>
      </c>
      <c r="S47">
        <v>1</v>
      </c>
      <c r="T47">
        <v>19</v>
      </c>
      <c r="U47">
        <v>2</v>
      </c>
      <c r="V47">
        <v>16</v>
      </c>
      <c r="W47">
        <v>6</v>
      </c>
      <c r="X47">
        <v>20</v>
      </c>
      <c r="Y47">
        <v>0</v>
      </c>
      <c r="Z47">
        <v>28</v>
      </c>
      <c r="AA47">
        <v>2</v>
      </c>
      <c r="AB47">
        <v>20</v>
      </c>
      <c r="AC47">
        <v>6</v>
      </c>
      <c r="AD47">
        <v>22</v>
      </c>
      <c r="AE47">
        <v>2</v>
      </c>
      <c r="AF47">
        <v>20</v>
      </c>
      <c r="AG47">
        <v>3</v>
      </c>
      <c r="AH47">
        <v>22</v>
      </c>
      <c r="AI47">
        <v>1</v>
      </c>
      <c r="AJ47">
        <v>22</v>
      </c>
      <c r="AK47">
        <v>1</v>
      </c>
      <c r="AL47">
        <v>22</v>
      </c>
      <c r="AM47">
        <v>2</v>
      </c>
      <c r="AN47">
        <v>28</v>
      </c>
      <c r="AO47">
        <v>4</v>
      </c>
      <c r="AP47">
        <v>22</v>
      </c>
      <c r="AQ47">
        <v>0</v>
      </c>
      <c r="AR47">
        <v>16</v>
      </c>
      <c r="AS47">
        <v>1</v>
      </c>
      <c r="AT47">
        <v>20</v>
      </c>
      <c r="AU47">
        <v>1</v>
      </c>
      <c r="AV47">
        <v>16</v>
      </c>
      <c r="AW47">
        <v>0</v>
      </c>
      <c r="AX47">
        <v>16</v>
      </c>
      <c r="AY47">
        <v>0</v>
      </c>
      <c r="AZ47">
        <v>22</v>
      </c>
      <c r="BA47">
        <v>1</v>
      </c>
      <c r="BB47">
        <v>20</v>
      </c>
      <c r="BC47">
        <v>2</v>
      </c>
      <c r="BD47">
        <v>16</v>
      </c>
      <c r="BE47">
        <v>1</v>
      </c>
      <c r="BF47">
        <v>22</v>
      </c>
      <c r="BG47">
        <v>1</v>
      </c>
      <c r="BH47" s="2">
        <f t="shared" si="0"/>
        <v>20.413793103448278</v>
      </c>
    </row>
    <row r="48" spans="1:60" x14ac:dyDescent="0.25">
      <c r="A48" s="1">
        <v>43659</v>
      </c>
      <c r="D48">
        <v>8</v>
      </c>
      <c r="E48">
        <v>0</v>
      </c>
      <c r="F48">
        <v>9</v>
      </c>
      <c r="G48">
        <v>0</v>
      </c>
      <c r="H48">
        <v>9</v>
      </c>
      <c r="I48">
        <v>0</v>
      </c>
      <c r="J48">
        <v>16</v>
      </c>
      <c r="K48">
        <v>0</v>
      </c>
      <c r="L48">
        <v>8</v>
      </c>
      <c r="M48">
        <v>0</v>
      </c>
      <c r="N48">
        <v>8</v>
      </c>
      <c r="O48">
        <v>1</v>
      </c>
      <c r="R48">
        <v>12</v>
      </c>
      <c r="S48">
        <v>1</v>
      </c>
      <c r="T48">
        <v>8</v>
      </c>
      <c r="U48">
        <v>0</v>
      </c>
      <c r="V48">
        <v>8</v>
      </c>
      <c r="W48">
        <v>2</v>
      </c>
      <c r="Z48">
        <v>16</v>
      </c>
      <c r="AA48">
        <v>1</v>
      </c>
      <c r="AD48">
        <v>9</v>
      </c>
      <c r="AE48">
        <v>0</v>
      </c>
      <c r="AH48">
        <v>11</v>
      </c>
      <c r="AI48">
        <v>2</v>
      </c>
      <c r="AJ48">
        <v>11</v>
      </c>
      <c r="AK48">
        <v>2</v>
      </c>
      <c r="AL48">
        <v>11</v>
      </c>
      <c r="AM48">
        <v>2</v>
      </c>
      <c r="AN48">
        <v>16</v>
      </c>
      <c r="AO48">
        <v>1</v>
      </c>
      <c r="AP48">
        <v>9</v>
      </c>
      <c r="AQ48">
        <v>0</v>
      </c>
      <c r="AR48">
        <v>8</v>
      </c>
      <c r="AS48">
        <v>1</v>
      </c>
      <c r="AV48">
        <v>8</v>
      </c>
      <c r="AW48">
        <v>0</v>
      </c>
      <c r="AX48">
        <v>8</v>
      </c>
      <c r="AY48">
        <v>0</v>
      </c>
      <c r="AZ48">
        <v>9</v>
      </c>
      <c r="BA48">
        <v>0</v>
      </c>
      <c r="BD48">
        <v>8</v>
      </c>
      <c r="BE48">
        <v>0</v>
      </c>
      <c r="BF48">
        <v>9</v>
      </c>
      <c r="BG48">
        <v>0</v>
      </c>
      <c r="BH48" s="2">
        <f t="shared" si="0"/>
        <v>9.954545454545455</v>
      </c>
    </row>
    <row r="49" spans="1:60" x14ac:dyDescent="0.25">
      <c r="A49" t="s">
        <v>4</v>
      </c>
      <c r="B49" s="3">
        <f t="shared" ref="B49:S49" si="1">AVERAGE(B4:B48)</f>
        <v>26.295454545454547</v>
      </c>
      <c r="C49" s="3">
        <f t="shared" si="1"/>
        <v>0.54545454545454541</v>
      </c>
      <c r="D49" s="3">
        <f t="shared" si="1"/>
        <v>23.622222222222224</v>
      </c>
      <c r="E49" s="3">
        <f t="shared" si="1"/>
        <v>1.5777777777777777</v>
      </c>
      <c r="F49" s="3">
        <f t="shared" si="1"/>
        <v>24.555555555555557</v>
      </c>
      <c r="G49" s="3">
        <f t="shared" si="1"/>
        <v>1.1777777777777778</v>
      </c>
      <c r="H49" s="3">
        <f t="shared" si="1"/>
        <v>24.555555555555557</v>
      </c>
      <c r="I49" s="3">
        <f t="shared" si="1"/>
        <v>0.44444444444444442</v>
      </c>
      <c r="J49" s="3">
        <f t="shared" si="1"/>
        <v>27.977777777777778</v>
      </c>
      <c r="K49" s="3">
        <f t="shared" si="1"/>
        <v>3.3555555555555556</v>
      </c>
      <c r="L49" s="3">
        <f t="shared" si="1"/>
        <v>23.622222222222224</v>
      </c>
      <c r="M49" s="3">
        <f t="shared" si="1"/>
        <v>1.1111111111111112</v>
      </c>
      <c r="N49" s="3">
        <f t="shared" si="1"/>
        <v>23.622222222222224</v>
      </c>
      <c r="O49" s="3">
        <f t="shared" si="1"/>
        <v>0.71111111111111114</v>
      </c>
      <c r="P49" s="3">
        <f t="shared" si="1"/>
        <v>26.295454545454547</v>
      </c>
      <c r="Q49" s="3">
        <f t="shared" si="1"/>
        <v>0.38636363636363635</v>
      </c>
      <c r="R49" s="3">
        <f t="shared" si="1"/>
        <v>25.822222222222223</v>
      </c>
      <c r="S49" s="3">
        <f t="shared" si="1"/>
        <v>0.9555555555555556</v>
      </c>
      <c r="T49" s="3">
        <f>AVERAGE(T20:T48)</f>
        <v>26.896551724137932</v>
      </c>
      <c r="U49" s="3">
        <f>AVERAGE(U20:U48)</f>
        <v>2.4137931034482758</v>
      </c>
      <c r="V49" s="3">
        <f t="shared" ref="V49:BA49" si="2">AVERAGE(V4:V48)</f>
        <v>23.622222222222224</v>
      </c>
      <c r="W49" s="3">
        <f t="shared" si="2"/>
        <v>1.1111111111111112</v>
      </c>
      <c r="X49" s="3">
        <f t="shared" si="2"/>
        <v>26.295454545454547</v>
      </c>
      <c r="Y49" s="3">
        <f t="shared" si="2"/>
        <v>0.54545454545454541</v>
      </c>
      <c r="Z49" s="3">
        <f t="shared" si="2"/>
        <v>27.977777777777778</v>
      </c>
      <c r="AA49" s="3">
        <f t="shared" si="2"/>
        <v>1.7777777777777777</v>
      </c>
      <c r="AB49" s="3">
        <f t="shared" si="2"/>
        <v>26.295454545454547</v>
      </c>
      <c r="AC49" s="3">
        <f t="shared" si="2"/>
        <v>7.1136363636363633</v>
      </c>
      <c r="AD49" s="3">
        <f t="shared" si="2"/>
        <v>24.555555555555557</v>
      </c>
      <c r="AE49" s="3">
        <f t="shared" si="2"/>
        <v>0.57777777777777772</v>
      </c>
      <c r="AF49" s="3">
        <f t="shared" si="2"/>
        <v>26.295454545454547</v>
      </c>
      <c r="AG49" s="3">
        <f t="shared" si="2"/>
        <v>1.1818181818181819</v>
      </c>
      <c r="AH49" s="3">
        <f t="shared" si="2"/>
        <v>25.222222222222221</v>
      </c>
      <c r="AI49" s="3">
        <f t="shared" si="2"/>
        <v>1.1333333333333333</v>
      </c>
      <c r="AJ49" s="3">
        <f t="shared" si="2"/>
        <v>25.222222222222221</v>
      </c>
      <c r="AK49" s="3">
        <f t="shared" si="2"/>
        <v>1.288888888888889</v>
      </c>
      <c r="AL49" s="3">
        <f t="shared" si="2"/>
        <v>25.222222222222221</v>
      </c>
      <c r="AM49" s="3">
        <f t="shared" si="2"/>
        <v>1.1555555555555554</v>
      </c>
      <c r="AN49" s="3">
        <f t="shared" si="2"/>
        <v>27.977777777777778</v>
      </c>
      <c r="AO49" s="3">
        <f t="shared" si="2"/>
        <v>0.84444444444444444</v>
      </c>
      <c r="AP49" s="3">
        <f t="shared" si="2"/>
        <v>24.555555555555557</v>
      </c>
      <c r="AQ49" s="3">
        <f t="shared" si="2"/>
        <v>0.46666666666666667</v>
      </c>
      <c r="AR49" s="3">
        <f t="shared" si="2"/>
        <v>23.622222222222224</v>
      </c>
      <c r="AS49" s="3">
        <f t="shared" si="2"/>
        <v>0.8</v>
      </c>
      <c r="AT49" s="3">
        <f t="shared" si="2"/>
        <v>26.295454545454547</v>
      </c>
      <c r="AU49" s="3">
        <f t="shared" si="2"/>
        <v>0.75</v>
      </c>
      <c r="AV49" s="3">
        <f t="shared" si="2"/>
        <v>23.622222222222224</v>
      </c>
      <c r="AW49" s="3">
        <f t="shared" si="2"/>
        <v>0.57777777777777772</v>
      </c>
      <c r="AX49" s="3">
        <f t="shared" si="2"/>
        <v>23.622222222222224</v>
      </c>
      <c r="AY49" s="3">
        <f t="shared" si="2"/>
        <v>0.2</v>
      </c>
      <c r="AZ49" s="3">
        <f t="shared" si="2"/>
        <v>24.555555555555557</v>
      </c>
      <c r="BA49" s="3">
        <f t="shared" si="2"/>
        <v>0.66666666666666663</v>
      </c>
      <c r="BB49" s="3">
        <f>AVERAGE(BB20:BB48)</f>
        <v>32.035714285714285</v>
      </c>
      <c r="BC49" s="3">
        <f>AVERAGE(BC20:BC48)</f>
        <v>2.1071428571428572</v>
      </c>
      <c r="BD49" s="3">
        <f>AVERAGE(BD4:BD48)</f>
        <v>23.622222222222224</v>
      </c>
      <c r="BE49" s="3">
        <f>AVERAGE(BE4:BE48)</f>
        <v>0.51111111111111107</v>
      </c>
      <c r="BF49" s="3">
        <f>AVERAGE(BF4:BF48)</f>
        <v>24.555555555555557</v>
      </c>
      <c r="BG49" s="3">
        <f>AVERAGE(BG4:BG48)</f>
        <v>0.66666666666666663</v>
      </c>
      <c r="BH49" s="3">
        <f>AVERAGE(BH4:BH48)</f>
        <v>25.007419017763848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0"/>
  <sheetViews>
    <sheetView workbookViewId="0">
      <selection activeCell="O1" sqref="O1"/>
    </sheetView>
  </sheetViews>
  <sheetFormatPr defaultRowHeight="15" x14ac:dyDescent="0.25"/>
  <cols>
    <col min="1" max="1" width="23.5703125" style="5" bestFit="1" customWidth="1"/>
    <col min="2" max="2" width="15.7109375" style="5" bestFit="1" customWidth="1"/>
    <col min="3" max="4" width="12" style="5" bestFit="1" customWidth="1"/>
    <col min="5" max="5" width="22.42578125" style="5" bestFit="1" customWidth="1"/>
    <col min="6" max="6" width="11" style="4" bestFit="1" customWidth="1"/>
    <col min="7" max="7" width="14.42578125" bestFit="1" customWidth="1"/>
    <col min="8" max="8" width="23.85546875" bestFit="1" customWidth="1"/>
    <col min="9" max="9" width="16.7109375" bestFit="1" customWidth="1"/>
    <col min="10" max="10" width="15.42578125" bestFit="1" customWidth="1"/>
    <col min="15" max="15" width="21.7109375" bestFit="1" customWidth="1"/>
    <col min="16" max="17" width="12" bestFit="1" customWidth="1"/>
  </cols>
  <sheetData>
    <row r="1" spans="1:17" x14ac:dyDescent="0.25">
      <c r="A1" s="10" t="s">
        <v>38</v>
      </c>
      <c r="B1" s="10" t="s">
        <v>5</v>
      </c>
      <c r="C1" s="10" t="s">
        <v>6</v>
      </c>
      <c r="D1" s="10" t="s">
        <v>36</v>
      </c>
      <c r="E1" s="10" t="s">
        <v>37</v>
      </c>
      <c r="F1" s="10" t="s">
        <v>39</v>
      </c>
      <c r="H1" s="10" t="s">
        <v>38</v>
      </c>
      <c r="I1" s="10" t="s">
        <v>155</v>
      </c>
      <c r="J1" s="10" t="s">
        <v>154</v>
      </c>
      <c r="K1" s="10" t="s">
        <v>156</v>
      </c>
      <c r="O1" s="11" t="s">
        <v>145</v>
      </c>
      <c r="P1" s="11" t="s">
        <v>146</v>
      </c>
    </row>
    <row r="2" spans="1:17" x14ac:dyDescent="0.25">
      <c r="A2" s="5" t="s">
        <v>7</v>
      </c>
      <c r="B2" s="9">
        <f>INDEX(Wisconsin!$49:$49,MATCH(Index!$A2&amp;"*",Wisconsin!$3:$3,0))</f>
        <v>0.68888888888888888</v>
      </c>
      <c r="C2" s="9">
        <f>INDEX(Milwaukee!$49:$49,MATCH(Index!$A2&amp;"*",Milwaukee!$3:$3,0))</f>
        <v>0.54545454545454541</v>
      </c>
      <c r="D2" s="9">
        <f>B2*0.2+C2*0.8</f>
        <v>0.57414141414141406</v>
      </c>
      <c r="E2" s="7">
        <f>D2/SUM($D$2:$D$30)</f>
        <v>1.5906354311818704E-2</v>
      </c>
      <c r="F2" s="8">
        <f>_xlfn.RANK.AVG(E2,$E$2:$E$30)</f>
        <v>22</v>
      </c>
      <c r="H2" t="s">
        <v>118</v>
      </c>
      <c r="I2" s="12">
        <f>VLOOKUP($H2,$A$35:$F$64,3,FALSE)*(1/3)+VLOOKUP($H2,$A$2:$E$30,5,FALSE)*(1/3)+VLOOKUP($H2,$A$35:$F$64,5,FALSE)*(1/3)+K2</f>
        <v>5.2360718016124533E-2</v>
      </c>
      <c r="J2">
        <f t="shared" ref="J2:J30" si="0">RANK(I2,$I$2:$I$30)</f>
        <v>4</v>
      </c>
      <c r="O2" t="s">
        <v>1</v>
      </c>
      <c r="P2">
        <v>3.5601179404902199</v>
      </c>
      <c r="Q2" s="12">
        <v>0.16023941146338738</v>
      </c>
    </row>
    <row r="3" spans="1:17" x14ac:dyDescent="0.25">
      <c r="A3" s="5" t="s">
        <v>8</v>
      </c>
      <c r="B3" s="9">
        <f>INDEX(Wisconsin!$49:$49,MATCH(Index!$A3&amp;"*",Wisconsin!$3:$3,0))</f>
        <v>1.8409090909090908</v>
      </c>
      <c r="C3" s="9">
        <f>INDEX(Milwaukee!$49:$49,MATCH(Index!$A3&amp;"*",Milwaukee!$3:$3,0))</f>
        <v>1.5777777777777777</v>
      </c>
      <c r="D3" s="9">
        <f t="shared" ref="D3:D31" si="1">B3*0.2+C3*0.8</f>
        <v>1.6304040404040405</v>
      </c>
      <c r="E3" s="7">
        <f t="shared" ref="E3:E30" si="2">D3/SUM($D$2:$D$30)</f>
        <v>4.516968067330502E-2</v>
      </c>
      <c r="F3" s="8">
        <f t="shared" ref="F3:F30" si="3">_xlfn.RANK.AVG(E3,$E$2:$E$30)</f>
        <v>6</v>
      </c>
      <c r="H3" t="s">
        <v>122</v>
      </c>
      <c r="I3" s="12">
        <f t="shared" ref="I3:I30" si="4">VLOOKUP($H3,$A$35:$F$64,3,FALSE)*(1/3)+VLOOKUP($H3,$A$2:$E$30,5,FALSE)*(1/3)+VLOOKUP($H3,$A$35:$F$64,5,FALSE)*(1/3)+K3</f>
        <v>0.12307655485990074</v>
      </c>
      <c r="J3">
        <f t="shared" si="0"/>
        <v>1</v>
      </c>
      <c r="O3" t="s">
        <v>147</v>
      </c>
      <c r="P3">
        <v>15.947855978822458</v>
      </c>
      <c r="Q3" s="12">
        <v>0.71780629149535746</v>
      </c>
    </row>
    <row r="4" spans="1:17" x14ac:dyDescent="0.25">
      <c r="A4" s="5" t="s">
        <v>9</v>
      </c>
      <c r="B4" s="9">
        <f>INDEX(Wisconsin!$49:$49,MATCH(Index!$A4&amp;"*",Wisconsin!$3:$3,0))</f>
        <v>1.3636363636363635</v>
      </c>
      <c r="C4" s="9">
        <f>INDEX(Milwaukee!$49:$49,MATCH(Index!$A4&amp;"*",Milwaukee!$3:$3,0))</f>
        <v>1.1777777777777778</v>
      </c>
      <c r="D4" s="9">
        <f t="shared" si="1"/>
        <v>1.214949494949495</v>
      </c>
      <c r="E4" s="7">
        <f t="shared" si="2"/>
        <v>3.3659681502912632E-2</v>
      </c>
      <c r="F4" s="8">
        <f t="shared" si="3"/>
        <v>9</v>
      </c>
      <c r="H4" t="s">
        <v>110</v>
      </c>
      <c r="I4" s="12">
        <f t="shared" si="4"/>
        <v>4.0788635753010602E-2</v>
      </c>
      <c r="J4">
        <f t="shared" si="0"/>
        <v>6</v>
      </c>
      <c r="O4" t="s">
        <v>106</v>
      </c>
      <c r="P4">
        <v>0.51615844664360233</v>
      </c>
      <c r="Q4" s="12">
        <v>2.3232074637571768E-2</v>
      </c>
    </row>
    <row r="5" spans="1:17" x14ac:dyDescent="0.25">
      <c r="A5" s="5" t="s">
        <v>10</v>
      </c>
      <c r="B5" s="9">
        <f>INDEX(Wisconsin!$49:$49,MATCH(Index!$A5&amp;"*",Wisconsin!$3:$3,0))</f>
        <v>0.4</v>
      </c>
      <c r="C5" s="9">
        <f>INDEX(Milwaukee!$49:$49,MATCH(Index!$A5&amp;"*",Milwaukee!$3:$3,0))</f>
        <v>0.44444444444444442</v>
      </c>
      <c r="D5" s="9">
        <f t="shared" si="1"/>
        <v>0.43555555555555558</v>
      </c>
      <c r="E5" s="7">
        <f t="shared" si="2"/>
        <v>1.2066889477931433E-2</v>
      </c>
      <c r="F5" s="8">
        <f t="shared" si="3"/>
        <v>27</v>
      </c>
      <c r="H5" t="s">
        <v>119</v>
      </c>
      <c r="I5" s="12">
        <f t="shared" si="4"/>
        <v>5.4463724259788515E-2</v>
      </c>
      <c r="J5">
        <f t="shared" si="0"/>
        <v>3</v>
      </c>
      <c r="O5" t="s">
        <v>148</v>
      </c>
      <c r="P5">
        <v>4.486660703383453E-3</v>
      </c>
      <c r="Q5" s="12">
        <v>2.0194271160777212E-4</v>
      </c>
    </row>
    <row r="6" spans="1:17" x14ac:dyDescent="0.25">
      <c r="A6" s="5" t="s">
        <v>11</v>
      </c>
      <c r="B6" s="9">
        <f>INDEX(Wisconsin!$49:$49,MATCH(Index!$A6&amp;"*",Wisconsin!$3:$3,0))</f>
        <v>2.911111111111111</v>
      </c>
      <c r="C6" s="9">
        <f>INDEX(Milwaukee!$49:$49,MATCH(Index!$A6&amp;"*",Milwaukee!$3:$3,0))</f>
        <v>3.3555555555555556</v>
      </c>
      <c r="D6" s="9">
        <f t="shared" si="1"/>
        <v>3.2666666666666671</v>
      </c>
      <c r="E6" s="7">
        <f t="shared" si="2"/>
        <v>9.0501671084485744E-2</v>
      </c>
      <c r="F6" s="8">
        <f t="shared" si="3"/>
        <v>2</v>
      </c>
      <c r="H6" t="s">
        <v>113</v>
      </c>
      <c r="I6" s="12">
        <f t="shared" si="4"/>
        <v>3.9191278225131757E-2</v>
      </c>
      <c r="J6">
        <f t="shared" si="0"/>
        <v>8</v>
      </c>
      <c r="O6" t="s">
        <v>149</v>
      </c>
      <c r="P6">
        <v>0.27721221242539984</v>
      </c>
      <c r="Q6" s="12">
        <v>1.2477205112871349E-2</v>
      </c>
    </row>
    <row r="7" spans="1:17" x14ac:dyDescent="0.25">
      <c r="A7" s="5" t="s">
        <v>12</v>
      </c>
      <c r="B7" s="9">
        <f>INDEX(Wisconsin!$49:$49,MATCH(Index!$A7&amp;"*",Wisconsin!$3:$3,0))</f>
        <v>1.2045454545454546</v>
      </c>
      <c r="C7" s="9">
        <f>INDEX(Milwaukee!$49:$49,MATCH(Index!$A7&amp;"*",Milwaukee!$3:$3,0))</f>
        <v>1.1111111111111112</v>
      </c>
      <c r="D7" s="9">
        <f t="shared" si="1"/>
        <v>1.1297979797979798</v>
      </c>
      <c r="E7" s="7">
        <f t="shared" si="2"/>
        <v>3.1300593416202012E-2</v>
      </c>
      <c r="F7" s="8">
        <f t="shared" si="3"/>
        <v>13</v>
      </c>
      <c r="H7" t="s">
        <v>130</v>
      </c>
      <c r="I7" s="12">
        <f t="shared" si="4"/>
        <v>4.8552439751040621E-2</v>
      </c>
      <c r="J7">
        <f t="shared" si="0"/>
        <v>5</v>
      </c>
      <c r="O7" t="s">
        <v>108</v>
      </c>
      <c r="P7">
        <v>1.9116613738584176</v>
      </c>
      <c r="Q7" s="12">
        <v>8.6043074579204348E-2</v>
      </c>
    </row>
    <row r="8" spans="1:17" x14ac:dyDescent="0.25">
      <c r="A8" s="5" t="s">
        <v>13</v>
      </c>
      <c r="B8" s="9">
        <f>INDEX(Wisconsin!$49:$49,MATCH(Index!$A8&amp;"*",Wisconsin!$3:$3,0))</f>
        <v>0.75</v>
      </c>
      <c r="C8" s="9">
        <f>INDEX(Milwaukee!$49:$49,MATCH(Index!$A8&amp;"*",Milwaukee!$3:$3,0))</f>
        <v>0.71111111111111114</v>
      </c>
      <c r="D8" s="9">
        <f t="shared" si="1"/>
        <v>0.71888888888888891</v>
      </c>
      <c r="E8" s="7">
        <f t="shared" si="2"/>
        <v>1.9916524214851114E-2</v>
      </c>
      <c r="F8" s="8">
        <f t="shared" si="3"/>
        <v>18</v>
      </c>
      <c r="H8" t="s">
        <v>135</v>
      </c>
      <c r="I8" s="12">
        <f t="shared" si="4"/>
        <v>4.0091484690887191E-2</v>
      </c>
      <c r="J8">
        <f t="shared" si="0"/>
        <v>7</v>
      </c>
    </row>
    <row r="9" spans="1:17" x14ac:dyDescent="0.25">
      <c r="A9" s="5" t="s">
        <v>14</v>
      </c>
      <c r="B9" s="9">
        <f>INDEX(Wisconsin!$49:$49,MATCH(Index!$A9&amp;"*",Wisconsin!$3:$3,0))</f>
        <v>0.35555555555555557</v>
      </c>
      <c r="C9" s="9">
        <f>INDEX(Milwaukee!$49:$49,MATCH(Index!$A9&amp;"*",Milwaukee!$3:$3,0))</f>
        <v>0.38636363636363635</v>
      </c>
      <c r="D9" s="9">
        <f t="shared" si="1"/>
        <v>0.38020202020202021</v>
      </c>
      <c r="E9" s="7">
        <f t="shared" si="2"/>
        <v>1.0533342299381705E-2</v>
      </c>
      <c r="F9" s="8">
        <f t="shared" si="3"/>
        <v>28</v>
      </c>
      <c r="H9" t="s">
        <v>128</v>
      </c>
      <c r="I9" s="12">
        <f t="shared" si="4"/>
        <v>2.1038624622454108E-2</v>
      </c>
      <c r="J9">
        <f t="shared" si="0"/>
        <v>19</v>
      </c>
    </row>
    <row r="10" spans="1:17" x14ac:dyDescent="0.25">
      <c r="A10" s="5" t="s">
        <v>15</v>
      </c>
      <c r="B10" s="9">
        <f>INDEX(Wisconsin!$49:$49,MATCH(Index!$A10&amp;"*",Wisconsin!$3:$3,0))</f>
        <v>0.64444444444444449</v>
      </c>
      <c r="C10" s="9">
        <f>INDEX(Milwaukee!$49:$49,MATCH(Index!$A10&amp;"*",Milwaukee!$3:$3,0))</f>
        <v>0.9555555555555556</v>
      </c>
      <c r="D10" s="9">
        <f t="shared" si="1"/>
        <v>0.89333333333333342</v>
      </c>
      <c r="E10" s="7">
        <f t="shared" si="2"/>
        <v>2.474943658228794E-2</v>
      </c>
      <c r="F10" s="8">
        <f t="shared" si="3"/>
        <v>14</v>
      </c>
      <c r="H10" t="s">
        <v>134</v>
      </c>
      <c r="I10" s="12">
        <f t="shared" si="4"/>
        <v>2.2474742167305495E-2</v>
      </c>
      <c r="J10">
        <f t="shared" si="0"/>
        <v>17</v>
      </c>
    </row>
    <row r="11" spans="1:17" x14ac:dyDescent="0.25">
      <c r="A11" s="5" t="s">
        <v>16</v>
      </c>
      <c r="B11" s="9">
        <f>INDEX(Wisconsin!$49:$49,MATCH(Index!$A11&amp;"*",Wisconsin!$3:$3,0))</f>
        <v>2.1724137931034484</v>
      </c>
      <c r="C11" s="9">
        <f>INDEX(Milwaukee!$49:$49,MATCH(Index!$A11&amp;"*",Milwaukee!$3:$3,0))</f>
        <v>2.4137931034482758</v>
      </c>
      <c r="D11" s="9">
        <f t="shared" si="1"/>
        <v>2.3655172413793104</v>
      </c>
      <c r="E11" s="7">
        <f t="shared" si="2"/>
        <v>6.5535692854282776E-2</v>
      </c>
      <c r="F11" s="8">
        <f t="shared" si="3"/>
        <v>3</v>
      </c>
      <c r="H11" t="s">
        <v>136</v>
      </c>
      <c r="I11" s="12">
        <f t="shared" si="4"/>
        <v>3.6858613176360841E-2</v>
      </c>
      <c r="J11">
        <f t="shared" si="0"/>
        <v>9</v>
      </c>
    </row>
    <row r="12" spans="1:17" x14ac:dyDescent="0.25">
      <c r="A12" s="5" t="s">
        <v>17</v>
      </c>
      <c r="B12" s="9">
        <f>INDEX(Wisconsin!$49:$49,MATCH(Index!$A12&amp;"*",Wisconsin!$3:$3,0))</f>
        <v>1.3333333333333333</v>
      </c>
      <c r="C12" s="9">
        <f>INDEX(Milwaukee!$49:$49,MATCH(Index!$A12&amp;"*",Milwaukee!$3:$3,0))</f>
        <v>1.1111111111111112</v>
      </c>
      <c r="D12" s="9">
        <f t="shared" si="1"/>
        <v>1.1555555555555557</v>
      </c>
      <c r="E12" s="7">
        <f t="shared" si="2"/>
        <v>3.2014196574103801E-2</v>
      </c>
      <c r="F12" s="8">
        <f t="shared" si="3"/>
        <v>11</v>
      </c>
      <c r="H12" t="s">
        <v>121</v>
      </c>
      <c r="I12" s="12">
        <f t="shared" si="4"/>
        <v>8.9654027035240821E-2</v>
      </c>
      <c r="J12">
        <f t="shared" si="0"/>
        <v>2</v>
      </c>
    </row>
    <row r="13" spans="1:17" x14ac:dyDescent="0.25">
      <c r="A13" s="5" t="s">
        <v>18</v>
      </c>
      <c r="B13" s="9">
        <f>INDEX(Wisconsin!$49:$49,MATCH(Index!$A13&amp;"*",Wisconsin!$3:$3,0))</f>
        <v>0.53333333333333333</v>
      </c>
      <c r="C13" s="9">
        <f>INDEX(Milwaukee!$49:$49,MATCH(Index!$A13&amp;"*",Milwaukee!$3:$3,0))</f>
        <v>0.54545454545454541</v>
      </c>
      <c r="D13" s="9">
        <f t="shared" si="1"/>
        <v>0.54303030303030297</v>
      </c>
      <c r="E13" s="7">
        <f t="shared" si="2"/>
        <v>1.5044433634823601E-2</v>
      </c>
      <c r="F13" s="8">
        <f t="shared" si="3"/>
        <v>24</v>
      </c>
      <c r="H13" t="s">
        <v>125</v>
      </c>
      <c r="I13" s="12">
        <f t="shared" si="4"/>
        <v>2.2209034643271279E-2</v>
      </c>
      <c r="J13">
        <f t="shared" si="0"/>
        <v>18</v>
      </c>
    </row>
    <row r="14" spans="1:17" x14ac:dyDescent="0.25">
      <c r="A14" s="5" t="s">
        <v>19</v>
      </c>
      <c r="B14" s="9">
        <f>INDEX(Wisconsin!$49:$49,MATCH(Index!$A14&amp;"*",Wisconsin!$3:$3,0))</f>
        <v>1.4666666666666666</v>
      </c>
      <c r="C14" s="9">
        <f>INDEX(Milwaukee!$49:$49,MATCH(Index!$A14&amp;"*",Milwaukee!$3:$3,0))</f>
        <v>1.7777777777777777</v>
      </c>
      <c r="D14" s="9">
        <f t="shared" si="1"/>
        <v>1.7155555555555555</v>
      </c>
      <c r="E14" s="7">
        <f t="shared" si="2"/>
        <v>4.752876876001564E-2</v>
      </c>
      <c r="F14" s="8">
        <f t="shared" si="3"/>
        <v>5</v>
      </c>
      <c r="H14" t="s">
        <v>115</v>
      </c>
      <c r="I14" s="12">
        <f t="shared" si="4"/>
        <v>2.4250130943754583E-2</v>
      </c>
      <c r="J14">
        <f t="shared" si="0"/>
        <v>16</v>
      </c>
    </row>
    <row r="15" spans="1:17" x14ac:dyDescent="0.25">
      <c r="A15" s="5" t="s">
        <v>20</v>
      </c>
      <c r="B15" s="9">
        <f>INDEX(Wisconsin!$49:$49,MATCH(Index!$A15&amp;"*",Wisconsin!$3:$3,0))</f>
        <v>6.7111111111111112</v>
      </c>
      <c r="C15" s="9">
        <f>INDEX(Milwaukee!$49:$49,MATCH(Index!$A15&amp;"*",Milwaukee!$3:$3,0))</f>
        <v>7.1136363636363633</v>
      </c>
      <c r="D15" s="9">
        <f t="shared" si="1"/>
        <v>7.0331313131313138</v>
      </c>
      <c r="E15" s="7">
        <f t="shared" si="2"/>
        <v>0.19485004187602267</v>
      </c>
      <c r="F15" s="8">
        <f t="shared" si="3"/>
        <v>1</v>
      </c>
      <c r="H15" t="s">
        <v>126</v>
      </c>
      <c r="I15" s="12">
        <f t="shared" si="4"/>
        <v>2.4328780707587386E-2</v>
      </c>
      <c r="J15">
        <f t="shared" si="0"/>
        <v>14</v>
      </c>
    </row>
    <row r="16" spans="1:17" x14ac:dyDescent="0.25">
      <c r="A16" s="5" t="s">
        <v>21</v>
      </c>
      <c r="B16" s="9">
        <f>INDEX(Wisconsin!$49:$49,MATCH(Index!$A16&amp;"*",Wisconsin!$3:$3,0))</f>
        <v>0.62222222222222223</v>
      </c>
      <c r="C16" s="9">
        <f>INDEX(Milwaukee!$49:$49,MATCH(Index!$A16&amp;"*",Milwaukee!$3:$3,0))</f>
        <v>0.57777777777777772</v>
      </c>
      <c r="D16" s="9">
        <f t="shared" si="1"/>
        <v>0.58666666666666667</v>
      </c>
      <c r="E16" s="7">
        <f t="shared" si="2"/>
        <v>1.6253361337621928E-2</v>
      </c>
      <c r="F16" s="8">
        <f t="shared" si="3"/>
        <v>21</v>
      </c>
      <c r="H16" t="s">
        <v>120</v>
      </c>
      <c r="I16" s="12">
        <f t="shared" si="4"/>
        <v>2.4314035393582695E-2</v>
      </c>
      <c r="J16">
        <f t="shared" si="0"/>
        <v>15</v>
      </c>
    </row>
    <row r="17" spans="1:10" x14ac:dyDescent="0.25">
      <c r="A17" s="5" t="s">
        <v>22</v>
      </c>
      <c r="B17" s="9">
        <f>INDEX(Wisconsin!$49:$49,MATCH(Index!$A17&amp;"*",Wisconsin!$3:$3,0))</f>
        <v>1.0888888888888888</v>
      </c>
      <c r="C17" s="9">
        <f>INDEX(Milwaukee!$49:$49,MATCH(Index!$A17&amp;"*",Milwaukee!$3:$3,0))</f>
        <v>1.1818181818181819</v>
      </c>
      <c r="D17" s="9">
        <f t="shared" si="1"/>
        <v>1.1632323232323234</v>
      </c>
      <c r="E17" s="7">
        <f t="shared" si="2"/>
        <v>3.2226878299596098E-2</v>
      </c>
      <c r="F17" s="8">
        <f t="shared" si="3"/>
        <v>10</v>
      </c>
      <c r="H17" t="s">
        <v>127</v>
      </c>
      <c r="I17" s="12">
        <f t="shared" si="4"/>
        <v>1.9801844281311071E-2</v>
      </c>
      <c r="J17">
        <f t="shared" si="0"/>
        <v>20</v>
      </c>
    </row>
    <row r="18" spans="1:10" x14ac:dyDescent="0.25">
      <c r="A18" s="5" t="s">
        <v>23</v>
      </c>
      <c r="B18" s="9">
        <f>INDEX(Wisconsin!$49:$49,MATCH(Index!$A18&amp;"*",Wisconsin!$3:$3,0))</f>
        <v>1.6222222222222222</v>
      </c>
      <c r="C18" s="9">
        <f>INDEX(Milwaukee!$49:$49,MATCH(Index!$A18&amp;"*",Milwaukee!$3:$3,0))</f>
        <v>1.1333333333333333</v>
      </c>
      <c r="D18" s="9">
        <f t="shared" si="1"/>
        <v>1.2311111111111113</v>
      </c>
      <c r="E18" s="7">
        <f t="shared" si="2"/>
        <v>3.4107432503949049E-2</v>
      </c>
      <c r="F18" s="8">
        <f t="shared" si="3"/>
        <v>8</v>
      </c>
      <c r="H18" t="s">
        <v>124</v>
      </c>
      <c r="I18" s="12">
        <f t="shared" si="4"/>
        <v>2.6882222129748289E-2</v>
      </c>
      <c r="J18">
        <f t="shared" si="0"/>
        <v>12</v>
      </c>
    </row>
    <row r="19" spans="1:10" x14ac:dyDescent="0.25">
      <c r="A19" s="5" t="s">
        <v>24</v>
      </c>
      <c r="B19" s="9">
        <f>INDEX(Wisconsin!$49:$49,MATCH(Index!$A19&amp;"*",Wisconsin!$3:$3,0))</f>
        <v>1.1111111111111112</v>
      </c>
      <c r="C19" s="9">
        <f>INDEX(Milwaukee!$49:$49,MATCH(Index!$A19&amp;"*",Milwaukee!$3:$3,0))</f>
        <v>1.288888888888889</v>
      </c>
      <c r="D19" s="9">
        <f t="shared" si="1"/>
        <v>1.2533333333333336</v>
      </c>
      <c r="E19" s="7">
        <f t="shared" si="2"/>
        <v>3.4723090130374126E-2</v>
      </c>
      <c r="F19" s="8">
        <f t="shared" si="3"/>
        <v>7</v>
      </c>
      <c r="H19" t="s">
        <v>117</v>
      </c>
      <c r="I19" s="12">
        <f t="shared" si="4"/>
        <v>1.9796838135406107E-2</v>
      </c>
      <c r="J19">
        <f t="shared" si="0"/>
        <v>21</v>
      </c>
    </row>
    <row r="20" spans="1:10" x14ac:dyDescent="0.25">
      <c r="A20" s="5" t="s">
        <v>25</v>
      </c>
      <c r="B20" s="9">
        <f>INDEX(Wisconsin!$49:$49,MATCH(Index!$A20&amp;"*",Wisconsin!$3:$3,0))</f>
        <v>1.0888888888888888</v>
      </c>
      <c r="C20" s="9">
        <f>INDEX(Milwaukee!$49:$49,MATCH(Index!$A20&amp;"*",Milwaukee!$3:$3,0))</f>
        <v>1.1555555555555554</v>
      </c>
      <c r="D20" s="9">
        <f t="shared" si="1"/>
        <v>1.1422222222222222</v>
      </c>
      <c r="E20" s="7">
        <f t="shared" si="2"/>
        <v>3.1644801998248755E-2</v>
      </c>
      <c r="F20" s="8">
        <f t="shared" si="3"/>
        <v>12</v>
      </c>
      <c r="H20" t="s">
        <v>137</v>
      </c>
      <c r="I20" s="12">
        <f t="shared" si="4"/>
        <v>1.4245120306031794E-2</v>
      </c>
      <c r="J20">
        <f t="shared" si="0"/>
        <v>26</v>
      </c>
    </row>
    <row r="21" spans="1:10" x14ac:dyDescent="0.25">
      <c r="A21" s="5" t="s">
        <v>26</v>
      </c>
      <c r="B21" s="9">
        <f>INDEX(Wisconsin!$49:$49,MATCH(Index!$A21&amp;"*",Wisconsin!$3:$3,0))</f>
        <v>1.0666666666666667</v>
      </c>
      <c r="C21" s="9">
        <f>INDEX(Milwaukee!$49:$49,MATCH(Index!$A21&amp;"*",Milwaukee!$3:$3,0))</f>
        <v>0.84444444444444444</v>
      </c>
      <c r="D21" s="9">
        <f t="shared" si="1"/>
        <v>0.88888888888888895</v>
      </c>
      <c r="E21" s="7">
        <f t="shared" si="2"/>
        <v>2.4626305057002924E-2</v>
      </c>
      <c r="F21" s="8">
        <f t="shared" si="3"/>
        <v>15</v>
      </c>
      <c r="H21" t="s">
        <v>116</v>
      </c>
      <c r="I21" s="12">
        <f t="shared" si="4"/>
        <v>3.4904327178939556E-2</v>
      </c>
      <c r="J21">
        <f t="shared" si="0"/>
        <v>10</v>
      </c>
    </row>
    <row r="22" spans="1:10" x14ac:dyDescent="0.25">
      <c r="A22" s="5" t="s">
        <v>27</v>
      </c>
      <c r="B22" s="9">
        <f>INDEX(Wisconsin!$49:$49,MATCH(Index!$A22&amp;"*",Wisconsin!$3:$3,0))</f>
        <v>0.38636363636363635</v>
      </c>
      <c r="C22" s="9">
        <f>INDEX(Milwaukee!$49:$49,MATCH(Index!$A22&amp;"*",Milwaukee!$3:$3,0))</f>
        <v>0.46666666666666667</v>
      </c>
      <c r="D22" s="9">
        <f t="shared" si="1"/>
        <v>0.45060606060606062</v>
      </c>
      <c r="E22" s="7">
        <f t="shared" si="2"/>
        <v>1.2483857597646595E-2</v>
      </c>
      <c r="F22" s="8">
        <f t="shared" si="3"/>
        <v>26</v>
      </c>
      <c r="H22" t="s">
        <v>109</v>
      </c>
      <c r="I22" s="12">
        <f t="shared" si="4"/>
        <v>1.5903900645074152E-2</v>
      </c>
      <c r="J22">
        <f t="shared" si="0"/>
        <v>24</v>
      </c>
    </row>
    <row r="23" spans="1:10" x14ac:dyDescent="0.25">
      <c r="A23" s="5" t="s">
        <v>28</v>
      </c>
      <c r="B23" s="9">
        <f>INDEX(Wisconsin!$49:$49,MATCH(Index!$A23&amp;"*",Wisconsin!$3:$3,0))</f>
        <v>0.86363636363636365</v>
      </c>
      <c r="C23" s="9">
        <f>INDEX(Milwaukee!$49:$49,MATCH(Index!$A23&amp;"*",Milwaukee!$3:$3,0))</f>
        <v>0.8</v>
      </c>
      <c r="D23" s="9">
        <f t="shared" si="1"/>
        <v>0.81272727272727285</v>
      </c>
      <c r="E23" s="7">
        <f t="shared" si="2"/>
        <v>2.2516278464618809E-2</v>
      </c>
      <c r="F23" s="8">
        <f t="shared" si="3"/>
        <v>16</v>
      </c>
      <c r="H23" t="s">
        <v>131</v>
      </c>
      <c r="I23" s="12">
        <f t="shared" si="4"/>
        <v>1.5427929200436331E-2</v>
      </c>
      <c r="J23">
        <f t="shared" si="0"/>
        <v>25</v>
      </c>
    </row>
    <row r="24" spans="1:10" x14ac:dyDescent="0.25">
      <c r="A24" s="5" t="s">
        <v>29</v>
      </c>
      <c r="B24" s="9">
        <f>INDEX(Wisconsin!$49:$49,MATCH(Index!$A24&amp;"*",Wisconsin!$3:$3,0))</f>
        <v>0.81818181818181823</v>
      </c>
      <c r="C24" s="9">
        <f>INDEX(Milwaukee!$49:$49,MATCH(Index!$A24&amp;"*",Milwaukee!$3:$3,0))</f>
        <v>0.75</v>
      </c>
      <c r="D24" s="9">
        <f t="shared" si="1"/>
        <v>0.76363636363636378</v>
      </c>
      <c r="E24" s="7">
        <f t="shared" si="2"/>
        <v>2.1156234798970695E-2</v>
      </c>
      <c r="F24" s="8">
        <f t="shared" si="3"/>
        <v>17</v>
      </c>
      <c r="H24" t="s">
        <v>114</v>
      </c>
      <c r="I24" s="12">
        <f t="shared" si="4"/>
        <v>1.737723918327936E-2</v>
      </c>
      <c r="J24">
        <f t="shared" si="0"/>
        <v>22</v>
      </c>
    </row>
    <row r="25" spans="1:10" x14ac:dyDescent="0.25">
      <c r="A25" s="5" t="s">
        <v>30</v>
      </c>
      <c r="B25" s="9">
        <f>INDEX(Wisconsin!$49:$49,MATCH(Index!$A25&amp;"*",Wisconsin!$3:$3,0))</f>
        <v>0.53333333333333333</v>
      </c>
      <c r="C25" s="9">
        <f>INDEX(Milwaukee!$49:$49,MATCH(Index!$A25&amp;"*",Milwaukee!$3:$3,0))</f>
        <v>0.57777777777777772</v>
      </c>
      <c r="D25" s="9">
        <f t="shared" si="1"/>
        <v>0.56888888888888889</v>
      </c>
      <c r="E25" s="7">
        <f t="shared" si="2"/>
        <v>1.576083523648187E-2</v>
      </c>
      <c r="F25" s="8">
        <f t="shared" si="3"/>
        <v>23</v>
      </c>
      <c r="H25" t="s">
        <v>132</v>
      </c>
      <c r="I25" s="12">
        <f t="shared" si="4"/>
        <v>2.5277427875255214E-2</v>
      </c>
      <c r="J25">
        <f t="shared" si="0"/>
        <v>13</v>
      </c>
    </row>
    <row r="26" spans="1:10" x14ac:dyDescent="0.25">
      <c r="A26" s="5" t="s">
        <v>31</v>
      </c>
      <c r="B26" s="9">
        <f>INDEX(Wisconsin!$49:$49,MATCH(Index!$A26&amp;"*",Wisconsin!$3:$3,0))</f>
        <v>0.33333333333333331</v>
      </c>
      <c r="C26" s="9">
        <f>INDEX(Milwaukee!$49:$49,MATCH(Index!$A26&amp;"*",Milwaukee!$3:$3,0))</f>
        <v>0.2</v>
      </c>
      <c r="D26" s="9">
        <f t="shared" si="1"/>
        <v>0.22666666666666668</v>
      </c>
      <c r="E26" s="7">
        <f t="shared" si="2"/>
        <v>6.2797077895357456E-3</v>
      </c>
      <c r="F26" s="8">
        <f t="shared" si="3"/>
        <v>29</v>
      </c>
      <c r="H26" t="s">
        <v>112</v>
      </c>
      <c r="I26" s="12">
        <f t="shared" si="4"/>
        <v>1.1506143623003763E-2</v>
      </c>
      <c r="J26">
        <f t="shared" si="0"/>
        <v>29</v>
      </c>
    </row>
    <row r="27" spans="1:10" x14ac:dyDescent="0.25">
      <c r="A27" s="5" t="s">
        <v>32</v>
      </c>
      <c r="B27" s="9">
        <f>INDEX(Wisconsin!$49:$49,MATCH(Index!$A27&amp;"*",Wisconsin!$3:$3,0))</f>
        <v>0.77777777777777779</v>
      </c>
      <c r="C27" s="9">
        <f>INDEX(Milwaukee!$49:$49,MATCH(Index!$A27&amp;"*",Milwaukee!$3:$3,0))</f>
        <v>0.66666666666666663</v>
      </c>
      <c r="D27" s="9">
        <f t="shared" si="1"/>
        <v>0.68888888888888888</v>
      </c>
      <c r="E27" s="7">
        <f t="shared" si="2"/>
        <v>1.9085386419177265E-2</v>
      </c>
      <c r="F27" s="8">
        <f t="shared" si="3"/>
        <v>19</v>
      </c>
      <c r="H27" t="s">
        <v>111</v>
      </c>
      <c r="I27" s="12">
        <f t="shared" si="4"/>
        <v>3.212143597851419E-2</v>
      </c>
      <c r="J27">
        <f t="shared" si="0"/>
        <v>11</v>
      </c>
    </row>
    <row r="28" spans="1:10" x14ac:dyDescent="0.25">
      <c r="A28" s="5" t="s">
        <v>33</v>
      </c>
      <c r="B28" s="9">
        <f>INDEX(Wisconsin!$49:$49,MATCH(Index!$A28&amp;"*",Wisconsin!$3:$3,0))</f>
        <v>2.0344827586206895</v>
      </c>
      <c r="C28" s="9">
        <f>INDEX(Milwaukee!$49:$49,MATCH(Index!$A28&amp;"*",Milwaukee!$3:$3,0))</f>
        <v>2.1071428571428572</v>
      </c>
      <c r="D28" s="9">
        <f t="shared" si="1"/>
        <v>2.092610837438424</v>
      </c>
      <c r="E28" s="7">
        <f t="shared" si="2"/>
        <v>5.79749319543926E-2</v>
      </c>
      <c r="F28" s="8">
        <f t="shared" si="3"/>
        <v>4</v>
      </c>
      <c r="H28" t="s">
        <v>133</v>
      </c>
      <c r="I28" s="12">
        <f t="shared" si="4"/>
        <v>1.3853839205043107E-2</v>
      </c>
      <c r="J28">
        <f t="shared" si="0"/>
        <v>27</v>
      </c>
    </row>
    <row r="29" spans="1:10" x14ac:dyDescent="0.25">
      <c r="A29" s="5" t="s">
        <v>34</v>
      </c>
      <c r="B29" s="9">
        <f>INDEX(Wisconsin!$49:$49,MATCH(Index!$A29&amp;"*",Wisconsin!$3:$3,0))</f>
        <v>0.62222222222222223</v>
      </c>
      <c r="C29" s="9">
        <f>INDEX(Milwaukee!$49:$49,MATCH(Index!$A29&amp;"*",Milwaukee!$3:$3,0))</f>
        <v>0.51111111111111107</v>
      </c>
      <c r="D29" s="9">
        <f t="shared" si="1"/>
        <v>0.53333333333333333</v>
      </c>
      <c r="E29" s="7">
        <f t="shared" si="2"/>
        <v>1.4775783034201753E-2</v>
      </c>
      <c r="F29" s="8">
        <f t="shared" si="3"/>
        <v>25</v>
      </c>
      <c r="H29" t="s">
        <v>129</v>
      </c>
      <c r="I29" s="12">
        <f t="shared" si="4"/>
        <v>1.6451003050187402E-2</v>
      </c>
      <c r="J29">
        <f t="shared" si="0"/>
        <v>23</v>
      </c>
    </row>
    <row r="30" spans="1:10" x14ac:dyDescent="0.25">
      <c r="A30" s="5" t="s">
        <v>35</v>
      </c>
      <c r="B30" s="9">
        <f>INDEX(Wisconsin!$49:$49,MATCH(Index!$A30&amp;"*",Wisconsin!$3:$3,0))</f>
        <v>0.51111111111111107</v>
      </c>
      <c r="C30" s="9">
        <f>INDEX(Milwaukee!$49:$49,MATCH(Index!$A30&amp;"*",Milwaukee!$3:$3,0))</f>
        <v>0.66666666666666663</v>
      </c>
      <c r="D30" s="9">
        <f t="shared" si="1"/>
        <v>0.63555555555555554</v>
      </c>
      <c r="E30" s="7">
        <f t="shared" si="2"/>
        <v>1.7607808115757087E-2</v>
      </c>
      <c r="F30" s="8">
        <f t="shared" si="3"/>
        <v>20</v>
      </c>
      <c r="H30" t="s">
        <v>123</v>
      </c>
      <c r="I30" s="12">
        <f t="shared" si="4"/>
        <v>1.3523568503746109E-2</v>
      </c>
      <c r="J30">
        <f t="shared" si="0"/>
        <v>28</v>
      </c>
    </row>
    <row r="31" spans="1:10" x14ac:dyDescent="0.25">
      <c r="A31" s="5" t="s">
        <v>3</v>
      </c>
      <c r="B31" s="9">
        <f>INDEX(Wisconsin!$49:$49,MATCH(Index!$A31&amp;"*",Wisconsin!$3:$3,0))</f>
        <v>26.066074538488333</v>
      </c>
      <c r="C31" s="9">
        <f>INDEX(Milwaukee!$49:$49,MATCH(Index!$A31&amp;"*",Milwaukee!$3:$3,0))</f>
        <v>25.007419017763848</v>
      </c>
      <c r="D31" s="9">
        <f t="shared" si="1"/>
        <v>25.219150121908747</v>
      </c>
      <c r="E31" s="6"/>
    </row>
    <row r="34" spans="1:13" x14ac:dyDescent="0.25">
      <c r="A34" s="10" t="s">
        <v>38</v>
      </c>
      <c r="B34" s="10" t="s">
        <v>225</v>
      </c>
      <c r="C34" s="10" t="s">
        <v>152</v>
      </c>
      <c r="D34" s="10" t="s">
        <v>231</v>
      </c>
      <c r="E34" s="10" t="s">
        <v>151</v>
      </c>
      <c r="F34" s="10" t="s">
        <v>153</v>
      </c>
    </row>
    <row r="35" spans="1:13" x14ac:dyDescent="0.25">
      <c r="A35" t="s">
        <v>121</v>
      </c>
      <c r="B35">
        <v>350</v>
      </c>
      <c r="C35" s="6">
        <v>0.17687183776600257</v>
      </c>
      <c r="D35" s="5">
        <v>55</v>
      </c>
      <c r="E35" s="12">
        <f>SUM(D35:D35)/SUM($D$35:$D$64)</f>
        <v>4.4561474579704274E-2</v>
      </c>
      <c r="F35" s="12">
        <f>VLOOKUP(A35,$A$2:$E$30,5,FALSE)</f>
        <v>4.752876876001564E-2</v>
      </c>
      <c r="H35" t="s">
        <v>38</v>
      </c>
      <c r="I35" t="s">
        <v>4</v>
      </c>
      <c r="J35" t="s">
        <v>226</v>
      </c>
      <c r="K35" s="87" t="s">
        <v>227</v>
      </c>
      <c r="L35" s="88" t="s">
        <v>228</v>
      </c>
      <c r="M35" s="88" t="s">
        <v>229</v>
      </c>
    </row>
    <row r="36" spans="1:13" x14ac:dyDescent="0.25">
      <c r="A36" t="s">
        <v>122</v>
      </c>
      <c r="B36">
        <v>500</v>
      </c>
      <c r="C36" s="6">
        <v>0.13265387832450193</v>
      </c>
      <c r="D36" s="5">
        <v>51.5</v>
      </c>
      <c r="E36" s="12">
        <f>SUM(D36:D36)/SUM($D$35:$D$64)</f>
        <v>4.1725744379177636E-2</v>
      </c>
      <c r="F36" s="12">
        <f>VLOOKUP(A36,$A$2:$E$30,5,FALSE)</f>
        <v>0.19485004187602267</v>
      </c>
      <c r="H36" t="s">
        <v>198</v>
      </c>
      <c r="I36">
        <f>AVERAGE(J36:M36)</f>
        <v>55.75</v>
      </c>
      <c r="J36">
        <v>55.5</v>
      </c>
      <c r="K36">
        <v>56.5</v>
      </c>
      <c r="L36">
        <v>55.5</v>
      </c>
      <c r="M36">
        <v>55.5</v>
      </c>
    </row>
    <row r="37" spans="1:13" x14ac:dyDescent="0.25">
      <c r="A37" t="s">
        <v>150</v>
      </c>
      <c r="B37">
        <v>500</v>
      </c>
      <c r="C37" s="6">
        <v>0.13265387832450193</v>
      </c>
      <c r="D37" s="5">
        <v>55.75</v>
      </c>
      <c r="E37" s="12"/>
      <c r="F37" s="12"/>
      <c r="H37" t="s">
        <v>196</v>
      </c>
      <c r="I37">
        <f t="shared" ref="I37:I65" si="5">AVERAGE(J37:M37)</f>
        <v>55</v>
      </c>
      <c r="J37">
        <v>56.5</v>
      </c>
      <c r="K37">
        <v>55.5</v>
      </c>
      <c r="L37">
        <v>56.5</v>
      </c>
      <c r="M37">
        <v>51.5</v>
      </c>
    </row>
    <row r="38" spans="1:13" x14ac:dyDescent="0.25">
      <c r="A38" t="s">
        <v>119</v>
      </c>
      <c r="B38">
        <v>800</v>
      </c>
      <c r="C38" s="6">
        <v>8.8435918883001285E-2</v>
      </c>
      <c r="D38" s="5">
        <v>53</v>
      </c>
      <c r="E38" s="12">
        <f t="shared" ref="E38:E64" si="6">SUM(D38:D38)/SUM($D$35:$D$64)</f>
        <v>4.294105732226048E-2</v>
      </c>
      <c r="F38" s="12">
        <f t="shared" ref="F38:F64" si="7">VLOOKUP(A38,$A$2:$E$30,5,FALSE)</f>
        <v>3.2014196574103801E-2</v>
      </c>
      <c r="H38" t="s">
        <v>230</v>
      </c>
      <c r="I38">
        <f t="shared" si="5"/>
        <v>53.75</v>
      </c>
      <c r="J38">
        <v>53.5</v>
      </c>
      <c r="K38">
        <v>53.5</v>
      </c>
      <c r="L38">
        <v>53.5</v>
      </c>
      <c r="M38">
        <v>54.5</v>
      </c>
    </row>
    <row r="39" spans="1:13" x14ac:dyDescent="0.25">
      <c r="A39" t="s">
        <v>130</v>
      </c>
      <c r="B39">
        <v>900</v>
      </c>
      <c r="C39" s="6">
        <v>7.959232699470116E-2</v>
      </c>
      <c r="D39" s="5">
        <v>53.75</v>
      </c>
      <c r="E39" s="12">
        <f t="shared" si="6"/>
        <v>4.3548713793801902E-2</v>
      </c>
      <c r="F39" s="12">
        <f t="shared" si="7"/>
        <v>2.2516278464618809E-2</v>
      </c>
      <c r="H39" t="s">
        <v>199</v>
      </c>
      <c r="I39">
        <f t="shared" si="5"/>
        <v>53</v>
      </c>
      <c r="J39">
        <v>52.5</v>
      </c>
      <c r="K39">
        <v>53.5</v>
      </c>
      <c r="L39">
        <v>52.5</v>
      </c>
      <c r="M39">
        <v>53.5</v>
      </c>
    </row>
    <row r="40" spans="1:13" x14ac:dyDescent="0.25">
      <c r="A40" t="s">
        <v>116</v>
      </c>
      <c r="B40">
        <v>1400</v>
      </c>
      <c r="C40" s="6">
        <v>5.3061551329800768E-2</v>
      </c>
      <c r="D40" s="5">
        <v>50.75</v>
      </c>
      <c r="E40" s="12">
        <f t="shared" si="6"/>
        <v>4.1118087907636214E-2</v>
      </c>
      <c r="F40" s="12">
        <f t="shared" si="7"/>
        <v>1.0533342299381705E-2</v>
      </c>
      <c r="H40" t="s">
        <v>202</v>
      </c>
      <c r="I40">
        <f t="shared" si="5"/>
        <v>52.75</v>
      </c>
      <c r="J40">
        <v>53.5</v>
      </c>
      <c r="K40">
        <v>53.5</v>
      </c>
      <c r="L40">
        <v>53.5</v>
      </c>
      <c r="M40">
        <v>50.5</v>
      </c>
    </row>
    <row r="41" spans="1:13" x14ac:dyDescent="0.25">
      <c r="A41" t="s">
        <v>118</v>
      </c>
      <c r="B41">
        <v>1400</v>
      </c>
      <c r="C41" s="6">
        <v>5.3061551329800768E-2</v>
      </c>
      <c r="D41" s="5">
        <v>47.5</v>
      </c>
      <c r="E41" s="12">
        <f t="shared" si="6"/>
        <v>3.8484909864290054E-2</v>
      </c>
      <c r="F41" s="12">
        <f t="shared" si="7"/>
        <v>6.5535692854282776E-2</v>
      </c>
      <c r="H41" t="s">
        <v>197</v>
      </c>
      <c r="I41">
        <f t="shared" si="5"/>
        <v>51.5</v>
      </c>
      <c r="J41">
        <v>51.5</v>
      </c>
      <c r="K41">
        <v>51.5</v>
      </c>
      <c r="L41">
        <v>51.5</v>
      </c>
      <c r="M41">
        <v>51.5</v>
      </c>
    </row>
    <row r="42" spans="1:13" x14ac:dyDescent="0.25">
      <c r="A42" t="s">
        <v>136</v>
      </c>
      <c r="B42">
        <v>1400</v>
      </c>
      <c r="C42" s="6">
        <v>5.3061551329800768E-2</v>
      </c>
      <c r="D42" s="5">
        <v>52.75</v>
      </c>
      <c r="E42" s="12">
        <f t="shared" si="6"/>
        <v>4.2738505165080008E-2</v>
      </c>
      <c r="F42" s="12">
        <f t="shared" si="7"/>
        <v>1.4775783034201753E-2</v>
      </c>
      <c r="H42" t="s">
        <v>200</v>
      </c>
      <c r="I42">
        <f t="shared" si="5"/>
        <v>50.75</v>
      </c>
      <c r="J42">
        <v>51.5</v>
      </c>
      <c r="K42">
        <v>50.5</v>
      </c>
      <c r="L42">
        <v>50.5</v>
      </c>
      <c r="M42">
        <v>50.5</v>
      </c>
    </row>
    <row r="43" spans="1:13" x14ac:dyDescent="0.25">
      <c r="A43" t="s">
        <v>110</v>
      </c>
      <c r="B43">
        <v>2000</v>
      </c>
      <c r="C43" s="6">
        <v>3.7901108092714832E-2</v>
      </c>
      <c r="D43" s="5">
        <v>48.5</v>
      </c>
      <c r="E43" s="12">
        <f t="shared" si="6"/>
        <v>3.9295118493011948E-2</v>
      </c>
      <c r="F43" s="12">
        <f t="shared" si="7"/>
        <v>4.516968067330502E-2</v>
      </c>
      <c r="H43" t="s">
        <v>203</v>
      </c>
      <c r="I43">
        <f t="shared" si="5"/>
        <v>48.5</v>
      </c>
      <c r="J43">
        <v>48.5</v>
      </c>
      <c r="K43">
        <v>48.5</v>
      </c>
      <c r="L43">
        <v>48.5</v>
      </c>
      <c r="M43">
        <v>48.5</v>
      </c>
    </row>
    <row r="44" spans="1:13" x14ac:dyDescent="0.25">
      <c r="A44" t="s">
        <v>111</v>
      </c>
      <c r="B44">
        <v>3300</v>
      </c>
      <c r="C44" s="6">
        <v>2.3409507939617987E-2</v>
      </c>
      <c r="D44" s="5">
        <v>48.5</v>
      </c>
      <c r="E44" s="12">
        <f t="shared" si="6"/>
        <v>3.9295118493011948E-2</v>
      </c>
      <c r="F44" s="12">
        <f t="shared" si="7"/>
        <v>3.3659681502912632E-2</v>
      </c>
      <c r="H44" t="s">
        <v>204</v>
      </c>
      <c r="I44">
        <f t="shared" si="5"/>
        <v>48.5</v>
      </c>
      <c r="J44">
        <v>48.5</v>
      </c>
      <c r="K44">
        <v>47.5</v>
      </c>
      <c r="L44">
        <v>47.5</v>
      </c>
      <c r="M44">
        <v>50.5</v>
      </c>
    </row>
    <row r="45" spans="1:13" x14ac:dyDescent="0.25">
      <c r="A45" t="s">
        <v>132</v>
      </c>
      <c r="B45">
        <v>3300</v>
      </c>
      <c r="C45" s="6">
        <v>2.3409507939617987E-2</v>
      </c>
      <c r="D45" s="5">
        <v>45.25</v>
      </c>
      <c r="E45" s="12">
        <f t="shared" si="6"/>
        <v>3.6661940449665788E-2</v>
      </c>
      <c r="F45" s="12">
        <f t="shared" si="7"/>
        <v>1.576083523648187E-2</v>
      </c>
      <c r="H45" t="s">
        <v>206</v>
      </c>
      <c r="I45">
        <f t="shared" si="5"/>
        <v>48</v>
      </c>
      <c r="J45">
        <v>45.5</v>
      </c>
      <c r="K45">
        <v>47.5</v>
      </c>
      <c r="L45">
        <v>45.5</v>
      </c>
      <c r="M45">
        <v>53.5</v>
      </c>
    </row>
    <row r="46" spans="1:13" x14ac:dyDescent="0.25">
      <c r="A46" t="s">
        <v>135</v>
      </c>
      <c r="B46">
        <v>3300</v>
      </c>
      <c r="C46" s="6">
        <v>2.3409507939617987E-2</v>
      </c>
      <c r="D46" s="5">
        <v>48</v>
      </c>
      <c r="E46" s="12">
        <f t="shared" si="6"/>
        <v>3.8890014178651004E-2</v>
      </c>
      <c r="F46" s="12">
        <f t="shared" si="7"/>
        <v>5.79749319543926E-2</v>
      </c>
      <c r="H46" t="s">
        <v>208</v>
      </c>
      <c r="I46">
        <f t="shared" si="5"/>
        <v>47.5</v>
      </c>
      <c r="J46">
        <v>46.5</v>
      </c>
      <c r="K46">
        <v>48.5</v>
      </c>
      <c r="L46">
        <v>47.5</v>
      </c>
      <c r="M46">
        <v>47.5</v>
      </c>
    </row>
    <row r="47" spans="1:13" x14ac:dyDescent="0.25">
      <c r="A47" t="s">
        <v>115</v>
      </c>
      <c r="B47">
        <v>4000</v>
      </c>
      <c r="C47" s="6">
        <v>1.941276268163443E-2</v>
      </c>
      <c r="D47" s="5">
        <v>41.25</v>
      </c>
      <c r="E47" s="12">
        <f t="shared" si="6"/>
        <v>3.3421105934778206E-2</v>
      </c>
      <c r="F47" s="12">
        <f t="shared" si="7"/>
        <v>1.9916524214851114E-2</v>
      </c>
      <c r="H47" t="s">
        <v>201</v>
      </c>
      <c r="I47">
        <f t="shared" si="5"/>
        <v>47.5</v>
      </c>
      <c r="J47">
        <v>47.5</v>
      </c>
      <c r="K47">
        <v>48.5</v>
      </c>
      <c r="L47">
        <v>47.5</v>
      </c>
      <c r="M47">
        <v>46.5</v>
      </c>
    </row>
    <row r="48" spans="1:13" x14ac:dyDescent="0.25">
      <c r="A48" t="s">
        <v>120</v>
      </c>
      <c r="B48">
        <v>4000</v>
      </c>
      <c r="C48" s="6">
        <v>1.941276268163443E-2</v>
      </c>
      <c r="D48" s="5">
        <v>47.5</v>
      </c>
      <c r="E48" s="12">
        <f t="shared" si="6"/>
        <v>3.8484909864290054E-2</v>
      </c>
      <c r="F48" s="12">
        <f t="shared" si="7"/>
        <v>1.5044433634823601E-2</v>
      </c>
      <c r="H48" t="s">
        <v>205</v>
      </c>
      <c r="I48">
        <f t="shared" si="5"/>
        <v>45.25</v>
      </c>
      <c r="J48">
        <v>45.5</v>
      </c>
      <c r="K48">
        <v>44.5</v>
      </c>
      <c r="L48">
        <v>45.5</v>
      </c>
      <c r="M48">
        <v>45.5</v>
      </c>
    </row>
    <row r="49" spans="1:13" x14ac:dyDescent="0.25">
      <c r="A49" t="s">
        <v>124</v>
      </c>
      <c r="B49">
        <v>5000</v>
      </c>
      <c r="C49" s="6">
        <v>1.5606338626411991E-2</v>
      </c>
      <c r="D49" s="5">
        <v>40.5</v>
      </c>
      <c r="E49" s="12">
        <f t="shared" si="6"/>
        <v>3.2813449463236784E-2</v>
      </c>
      <c r="F49" s="12">
        <f t="shared" si="7"/>
        <v>3.2226878299596098E-2</v>
      </c>
      <c r="H49" t="s">
        <v>210</v>
      </c>
      <c r="I49">
        <f t="shared" si="5"/>
        <v>45</v>
      </c>
      <c r="J49">
        <v>45.5</v>
      </c>
      <c r="K49">
        <v>44.5</v>
      </c>
      <c r="L49">
        <v>45.5</v>
      </c>
      <c r="M49">
        <v>44.5</v>
      </c>
    </row>
    <row r="50" spans="1:13" x14ac:dyDescent="0.25">
      <c r="A50" t="s">
        <v>134</v>
      </c>
      <c r="B50">
        <v>6600</v>
      </c>
      <c r="C50" s="6">
        <v>1.1879451790253903E-2</v>
      </c>
      <c r="D50" s="5">
        <v>45</v>
      </c>
      <c r="E50" s="12">
        <f t="shared" si="6"/>
        <v>3.6459388292485316E-2</v>
      </c>
      <c r="F50" s="12">
        <f t="shared" si="7"/>
        <v>1.9085386419177265E-2</v>
      </c>
      <c r="H50" t="s">
        <v>207</v>
      </c>
      <c r="I50">
        <f t="shared" si="5"/>
        <v>41.25</v>
      </c>
      <c r="J50">
        <v>40.5</v>
      </c>
      <c r="K50">
        <v>41.5</v>
      </c>
      <c r="L50">
        <v>41.5</v>
      </c>
      <c r="M50">
        <v>41.5</v>
      </c>
    </row>
    <row r="51" spans="1:13" x14ac:dyDescent="0.25">
      <c r="A51" t="s">
        <v>126</v>
      </c>
      <c r="B51">
        <v>10000</v>
      </c>
      <c r="C51" s="6">
        <v>7.8804284153169459E-3</v>
      </c>
      <c r="D51" s="5">
        <v>37.5</v>
      </c>
      <c r="E51" s="12">
        <f t="shared" si="6"/>
        <v>3.0382823577071096E-2</v>
      </c>
      <c r="F51" s="12">
        <f t="shared" si="7"/>
        <v>3.4723090130374126E-2</v>
      </c>
      <c r="H51" t="s">
        <v>215</v>
      </c>
      <c r="I51">
        <f t="shared" si="5"/>
        <v>41</v>
      </c>
      <c r="J51">
        <v>38</v>
      </c>
      <c r="K51">
        <v>39.5</v>
      </c>
      <c r="L51">
        <v>40</v>
      </c>
      <c r="M51">
        <v>46.5</v>
      </c>
    </row>
    <row r="52" spans="1:13" x14ac:dyDescent="0.25">
      <c r="A52" t="s">
        <v>133</v>
      </c>
      <c r="B52">
        <v>12500</v>
      </c>
      <c r="C52" s="6">
        <v>6.3168513487858059E-3</v>
      </c>
      <c r="D52" s="5">
        <v>35.75</v>
      </c>
      <c r="E52" s="12">
        <f t="shared" si="6"/>
        <v>2.8964958476807776E-2</v>
      </c>
      <c r="F52" s="12">
        <f t="shared" si="7"/>
        <v>6.2797077895357456E-3</v>
      </c>
      <c r="H52" t="s">
        <v>209</v>
      </c>
      <c r="I52">
        <f t="shared" si="5"/>
        <v>40.5</v>
      </c>
      <c r="J52">
        <v>42.5</v>
      </c>
      <c r="K52">
        <v>42.5</v>
      </c>
      <c r="L52">
        <v>42.5</v>
      </c>
      <c r="M52">
        <v>34.5</v>
      </c>
    </row>
    <row r="53" spans="1:13" x14ac:dyDescent="0.25">
      <c r="A53" t="s">
        <v>109</v>
      </c>
      <c r="B53">
        <v>15000</v>
      </c>
      <c r="C53" s="6">
        <v>5.2710150327616662E-3</v>
      </c>
      <c r="D53" s="5">
        <v>32.75</v>
      </c>
      <c r="E53" s="12">
        <f t="shared" si="6"/>
        <v>2.6534332590642092E-2</v>
      </c>
      <c r="F53" s="12">
        <f t="shared" si="7"/>
        <v>1.5906354311818704E-2</v>
      </c>
      <c r="H53" t="s">
        <v>216</v>
      </c>
      <c r="I53">
        <f t="shared" si="5"/>
        <v>39</v>
      </c>
      <c r="J53">
        <v>40.5</v>
      </c>
      <c r="K53">
        <v>39.5</v>
      </c>
      <c r="L53">
        <v>40.5</v>
      </c>
      <c r="M53">
        <v>35.5</v>
      </c>
    </row>
    <row r="54" spans="1:13" x14ac:dyDescent="0.25">
      <c r="A54" t="s">
        <v>117</v>
      </c>
      <c r="B54">
        <v>15000</v>
      </c>
      <c r="C54" s="6">
        <v>5.2710150327616662E-3</v>
      </c>
      <c r="D54" s="5">
        <v>36.25</v>
      </c>
      <c r="E54" s="12">
        <f t="shared" si="6"/>
        <v>2.9370062791168727E-2</v>
      </c>
      <c r="F54" s="12">
        <f t="shared" si="7"/>
        <v>2.474943658228794E-2</v>
      </c>
      <c r="H54" t="s">
        <v>211</v>
      </c>
      <c r="I54">
        <f t="shared" si="5"/>
        <v>37.5</v>
      </c>
      <c r="J54">
        <v>39.5</v>
      </c>
      <c r="K54">
        <v>39.5</v>
      </c>
      <c r="L54">
        <v>39.5</v>
      </c>
      <c r="M54">
        <v>31.5</v>
      </c>
    </row>
    <row r="55" spans="1:13" x14ac:dyDescent="0.25">
      <c r="A55" t="s">
        <v>128</v>
      </c>
      <c r="B55">
        <v>15000</v>
      </c>
      <c r="C55" s="6">
        <v>5.2710150327616662E-3</v>
      </c>
      <c r="D55" s="5">
        <v>41</v>
      </c>
      <c r="E55" s="12">
        <f t="shared" si="6"/>
        <v>3.3218553777597734E-2</v>
      </c>
      <c r="F55" s="12">
        <f t="shared" si="7"/>
        <v>2.4626305057002924E-2</v>
      </c>
      <c r="H55" t="s">
        <v>214</v>
      </c>
      <c r="I55">
        <f t="shared" si="5"/>
        <v>36.25</v>
      </c>
      <c r="J55">
        <v>37.5</v>
      </c>
      <c r="K55">
        <v>36.5</v>
      </c>
      <c r="L55">
        <v>36.5</v>
      </c>
      <c r="M55">
        <v>34.5</v>
      </c>
    </row>
    <row r="56" spans="1:13" x14ac:dyDescent="0.25">
      <c r="A56" t="s">
        <v>129</v>
      </c>
      <c r="B56">
        <v>15000</v>
      </c>
      <c r="C56" s="6">
        <v>5.2710150327616662E-3</v>
      </c>
      <c r="D56" s="5">
        <v>39</v>
      </c>
      <c r="E56" s="12">
        <f t="shared" si="6"/>
        <v>3.159813652015394E-2</v>
      </c>
      <c r="F56" s="12">
        <f t="shared" si="7"/>
        <v>1.2483857597646595E-2</v>
      </c>
      <c r="H56" t="s">
        <v>212</v>
      </c>
      <c r="I56">
        <f t="shared" si="5"/>
        <v>35.75</v>
      </c>
      <c r="J56">
        <v>37.5</v>
      </c>
      <c r="K56">
        <v>34.5</v>
      </c>
      <c r="L56">
        <v>37.5</v>
      </c>
      <c r="M56">
        <v>33.5</v>
      </c>
    </row>
    <row r="57" spans="1:13" x14ac:dyDescent="0.25">
      <c r="A57" t="s">
        <v>125</v>
      </c>
      <c r="B57">
        <v>20000</v>
      </c>
      <c r="C57" s="6">
        <v>3.959817263417968E-3</v>
      </c>
      <c r="D57" s="5">
        <v>35.25</v>
      </c>
      <c r="E57" s="12">
        <f t="shared" si="6"/>
        <v>2.8559854162446829E-2</v>
      </c>
      <c r="F57" s="12">
        <f t="shared" si="7"/>
        <v>3.4107432503949049E-2</v>
      </c>
      <c r="H57" t="s">
        <v>217</v>
      </c>
      <c r="I57">
        <f t="shared" si="5"/>
        <v>35.25</v>
      </c>
      <c r="J57">
        <v>34.5</v>
      </c>
      <c r="K57">
        <v>37.5</v>
      </c>
      <c r="L57">
        <v>34.5</v>
      </c>
      <c r="M57">
        <v>34.5</v>
      </c>
    </row>
    <row r="58" spans="1:13" x14ac:dyDescent="0.25">
      <c r="A58" t="s">
        <v>113</v>
      </c>
      <c r="B58">
        <v>25000</v>
      </c>
      <c r="C58" s="6">
        <v>3.1710090436135917E-3</v>
      </c>
      <c r="D58" s="5">
        <v>29.5</v>
      </c>
      <c r="E58" s="12">
        <f t="shared" si="6"/>
        <v>2.3901154547295928E-2</v>
      </c>
      <c r="F58" s="12">
        <f t="shared" si="7"/>
        <v>9.0501671084485744E-2</v>
      </c>
      <c r="H58" t="s">
        <v>213</v>
      </c>
      <c r="I58">
        <f t="shared" si="5"/>
        <v>32.75</v>
      </c>
      <c r="J58">
        <v>32.5</v>
      </c>
      <c r="K58">
        <v>33.5</v>
      </c>
      <c r="L58">
        <v>32.5</v>
      </c>
      <c r="M58">
        <v>32.5</v>
      </c>
    </row>
    <row r="59" spans="1:13" x14ac:dyDescent="0.25">
      <c r="A59" t="s">
        <v>123</v>
      </c>
      <c r="B59">
        <v>30000</v>
      </c>
      <c r="C59" s="6">
        <v>2.6442633553056863E-3</v>
      </c>
      <c r="D59" s="5">
        <v>26.75</v>
      </c>
      <c r="E59" s="12">
        <f t="shared" si="6"/>
        <v>2.1673080818310715E-2</v>
      </c>
      <c r="F59" s="12">
        <f t="shared" si="7"/>
        <v>1.6253361337621928E-2</v>
      </c>
      <c r="H59" t="s">
        <v>220</v>
      </c>
      <c r="I59">
        <f t="shared" si="5"/>
        <v>31</v>
      </c>
      <c r="J59">
        <v>28.5</v>
      </c>
      <c r="K59">
        <v>29.5</v>
      </c>
      <c r="L59">
        <v>28.5</v>
      </c>
      <c r="M59">
        <v>37.5</v>
      </c>
    </row>
    <row r="60" spans="1:13" x14ac:dyDescent="0.25">
      <c r="A60" t="s">
        <v>127</v>
      </c>
      <c r="B60">
        <v>30000</v>
      </c>
      <c r="C60" s="6">
        <v>2.6442633553056863E-3</v>
      </c>
      <c r="D60" s="5">
        <v>31</v>
      </c>
      <c r="E60" s="12">
        <f t="shared" si="6"/>
        <v>2.5116467490378772E-2</v>
      </c>
      <c r="F60" s="12">
        <f t="shared" si="7"/>
        <v>3.1644801998248755E-2</v>
      </c>
      <c r="H60" t="s">
        <v>218</v>
      </c>
      <c r="I60">
        <f t="shared" si="5"/>
        <v>29.5</v>
      </c>
      <c r="J60">
        <v>30.5</v>
      </c>
      <c r="K60">
        <v>29.5</v>
      </c>
      <c r="L60">
        <v>30.5</v>
      </c>
      <c r="M60">
        <v>27.5</v>
      </c>
    </row>
    <row r="61" spans="1:13" x14ac:dyDescent="0.25">
      <c r="A61" t="s">
        <v>131</v>
      </c>
      <c r="B61">
        <v>30000</v>
      </c>
      <c r="C61" s="6">
        <v>2.6442633553056863E-3</v>
      </c>
      <c r="D61" s="5">
        <v>27.75</v>
      </c>
      <c r="E61" s="12">
        <f t="shared" si="6"/>
        <v>2.2483289447032612E-2</v>
      </c>
      <c r="F61" s="12">
        <f t="shared" si="7"/>
        <v>2.1156234798970695E-2</v>
      </c>
      <c r="H61" t="s">
        <v>221</v>
      </c>
      <c r="I61">
        <f t="shared" si="5"/>
        <v>27.75</v>
      </c>
      <c r="J61">
        <v>28.5</v>
      </c>
      <c r="K61">
        <v>28.5</v>
      </c>
      <c r="L61">
        <v>28.5</v>
      </c>
      <c r="M61">
        <v>25.5</v>
      </c>
    </row>
    <row r="62" spans="1:13" x14ac:dyDescent="0.25">
      <c r="A62" t="s">
        <v>137</v>
      </c>
      <c r="B62">
        <v>30000</v>
      </c>
      <c r="C62" s="6">
        <v>2.6442633553056863E-3</v>
      </c>
      <c r="D62" s="5">
        <v>27.75</v>
      </c>
      <c r="E62" s="12">
        <f t="shared" si="6"/>
        <v>2.2483289447032612E-2</v>
      </c>
      <c r="F62" s="12">
        <f t="shared" si="7"/>
        <v>1.7607808115757087E-2</v>
      </c>
      <c r="H62" t="s">
        <v>222</v>
      </c>
      <c r="I62">
        <f t="shared" si="5"/>
        <v>27.75</v>
      </c>
      <c r="J62">
        <v>27.5</v>
      </c>
      <c r="K62">
        <v>27.5</v>
      </c>
      <c r="L62">
        <v>27.5</v>
      </c>
      <c r="M62">
        <v>28.5</v>
      </c>
    </row>
    <row r="63" spans="1:13" x14ac:dyDescent="0.25">
      <c r="A63" t="s">
        <v>112</v>
      </c>
      <c r="B63">
        <v>50000</v>
      </c>
      <c r="C63" s="6">
        <v>1.5886692014910409E-3</v>
      </c>
      <c r="D63" s="5">
        <v>25.75</v>
      </c>
      <c r="E63" s="12">
        <f t="shared" si="6"/>
        <v>2.0862872189588818E-2</v>
      </c>
      <c r="F63" s="12">
        <f t="shared" si="7"/>
        <v>1.2066889477931433E-2</v>
      </c>
      <c r="H63" t="s">
        <v>219</v>
      </c>
      <c r="I63">
        <f t="shared" si="5"/>
        <v>26.75</v>
      </c>
      <c r="J63">
        <v>26.5</v>
      </c>
      <c r="K63">
        <v>26.5</v>
      </c>
      <c r="L63">
        <v>26.5</v>
      </c>
      <c r="M63">
        <v>27.5</v>
      </c>
    </row>
    <row r="64" spans="1:13" x14ac:dyDescent="0.25">
      <c r="A64" t="s">
        <v>114</v>
      </c>
      <c r="B64">
        <v>50000</v>
      </c>
      <c r="C64" s="6">
        <v>1.5886692014910409E-3</v>
      </c>
      <c r="D64" s="5">
        <v>23.75</v>
      </c>
      <c r="E64" s="12">
        <f t="shared" si="6"/>
        <v>1.9242454932145027E-2</v>
      </c>
      <c r="F64" s="12">
        <f t="shared" si="7"/>
        <v>3.1300593416202012E-2</v>
      </c>
      <c r="H64" t="s">
        <v>223</v>
      </c>
      <c r="I64">
        <f t="shared" si="5"/>
        <v>25.75</v>
      </c>
      <c r="J64">
        <v>23.5</v>
      </c>
      <c r="K64">
        <v>23.5</v>
      </c>
      <c r="L64">
        <v>23.5</v>
      </c>
      <c r="M64">
        <v>32.5</v>
      </c>
    </row>
    <row r="65" spans="1:13" x14ac:dyDescent="0.25">
      <c r="H65" t="s">
        <v>224</v>
      </c>
      <c r="I65">
        <f t="shared" si="5"/>
        <v>23.75</v>
      </c>
      <c r="J65">
        <v>24.5</v>
      </c>
      <c r="K65">
        <v>23.5</v>
      </c>
      <c r="L65">
        <v>23.5</v>
      </c>
      <c r="M65">
        <v>23.5</v>
      </c>
    </row>
    <row r="73" spans="1:13" x14ac:dyDescent="0.25">
      <c r="A73" s="10" t="s">
        <v>106</v>
      </c>
      <c r="B73" s="10" t="s">
        <v>107</v>
      </c>
    </row>
    <row r="74" spans="1:13" x14ac:dyDescent="0.25">
      <c r="A74" s="5" t="s">
        <v>103</v>
      </c>
      <c r="B74" s="5">
        <v>1</v>
      </c>
    </row>
    <row r="75" spans="1:13" x14ac:dyDescent="0.25">
      <c r="A75" s="5" t="s">
        <v>100</v>
      </c>
      <c r="B75" s="5">
        <v>0.72925758772891425</v>
      </c>
    </row>
    <row r="76" spans="1:13" x14ac:dyDescent="0.25">
      <c r="A76" s="5" t="s">
        <v>102</v>
      </c>
      <c r="B76" s="5">
        <v>0.50665800718957221</v>
      </c>
    </row>
    <row r="77" spans="1:13" x14ac:dyDescent="0.25">
      <c r="A77" s="5" t="s">
        <v>99</v>
      </c>
      <c r="B77" s="5">
        <v>0.48518857114491243</v>
      </c>
    </row>
    <row r="78" spans="1:13" x14ac:dyDescent="0.25">
      <c r="A78" s="5" t="s">
        <v>101</v>
      </c>
      <c r="B78" s="5">
        <v>0.39727557406955438</v>
      </c>
    </row>
    <row r="79" spans="1:13" x14ac:dyDescent="0.25">
      <c r="A79" s="5" t="s">
        <v>104</v>
      </c>
      <c r="B79" s="5">
        <v>0</v>
      </c>
    </row>
    <row r="80" spans="1:13" x14ac:dyDescent="0.25">
      <c r="A80" s="5" t="s">
        <v>105</v>
      </c>
      <c r="B80" s="5">
        <v>0</v>
      </c>
    </row>
    <row r="82" spans="1:6" x14ac:dyDescent="0.25">
      <c r="A82" s="10" t="s">
        <v>38</v>
      </c>
      <c r="B82" s="10" t="s">
        <v>108</v>
      </c>
      <c r="E82" s="4"/>
      <c r="F82"/>
    </row>
    <row r="83" spans="1:6" x14ac:dyDescent="0.25">
      <c r="A83" s="5" t="s">
        <v>109</v>
      </c>
      <c r="B83" s="5">
        <v>0</v>
      </c>
      <c r="E83" s="4"/>
      <c r="F83"/>
    </row>
    <row r="84" spans="1:6" x14ac:dyDescent="0.25">
      <c r="A84" s="5" t="s">
        <v>110</v>
      </c>
      <c r="B84" s="5">
        <v>0</v>
      </c>
      <c r="E84" s="4"/>
      <c r="F84"/>
    </row>
    <row r="85" spans="1:6" x14ac:dyDescent="0.25">
      <c r="A85" s="5" t="s">
        <v>111</v>
      </c>
      <c r="B85" s="5">
        <v>1</v>
      </c>
      <c r="E85" s="4"/>
      <c r="F85"/>
    </row>
    <row r="86" spans="1:6" x14ac:dyDescent="0.25">
      <c r="A86" s="5" t="s">
        <v>112</v>
      </c>
      <c r="B86" s="5">
        <v>0</v>
      </c>
      <c r="E86" s="4"/>
      <c r="F86"/>
    </row>
    <row r="87" spans="1:6" x14ac:dyDescent="0.25">
      <c r="A87" s="5" t="s">
        <v>113</v>
      </c>
      <c r="B87" s="5">
        <v>0</v>
      </c>
      <c r="E87" s="4"/>
      <c r="F87"/>
    </row>
    <row r="88" spans="1:6" x14ac:dyDescent="0.25">
      <c r="A88" s="5" t="s">
        <v>114</v>
      </c>
      <c r="B88" s="5">
        <v>0</v>
      </c>
      <c r="E88" s="4"/>
      <c r="F88"/>
    </row>
    <row r="89" spans="1:6" x14ac:dyDescent="0.25">
      <c r="A89" s="5" t="s">
        <v>115</v>
      </c>
      <c r="B89" s="5">
        <v>0</v>
      </c>
      <c r="E89" s="4"/>
      <c r="F89"/>
    </row>
    <row r="90" spans="1:6" x14ac:dyDescent="0.25">
      <c r="A90" s="5" t="s">
        <v>116</v>
      </c>
      <c r="B90" s="5">
        <v>0</v>
      </c>
      <c r="E90" s="4"/>
      <c r="F90"/>
    </row>
    <row r="91" spans="1:6" x14ac:dyDescent="0.25">
      <c r="A91" s="5" t="s">
        <v>117</v>
      </c>
      <c r="B91" s="5">
        <v>0</v>
      </c>
      <c r="E91" s="4"/>
      <c r="F91"/>
    </row>
    <row r="92" spans="1:6" x14ac:dyDescent="0.25">
      <c r="A92" s="5" t="s">
        <v>118</v>
      </c>
      <c r="B92" s="5">
        <v>1</v>
      </c>
      <c r="E92" s="4"/>
      <c r="F92"/>
    </row>
    <row r="93" spans="1:6" x14ac:dyDescent="0.25">
      <c r="A93" s="5" t="s">
        <v>119</v>
      </c>
      <c r="B93" s="5">
        <v>1</v>
      </c>
      <c r="E93" s="4"/>
      <c r="F93"/>
    </row>
    <row r="94" spans="1:6" x14ac:dyDescent="0.25">
      <c r="A94" s="5" t="s">
        <v>120</v>
      </c>
      <c r="B94" s="5">
        <v>0</v>
      </c>
      <c r="E94" s="4"/>
      <c r="F94"/>
    </row>
    <row r="95" spans="1:6" x14ac:dyDescent="0.25">
      <c r="A95" s="5" t="s">
        <v>121</v>
      </c>
      <c r="B95" s="5">
        <v>0</v>
      </c>
      <c r="E95" s="4"/>
      <c r="F95"/>
    </row>
    <row r="96" spans="1:6" x14ac:dyDescent="0.25">
      <c r="A96" s="5" t="s">
        <v>122</v>
      </c>
      <c r="B96" s="5">
        <v>1</v>
      </c>
      <c r="E96" s="4"/>
      <c r="F96"/>
    </row>
    <row r="97" spans="1:6" x14ac:dyDescent="0.25">
      <c r="A97" s="5" t="s">
        <v>123</v>
      </c>
      <c r="B97" s="5">
        <v>0</v>
      </c>
      <c r="E97" s="4"/>
      <c r="F97"/>
    </row>
    <row r="98" spans="1:6" x14ac:dyDescent="0.25">
      <c r="A98" s="5" t="s">
        <v>124</v>
      </c>
      <c r="B98" s="5">
        <v>0</v>
      </c>
      <c r="E98" s="4"/>
      <c r="F98"/>
    </row>
    <row r="99" spans="1:6" x14ac:dyDescent="0.25">
      <c r="A99" s="5" t="s">
        <v>125</v>
      </c>
      <c r="B99" s="5">
        <v>0</v>
      </c>
      <c r="E99" s="4"/>
      <c r="F99"/>
    </row>
    <row r="100" spans="1:6" x14ac:dyDescent="0.25">
      <c r="A100" s="5" t="s">
        <v>126</v>
      </c>
      <c r="B100" s="5">
        <v>0.5</v>
      </c>
      <c r="E100" s="4"/>
      <c r="F100"/>
    </row>
    <row r="101" spans="1:6" x14ac:dyDescent="0.25">
      <c r="A101" s="5" t="s">
        <v>127</v>
      </c>
      <c r="B101" s="5">
        <v>0</v>
      </c>
      <c r="E101" s="4"/>
      <c r="F101"/>
    </row>
    <row r="102" spans="1:6" x14ac:dyDescent="0.25">
      <c r="A102" s="5" t="s">
        <v>128</v>
      </c>
      <c r="B102" s="5">
        <v>0</v>
      </c>
      <c r="E102" s="4"/>
      <c r="F102"/>
    </row>
    <row r="103" spans="1:6" x14ac:dyDescent="0.25">
      <c r="A103" s="5" t="s">
        <v>129</v>
      </c>
      <c r="B103" s="5">
        <v>0</v>
      </c>
      <c r="E103" s="4"/>
      <c r="F103"/>
    </row>
    <row r="104" spans="1:6" x14ac:dyDescent="0.25">
      <c r="A104" s="5" t="s">
        <v>130</v>
      </c>
      <c r="B104" s="5">
        <v>0.5</v>
      </c>
      <c r="E104" s="4"/>
      <c r="F104"/>
    </row>
    <row r="105" spans="1:6" x14ac:dyDescent="0.25">
      <c r="A105" s="5" t="s">
        <v>131</v>
      </c>
      <c r="B105" s="5">
        <v>0</v>
      </c>
      <c r="E105" s="4"/>
      <c r="F105"/>
    </row>
    <row r="106" spans="1:6" x14ac:dyDescent="0.25">
      <c r="A106" s="5" t="s">
        <v>132</v>
      </c>
      <c r="B106" s="5">
        <v>0</v>
      </c>
      <c r="E106" s="4"/>
      <c r="F106"/>
    </row>
    <row r="107" spans="1:6" x14ac:dyDescent="0.25">
      <c r="A107" s="5" t="s">
        <v>133</v>
      </c>
      <c r="B107" s="5">
        <v>0</v>
      </c>
      <c r="E107" s="4"/>
      <c r="F107"/>
    </row>
    <row r="108" spans="1:6" x14ac:dyDescent="0.25">
      <c r="A108" s="5" t="s">
        <v>134</v>
      </c>
      <c r="B108" s="5">
        <v>0</v>
      </c>
      <c r="E108" s="4"/>
      <c r="F108"/>
    </row>
    <row r="109" spans="1:6" x14ac:dyDescent="0.25">
      <c r="A109" s="5" t="s">
        <v>135</v>
      </c>
      <c r="B109" s="5">
        <v>0</v>
      </c>
      <c r="E109" s="4"/>
      <c r="F109"/>
    </row>
    <row r="110" spans="1:6" x14ac:dyDescent="0.25">
      <c r="A110" s="5" t="s">
        <v>136</v>
      </c>
      <c r="B110" s="5">
        <v>0</v>
      </c>
      <c r="E110" s="4"/>
      <c r="F110"/>
    </row>
    <row r="111" spans="1:6" x14ac:dyDescent="0.25">
      <c r="A111" s="5" t="s">
        <v>137</v>
      </c>
      <c r="B111" s="5">
        <v>0</v>
      </c>
      <c r="E111" s="4"/>
      <c r="F111"/>
    </row>
    <row r="113" spans="1:2" x14ac:dyDescent="0.25">
      <c r="A113" s="10" t="s">
        <v>1</v>
      </c>
      <c r="B113" s="10" t="s">
        <v>107</v>
      </c>
    </row>
    <row r="114" spans="1:2" x14ac:dyDescent="0.25">
      <c r="A114" s="5" t="s">
        <v>138</v>
      </c>
      <c r="B114" s="5">
        <v>1</v>
      </c>
    </row>
    <row r="115" spans="1:2" x14ac:dyDescent="0.25">
      <c r="A115" s="5" t="s">
        <v>139</v>
      </c>
      <c r="B115" s="5">
        <v>0.7909446439510982</v>
      </c>
    </row>
    <row r="116" spans="1:2" x14ac:dyDescent="0.25">
      <c r="A116" s="5" t="s">
        <v>140</v>
      </c>
      <c r="B116" s="5">
        <v>0.7330030300717606</v>
      </c>
    </row>
    <row r="117" spans="1:2" x14ac:dyDescent="0.25">
      <c r="A117" s="5" t="s">
        <v>141</v>
      </c>
      <c r="B117" s="5">
        <v>0.28800739263253211</v>
      </c>
    </row>
    <row r="118" spans="1:2" x14ac:dyDescent="0.25">
      <c r="A118" s="5" t="s">
        <v>142</v>
      </c>
      <c r="B118" s="5">
        <v>0.17726641735783519</v>
      </c>
    </row>
    <row r="119" spans="1:2" x14ac:dyDescent="0.25">
      <c r="A119" s="5" t="s">
        <v>143</v>
      </c>
      <c r="B119" s="5">
        <v>0.13001771839102985</v>
      </c>
    </row>
    <row r="120" spans="1:2" x14ac:dyDescent="0.25">
      <c r="A120" s="5" t="s">
        <v>144</v>
      </c>
      <c r="B120" s="5">
        <v>0</v>
      </c>
    </row>
  </sheetData>
  <conditionalFormatting sqref="E2:E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E35:E36 E45:E64 E38:E4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D691-0CA6-46BF-A707-F9D7959F6410}">
  <dimension ref="A1:AF84"/>
  <sheetViews>
    <sheetView tabSelected="1" zoomScale="80" zoomScaleNormal="80" workbookViewId="0">
      <selection sqref="A1:C1"/>
    </sheetView>
  </sheetViews>
  <sheetFormatPr defaultRowHeight="15" x14ac:dyDescent="0.25"/>
  <cols>
    <col min="1" max="1" width="9.85546875" customWidth="1"/>
    <col min="2" max="2" width="8.28515625" customWidth="1"/>
    <col min="3" max="3" width="9" customWidth="1"/>
    <col min="4" max="4" width="11.5703125" bestFit="1" customWidth="1"/>
    <col min="5" max="5" width="11" bestFit="1" customWidth="1"/>
    <col min="6" max="6" width="7" bestFit="1" customWidth="1"/>
    <col min="7" max="7" width="26.42578125" bestFit="1" customWidth="1"/>
    <col min="8" max="8" width="10.5703125" bestFit="1" customWidth="1"/>
    <col min="9" max="9" width="6.5703125" bestFit="1" customWidth="1"/>
    <col min="10" max="10" width="10" bestFit="1" customWidth="1"/>
    <col min="11" max="11" width="7" bestFit="1" customWidth="1"/>
    <col min="12" max="12" width="21.85546875" bestFit="1" customWidth="1"/>
    <col min="13" max="13" width="5.140625" bestFit="1" customWidth="1"/>
    <col min="14" max="14" width="11.7109375" bestFit="1" customWidth="1"/>
    <col min="15" max="15" width="12" bestFit="1" customWidth="1"/>
    <col min="16" max="16" width="5.28515625" bestFit="1" customWidth="1"/>
    <col min="18" max="18" width="14.28515625" bestFit="1" customWidth="1"/>
    <col min="20" max="20" width="6.5703125" bestFit="1" customWidth="1"/>
    <col min="21" max="21" width="27.42578125" bestFit="1" customWidth="1"/>
    <col min="22" max="22" width="5.85546875" bestFit="1" customWidth="1"/>
    <col min="23" max="23" width="13.5703125" bestFit="1" customWidth="1"/>
    <col min="24" max="24" width="8.28515625" bestFit="1" customWidth="1"/>
    <col min="25" max="25" width="13.42578125" bestFit="1" customWidth="1"/>
    <col min="26" max="26" width="11.140625" customWidth="1"/>
    <col min="27" max="27" width="14.7109375" bestFit="1" customWidth="1"/>
    <col min="28" max="28" width="15.5703125" bestFit="1" customWidth="1"/>
  </cols>
  <sheetData>
    <row r="1" spans="1:32" ht="24" thickBot="1" x14ac:dyDescent="0.4">
      <c r="A1" s="111" t="s">
        <v>157</v>
      </c>
      <c r="B1" s="111"/>
      <c r="C1" s="111"/>
      <c r="D1" s="13">
        <v>100</v>
      </c>
      <c r="H1" s="14" t="s">
        <v>158</v>
      </c>
      <c r="I1" s="15">
        <v>0.05</v>
      </c>
      <c r="J1" s="15">
        <v>0.9</v>
      </c>
      <c r="K1" s="15">
        <v>0.02</v>
      </c>
      <c r="L1" s="15">
        <v>2.0000000000000001E-4</v>
      </c>
      <c r="M1" s="15"/>
      <c r="N1" s="15">
        <v>2.98E-2</v>
      </c>
      <c r="O1" s="16">
        <f>SUM(I1:N1)</f>
        <v>1</v>
      </c>
    </row>
    <row r="2" spans="1:32" x14ac:dyDescent="0.25">
      <c r="A2" s="17" t="s">
        <v>159</v>
      </c>
      <c r="B2" s="18" t="s">
        <v>160</v>
      </c>
      <c r="C2" s="18" t="s">
        <v>1</v>
      </c>
      <c r="D2" s="19" t="s">
        <v>161</v>
      </c>
      <c r="E2" s="18" t="s">
        <v>106</v>
      </c>
      <c r="F2" s="18" t="s">
        <v>162</v>
      </c>
      <c r="G2" s="20" t="s">
        <v>147</v>
      </c>
      <c r="H2" s="17" t="s">
        <v>163</v>
      </c>
      <c r="I2" s="18" t="s">
        <v>1</v>
      </c>
      <c r="J2" s="18" t="s">
        <v>147</v>
      </c>
      <c r="K2" s="18" t="s">
        <v>106</v>
      </c>
      <c r="L2" s="18" t="s">
        <v>148</v>
      </c>
      <c r="M2" s="18" t="s">
        <v>164</v>
      </c>
      <c r="N2" s="18" t="s">
        <v>108</v>
      </c>
      <c r="O2" s="18" t="s">
        <v>165</v>
      </c>
      <c r="P2" s="20" t="s">
        <v>39</v>
      </c>
      <c r="Q2" s="5" t="s">
        <v>176</v>
      </c>
      <c r="R2" s="5" t="s">
        <v>194</v>
      </c>
      <c r="S2" s="5"/>
      <c r="T2" s="21" t="s">
        <v>39</v>
      </c>
      <c r="U2" s="22" t="s">
        <v>147</v>
      </c>
      <c r="V2" s="22" t="s">
        <v>1</v>
      </c>
      <c r="W2" s="22" t="s">
        <v>161</v>
      </c>
      <c r="X2" s="22" t="s">
        <v>165</v>
      </c>
      <c r="Y2" s="23" t="s">
        <v>166</v>
      </c>
      <c r="Z2" s="24" t="s">
        <v>167</v>
      </c>
      <c r="AA2" s="25" t="s">
        <v>176</v>
      </c>
      <c r="AB2" s="81" t="s">
        <v>194</v>
      </c>
    </row>
    <row r="3" spans="1:32" x14ac:dyDescent="0.25">
      <c r="A3" s="26">
        <v>1</v>
      </c>
      <c r="B3" s="27">
        <v>2</v>
      </c>
      <c r="C3" s="27" t="str">
        <f>TEXT(WEEKDAY(D3),"ddd")</f>
        <v>Sat</v>
      </c>
      <c r="D3" s="28">
        <v>43764</v>
      </c>
      <c r="E3" s="27" t="str">
        <f t="shared" ref="E3:E43" si="0">TEXT(D3,"mmmm")</f>
        <v>October</v>
      </c>
      <c r="F3" s="27" t="s">
        <v>233</v>
      </c>
      <c r="G3" s="29" t="s">
        <v>124</v>
      </c>
      <c r="H3" s="37">
        <v>100</v>
      </c>
      <c r="I3" s="30">
        <f>VLOOKUP($C3,Index!$A$114:$B$120,2,FALSE)*I$1*$D$1</f>
        <v>5</v>
      </c>
      <c r="J3" s="31">
        <f>VLOOKUP($G3,Index!$H$2:$I$30,2,FALSE)*J$1*$D$1</f>
        <v>2.4193999916773459</v>
      </c>
      <c r="K3" s="31">
        <f>IFERROR(VLOOKUP($E3,Index!$A$74:$B$80,2,FALSE)*K$1*$D$1,0)</f>
        <v>0</v>
      </c>
      <c r="L3" s="27"/>
      <c r="M3" s="27">
        <v>3</v>
      </c>
      <c r="N3" s="27">
        <f>VLOOKUP($G3,Index!$A$83:$B$111,2,FALSE)*$D$1*N$1</f>
        <v>0</v>
      </c>
      <c r="O3" s="27">
        <f t="shared" ref="O3:O43" si="1">SUM(H3:N3)</f>
        <v>110.41939999167735</v>
      </c>
      <c r="P3" s="29">
        <f>_xlfn.RANK.EQ(O3,$O$3:$O$43)+COUNTIF($O$3:O3,O3)-1</f>
        <v>6</v>
      </c>
      <c r="Q3" s="5" t="s">
        <v>169</v>
      </c>
      <c r="R3" s="5" t="s">
        <v>169</v>
      </c>
      <c r="S3" s="5"/>
      <c r="T3" s="32">
        <v>1</v>
      </c>
      <c r="U3" s="33" t="str">
        <f t="shared" ref="U3:U43" si="2">INDEX($G:$G,MATCH($T3,$P:$P,0))</f>
        <v>Los Angeles Lakers</v>
      </c>
      <c r="V3" s="34" t="str">
        <f t="shared" ref="V3:V43" si="3">INDEX($C:$C,MATCH($T3,$P:$P,0))</f>
        <v>Thu</v>
      </c>
      <c r="W3" s="34">
        <f t="shared" ref="W3:W43" si="4">INDEX($D:$D,MATCH($T3,$P:$P,0))</f>
        <v>43818</v>
      </c>
      <c r="X3" s="35">
        <f t="shared" ref="X3:X43" si="5">INDEX($O:$O,MATCH($T3,$P:$P,0))</f>
        <v>117.01544207601157</v>
      </c>
      <c r="Y3" s="35">
        <f t="shared" ref="Y3:Y38" si="6">(X3-AVERAGE($X$3:$X$43))/_xlfn.STDEV.S($X$3:$X$43)</f>
        <v>3.2738580861420017</v>
      </c>
      <c r="Z3" s="33" t="str">
        <f>IF(Y3&gt;2,"M",IF(Y3&gt;1,"E",IF(Y3&gt;0.7,"E",IF(Y3&gt;-0.25,"P","S"))))</f>
        <v>M</v>
      </c>
      <c r="AA3" s="36" t="str">
        <f t="shared" ref="AA3:AA43" si="7">INDEX($Q$3:$Q$43,MATCH($W3,$D$3:$D$43,0))</f>
        <v>M</v>
      </c>
      <c r="AB3" s="36" t="str">
        <f t="shared" ref="AB3:AB43" si="8">INDEX($R$3:$R$43,MATCH($W3,$D$3:$D$43,0))</f>
        <v>M+</v>
      </c>
    </row>
    <row r="4" spans="1:32" x14ac:dyDescent="0.25">
      <c r="A4" s="26">
        <v>2</v>
      </c>
      <c r="B4" s="27">
        <v>3</v>
      </c>
      <c r="C4" s="27" t="str">
        <f t="shared" ref="C4:C17" si="9">TEXT(WEEKDAY(D4),"ddd")</f>
        <v>Mon</v>
      </c>
      <c r="D4" s="28">
        <v>43766</v>
      </c>
      <c r="E4" s="27" t="str">
        <f t="shared" si="0"/>
        <v>October</v>
      </c>
      <c r="F4" s="27" t="s">
        <v>233</v>
      </c>
      <c r="G4" s="29" t="s">
        <v>114</v>
      </c>
      <c r="H4" s="37">
        <v>100</v>
      </c>
      <c r="I4" s="30">
        <f>VLOOKUP($C4,Index!$A$114:$B$120,2,FALSE)*I$1*$D$1</f>
        <v>0.88633208678917597</v>
      </c>
      <c r="J4" s="31">
        <f>VLOOKUP($G4,Index!$H$2:$I$30,2,FALSE)*J$1*$D$1</f>
        <v>1.5639515264951425</v>
      </c>
      <c r="K4" s="31">
        <f>IFERROR(VLOOKUP($E4,Index!$A$74:$B$80,2,FALSE)*K$1*$D$1,0)</f>
        <v>0</v>
      </c>
      <c r="L4" s="30">
        <f>(D4-D3)*L$1*$D$1</f>
        <v>0.04</v>
      </c>
      <c r="M4" s="27">
        <v>0</v>
      </c>
      <c r="N4" s="27">
        <f>VLOOKUP($G4,Index!$A$83:$B$111,2,FALSE)*$D$1*N$1</f>
        <v>0</v>
      </c>
      <c r="O4" s="27">
        <f t="shared" si="1"/>
        <v>102.49028361328433</v>
      </c>
      <c r="P4" s="29">
        <f>_xlfn.RANK.EQ(O4,$O$3:$O$43)+COUNTIF($O$3:O4,O4)-1</f>
        <v>40</v>
      </c>
      <c r="Q4" s="5" t="s">
        <v>172</v>
      </c>
      <c r="R4" s="5" t="s">
        <v>172</v>
      </c>
      <c r="S4" s="5"/>
      <c r="T4" s="32">
        <v>2</v>
      </c>
      <c r="U4" s="33" t="str">
        <f t="shared" si="2"/>
        <v>Golden State Warriors</v>
      </c>
      <c r="V4" s="34" t="str">
        <f t="shared" si="3"/>
        <v>Sat</v>
      </c>
      <c r="W4" s="34">
        <f t="shared" si="4"/>
        <v>43904</v>
      </c>
      <c r="X4" s="35">
        <f t="shared" si="5"/>
        <v>114.73246462145121</v>
      </c>
      <c r="Y4" s="35">
        <f t="shared" si="6"/>
        <v>2.5481671196391442</v>
      </c>
      <c r="Z4" s="33" t="str">
        <f t="shared" ref="Z4:Z43" si="10">IF(Y4&gt;2,"M",IF(Y4&gt;1,"E",IF(Y4&gt;0.7,"E",IF(Y4&gt;-0.25,"P","S"))))</f>
        <v>M</v>
      </c>
      <c r="AA4" s="36" t="str">
        <f t="shared" si="7"/>
        <v>M</v>
      </c>
      <c r="AB4" s="36" t="str">
        <f t="shared" si="8"/>
        <v>M</v>
      </c>
    </row>
    <row r="5" spans="1:32" x14ac:dyDescent="0.25">
      <c r="A5" s="26">
        <v>3</v>
      </c>
      <c r="B5" s="27">
        <v>6</v>
      </c>
      <c r="C5" s="27" t="str">
        <f t="shared" si="9"/>
        <v>Sat</v>
      </c>
      <c r="D5" s="28">
        <v>43771</v>
      </c>
      <c r="E5" s="27" t="str">
        <f t="shared" si="0"/>
        <v>November</v>
      </c>
      <c r="F5" s="27" t="s">
        <v>233</v>
      </c>
      <c r="G5" s="29" t="s">
        <v>135</v>
      </c>
      <c r="H5" s="37">
        <v>100</v>
      </c>
      <c r="I5" s="30">
        <f>VLOOKUP($C5,Index!$A$114:$B$120,2,FALSE)*I$1*$D$1</f>
        <v>5</v>
      </c>
      <c r="J5" s="31">
        <f>VLOOKUP($G5,Index!$H$2:$I$30,2,FALSE)*J$1*$D$1</f>
        <v>3.6082336221798474</v>
      </c>
      <c r="K5" s="31">
        <f>IFERROR(VLOOKUP($E5,Index!$A$74:$B$80,2,FALSE)*K$1*$D$1,0)</f>
        <v>0</v>
      </c>
      <c r="L5" s="30">
        <f t="shared" ref="L5:L42" si="11">(D5-D4)*L$1*$D$1</f>
        <v>0.1</v>
      </c>
      <c r="M5" s="27">
        <v>0</v>
      </c>
      <c r="N5" s="27">
        <f>VLOOKUP($G5,Index!$A$83:$B$111,2,FALSE)*$D$1*N$1</f>
        <v>0</v>
      </c>
      <c r="O5" s="27">
        <f t="shared" si="1"/>
        <v>108.70823362217985</v>
      </c>
      <c r="P5" s="29">
        <f>_xlfn.RANK.EQ(O5,$O$3:$O$43)+COUNTIF($O$3:O5,O5)-1</f>
        <v>7</v>
      </c>
      <c r="Q5" s="5" t="s">
        <v>171</v>
      </c>
      <c r="R5" s="5" t="s">
        <v>171</v>
      </c>
      <c r="S5" s="5"/>
      <c r="T5" s="32">
        <v>3</v>
      </c>
      <c r="U5" s="33" t="str">
        <f t="shared" si="2"/>
        <v>Philadelphia 76ers</v>
      </c>
      <c r="V5" s="34" t="str">
        <f t="shared" si="3"/>
        <v>Sat</v>
      </c>
      <c r="W5" s="34">
        <f t="shared" si="4"/>
        <v>43883</v>
      </c>
      <c r="X5" s="35">
        <f t="shared" si="5"/>
        <v>112.07009671988347</v>
      </c>
      <c r="Y5" s="35">
        <f t="shared" si="6"/>
        <v>1.7018791583561654</v>
      </c>
      <c r="Z5" s="33" t="str">
        <f t="shared" si="10"/>
        <v>E</v>
      </c>
      <c r="AA5" s="36" t="str">
        <f t="shared" si="7"/>
        <v>E</v>
      </c>
      <c r="AB5" s="36" t="str">
        <f t="shared" si="8"/>
        <v>E</v>
      </c>
    </row>
    <row r="6" spans="1:32" x14ac:dyDescent="0.25">
      <c r="A6" s="26">
        <v>4</v>
      </c>
      <c r="B6" s="27">
        <v>11</v>
      </c>
      <c r="C6" s="27" t="str">
        <f t="shared" si="9"/>
        <v>Thu</v>
      </c>
      <c r="D6" s="28">
        <v>43783</v>
      </c>
      <c r="E6" s="27" t="str">
        <f t="shared" si="0"/>
        <v>November</v>
      </c>
      <c r="F6" s="27" t="s">
        <v>233</v>
      </c>
      <c r="G6" s="29" t="s">
        <v>113</v>
      </c>
      <c r="H6" s="37">
        <v>100</v>
      </c>
      <c r="I6" s="30">
        <f>VLOOKUP($C6,Index!$A$114:$B$120,2,FALSE)*I$1*$D$1</f>
        <v>1.4400369631626606</v>
      </c>
      <c r="J6" s="31">
        <f>VLOOKUP($G6,Index!$H$2:$I$30,2,FALSE)*J$1*$D$1</f>
        <v>3.5272150402618578</v>
      </c>
      <c r="K6" s="31">
        <f>IFERROR(VLOOKUP($E6,Index!$A$74:$B$80,2,FALSE)*K$1*$D$1,0)</f>
        <v>0</v>
      </c>
      <c r="L6" s="30">
        <f t="shared" si="11"/>
        <v>0.24000000000000002</v>
      </c>
      <c r="M6" s="27">
        <v>0</v>
      </c>
      <c r="N6" s="27">
        <f>VLOOKUP($G6,Index!$A$83:$B$111,2,FALSE)*$D$1*N$1</f>
        <v>0</v>
      </c>
      <c r="O6" s="27">
        <f t="shared" si="1"/>
        <v>105.2072520034245</v>
      </c>
      <c r="P6" s="29">
        <f>_xlfn.RANK.EQ(O6,$O$3:$O$43)+COUNTIF($O$3:O6,O6)-1</f>
        <v>27</v>
      </c>
      <c r="Q6" s="5" t="s">
        <v>172</v>
      </c>
      <c r="R6" s="5" t="s">
        <v>171</v>
      </c>
      <c r="S6" s="5"/>
      <c r="T6" s="32">
        <v>4</v>
      </c>
      <c r="U6" s="33" t="str">
        <f t="shared" si="2"/>
        <v>Los Angeles Clippers</v>
      </c>
      <c r="V6" s="34" t="str">
        <f t="shared" si="3"/>
        <v>Thu</v>
      </c>
      <c r="W6" s="34">
        <f t="shared" si="4"/>
        <v>43804</v>
      </c>
      <c r="X6" s="35">
        <f t="shared" si="5"/>
        <v>111.06741457179216</v>
      </c>
      <c r="Y6" s="35">
        <f t="shared" si="6"/>
        <v>1.3831561785518511</v>
      </c>
      <c r="Z6" s="33" t="str">
        <f t="shared" si="10"/>
        <v>E</v>
      </c>
      <c r="AA6" s="36" t="str">
        <f t="shared" si="7"/>
        <v>E</v>
      </c>
      <c r="AB6" s="36" t="str">
        <f t="shared" si="8"/>
        <v>E</v>
      </c>
    </row>
    <row r="7" spans="1:32" x14ac:dyDescent="0.25">
      <c r="A7" s="26">
        <v>5</v>
      </c>
      <c r="B7" s="27">
        <v>15</v>
      </c>
      <c r="C7" s="27" t="str">
        <f t="shared" si="9"/>
        <v>Thu</v>
      </c>
      <c r="D7" s="28">
        <v>43790</v>
      </c>
      <c r="E7" s="27" t="str">
        <f t="shared" si="0"/>
        <v>November</v>
      </c>
      <c r="F7" s="27" t="s">
        <v>233</v>
      </c>
      <c r="G7" s="29" t="s">
        <v>132</v>
      </c>
      <c r="H7" s="37">
        <v>100</v>
      </c>
      <c r="I7" s="30">
        <f>VLOOKUP($C7,Index!$A$114:$B$120,2,FALSE)*I$1*$D$1</f>
        <v>1.4400369631626606</v>
      </c>
      <c r="J7" s="31">
        <f>VLOOKUP($G7,Index!$H$2:$I$30,2,FALSE)*J$1*$D$1</f>
        <v>2.2749685087729694</v>
      </c>
      <c r="K7" s="31">
        <f>IFERROR(VLOOKUP($E7,Index!$A$74:$B$80,2,FALSE)*K$1*$D$1,0)</f>
        <v>0</v>
      </c>
      <c r="L7" s="30">
        <f t="shared" si="11"/>
        <v>0.13999999999999999</v>
      </c>
      <c r="M7" s="27">
        <v>0</v>
      </c>
      <c r="N7" s="27">
        <f>VLOOKUP($G7,Index!$A$83:$B$111,2,FALSE)*$D$1*N$1</f>
        <v>0</v>
      </c>
      <c r="O7" s="27">
        <f t="shared" si="1"/>
        <v>103.85500547193563</v>
      </c>
      <c r="P7" s="29">
        <f>_xlfn.RANK.EQ(O7,$O$3:$O$43)+COUNTIF($O$3:O7,O7)-1</f>
        <v>36</v>
      </c>
      <c r="Q7" s="5" t="s">
        <v>172</v>
      </c>
      <c r="R7" s="5" t="s">
        <v>171</v>
      </c>
      <c r="S7" s="5"/>
      <c r="T7" s="32">
        <v>5</v>
      </c>
      <c r="U7" s="33" t="str">
        <f t="shared" si="2"/>
        <v>Houston Rockets</v>
      </c>
      <c r="V7" s="34" t="str">
        <f t="shared" si="3"/>
        <v>Wed</v>
      </c>
      <c r="W7" s="34">
        <f t="shared" si="4"/>
        <v>43915</v>
      </c>
      <c r="X7" s="35">
        <f t="shared" si="5"/>
        <v>110.57182377533613</v>
      </c>
      <c r="Y7" s="35">
        <f t="shared" si="6"/>
        <v>1.2256225317119811</v>
      </c>
      <c r="Z7" s="33" t="str">
        <f t="shared" si="10"/>
        <v>E</v>
      </c>
      <c r="AA7" s="36" t="str">
        <f t="shared" si="7"/>
        <v>E</v>
      </c>
      <c r="AB7" s="36" t="str">
        <f t="shared" si="8"/>
        <v>E</v>
      </c>
    </row>
    <row r="8" spans="1:32" x14ac:dyDescent="0.25">
      <c r="A8" s="26">
        <v>6</v>
      </c>
      <c r="B8" s="27">
        <v>16</v>
      </c>
      <c r="C8" s="27" t="str">
        <f t="shared" si="9"/>
        <v>Sat</v>
      </c>
      <c r="D8" s="28">
        <v>43792</v>
      </c>
      <c r="E8" s="27" t="str">
        <f t="shared" si="0"/>
        <v>November</v>
      </c>
      <c r="F8" s="27" t="s">
        <v>233</v>
      </c>
      <c r="G8" s="29" t="s">
        <v>117</v>
      </c>
      <c r="H8" s="37">
        <v>100</v>
      </c>
      <c r="I8" s="30">
        <f>VLOOKUP($C8,Index!$A$114:$B$120,2,FALSE)*I$1*$D$1</f>
        <v>5</v>
      </c>
      <c r="J8" s="31">
        <f>VLOOKUP($G8,Index!$H$2:$I$30,2,FALSE)*J$1*$D$1</f>
        <v>1.7817154321865498</v>
      </c>
      <c r="K8" s="31">
        <f>IFERROR(VLOOKUP($E8,Index!$A$74:$B$80,2,FALSE)*K$1*$D$1,0)</f>
        <v>0</v>
      </c>
      <c r="L8" s="30">
        <f>(D8-D7)*L$1*$D$1</f>
        <v>0.04</v>
      </c>
      <c r="M8" s="27">
        <v>0</v>
      </c>
      <c r="N8" s="27">
        <f>VLOOKUP($G8,Index!$A$83:$B$111,2,FALSE)*$D$1*N$1</f>
        <v>0</v>
      </c>
      <c r="O8" s="27">
        <f t="shared" si="1"/>
        <v>106.82171543218655</v>
      </c>
      <c r="P8" s="29">
        <f>_xlfn.RANK.EQ(O8,$O$3:$O$43)+COUNTIF($O$3:O8,O8)-1</f>
        <v>17</v>
      </c>
      <c r="Q8" s="5" t="s">
        <v>171</v>
      </c>
      <c r="R8" s="5" t="s">
        <v>172</v>
      </c>
      <c r="S8" s="5"/>
      <c r="T8" s="32">
        <v>6</v>
      </c>
      <c r="U8" s="33" t="str">
        <f t="shared" si="2"/>
        <v>Miami Heat</v>
      </c>
      <c r="V8" s="34" t="str">
        <f t="shared" si="3"/>
        <v>Sat</v>
      </c>
      <c r="W8" s="34">
        <f t="shared" si="4"/>
        <v>43764</v>
      </c>
      <c r="X8" s="35">
        <f t="shared" si="5"/>
        <v>110.41939999167735</v>
      </c>
      <c r="Y8" s="35">
        <f t="shared" si="6"/>
        <v>1.1771715219744974</v>
      </c>
      <c r="Z8" s="33" t="str">
        <f t="shared" si="10"/>
        <v>E</v>
      </c>
      <c r="AA8" s="36" t="str">
        <f t="shared" si="7"/>
        <v>M</v>
      </c>
      <c r="AB8" s="36" t="str">
        <f t="shared" si="8"/>
        <v>M</v>
      </c>
      <c r="AF8" s="86"/>
    </row>
    <row r="9" spans="1:32" x14ac:dyDescent="0.25">
      <c r="A9" s="26">
        <v>7</v>
      </c>
      <c r="B9" s="27">
        <v>17</v>
      </c>
      <c r="C9" s="27" t="str">
        <f t="shared" si="9"/>
        <v>Mon</v>
      </c>
      <c r="D9" s="28">
        <v>43794</v>
      </c>
      <c r="E9" s="27" t="str">
        <f t="shared" si="0"/>
        <v>November</v>
      </c>
      <c r="F9" s="27" t="s">
        <v>233</v>
      </c>
      <c r="G9" s="29" t="s">
        <v>136</v>
      </c>
      <c r="H9" s="37">
        <v>100</v>
      </c>
      <c r="I9" s="30">
        <f>VLOOKUP($C9,Index!$A$114:$B$120,2,FALSE)*I$1*$D$1</f>
        <v>0.88633208678917597</v>
      </c>
      <c r="J9" s="31">
        <f>VLOOKUP($G9,Index!$H$2:$I$30,2,FALSE)*J$1*$D$1</f>
        <v>3.3172751858724761</v>
      </c>
      <c r="K9" s="31">
        <f>IFERROR(VLOOKUP($E9,Index!$A$74:$B$80,2,FALSE)*K$1*$D$1,0)</f>
        <v>0</v>
      </c>
      <c r="L9" s="30">
        <f t="shared" si="11"/>
        <v>0.04</v>
      </c>
      <c r="M9" s="27">
        <v>0</v>
      </c>
      <c r="N9" s="27">
        <f>VLOOKUP($G9,Index!$A$83:$B$111,2,FALSE)*$D$1*N$1</f>
        <v>0</v>
      </c>
      <c r="O9" s="27">
        <f t="shared" si="1"/>
        <v>104.24360727266166</v>
      </c>
      <c r="P9" s="29">
        <f>_xlfn.RANK.EQ(O9,$O$3:$O$43)+COUNTIF($O$3:O9,O9)-1</f>
        <v>33</v>
      </c>
      <c r="Q9" s="5" t="s">
        <v>172</v>
      </c>
      <c r="R9" s="5" t="s">
        <v>171</v>
      </c>
      <c r="S9" s="5"/>
      <c r="T9" s="32">
        <v>7</v>
      </c>
      <c r="U9" s="33" t="str">
        <f t="shared" si="2"/>
        <v>Toronto Raptors</v>
      </c>
      <c r="V9" s="34" t="str">
        <f t="shared" si="3"/>
        <v>Sat</v>
      </c>
      <c r="W9" s="34">
        <f t="shared" si="4"/>
        <v>43771</v>
      </c>
      <c r="X9" s="35">
        <f t="shared" si="5"/>
        <v>108.70823362217985</v>
      </c>
      <c r="Y9" s="35">
        <f t="shared" si="6"/>
        <v>0.63324237626728852</v>
      </c>
      <c r="Z9" s="33" t="str">
        <f t="shared" si="10"/>
        <v>P</v>
      </c>
      <c r="AA9" s="36" t="str">
        <f t="shared" si="7"/>
        <v>P</v>
      </c>
      <c r="AB9" s="36" t="str">
        <f t="shared" si="8"/>
        <v>P</v>
      </c>
    </row>
    <row r="10" spans="1:32" x14ac:dyDescent="0.25">
      <c r="A10" s="26">
        <v>8</v>
      </c>
      <c r="B10" s="27">
        <v>18</v>
      </c>
      <c r="C10" s="27" t="str">
        <f t="shared" si="9"/>
        <v>Wed</v>
      </c>
      <c r="D10" s="28">
        <v>43796</v>
      </c>
      <c r="E10" s="27" t="str">
        <f t="shared" si="0"/>
        <v>November</v>
      </c>
      <c r="F10" s="27" t="s">
        <v>233</v>
      </c>
      <c r="G10" s="29" t="s">
        <v>109</v>
      </c>
      <c r="H10" s="37">
        <v>100</v>
      </c>
      <c r="I10" s="30">
        <f>VLOOKUP($C10,Index!$A$114:$B$120,2,FALSE)*I$1*$D$1</f>
        <v>0.65008859195514923</v>
      </c>
      <c r="J10" s="31">
        <f>VLOOKUP($G10,Index!$H$2:$I$30,2,FALSE)*J$1*$D$1</f>
        <v>1.4313510580566737</v>
      </c>
      <c r="K10" s="31">
        <f>IFERROR(VLOOKUP($E10,Index!$A$74:$B$80,2,FALSE)*K$1*$D$1,0)</f>
        <v>0</v>
      </c>
      <c r="L10" s="30">
        <f t="shared" si="11"/>
        <v>0.04</v>
      </c>
      <c r="M10" s="27">
        <v>3</v>
      </c>
      <c r="N10" s="27">
        <f>VLOOKUP($G10,Index!$A$83:$B$111,2,FALSE)*$D$1*N$1</f>
        <v>0</v>
      </c>
      <c r="O10" s="27">
        <f t="shared" si="1"/>
        <v>105.12143965001184</v>
      </c>
      <c r="P10" s="29">
        <f>_xlfn.RANK.EQ(O10,$O$3:$O$43)+COUNTIF($O$3:O10,O10)-1</f>
        <v>28</v>
      </c>
      <c r="Q10" s="5" t="s">
        <v>172</v>
      </c>
      <c r="R10" s="5" t="s">
        <v>172</v>
      </c>
      <c r="S10" s="5"/>
      <c r="T10" s="32">
        <v>8</v>
      </c>
      <c r="U10" s="33" t="str">
        <f t="shared" si="2"/>
        <v>Brooklyn Nets</v>
      </c>
      <c r="V10" s="34" t="str">
        <f t="shared" si="3"/>
        <v>Thu</v>
      </c>
      <c r="W10" s="34">
        <f t="shared" si="4"/>
        <v>43930</v>
      </c>
      <c r="X10" s="35">
        <f t="shared" si="5"/>
        <v>108.48428221560808</v>
      </c>
      <c r="Y10" s="35">
        <f t="shared" si="6"/>
        <v>0.56205485211539508</v>
      </c>
      <c r="Z10" s="33" t="str">
        <f t="shared" si="10"/>
        <v>P</v>
      </c>
      <c r="AA10" s="36" t="str">
        <f t="shared" si="7"/>
        <v>P</v>
      </c>
      <c r="AB10" s="36" t="str">
        <f t="shared" si="8"/>
        <v>P</v>
      </c>
    </row>
    <row r="11" spans="1:32" x14ac:dyDescent="0.25">
      <c r="A11" s="26">
        <v>9</v>
      </c>
      <c r="B11" s="27">
        <v>19</v>
      </c>
      <c r="C11" s="27" t="str">
        <f t="shared" si="9"/>
        <v>Sat</v>
      </c>
      <c r="D11" s="28">
        <v>43799</v>
      </c>
      <c r="E11" s="27" t="str">
        <f t="shared" si="0"/>
        <v>November</v>
      </c>
      <c r="F11" s="27" t="s">
        <v>233</v>
      </c>
      <c r="G11" s="29" t="s">
        <v>120</v>
      </c>
      <c r="H11" s="37">
        <v>100</v>
      </c>
      <c r="I11" s="30">
        <f>VLOOKUP($C11,Index!$A$114:$B$120,2,FALSE)*I$1*$D$1</f>
        <v>5</v>
      </c>
      <c r="J11" s="31">
        <f>VLOOKUP($G11,Index!$H$2:$I$30,2,FALSE)*J$1*$D$1</f>
        <v>2.1882631854224428</v>
      </c>
      <c r="K11" s="31">
        <f>IFERROR(VLOOKUP($E11,Index!$A$74:$B$80,2,FALSE)*K$1*$D$1,0)</f>
        <v>0</v>
      </c>
      <c r="L11" s="30">
        <f t="shared" si="11"/>
        <v>6.0000000000000005E-2</v>
      </c>
      <c r="M11" s="27">
        <v>0</v>
      </c>
      <c r="N11" s="27">
        <f>VLOOKUP($G11,Index!$A$83:$B$111,2,FALSE)*$D$1*N$1</f>
        <v>0</v>
      </c>
      <c r="O11" s="27">
        <f t="shared" si="1"/>
        <v>107.24826318542245</v>
      </c>
      <c r="P11" s="29">
        <f>_xlfn.RANK.EQ(O11,$O$3:$O$43)+COUNTIF($O$3:O11,O11)-1</f>
        <v>16</v>
      </c>
      <c r="Q11" s="5" t="s">
        <v>171</v>
      </c>
      <c r="R11" s="5" t="s">
        <v>171</v>
      </c>
      <c r="S11" s="5"/>
      <c r="T11" s="32">
        <v>9</v>
      </c>
      <c r="U11" s="33" t="str">
        <f t="shared" si="2"/>
        <v>Philadelphia 76ers</v>
      </c>
      <c r="V11" s="34" t="str">
        <f t="shared" si="3"/>
        <v>Sun</v>
      </c>
      <c r="W11" s="34">
        <f t="shared" si="4"/>
        <v>43867</v>
      </c>
      <c r="X11" s="35">
        <f t="shared" si="5"/>
        <v>108.35013368304612</v>
      </c>
      <c r="Y11" s="35">
        <f t="shared" si="6"/>
        <v>0.51941300383285471</v>
      </c>
      <c r="Z11" s="33" t="str">
        <f t="shared" si="10"/>
        <v>P</v>
      </c>
      <c r="AA11" s="36" t="str">
        <f t="shared" si="7"/>
        <v>P</v>
      </c>
      <c r="AB11" s="36" t="str">
        <f t="shared" si="8"/>
        <v>P</v>
      </c>
    </row>
    <row r="12" spans="1:32" x14ac:dyDescent="0.25">
      <c r="A12" s="26">
        <v>10</v>
      </c>
      <c r="B12" s="27">
        <v>22</v>
      </c>
      <c r="C12" s="27" t="str">
        <f t="shared" si="9"/>
        <v>Thu</v>
      </c>
      <c r="D12" s="28">
        <v>43804</v>
      </c>
      <c r="E12" s="27" t="str">
        <f t="shared" si="0"/>
        <v>December</v>
      </c>
      <c r="F12" s="27" t="s">
        <v>233</v>
      </c>
      <c r="G12" s="29" t="s">
        <v>121</v>
      </c>
      <c r="H12" s="37">
        <v>100</v>
      </c>
      <c r="I12" s="30">
        <f>VLOOKUP($C12,Index!$A$114:$B$120,2,FALSE)*I$1*$D$1</f>
        <v>1.4400369631626606</v>
      </c>
      <c r="J12" s="31">
        <f>VLOOKUP($G12,Index!$H$2:$I$30,2,FALSE)*J$1*$D$1</f>
        <v>8.0688624331716738</v>
      </c>
      <c r="K12" s="31">
        <f>IFERROR(VLOOKUP($E12,Index!$A$74:$B$80,2,FALSE)*K$1*$D$1,0)</f>
        <v>1.4585151754578285</v>
      </c>
      <c r="L12" s="30">
        <f t="shared" si="11"/>
        <v>0.1</v>
      </c>
      <c r="M12" s="27">
        <v>0</v>
      </c>
      <c r="N12" s="27">
        <f>VLOOKUP($G12,Index!$A$83:$B$111,2,FALSE)*$D$1*N$1</f>
        <v>0</v>
      </c>
      <c r="O12" s="27">
        <f t="shared" si="1"/>
        <v>111.06741457179216</v>
      </c>
      <c r="P12" s="29">
        <f>_xlfn.RANK.EQ(O12,$O$3:$O$43)+COUNTIF($O$3:O12,O12)-1</f>
        <v>4</v>
      </c>
      <c r="Q12" s="5" t="s">
        <v>170</v>
      </c>
      <c r="R12" s="5" t="s">
        <v>170</v>
      </c>
      <c r="S12" s="5"/>
      <c r="T12" s="32">
        <v>10</v>
      </c>
      <c r="U12" s="33" t="str">
        <f t="shared" si="2"/>
        <v>Cleveland Cavaliers</v>
      </c>
      <c r="V12" s="34" t="str">
        <f t="shared" si="3"/>
        <v>Sat</v>
      </c>
      <c r="W12" s="34">
        <f t="shared" si="4"/>
        <v>43813</v>
      </c>
      <c r="X12" s="35">
        <f t="shared" si="5"/>
        <v>108.08246670195298</v>
      </c>
      <c r="Y12" s="35">
        <f t="shared" si="6"/>
        <v>0.43432959233337859</v>
      </c>
      <c r="Z12" s="33" t="str">
        <f t="shared" si="10"/>
        <v>P</v>
      </c>
      <c r="AA12" s="36" t="str">
        <f t="shared" si="7"/>
        <v>P</v>
      </c>
      <c r="AB12" s="36" t="str">
        <f t="shared" si="8"/>
        <v>P</v>
      </c>
    </row>
    <row r="13" spans="1:32" x14ac:dyDescent="0.25">
      <c r="A13" s="26">
        <v>11</v>
      </c>
      <c r="B13" s="27">
        <v>23</v>
      </c>
      <c r="C13" s="27" t="str">
        <f t="shared" si="9"/>
        <v>Mon</v>
      </c>
      <c r="D13" s="28">
        <v>43808</v>
      </c>
      <c r="E13" s="27" t="str">
        <f t="shared" si="0"/>
        <v>December</v>
      </c>
      <c r="F13" s="27" t="s">
        <v>233</v>
      </c>
      <c r="G13" s="29" t="s">
        <v>129</v>
      </c>
      <c r="H13" s="37">
        <v>100</v>
      </c>
      <c r="I13" s="30">
        <f>VLOOKUP($C13,Index!$A$114:$B$120,2,FALSE)*I$1*$D$1</f>
        <v>0.88633208678917597</v>
      </c>
      <c r="J13" s="31">
        <f>VLOOKUP($G13,Index!$H$2:$I$30,2,FALSE)*J$1*$D$1</f>
        <v>1.4805902745168662</v>
      </c>
      <c r="K13" s="31">
        <f>IFERROR(VLOOKUP($E13,Index!$A$74:$B$80,2,FALSE)*K$1*$D$1,0)</f>
        <v>1.4585151754578285</v>
      </c>
      <c r="L13" s="30">
        <f>(D13-D12)*L$1*$D$1</f>
        <v>0.08</v>
      </c>
      <c r="M13" s="27">
        <v>0</v>
      </c>
      <c r="N13" s="27">
        <f>VLOOKUP($G13,Index!$A$83:$B$111,2,FALSE)*$D$1*N$1</f>
        <v>0</v>
      </c>
      <c r="O13" s="27">
        <f t="shared" si="1"/>
        <v>103.90543753676388</v>
      </c>
      <c r="P13" s="29">
        <f>_xlfn.RANK.EQ(O13,$O$3:$O$43)+COUNTIF($O$3:O13,O13)-1</f>
        <v>35</v>
      </c>
      <c r="Q13" s="5" t="s">
        <v>172</v>
      </c>
      <c r="R13" s="5" t="s">
        <v>172</v>
      </c>
      <c r="S13" s="5"/>
      <c r="T13" s="32">
        <v>11</v>
      </c>
      <c r="U13" s="33" t="str">
        <f t="shared" si="2"/>
        <v>Orlando Magic</v>
      </c>
      <c r="V13" s="34" t="str">
        <f t="shared" si="3"/>
        <v>Sun</v>
      </c>
      <c r="W13" s="34">
        <f t="shared" si="4"/>
        <v>43827</v>
      </c>
      <c r="X13" s="35">
        <f t="shared" si="5"/>
        <v>108.05910544997471</v>
      </c>
      <c r="Y13" s="35">
        <f t="shared" si="6"/>
        <v>0.42690374172194795</v>
      </c>
      <c r="Z13" s="33" t="str">
        <f t="shared" si="10"/>
        <v>P</v>
      </c>
      <c r="AA13" s="36" t="str">
        <f t="shared" si="7"/>
        <v>P</v>
      </c>
      <c r="AB13" s="36" t="str">
        <f t="shared" si="8"/>
        <v>P</v>
      </c>
    </row>
    <row r="14" spans="1:32" x14ac:dyDescent="0.25">
      <c r="A14" s="26">
        <v>12</v>
      </c>
      <c r="B14" s="27">
        <v>24</v>
      </c>
      <c r="C14" s="27" t="str">
        <f t="shared" si="9"/>
        <v>Wed</v>
      </c>
      <c r="D14" s="28">
        <v>43810</v>
      </c>
      <c r="E14" s="27" t="str">
        <f t="shared" si="0"/>
        <v>December</v>
      </c>
      <c r="F14" s="27" t="s">
        <v>233</v>
      </c>
      <c r="G14" s="29" t="s">
        <v>126</v>
      </c>
      <c r="H14" s="37">
        <v>100</v>
      </c>
      <c r="I14" s="30">
        <f>VLOOKUP($C14,Index!$A$114:$B$120,2,FALSE)*I$1*$D$1</f>
        <v>0.65008859195514923</v>
      </c>
      <c r="J14" s="31">
        <f>VLOOKUP($G14,Index!$H$2:$I$30,2,FALSE)*J$1*$D$1</f>
        <v>2.1895902636828648</v>
      </c>
      <c r="K14" s="31">
        <f>IFERROR(VLOOKUP($E14,Index!$A$74:$B$80,2,FALSE)*K$1*$D$1,0)</f>
        <v>1.4585151754578285</v>
      </c>
      <c r="L14" s="30">
        <f t="shared" si="11"/>
        <v>0.04</v>
      </c>
      <c r="M14" s="27">
        <v>0</v>
      </c>
      <c r="N14" s="27">
        <f>VLOOKUP($G14,Index!$A$83:$B$111,2,FALSE)*$D$1*N$1</f>
        <v>1.49</v>
      </c>
      <c r="O14" s="27">
        <f t="shared" si="1"/>
        <v>105.82819403109585</v>
      </c>
      <c r="P14" s="29">
        <f>_xlfn.RANK.EQ(O14,$O$3:$O$43)+COUNTIF($O$3:O14,O14)-1</f>
        <v>23</v>
      </c>
      <c r="Q14" s="5" t="s">
        <v>171</v>
      </c>
      <c r="R14" s="5" t="s">
        <v>171</v>
      </c>
      <c r="S14" s="5"/>
      <c r="T14" s="32">
        <v>12</v>
      </c>
      <c r="U14" s="33" t="str">
        <f t="shared" si="2"/>
        <v>San Antonio Spurs</v>
      </c>
      <c r="V14" s="34" t="str">
        <f t="shared" si="3"/>
        <v>Wed</v>
      </c>
      <c r="W14" s="34">
        <f t="shared" si="4"/>
        <v>43834</v>
      </c>
      <c r="X14" s="35">
        <f t="shared" si="5"/>
        <v>107.8772779431966</v>
      </c>
      <c r="Y14" s="35">
        <f t="shared" si="6"/>
        <v>0.3691061586284175</v>
      </c>
      <c r="Z14" s="33" t="str">
        <f t="shared" si="10"/>
        <v>P</v>
      </c>
      <c r="AA14" s="36" t="str">
        <f t="shared" si="7"/>
        <v>P</v>
      </c>
      <c r="AB14" s="36" t="str">
        <f t="shared" si="8"/>
        <v>P</v>
      </c>
    </row>
    <row r="15" spans="1:32" x14ac:dyDescent="0.25">
      <c r="A15" s="26">
        <v>13</v>
      </c>
      <c r="B15" s="27">
        <v>26</v>
      </c>
      <c r="C15" s="27" t="str">
        <f t="shared" si="9"/>
        <v>Sat</v>
      </c>
      <c r="D15" s="28">
        <v>43813</v>
      </c>
      <c r="E15" s="27" t="str">
        <f t="shared" si="0"/>
        <v>December</v>
      </c>
      <c r="F15" s="27" t="s">
        <v>233</v>
      </c>
      <c r="G15" s="29" t="s">
        <v>114</v>
      </c>
      <c r="H15" s="37">
        <v>100</v>
      </c>
      <c r="I15" s="30">
        <f>VLOOKUP($C15,Index!$A$114:$B$120,2,FALSE)*I$1*$D$1</f>
        <v>5</v>
      </c>
      <c r="J15" s="31">
        <f>VLOOKUP($G15,Index!$H$2:$I$30,2,FALSE)*J$1*$D$1</f>
        <v>1.5639515264951425</v>
      </c>
      <c r="K15" s="31">
        <f>IFERROR(VLOOKUP($E15,Index!$A$74:$B$80,2,FALSE)*K$1*$D$1,0)</f>
        <v>1.4585151754578285</v>
      </c>
      <c r="L15" s="30">
        <f t="shared" si="11"/>
        <v>6.0000000000000005E-2</v>
      </c>
      <c r="M15" s="27">
        <v>0</v>
      </c>
      <c r="N15" s="27">
        <f>VLOOKUP($G15,Index!$A$83:$B$111,2,FALSE)*$D$1*N$1</f>
        <v>0</v>
      </c>
      <c r="O15" s="27">
        <f t="shared" si="1"/>
        <v>108.08246670195298</v>
      </c>
      <c r="P15" s="29">
        <f>_xlfn.RANK.EQ(O15,$O$3:$O$43)+COUNTIF($O$3:O15,O15)-1</f>
        <v>10</v>
      </c>
      <c r="Q15" s="5" t="s">
        <v>171</v>
      </c>
      <c r="R15" s="5" t="s">
        <v>171</v>
      </c>
      <c r="S15" s="5"/>
      <c r="T15" s="32">
        <v>13</v>
      </c>
      <c r="U15" s="33" t="str">
        <f t="shared" si="2"/>
        <v>Denver Nuggets</v>
      </c>
      <c r="V15" s="34" t="str">
        <f t="shared" si="3"/>
        <v>Tue</v>
      </c>
      <c r="W15" s="34">
        <f t="shared" si="4"/>
        <v>43861</v>
      </c>
      <c r="X15" s="35">
        <f t="shared" si="5"/>
        <v>107.66095574460246</v>
      </c>
      <c r="Y15" s="35">
        <f t="shared" si="6"/>
        <v>0.30034373390090868</v>
      </c>
      <c r="Z15" s="33" t="str">
        <f t="shared" si="10"/>
        <v>P</v>
      </c>
      <c r="AA15" s="36" t="str">
        <f t="shared" si="7"/>
        <v>P</v>
      </c>
      <c r="AB15" s="36" t="str">
        <f t="shared" si="8"/>
        <v>P</v>
      </c>
    </row>
    <row r="16" spans="1:32" x14ac:dyDescent="0.25">
      <c r="A16" s="26">
        <v>14</v>
      </c>
      <c r="B16" s="27">
        <v>27</v>
      </c>
      <c r="C16" s="27" t="str">
        <f t="shared" si="9"/>
        <v>Mon</v>
      </c>
      <c r="D16" s="28">
        <v>43815</v>
      </c>
      <c r="E16" s="27" t="str">
        <f t="shared" si="0"/>
        <v>December</v>
      </c>
      <c r="F16" s="27" t="s">
        <v>233</v>
      </c>
      <c r="G16" s="29" t="s">
        <v>115</v>
      </c>
      <c r="H16" s="37">
        <v>100</v>
      </c>
      <c r="I16" s="30">
        <f>VLOOKUP($C16,Index!$A$114:$B$120,2,FALSE)*I$1*$D$1</f>
        <v>0.88633208678917597</v>
      </c>
      <c r="J16" s="31">
        <f>VLOOKUP($G16,Index!$H$2:$I$30,2,FALSE)*J$1*$D$1</f>
        <v>2.1825117849379123</v>
      </c>
      <c r="K16" s="31">
        <f>IFERROR(VLOOKUP($E16,Index!$A$74:$B$80,2,FALSE)*K$1*$D$1,0)</f>
        <v>1.4585151754578285</v>
      </c>
      <c r="L16" s="30">
        <f t="shared" si="11"/>
        <v>0.04</v>
      </c>
      <c r="M16" s="27">
        <v>0</v>
      </c>
      <c r="N16" s="27">
        <f>VLOOKUP($G16,Index!$A$83:$B$111,2,FALSE)*$D$1*N$1</f>
        <v>0</v>
      </c>
      <c r="O16" s="27">
        <f t="shared" si="1"/>
        <v>104.56735904718494</v>
      </c>
      <c r="P16" s="29">
        <f>_xlfn.RANK.EQ(O16,$O$3:$O$43)+COUNTIF($O$3:O16,O16)-1</f>
        <v>32</v>
      </c>
      <c r="Q16" s="5" t="s">
        <v>172</v>
      </c>
      <c r="R16" s="5" t="s">
        <v>171</v>
      </c>
      <c r="S16" s="5"/>
      <c r="T16" s="32">
        <v>14</v>
      </c>
      <c r="U16" s="33" t="str">
        <f t="shared" si="2"/>
        <v>New York Knicks</v>
      </c>
      <c r="V16" s="34" t="str">
        <f t="shared" si="3"/>
        <v>Fri</v>
      </c>
      <c r="W16" s="34">
        <f t="shared" si="4"/>
        <v>43917</v>
      </c>
      <c r="X16" s="35">
        <f t="shared" si="5"/>
        <v>107.48718113567681</v>
      </c>
      <c r="Y16" s="35">
        <f t="shared" si="6"/>
        <v>0.24510592870357278</v>
      </c>
      <c r="Z16" s="33" t="str">
        <f t="shared" si="10"/>
        <v>P</v>
      </c>
      <c r="AA16" s="36" t="str">
        <f t="shared" si="7"/>
        <v>P</v>
      </c>
      <c r="AB16" s="36" t="str">
        <f t="shared" si="8"/>
        <v>P</v>
      </c>
    </row>
    <row r="17" spans="1:28" x14ac:dyDescent="0.25">
      <c r="A17" s="26">
        <v>15</v>
      </c>
      <c r="B17" s="27">
        <v>28</v>
      </c>
      <c r="C17" s="27" t="str">
        <f t="shared" si="9"/>
        <v>Thu</v>
      </c>
      <c r="D17" s="28">
        <v>43818</v>
      </c>
      <c r="E17" s="27" t="str">
        <f t="shared" si="0"/>
        <v>December</v>
      </c>
      <c r="F17" s="27" t="s">
        <v>233</v>
      </c>
      <c r="G17" s="29" t="s">
        <v>122</v>
      </c>
      <c r="H17" s="37">
        <v>100</v>
      </c>
      <c r="I17" s="30">
        <f>VLOOKUP($C17,Index!$A$114:$B$120,2,FALSE)*I$1*$D$1</f>
        <v>1.4400369631626606</v>
      </c>
      <c r="J17" s="31">
        <f>VLOOKUP($G17,Index!$H$2:$I$30,2,FALSE)*J$1*$D$1</f>
        <v>11.076889937391067</v>
      </c>
      <c r="K17" s="31">
        <f>IFERROR(VLOOKUP($E17,Index!$A$74:$B$80,2,FALSE)*K$1*$D$1,0)</f>
        <v>1.4585151754578285</v>
      </c>
      <c r="L17" s="30">
        <f>(D17-D16)*L$1*$D$1</f>
        <v>6.0000000000000005E-2</v>
      </c>
      <c r="M17" s="27">
        <v>0</v>
      </c>
      <c r="N17" s="27">
        <f>VLOOKUP($G17,Index!$A$83:$B$111,2,FALSE)*$D$1*N$1</f>
        <v>2.98</v>
      </c>
      <c r="O17" s="27">
        <f t="shared" si="1"/>
        <v>117.01544207601157</v>
      </c>
      <c r="P17" s="29">
        <f>_xlfn.RANK.EQ(O17,$O$3:$O$43)+COUNTIF($O$3:O17,O17)-1</f>
        <v>1</v>
      </c>
      <c r="Q17" s="5" t="s">
        <v>169</v>
      </c>
      <c r="R17" s="5" t="s">
        <v>168</v>
      </c>
      <c r="S17" s="5"/>
      <c r="T17" s="32">
        <v>15</v>
      </c>
      <c r="U17" s="33" t="str">
        <f t="shared" si="2"/>
        <v>Boston Celtics</v>
      </c>
      <c r="V17" s="34" t="str">
        <f t="shared" si="3"/>
        <v>Thu</v>
      </c>
      <c r="W17" s="34">
        <f t="shared" si="4"/>
        <v>43902</v>
      </c>
      <c r="X17" s="35">
        <f t="shared" si="5"/>
        <v>107.27101418093361</v>
      </c>
      <c r="Y17" s="35">
        <f t="shared" si="6"/>
        <v>0.1763928514017285</v>
      </c>
      <c r="Z17" s="33" t="str">
        <f t="shared" si="10"/>
        <v>P</v>
      </c>
      <c r="AA17" s="36" t="str">
        <f t="shared" si="7"/>
        <v>P</v>
      </c>
      <c r="AB17" s="36" t="str">
        <f t="shared" si="8"/>
        <v>P</v>
      </c>
    </row>
    <row r="18" spans="1:28" x14ac:dyDescent="0.25">
      <c r="A18" s="26">
        <v>16</v>
      </c>
      <c r="B18" s="27">
        <v>29</v>
      </c>
      <c r="C18" s="27" t="str">
        <f>TEXT(WEEKDAY(D29),"ddd")</f>
        <v>Mon</v>
      </c>
      <c r="D18" s="28">
        <v>43821</v>
      </c>
      <c r="E18" s="27" t="str">
        <f t="shared" si="0"/>
        <v>December</v>
      </c>
      <c r="F18" s="27" t="s">
        <v>233</v>
      </c>
      <c r="G18" s="29" t="s">
        <v>112</v>
      </c>
      <c r="H18" s="37">
        <v>100</v>
      </c>
      <c r="I18" s="30">
        <f>VLOOKUP($C19,Index!$A$114:$B$120,2,FALSE)*I$1*$D$1</f>
        <v>3.9547232197554911</v>
      </c>
      <c r="J18" s="31">
        <f>VLOOKUP($G18,Index!$H$2:$I$30,2,FALSE)*J$1*$D$1</f>
        <v>1.0355529260703387</v>
      </c>
      <c r="K18" s="31">
        <f>IFERROR(VLOOKUP($E18,Index!$A$74:$B$80,2,FALSE)*K$1*$D$1,0)</f>
        <v>1.4585151754578285</v>
      </c>
      <c r="L18" s="30">
        <f t="shared" ref="L18:L43" si="12">(D18-D17)*L$1*$D$1</f>
        <v>6.0000000000000005E-2</v>
      </c>
      <c r="M18" s="27">
        <v>0</v>
      </c>
      <c r="N18" s="27">
        <f>VLOOKUP($G18,Index!$A$83:$B$111,2,FALSE)*$D$1*N$1</f>
        <v>0</v>
      </c>
      <c r="O18" s="27">
        <f t="shared" si="1"/>
        <v>106.50879132128367</v>
      </c>
      <c r="P18" s="29">
        <f>_xlfn.RANK.EQ(O18,$O$3:$O$43)+COUNTIF($O$3:O18,O18)-1</f>
        <v>19</v>
      </c>
      <c r="Q18" s="5" t="s">
        <v>171</v>
      </c>
      <c r="R18" s="5" t="s">
        <v>172</v>
      </c>
      <c r="S18" s="5"/>
      <c r="T18" s="32">
        <v>16</v>
      </c>
      <c r="U18" s="33" t="str">
        <f t="shared" si="2"/>
        <v>Indiana Pacers</v>
      </c>
      <c r="V18" s="34" t="str">
        <f t="shared" si="3"/>
        <v>Sat</v>
      </c>
      <c r="W18" s="34">
        <f t="shared" si="4"/>
        <v>43799</v>
      </c>
      <c r="X18" s="35">
        <f t="shared" si="5"/>
        <v>107.24826318542245</v>
      </c>
      <c r="Y18" s="35">
        <f t="shared" si="6"/>
        <v>0.16916098326022933</v>
      </c>
      <c r="Z18" s="33" t="str">
        <f t="shared" si="10"/>
        <v>P</v>
      </c>
      <c r="AA18" s="36" t="str">
        <f t="shared" si="7"/>
        <v>P</v>
      </c>
      <c r="AB18" s="36" t="str">
        <f t="shared" si="8"/>
        <v>P</v>
      </c>
    </row>
    <row r="19" spans="1:28" x14ac:dyDescent="0.25">
      <c r="A19" s="26">
        <v>17</v>
      </c>
      <c r="B19" s="27">
        <v>30</v>
      </c>
      <c r="C19" s="27" t="str">
        <f t="shared" ref="C19:C29" si="13">TEXT(WEEKDAY(D18),"ddd")</f>
        <v>Sun</v>
      </c>
      <c r="D19" s="28">
        <v>43827</v>
      </c>
      <c r="E19" s="27" t="str">
        <f t="shared" si="0"/>
        <v>December</v>
      </c>
      <c r="F19" s="27" t="s">
        <v>233</v>
      </c>
      <c r="G19" s="29" t="s">
        <v>129</v>
      </c>
      <c r="H19" s="37">
        <v>100</v>
      </c>
      <c r="I19" s="30">
        <f>VLOOKUP($C20,Index!$A$114:$B$120,2,FALSE)*I$1*$D$1</f>
        <v>5</v>
      </c>
      <c r="J19" s="31">
        <f>VLOOKUP($G19,Index!$H$2:$I$30,2,FALSE)*J$1*$D$1</f>
        <v>1.4805902745168662</v>
      </c>
      <c r="K19" s="31">
        <f>IFERROR(VLOOKUP($E19,Index!$A$74:$B$80,2,FALSE)*K$1*$D$1,0)</f>
        <v>1.4585151754578285</v>
      </c>
      <c r="L19" s="30">
        <f t="shared" si="12"/>
        <v>0.12000000000000001</v>
      </c>
      <c r="M19" s="27">
        <v>0</v>
      </c>
      <c r="N19" s="27">
        <f>VLOOKUP($G19,Index!$A$83:$B$111,2,FALSE)*$D$1*N$1</f>
        <v>0</v>
      </c>
      <c r="O19" s="27">
        <f t="shared" si="1"/>
        <v>108.05910544997471</v>
      </c>
      <c r="P19" s="29">
        <f>_xlfn.RANK.EQ(O19,$O$3:$O$43)+COUNTIF($O$3:O19,O19)-1</f>
        <v>11</v>
      </c>
      <c r="Q19" s="5" t="s">
        <v>171</v>
      </c>
      <c r="R19" s="5" t="s">
        <v>171</v>
      </c>
      <c r="S19" s="5"/>
      <c r="T19" s="32">
        <v>17</v>
      </c>
      <c r="U19" s="33" t="str">
        <f t="shared" si="2"/>
        <v>Detroit Pistons</v>
      </c>
      <c r="V19" s="34" t="str">
        <f t="shared" si="3"/>
        <v>Sat</v>
      </c>
      <c r="W19" s="34">
        <f t="shared" si="4"/>
        <v>43792</v>
      </c>
      <c r="X19" s="35">
        <f t="shared" si="5"/>
        <v>106.82171543218655</v>
      </c>
      <c r="Y19" s="35">
        <f t="shared" si="6"/>
        <v>3.3574076483268156E-2</v>
      </c>
      <c r="Z19" s="33" t="str">
        <f t="shared" si="10"/>
        <v>P</v>
      </c>
      <c r="AA19" s="36" t="str">
        <f t="shared" si="7"/>
        <v>P</v>
      </c>
      <c r="AB19" s="36" t="str">
        <f t="shared" si="8"/>
        <v>S</v>
      </c>
    </row>
    <row r="20" spans="1:28" x14ac:dyDescent="0.25">
      <c r="A20" s="26">
        <v>18</v>
      </c>
      <c r="B20" s="27">
        <v>33</v>
      </c>
      <c r="C20" s="27" t="str">
        <f t="shared" si="13"/>
        <v>Sat</v>
      </c>
      <c r="D20" s="28">
        <v>43831</v>
      </c>
      <c r="E20" s="27" t="str">
        <f t="shared" si="0"/>
        <v>January</v>
      </c>
      <c r="F20" s="27" t="s">
        <v>233</v>
      </c>
      <c r="G20" s="29" t="s">
        <v>125</v>
      </c>
      <c r="H20" s="37">
        <v>100</v>
      </c>
      <c r="I20" s="30">
        <f>VLOOKUP($C21,Index!$A$114:$B$120,2,FALSE)*I$1*$D$1</f>
        <v>0.65008859195514923</v>
      </c>
      <c r="J20" s="31">
        <f>VLOOKUP($G20,Index!$H$2:$I$30,2,FALSE)*J$1*$D$1</f>
        <v>1.9988131178944151</v>
      </c>
      <c r="K20" s="31">
        <f>IFERROR(VLOOKUP($E20,Index!$A$74:$B$80,2,FALSE)*K$1*$D$1,0)</f>
        <v>0.79455114813910876</v>
      </c>
      <c r="L20" s="30">
        <f t="shared" si="12"/>
        <v>0.08</v>
      </c>
      <c r="M20" s="27">
        <v>0</v>
      </c>
      <c r="N20" s="27">
        <f>VLOOKUP($G20,Index!$A$83:$B$111,2,FALSE)*$D$1*N$1</f>
        <v>0</v>
      </c>
      <c r="O20" s="27">
        <f t="shared" si="1"/>
        <v>103.52345285798867</v>
      </c>
      <c r="P20" s="29">
        <f>_xlfn.RANK.EQ(O20,$O$3:$O$43)+COUNTIF($O$3:O20,O20)-1</f>
        <v>37</v>
      </c>
      <c r="Q20" s="5" t="s">
        <v>172</v>
      </c>
      <c r="R20" s="5" t="s">
        <v>172</v>
      </c>
      <c r="S20" s="5"/>
      <c r="T20" s="32">
        <v>18</v>
      </c>
      <c r="U20" s="33" t="str">
        <f t="shared" si="2"/>
        <v>Oklahoma City Thunder</v>
      </c>
      <c r="V20" s="34" t="str">
        <f t="shared" si="3"/>
        <v>Fri</v>
      </c>
      <c r="W20" s="34">
        <f t="shared" si="4"/>
        <v>43889</v>
      </c>
      <c r="X20" s="35">
        <f t="shared" si="5"/>
        <v>106.64886850866949</v>
      </c>
      <c r="Y20" s="35">
        <f t="shared" si="6"/>
        <v>-2.1368844978167711E-2</v>
      </c>
      <c r="Z20" s="33" t="str">
        <f t="shared" si="10"/>
        <v>P</v>
      </c>
      <c r="AA20" s="36" t="str">
        <f t="shared" si="7"/>
        <v>P</v>
      </c>
      <c r="AB20" s="36" t="str">
        <f t="shared" si="8"/>
        <v>P</v>
      </c>
    </row>
    <row r="21" spans="1:28" x14ac:dyDescent="0.25">
      <c r="A21" s="26">
        <v>19</v>
      </c>
      <c r="B21" s="27">
        <v>35</v>
      </c>
      <c r="C21" s="27" t="str">
        <f t="shared" si="13"/>
        <v>Wed</v>
      </c>
      <c r="D21" s="28">
        <v>43834</v>
      </c>
      <c r="E21" s="27" t="str">
        <f t="shared" si="0"/>
        <v>January</v>
      </c>
      <c r="F21" s="27" t="s">
        <v>233</v>
      </c>
      <c r="G21" s="29" t="s">
        <v>134</v>
      </c>
      <c r="H21" s="37">
        <v>100</v>
      </c>
      <c r="I21" s="30">
        <f>VLOOKUP($C22,Index!$A$114:$B$120,2,FALSE)*I$1*$D$1</f>
        <v>5</v>
      </c>
      <c r="J21" s="31">
        <f>VLOOKUP($G21,Index!$H$2:$I$30,2,FALSE)*J$1*$D$1</f>
        <v>2.0227267950574945</v>
      </c>
      <c r="K21" s="31">
        <f>IFERROR(VLOOKUP($E21,Index!$A$74:$B$80,2,FALSE)*K$1*$D$1,0)</f>
        <v>0.79455114813910876</v>
      </c>
      <c r="L21" s="30">
        <f t="shared" si="12"/>
        <v>6.0000000000000005E-2</v>
      </c>
      <c r="M21" s="27">
        <v>0</v>
      </c>
      <c r="N21" s="27">
        <f>VLOOKUP($G21,Index!$A$83:$B$111,2,FALSE)*$D$1*N$1</f>
        <v>0</v>
      </c>
      <c r="O21" s="27">
        <f t="shared" si="1"/>
        <v>107.8772779431966</v>
      </c>
      <c r="P21" s="29">
        <f>_xlfn.RANK.EQ(O21,$O$3:$O$43)+COUNTIF($O$3:O21,O21)-1</f>
        <v>12</v>
      </c>
      <c r="Q21" s="5" t="s">
        <v>171</v>
      </c>
      <c r="R21" s="5" t="s">
        <v>171</v>
      </c>
      <c r="S21" s="5"/>
      <c r="T21" s="32">
        <v>19</v>
      </c>
      <c r="U21" s="33" t="str">
        <f t="shared" si="2"/>
        <v>Charlotte Hornets</v>
      </c>
      <c r="V21" s="34" t="str">
        <f t="shared" si="3"/>
        <v>Mon</v>
      </c>
      <c r="W21" s="34">
        <f t="shared" si="4"/>
        <v>43821</v>
      </c>
      <c r="X21" s="35">
        <f t="shared" si="5"/>
        <v>106.50879132128367</v>
      </c>
      <c r="Y21" s="35">
        <f t="shared" si="6"/>
        <v>-6.5895237166564952E-2</v>
      </c>
      <c r="Z21" s="33" t="str">
        <f t="shared" si="10"/>
        <v>P</v>
      </c>
      <c r="AA21" s="36" t="str">
        <f t="shared" si="7"/>
        <v>P</v>
      </c>
      <c r="AB21" s="36" t="str">
        <f t="shared" si="8"/>
        <v>S</v>
      </c>
    </row>
    <row r="22" spans="1:28" x14ac:dyDescent="0.25">
      <c r="A22" s="26">
        <v>20</v>
      </c>
      <c r="B22" s="27">
        <v>36</v>
      </c>
      <c r="C22" s="27" t="str">
        <f t="shared" si="13"/>
        <v>Sat</v>
      </c>
      <c r="D22" s="28">
        <v>43844</v>
      </c>
      <c r="E22" s="27" t="str">
        <f t="shared" si="0"/>
        <v>January</v>
      </c>
      <c r="F22" s="27" t="s">
        <v>233</v>
      </c>
      <c r="G22" s="29" t="s">
        <v>127</v>
      </c>
      <c r="H22" s="37">
        <v>100</v>
      </c>
      <c r="I22" s="30">
        <f>VLOOKUP($C23,Index!$A$114:$B$120,2,FALSE)*I$1*$D$1</f>
        <v>0</v>
      </c>
      <c r="J22" s="31">
        <f>VLOOKUP($G22,Index!$H$2:$I$30,2,FALSE)*J$1*$D$1</f>
        <v>1.7821659853179965</v>
      </c>
      <c r="K22" s="31">
        <f>IFERROR(VLOOKUP($E22,Index!$A$74:$B$80,2,FALSE)*K$1*$D$1,0)</f>
        <v>0.79455114813910876</v>
      </c>
      <c r="L22" s="30">
        <f t="shared" si="12"/>
        <v>0.2</v>
      </c>
      <c r="M22" s="27">
        <v>0</v>
      </c>
      <c r="N22" s="27">
        <f>VLOOKUP($G22,Index!$A$83:$B$111,2,FALSE)*$D$1*N$1</f>
        <v>0</v>
      </c>
      <c r="O22" s="27">
        <f t="shared" si="1"/>
        <v>102.77671713345711</v>
      </c>
      <c r="P22" s="29">
        <f>_xlfn.RANK.EQ(O22,$O$3:$O$43)+COUNTIF($O$3:O22,O22)-1</f>
        <v>39</v>
      </c>
      <c r="Q22" s="5" t="s">
        <v>172</v>
      </c>
      <c r="R22" s="5" t="s">
        <v>172</v>
      </c>
      <c r="S22" s="5"/>
      <c r="T22" s="32">
        <v>20</v>
      </c>
      <c r="U22" s="33" t="str">
        <f t="shared" si="2"/>
        <v>Atlanta Hawks</v>
      </c>
      <c r="V22" s="34" t="str">
        <f t="shared" si="3"/>
        <v>Sun</v>
      </c>
      <c r="W22" s="34">
        <f t="shared" si="4"/>
        <v>43933</v>
      </c>
      <c r="X22" s="35">
        <f t="shared" si="5"/>
        <v>106.45939029219132</v>
      </c>
      <c r="Y22" s="35">
        <f t="shared" si="6"/>
        <v>-8.1598362257289073E-2</v>
      </c>
      <c r="Z22" s="33" t="str">
        <f t="shared" si="10"/>
        <v>P</v>
      </c>
      <c r="AA22" s="36" t="str">
        <f t="shared" si="7"/>
        <v>P</v>
      </c>
      <c r="AB22" s="36" t="str">
        <f t="shared" si="8"/>
        <v>P</v>
      </c>
    </row>
    <row r="23" spans="1:28" x14ac:dyDescent="0.25">
      <c r="A23" s="26">
        <v>21</v>
      </c>
      <c r="B23" s="27">
        <v>41</v>
      </c>
      <c r="C23" s="27" t="str">
        <f t="shared" si="13"/>
        <v>Tue</v>
      </c>
      <c r="D23" s="28">
        <v>43846</v>
      </c>
      <c r="E23" s="27" t="str">
        <f t="shared" si="0"/>
        <v>January</v>
      </c>
      <c r="F23" s="27" t="s">
        <v>233</v>
      </c>
      <c r="G23" s="29" t="s">
        <v>110</v>
      </c>
      <c r="H23" s="37">
        <v>100</v>
      </c>
      <c r="I23" s="30">
        <f>VLOOKUP($C24,Index!$A$114:$B$120,2,FALSE)*I$1*$D$1</f>
        <v>1.4400369631626606</v>
      </c>
      <c r="J23" s="31">
        <f>VLOOKUP($G23,Index!$H$2:$I$30,2,FALSE)*J$1*$D$1</f>
        <v>3.6709772177709543</v>
      </c>
      <c r="K23" s="31">
        <f>IFERROR(VLOOKUP($E23,Index!$A$74:$B$80,2,FALSE)*K$1*$D$1,0)</f>
        <v>0.79455114813910876</v>
      </c>
      <c r="L23" s="30">
        <f t="shared" si="12"/>
        <v>0.04</v>
      </c>
      <c r="M23" s="27">
        <v>0</v>
      </c>
      <c r="N23" s="27">
        <f>VLOOKUP($G23,Index!$A$83:$B$111,2,FALSE)*$D$1*N$1</f>
        <v>0</v>
      </c>
      <c r="O23" s="27">
        <f t="shared" si="1"/>
        <v>105.94556532907272</v>
      </c>
      <c r="P23" s="29">
        <f>_xlfn.RANK.EQ(O23,$O$3:$O$43)+COUNTIF($O$3:O23,O23)-1</f>
        <v>22</v>
      </c>
      <c r="Q23" s="5" t="s">
        <v>171</v>
      </c>
      <c r="R23" s="5" t="s">
        <v>171</v>
      </c>
      <c r="S23" s="5"/>
      <c r="T23" s="32">
        <v>21</v>
      </c>
      <c r="U23" s="33" t="str">
        <f t="shared" si="2"/>
        <v>Phoenix Suns</v>
      </c>
      <c r="V23" s="34" t="str">
        <f t="shared" si="3"/>
        <v>Fri</v>
      </c>
      <c r="W23" s="34">
        <f t="shared" si="4"/>
        <v>43863</v>
      </c>
      <c r="X23" s="35">
        <f t="shared" si="5"/>
        <v>106.35361399008458</v>
      </c>
      <c r="Y23" s="35">
        <f t="shared" si="6"/>
        <v>-0.11522151817396269</v>
      </c>
      <c r="Z23" s="33" t="str">
        <f t="shared" si="10"/>
        <v>P</v>
      </c>
      <c r="AA23" s="36" t="str">
        <f t="shared" si="7"/>
        <v>P</v>
      </c>
      <c r="AB23" s="36" t="str">
        <f t="shared" si="8"/>
        <v>S</v>
      </c>
    </row>
    <row r="24" spans="1:28" x14ac:dyDescent="0.25">
      <c r="A24" s="26">
        <v>22</v>
      </c>
      <c r="B24" s="27">
        <v>42</v>
      </c>
      <c r="C24" s="27" t="str">
        <f t="shared" si="13"/>
        <v>Thu</v>
      </c>
      <c r="D24" s="28">
        <v>43850</v>
      </c>
      <c r="E24" s="27" t="str">
        <f t="shared" si="0"/>
        <v>January</v>
      </c>
      <c r="F24" s="27" t="s">
        <v>233</v>
      </c>
      <c r="G24" s="29" t="s">
        <v>113</v>
      </c>
      <c r="H24" s="37">
        <v>100</v>
      </c>
      <c r="I24" s="30">
        <f>VLOOKUP($C25,Index!$A$114:$B$120,2,FALSE)*I$1*$D$1</f>
        <v>0.88633208678917597</v>
      </c>
      <c r="J24" s="31">
        <f>VLOOKUP($G24,Index!$H$2:$I$30,2,FALSE)*J$1*$D$1</f>
        <v>3.5272150402618578</v>
      </c>
      <c r="K24" s="31">
        <f>IFERROR(VLOOKUP($E24,Index!$A$74:$B$80,2,FALSE)*K$1*$D$1,0)</f>
        <v>0.79455114813910876</v>
      </c>
      <c r="L24" s="30">
        <f t="shared" si="12"/>
        <v>0.08</v>
      </c>
      <c r="M24" s="27">
        <v>0</v>
      </c>
      <c r="N24" s="27">
        <f>VLOOKUP($G24,Index!$A$83:$B$111,2,FALSE)*$D$1*N$1</f>
        <v>0</v>
      </c>
      <c r="O24" s="27">
        <f t="shared" si="1"/>
        <v>105.28809827519014</v>
      </c>
      <c r="P24" s="29">
        <f>_xlfn.RANK.EQ(O24,$O$3:$O$43)+COUNTIF($O$3:O24,O24)-1</f>
        <v>26</v>
      </c>
      <c r="Q24" s="5" t="s">
        <v>172</v>
      </c>
      <c r="R24" s="5" t="s">
        <v>171</v>
      </c>
      <c r="S24" s="5"/>
      <c r="T24" s="32">
        <v>22</v>
      </c>
      <c r="U24" s="33" t="str">
        <f t="shared" si="2"/>
        <v>Boston Celtics</v>
      </c>
      <c r="V24" s="34" t="str">
        <f t="shared" si="3"/>
        <v>Tue</v>
      </c>
      <c r="W24" s="34">
        <f t="shared" si="4"/>
        <v>43846</v>
      </c>
      <c r="X24" s="35">
        <f t="shared" si="5"/>
        <v>105.94556532907272</v>
      </c>
      <c r="Y24" s="35">
        <f t="shared" si="6"/>
        <v>-0.24492811102637424</v>
      </c>
      <c r="Z24" s="33" t="str">
        <f t="shared" si="10"/>
        <v>P</v>
      </c>
      <c r="AA24" s="36" t="str">
        <f t="shared" si="7"/>
        <v>P</v>
      </c>
      <c r="AB24" s="36" t="str">
        <f t="shared" si="8"/>
        <v>P</v>
      </c>
    </row>
    <row r="25" spans="1:28" x14ac:dyDescent="0.25">
      <c r="A25" s="26">
        <v>23</v>
      </c>
      <c r="B25" s="27">
        <v>44</v>
      </c>
      <c r="C25" s="27" t="str">
        <f t="shared" si="13"/>
        <v>Mon</v>
      </c>
      <c r="D25" s="28">
        <v>43858</v>
      </c>
      <c r="E25" s="27" t="str">
        <f t="shared" si="0"/>
        <v>January</v>
      </c>
      <c r="F25" s="27" t="s">
        <v>233</v>
      </c>
      <c r="G25" s="29" t="s">
        <v>137</v>
      </c>
      <c r="H25" s="37">
        <v>100</v>
      </c>
      <c r="I25" s="30">
        <f>VLOOKUP($C26,Index!$A$114:$B$120,2,FALSE)*I$1*$D$1</f>
        <v>0</v>
      </c>
      <c r="J25" s="31">
        <f>VLOOKUP($G25,Index!$H$2:$I$30,2,FALSE)*J$1*$D$1</f>
        <v>1.2820608275428615</v>
      </c>
      <c r="K25" s="31">
        <f>IFERROR(VLOOKUP($E25,Index!$A$74:$B$80,2,FALSE)*K$1*$D$1,0)</f>
        <v>0.79455114813910876</v>
      </c>
      <c r="L25" s="30">
        <f t="shared" si="12"/>
        <v>0.16</v>
      </c>
      <c r="M25" s="27">
        <v>0</v>
      </c>
      <c r="N25" s="27">
        <f>VLOOKUP($G25,Index!$A$83:$B$111,2,FALSE)*$D$1*N$1</f>
        <v>0</v>
      </c>
      <c r="O25" s="27">
        <f t="shared" si="1"/>
        <v>102.23661197568197</v>
      </c>
      <c r="P25" s="29">
        <f>_xlfn.RANK.EQ(O25,$O$3:$O$43)+COUNTIF($O$3:O25,O25)-1</f>
        <v>41</v>
      </c>
      <c r="Q25" s="5" t="s">
        <v>172</v>
      </c>
      <c r="R25" s="5" t="s">
        <v>172</v>
      </c>
      <c r="S25" s="5"/>
      <c r="T25" s="32">
        <v>23</v>
      </c>
      <c r="U25" s="33" t="str">
        <f t="shared" si="2"/>
        <v>New Orleans Pelicans</v>
      </c>
      <c r="V25" s="34" t="str">
        <f t="shared" si="3"/>
        <v>Wed</v>
      </c>
      <c r="W25" s="34">
        <f t="shared" si="4"/>
        <v>43810</v>
      </c>
      <c r="X25" s="35">
        <f t="shared" si="5"/>
        <v>105.82819403109585</v>
      </c>
      <c r="Y25" s="35">
        <f t="shared" si="6"/>
        <v>-0.28223697296821726</v>
      </c>
      <c r="Z25" s="33" t="str">
        <f t="shared" si="10"/>
        <v>S</v>
      </c>
      <c r="AA25" s="36" t="str">
        <f t="shared" si="7"/>
        <v>P</v>
      </c>
      <c r="AB25" s="36" t="str">
        <f t="shared" si="8"/>
        <v>P</v>
      </c>
    </row>
    <row r="26" spans="1:28" x14ac:dyDescent="0.25">
      <c r="A26" s="26">
        <v>24</v>
      </c>
      <c r="B26" s="27">
        <v>46</v>
      </c>
      <c r="C26" s="27" t="str">
        <f t="shared" si="13"/>
        <v>Tue</v>
      </c>
      <c r="D26" s="28">
        <v>43861</v>
      </c>
      <c r="E26" s="27" t="str">
        <f t="shared" si="0"/>
        <v>January</v>
      </c>
      <c r="F26" s="27" t="s">
        <v>233</v>
      </c>
      <c r="G26" s="29" t="s">
        <v>116</v>
      </c>
      <c r="H26" s="37">
        <v>100</v>
      </c>
      <c r="I26" s="30">
        <f>VLOOKUP($C27,Index!$A$114:$B$120,2,FALSE)*I$1*$D$1</f>
        <v>3.6650151503588031</v>
      </c>
      <c r="J26" s="31">
        <f>VLOOKUP($G26,Index!$H$2:$I$30,2,FALSE)*J$1*$D$1</f>
        <v>3.1413894461045602</v>
      </c>
      <c r="K26" s="31">
        <f>IFERROR(VLOOKUP($E26,Index!$A$74:$B$80,2,FALSE)*K$1*$D$1,0)</f>
        <v>0.79455114813910876</v>
      </c>
      <c r="L26" s="30">
        <f t="shared" si="12"/>
        <v>6.0000000000000005E-2</v>
      </c>
      <c r="M26" s="27">
        <v>0</v>
      </c>
      <c r="N26" s="27">
        <f>VLOOKUP($G26,Index!$A$83:$B$111,2,FALSE)*$D$1*N$1</f>
        <v>0</v>
      </c>
      <c r="O26" s="27">
        <f t="shared" si="1"/>
        <v>107.66095574460246</v>
      </c>
      <c r="P26" s="29">
        <f>_xlfn.RANK.EQ(O26,$O$3:$O$43)+COUNTIF($O$3:O26,O26)-1</f>
        <v>13</v>
      </c>
      <c r="Q26" s="5" t="s">
        <v>171</v>
      </c>
      <c r="R26" s="5" t="s">
        <v>171</v>
      </c>
      <c r="S26" s="5"/>
      <c r="T26" s="32">
        <v>24</v>
      </c>
      <c r="U26" s="33" t="str">
        <f t="shared" si="2"/>
        <v>Miami Heat</v>
      </c>
      <c r="V26" s="34" t="str">
        <f t="shared" si="3"/>
        <v>Mon</v>
      </c>
      <c r="W26" s="34">
        <f t="shared" si="4"/>
        <v>43906</v>
      </c>
      <c r="X26" s="35">
        <f t="shared" si="5"/>
        <v>105.34573207846654</v>
      </c>
      <c r="Y26" s="35">
        <f t="shared" si="6"/>
        <v>-0.43559734891281582</v>
      </c>
      <c r="Z26" s="33" t="str">
        <f t="shared" si="10"/>
        <v>S</v>
      </c>
      <c r="AA26" s="36" t="str">
        <f t="shared" si="7"/>
        <v>S</v>
      </c>
      <c r="AB26" s="36" t="str">
        <f t="shared" si="8"/>
        <v>P</v>
      </c>
    </row>
    <row r="27" spans="1:28" x14ac:dyDescent="0.25">
      <c r="A27" s="26">
        <v>25</v>
      </c>
      <c r="B27" s="27">
        <v>47</v>
      </c>
      <c r="C27" s="27" t="str">
        <f t="shared" si="13"/>
        <v>Fri</v>
      </c>
      <c r="D27" s="28">
        <v>43863</v>
      </c>
      <c r="E27" s="27" t="str">
        <f t="shared" si="0"/>
        <v>February</v>
      </c>
      <c r="F27" s="27" t="s">
        <v>233</v>
      </c>
      <c r="G27" s="29" t="s">
        <v>131</v>
      </c>
      <c r="H27" s="37">
        <v>100</v>
      </c>
      <c r="I27" s="30">
        <f>VLOOKUP($C28,Index!$A$114:$B$120,2,FALSE)*I$1*$D$1</f>
        <v>3.9547232197554911</v>
      </c>
      <c r="J27" s="31">
        <f>VLOOKUP($G27,Index!$H$2:$I$30,2,FALSE)*J$1*$D$1</f>
        <v>1.3885136280392698</v>
      </c>
      <c r="K27" s="31">
        <f>IFERROR(VLOOKUP($E27,Index!$A$74:$B$80,2,FALSE)*K$1*$D$1,0)</f>
        <v>0.97037714228982497</v>
      </c>
      <c r="L27" s="30">
        <f t="shared" si="12"/>
        <v>0.04</v>
      </c>
      <c r="M27" s="27">
        <v>0</v>
      </c>
      <c r="N27" s="27">
        <f>VLOOKUP($G27,Index!$A$83:$B$111,2,FALSE)*$D$1*N$1</f>
        <v>0</v>
      </c>
      <c r="O27" s="27">
        <f t="shared" si="1"/>
        <v>106.35361399008458</v>
      </c>
      <c r="P27" s="29">
        <f>_xlfn.RANK.EQ(O27,$O$3:$O$43)+COUNTIF($O$3:O27,O27)-1</f>
        <v>21</v>
      </c>
      <c r="Q27" s="5" t="s">
        <v>171</v>
      </c>
      <c r="R27" s="5" t="s">
        <v>172</v>
      </c>
      <c r="S27" s="5"/>
      <c r="T27" s="32">
        <v>25</v>
      </c>
      <c r="U27" s="33" t="str">
        <f t="shared" si="2"/>
        <v>Toronto Raptors</v>
      </c>
      <c r="V27" s="34" t="str">
        <f t="shared" si="3"/>
        <v>Wed</v>
      </c>
      <c r="W27" s="34">
        <f t="shared" si="4"/>
        <v>43922</v>
      </c>
      <c r="X27" s="35">
        <f t="shared" si="5"/>
        <v>105.31163822851416</v>
      </c>
      <c r="Y27" s="35">
        <f t="shared" si="6"/>
        <v>-0.44643477478153243</v>
      </c>
      <c r="Z27" s="33" t="str">
        <f t="shared" si="10"/>
        <v>S</v>
      </c>
      <c r="AA27" s="36" t="str">
        <f t="shared" si="7"/>
        <v>S</v>
      </c>
      <c r="AB27" s="36" t="str">
        <f t="shared" si="8"/>
        <v>P</v>
      </c>
    </row>
    <row r="28" spans="1:28" x14ac:dyDescent="0.25">
      <c r="A28" s="26">
        <v>26</v>
      </c>
      <c r="B28" s="27">
        <v>48</v>
      </c>
      <c r="C28" s="27" t="str">
        <f t="shared" si="13"/>
        <v>Sun</v>
      </c>
      <c r="D28" s="28">
        <v>43867</v>
      </c>
      <c r="E28" s="27" t="str">
        <f t="shared" si="0"/>
        <v>February</v>
      </c>
      <c r="F28" s="27" t="s">
        <v>233</v>
      </c>
      <c r="G28" s="29" t="s">
        <v>130</v>
      </c>
      <c r="H28" s="37">
        <v>100</v>
      </c>
      <c r="I28" s="30">
        <f>VLOOKUP($C29,Index!$A$114:$B$120,2,FALSE)*I$1*$D$1</f>
        <v>1.4400369631626606</v>
      </c>
      <c r="J28" s="31">
        <f>VLOOKUP($G28,Index!$H$2:$I$30,2,FALSE)*J$1*$D$1</f>
        <v>4.3697195775936564</v>
      </c>
      <c r="K28" s="31">
        <f>IFERROR(VLOOKUP($E28,Index!$A$74:$B$80,2,FALSE)*K$1*$D$1,0)</f>
        <v>0.97037714228982497</v>
      </c>
      <c r="L28" s="30">
        <f t="shared" si="12"/>
        <v>0.08</v>
      </c>
      <c r="M28" s="27">
        <v>0</v>
      </c>
      <c r="N28" s="27">
        <f>VLOOKUP($G28,Index!$A$83:$B$111,2,FALSE)*$D$1*N$1</f>
        <v>1.49</v>
      </c>
      <c r="O28" s="27">
        <f t="shared" si="1"/>
        <v>108.35013368304612</v>
      </c>
      <c r="P28" s="29">
        <f>_xlfn.RANK.EQ(O28,$O$3:$O$43)+COUNTIF($O$3:O28,O28)-1</f>
        <v>9</v>
      </c>
      <c r="Q28" s="5" t="s">
        <v>171</v>
      </c>
      <c r="R28" s="5" t="s">
        <v>171</v>
      </c>
      <c r="S28" s="5"/>
      <c r="T28" s="32">
        <v>26</v>
      </c>
      <c r="U28" s="33" t="str">
        <f t="shared" si="2"/>
        <v>Chicago Bulls</v>
      </c>
      <c r="V28" s="34" t="str">
        <f t="shared" si="3"/>
        <v>Thu</v>
      </c>
      <c r="W28" s="34">
        <f t="shared" si="4"/>
        <v>43850</v>
      </c>
      <c r="X28" s="35">
        <f t="shared" si="5"/>
        <v>105.28809827519014</v>
      </c>
      <c r="Y28" s="35">
        <f t="shared" si="6"/>
        <v>-0.45391742926198536</v>
      </c>
      <c r="Z28" s="33" t="str">
        <f t="shared" si="10"/>
        <v>S</v>
      </c>
      <c r="AA28" s="36" t="str">
        <f t="shared" si="7"/>
        <v>S</v>
      </c>
      <c r="AB28" s="36" t="str">
        <f t="shared" si="8"/>
        <v>P</v>
      </c>
    </row>
    <row r="29" spans="1:28" x14ac:dyDescent="0.25">
      <c r="A29" s="26">
        <v>27</v>
      </c>
      <c r="B29" s="27">
        <v>50</v>
      </c>
      <c r="C29" s="27" t="str">
        <f t="shared" si="13"/>
        <v>Thu</v>
      </c>
      <c r="D29" s="28">
        <v>43871</v>
      </c>
      <c r="E29" s="27" t="str">
        <f>TEXT(D29,"mmmm")</f>
        <v>February</v>
      </c>
      <c r="F29" s="27" t="s">
        <v>233</v>
      </c>
      <c r="G29" s="29" t="s">
        <v>133</v>
      </c>
      <c r="H29" s="37">
        <v>100</v>
      </c>
      <c r="I29" s="30">
        <f>VLOOKUP($C18,Index!$A$114:$B$120,2,FALSE)*I$1*$D$1</f>
        <v>0.88633208678917597</v>
      </c>
      <c r="J29" s="31">
        <f>VLOOKUP($G29,Index!$H$2:$I$30,2,FALSE)*J$1*$D$1</f>
        <v>1.2468455284538797</v>
      </c>
      <c r="K29" s="31">
        <f>IFERROR(VLOOKUP($E29,Index!$A$74:$B$80,2,FALSE)*K$1*$D$1,0)</f>
        <v>0.97037714228982497</v>
      </c>
      <c r="L29" s="30">
        <f t="shared" si="12"/>
        <v>0.08</v>
      </c>
      <c r="M29" s="27">
        <v>0</v>
      </c>
      <c r="N29" s="27">
        <f>VLOOKUP($G29,Index!$A$83:$B$111,2,FALSE)*$D$1*N$1</f>
        <v>0</v>
      </c>
      <c r="O29" s="27">
        <f>SUM(H29:N29)</f>
        <v>103.18355475753287</v>
      </c>
      <c r="P29" s="29">
        <f>_xlfn.RANK.EQ(O29,$O$3:$O$43)+COUNTIF($O$3:O29,O29)-1</f>
        <v>38</v>
      </c>
      <c r="Q29" s="5" t="s">
        <v>172</v>
      </c>
      <c r="R29" s="5" t="s">
        <v>172</v>
      </c>
      <c r="S29" s="5"/>
      <c r="T29" s="32">
        <v>27</v>
      </c>
      <c r="U29" s="33" t="str">
        <f t="shared" si="2"/>
        <v>Chicago Bulls</v>
      </c>
      <c r="V29" s="34" t="str">
        <f t="shared" si="3"/>
        <v>Thu</v>
      </c>
      <c r="W29" s="34">
        <f t="shared" si="4"/>
        <v>43783</v>
      </c>
      <c r="X29" s="35">
        <f t="shared" si="5"/>
        <v>105.2072520034245</v>
      </c>
      <c r="Y29" s="35">
        <f t="shared" si="6"/>
        <v>-0.47961606635477089</v>
      </c>
      <c r="Z29" s="33" t="str">
        <f t="shared" si="10"/>
        <v>S</v>
      </c>
      <c r="AA29" s="36" t="str">
        <f t="shared" si="7"/>
        <v>S</v>
      </c>
      <c r="AB29" s="36" t="str">
        <f t="shared" si="8"/>
        <v>P</v>
      </c>
    </row>
    <row r="30" spans="1:28" x14ac:dyDescent="0.25">
      <c r="A30" s="26">
        <v>28</v>
      </c>
      <c r="B30" s="27">
        <v>55</v>
      </c>
      <c r="C30" s="27" t="str">
        <f t="shared" ref="C30:C43" si="14">TEXT(WEEKDAY(D30),"ddd")</f>
        <v>Sat</v>
      </c>
      <c r="D30" s="28">
        <v>43883</v>
      </c>
      <c r="E30" s="27" t="str">
        <f t="shared" si="0"/>
        <v>February</v>
      </c>
      <c r="F30" s="27" t="s">
        <v>233</v>
      </c>
      <c r="G30" s="29" t="s">
        <v>130</v>
      </c>
      <c r="H30" s="37">
        <v>100</v>
      </c>
      <c r="I30" s="30">
        <f>VLOOKUP($C30,Index!$A$114:$B$120,2,FALSE)*I$1*$D$1</f>
        <v>5</v>
      </c>
      <c r="J30" s="31">
        <f>VLOOKUP($G30,Index!$H$2:$I$30,2,FALSE)*J$1*$D$1</f>
        <v>4.3697195775936564</v>
      </c>
      <c r="K30" s="31">
        <f>IFERROR(VLOOKUP($E30,Index!$A$74:$B$80,2,FALSE)*K$1*$D$1,0)</f>
        <v>0.97037714228982497</v>
      </c>
      <c r="L30" s="30">
        <f t="shared" si="12"/>
        <v>0.24000000000000002</v>
      </c>
      <c r="M30" s="27">
        <v>0</v>
      </c>
      <c r="N30" s="27">
        <f>VLOOKUP($G30,Index!$A$83:$B$111,2,FALSE)*$D$1*N$1</f>
        <v>1.49</v>
      </c>
      <c r="O30" s="27">
        <f t="shared" si="1"/>
        <v>112.07009671988347</v>
      </c>
      <c r="P30" s="29">
        <f>_xlfn.RANK.EQ(O30,$O$3:$O$43)+COUNTIF($O$3:O30,O30)-1</f>
        <v>3</v>
      </c>
      <c r="Q30" s="5" t="s">
        <v>170</v>
      </c>
      <c r="R30" s="5" t="s">
        <v>170</v>
      </c>
      <c r="S30" s="5"/>
      <c r="T30" s="32">
        <v>28</v>
      </c>
      <c r="U30" s="33" t="str">
        <f t="shared" si="2"/>
        <v>Atlanta Hawks</v>
      </c>
      <c r="V30" s="34" t="str">
        <f t="shared" si="3"/>
        <v>Wed</v>
      </c>
      <c r="W30" s="34">
        <f t="shared" si="4"/>
        <v>43796</v>
      </c>
      <c r="X30" s="35">
        <f t="shared" si="5"/>
        <v>105.12143965001184</v>
      </c>
      <c r="Y30" s="35">
        <f t="shared" si="6"/>
        <v>-0.5068932738285139</v>
      </c>
      <c r="Z30" s="33" t="str">
        <f t="shared" si="10"/>
        <v>S</v>
      </c>
      <c r="AA30" s="36" t="str">
        <f t="shared" si="7"/>
        <v>S</v>
      </c>
      <c r="AB30" s="36" t="str">
        <f t="shared" si="8"/>
        <v>S</v>
      </c>
    </row>
    <row r="31" spans="1:28" x14ac:dyDescent="0.25">
      <c r="A31" s="26">
        <v>29</v>
      </c>
      <c r="B31" s="27">
        <v>58</v>
      </c>
      <c r="C31" s="27" t="str">
        <f t="shared" si="14"/>
        <v>Fri</v>
      </c>
      <c r="D31" s="28">
        <v>43889</v>
      </c>
      <c r="E31" s="27" t="str">
        <f t="shared" si="0"/>
        <v>February</v>
      </c>
      <c r="F31" s="27" t="s">
        <v>233</v>
      </c>
      <c r="G31" s="29" t="s">
        <v>128</v>
      </c>
      <c r="H31" s="37">
        <v>100</v>
      </c>
      <c r="I31" s="30">
        <f>VLOOKUP($C31,Index!$A$114:$B$120,2,FALSE)*I$1*$D$1</f>
        <v>3.6650151503588031</v>
      </c>
      <c r="J31" s="31">
        <f>VLOOKUP($G31,Index!$H$2:$I$30,2,FALSE)*J$1*$D$1</f>
        <v>1.8934762160208698</v>
      </c>
      <c r="K31" s="31">
        <f>IFERROR(VLOOKUP($E31,Index!$A$74:$B$80,2,FALSE)*K$1*$D$1,0)</f>
        <v>0.97037714228982497</v>
      </c>
      <c r="L31" s="30">
        <f t="shared" si="12"/>
        <v>0.12000000000000001</v>
      </c>
      <c r="M31" s="27">
        <v>0</v>
      </c>
      <c r="N31" s="27">
        <f>VLOOKUP($G31,Index!$A$83:$B$111,2,FALSE)*$D$1*N$1</f>
        <v>0</v>
      </c>
      <c r="O31" s="27">
        <f t="shared" si="1"/>
        <v>106.64886850866949</v>
      </c>
      <c r="P31" s="29">
        <f>_xlfn.RANK.EQ(O31,$O$3:$O$43)+COUNTIF($O$3:O31,O31)-1</f>
        <v>18</v>
      </c>
      <c r="Q31" s="5" t="s">
        <v>171</v>
      </c>
      <c r="R31" s="5" t="s">
        <v>171</v>
      </c>
      <c r="S31" s="5"/>
      <c r="T31" s="32">
        <v>29</v>
      </c>
      <c r="U31" s="33" t="str">
        <f t="shared" si="2"/>
        <v>Indiana Pacers</v>
      </c>
      <c r="V31" s="34" t="str">
        <f t="shared" si="3"/>
        <v>Wed</v>
      </c>
      <c r="W31" s="34">
        <f t="shared" si="4"/>
        <v>43894</v>
      </c>
      <c r="X31" s="35">
        <f t="shared" si="5"/>
        <v>104.93835177737759</v>
      </c>
      <c r="Y31" s="35">
        <f t="shared" si="6"/>
        <v>-0.56509148992630931</v>
      </c>
      <c r="Z31" s="33" t="str">
        <f t="shared" si="10"/>
        <v>S</v>
      </c>
      <c r="AA31" s="36" t="str">
        <f t="shared" si="7"/>
        <v>S</v>
      </c>
      <c r="AB31" s="36" t="str">
        <f t="shared" si="8"/>
        <v>P</v>
      </c>
    </row>
    <row r="32" spans="1:28" x14ac:dyDescent="0.25">
      <c r="A32" s="26">
        <v>30</v>
      </c>
      <c r="B32" s="27">
        <v>61</v>
      </c>
      <c r="C32" s="27" t="str">
        <f t="shared" si="14"/>
        <v>Wed</v>
      </c>
      <c r="D32" s="28">
        <v>43894</v>
      </c>
      <c r="E32" s="27" t="str">
        <f t="shared" si="0"/>
        <v>March</v>
      </c>
      <c r="F32" s="27" t="s">
        <v>233</v>
      </c>
      <c r="G32" s="29" t="s">
        <v>120</v>
      </c>
      <c r="H32" s="37">
        <v>100</v>
      </c>
      <c r="I32" s="30">
        <f>VLOOKUP($C32,Index!$A$114:$B$120,2,FALSE)*I$1*$D$1</f>
        <v>0.65008859195514923</v>
      </c>
      <c r="J32" s="31">
        <f>VLOOKUP($G32,Index!$H$2:$I$30,2,FALSE)*J$1*$D$1</f>
        <v>2.1882631854224428</v>
      </c>
      <c r="K32" s="31">
        <f>IFERROR(VLOOKUP($E32,Index!$A$74:$B$80,2,FALSE)*K$1*$D$1,0)</f>
        <v>2</v>
      </c>
      <c r="L32" s="30">
        <f t="shared" si="12"/>
        <v>0.1</v>
      </c>
      <c r="M32" s="27">
        <v>0</v>
      </c>
      <c r="N32" s="27">
        <f>VLOOKUP($G32,Index!$A$83:$B$111,2,FALSE)*$D$1*N$1</f>
        <v>0</v>
      </c>
      <c r="O32" s="27">
        <f t="shared" si="1"/>
        <v>104.93835177737759</v>
      </c>
      <c r="P32" s="29">
        <f>_xlfn.RANK.EQ(O32,$O$3:$O$43)+COUNTIF($O$3:O32,O32)-1</f>
        <v>29</v>
      </c>
      <c r="Q32" s="5" t="s">
        <v>172</v>
      </c>
      <c r="R32" s="5" t="s">
        <v>171</v>
      </c>
      <c r="S32" s="5"/>
      <c r="T32" s="32">
        <v>30</v>
      </c>
      <c r="U32" s="33" t="str">
        <f t="shared" si="2"/>
        <v>Detroit Pistons</v>
      </c>
      <c r="V32" s="34" t="str">
        <f t="shared" si="3"/>
        <v>Mon</v>
      </c>
      <c r="W32" s="34">
        <f t="shared" si="4"/>
        <v>43913</v>
      </c>
      <c r="X32" s="35">
        <f t="shared" si="5"/>
        <v>104.74804751897572</v>
      </c>
      <c r="Y32" s="35">
        <f t="shared" si="6"/>
        <v>-0.62558358148568705</v>
      </c>
      <c r="Z32" s="33" t="str">
        <f t="shared" si="10"/>
        <v>S</v>
      </c>
      <c r="AA32" s="36" t="str">
        <f t="shared" si="7"/>
        <v>S</v>
      </c>
      <c r="AB32" s="36" t="str">
        <f t="shared" si="8"/>
        <v>S</v>
      </c>
    </row>
    <row r="33" spans="1:28" x14ac:dyDescent="0.25">
      <c r="A33" s="26">
        <v>31</v>
      </c>
      <c r="B33" s="27">
        <v>65</v>
      </c>
      <c r="C33" s="27" t="str">
        <f t="shared" si="14"/>
        <v>Thu</v>
      </c>
      <c r="D33" s="28">
        <v>43902</v>
      </c>
      <c r="E33" s="27" t="str">
        <f t="shared" si="0"/>
        <v>March</v>
      </c>
      <c r="F33" s="27" t="s">
        <v>233</v>
      </c>
      <c r="G33" s="29" t="s">
        <v>110</v>
      </c>
      <c r="H33" s="37">
        <v>100</v>
      </c>
      <c r="I33" s="30">
        <f>VLOOKUP($C33,Index!$A$114:$B$120,2,FALSE)*I$1*$D$1</f>
        <v>1.4400369631626606</v>
      </c>
      <c r="J33" s="31">
        <f>VLOOKUP($G33,Index!$H$2:$I$30,2,FALSE)*J$1*$D$1</f>
        <v>3.6709772177709543</v>
      </c>
      <c r="K33" s="31">
        <f>IFERROR(VLOOKUP($E33,Index!$A$74:$B$80,2,FALSE)*K$1*$D$1,0)</f>
        <v>2</v>
      </c>
      <c r="L33" s="30">
        <f t="shared" si="12"/>
        <v>0.16</v>
      </c>
      <c r="M33" s="27">
        <v>0</v>
      </c>
      <c r="N33" s="27">
        <f>VLOOKUP($G33,Index!$A$83:$B$111,2,FALSE)*$D$1*N$1</f>
        <v>0</v>
      </c>
      <c r="O33" s="27">
        <f t="shared" si="1"/>
        <v>107.27101418093361</v>
      </c>
      <c r="P33" s="29">
        <f>_xlfn.RANK.EQ(O33,$O$3:$O$43)+COUNTIF($O$3:O33,O33)-1</f>
        <v>15</v>
      </c>
      <c r="Q33" s="5" t="s">
        <v>171</v>
      </c>
      <c r="R33" s="5" t="s">
        <v>171</v>
      </c>
      <c r="S33" s="5"/>
      <c r="T33" s="32">
        <v>31</v>
      </c>
      <c r="U33" s="33" t="str">
        <f t="shared" si="2"/>
        <v>Memphis Grizzlies</v>
      </c>
      <c r="V33" s="34" t="str">
        <f t="shared" si="3"/>
        <v>Thu</v>
      </c>
      <c r="W33" s="34">
        <f t="shared" si="4"/>
        <v>43909</v>
      </c>
      <c r="X33" s="35">
        <f t="shared" si="5"/>
        <v>104.7171581284998</v>
      </c>
      <c r="Y33" s="35">
        <f t="shared" si="6"/>
        <v>-0.63540240452503749</v>
      </c>
      <c r="Z33" s="33" t="str">
        <f t="shared" si="10"/>
        <v>S</v>
      </c>
      <c r="AA33" s="36" t="str">
        <f t="shared" si="7"/>
        <v>S</v>
      </c>
      <c r="AB33" s="36" t="str">
        <f t="shared" si="8"/>
        <v>S</v>
      </c>
    </row>
    <row r="34" spans="1:28" x14ac:dyDescent="0.25">
      <c r="A34" s="26">
        <v>32</v>
      </c>
      <c r="B34" s="27">
        <v>66</v>
      </c>
      <c r="C34" s="27" t="str">
        <f t="shared" si="14"/>
        <v>Sat</v>
      </c>
      <c r="D34" s="28">
        <v>43904</v>
      </c>
      <c r="E34" s="27" t="str">
        <f t="shared" si="0"/>
        <v>March</v>
      </c>
      <c r="F34" s="27" t="s">
        <v>233</v>
      </c>
      <c r="G34" s="29" t="s">
        <v>118</v>
      </c>
      <c r="H34" s="37">
        <v>100</v>
      </c>
      <c r="I34" s="30">
        <f>VLOOKUP($C34,Index!$A$114:$B$120,2,FALSE)*I$1*$D$1</f>
        <v>5</v>
      </c>
      <c r="J34" s="31">
        <f>VLOOKUP($G34,Index!$H$2:$I$30,2,FALSE)*J$1*$D$1</f>
        <v>4.7124646214512085</v>
      </c>
      <c r="K34" s="31">
        <f>IFERROR(VLOOKUP($E34,Index!$A$74:$B$80,2,FALSE)*K$1*$D$1,0)</f>
        <v>2</v>
      </c>
      <c r="L34" s="30">
        <f t="shared" si="12"/>
        <v>0.04</v>
      </c>
      <c r="M34" s="27">
        <v>0</v>
      </c>
      <c r="N34" s="27">
        <f>VLOOKUP($G34,Index!$A$83:$B$111,2,FALSE)*$D$1*N$1</f>
        <v>2.98</v>
      </c>
      <c r="O34" s="27">
        <f t="shared" si="1"/>
        <v>114.73246462145121</v>
      </c>
      <c r="P34" s="29">
        <f>_xlfn.RANK.EQ(O34,$O$3:$O$43)+COUNTIF($O$3:O34,O34)-1</f>
        <v>2</v>
      </c>
      <c r="Q34" s="5" t="s">
        <v>169</v>
      </c>
      <c r="R34" s="5" t="s">
        <v>169</v>
      </c>
      <c r="S34" s="5"/>
      <c r="T34" s="32">
        <v>32</v>
      </c>
      <c r="U34" s="33" t="str">
        <f t="shared" si="2"/>
        <v>Dallas Mavericks</v>
      </c>
      <c r="V34" s="34" t="str">
        <f t="shared" si="3"/>
        <v>Mon</v>
      </c>
      <c r="W34" s="34">
        <f t="shared" si="4"/>
        <v>43815</v>
      </c>
      <c r="X34" s="35">
        <f t="shared" si="5"/>
        <v>104.56735904718494</v>
      </c>
      <c r="Y34" s="35">
        <f t="shared" si="6"/>
        <v>-0.68301909906727987</v>
      </c>
      <c r="Z34" s="33" t="str">
        <f t="shared" si="10"/>
        <v>S</v>
      </c>
      <c r="AA34" s="36" t="str">
        <f t="shared" si="7"/>
        <v>S</v>
      </c>
      <c r="AB34" s="36" t="str">
        <f t="shared" si="8"/>
        <v>P</v>
      </c>
    </row>
    <row r="35" spans="1:28" x14ac:dyDescent="0.25">
      <c r="A35" s="26">
        <v>33</v>
      </c>
      <c r="B35" s="27">
        <v>67</v>
      </c>
      <c r="C35" s="27" t="str">
        <f t="shared" si="14"/>
        <v>Mon</v>
      </c>
      <c r="D35" s="28">
        <v>43906</v>
      </c>
      <c r="E35" s="27" t="str">
        <f t="shared" si="0"/>
        <v>March</v>
      </c>
      <c r="F35" s="27" t="s">
        <v>233</v>
      </c>
      <c r="G35" s="29" t="s">
        <v>124</v>
      </c>
      <c r="H35" s="37">
        <v>100</v>
      </c>
      <c r="I35" s="30">
        <f>VLOOKUP($C35,Index!$A$114:$B$120,2,FALSE)*I$1*$D$1</f>
        <v>0.88633208678917597</v>
      </c>
      <c r="J35" s="31">
        <f>VLOOKUP($G35,Index!$H$2:$I$30,2,FALSE)*J$1*$D$1</f>
        <v>2.4193999916773459</v>
      </c>
      <c r="K35" s="31">
        <f>IFERROR(VLOOKUP($E35,Index!$A$74:$B$80,2,FALSE)*K$1*$D$1,0)</f>
        <v>2</v>
      </c>
      <c r="L35" s="30">
        <f t="shared" si="12"/>
        <v>0.04</v>
      </c>
      <c r="M35" s="27">
        <v>0</v>
      </c>
      <c r="N35" s="27">
        <f>VLOOKUP($G35,Index!$A$83:$B$111,2,FALSE)*$D$1*N$1</f>
        <v>0</v>
      </c>
      <c r="O35" s="27">
        <f t="shared" si="1"/>
        <v>105.34573207846654</v>
      </c>
      <c r="P35" s="29">
        <f>_xlfn.RANK.EQ(O35,$O$3:$O$43)+COUNTIF($O$3:O35,O35)-1</f>
        <v>24</v>
      </c>
      <c r="Q35" s="5" t="s">
        <v>172</v>
      </c>
      <c r="R35" s="5" t="s">
        <v>171</v>
      </c>
      <c r="S35" s="5"/>
      <c r="T35" s="32">
        <v>33</v>
      </c>
      <c r="U35" s="33" t="str">
        <f t="shared" si="2"/>
        <v>Utah Jazz</v>
      </c>
      <c r="V35" s="34" t="str">
        <f t="shared" si="3"/>
        <v>Mon</v>
      </c>
      <c r="W35" s="34">
        <f t="shared" si="4"/>
        <v>43794</v>
      </c>
      <c r="X35" s="35">
        <f t="shared" si="5"/>
        <v>104.24360727266166</v>
      </c>
      <c r="Y35" s="35">
        <f t="shared" si="6"/>
        <v>-0.78593020652981693</v>
      </c>
      <c r="Z35" s="33" t="str">
        <f t="shared" si="10"/>
        <v>S</v>
      </c>
      <c r="AA35" s="36" t="str">
        <f t="shared" si="7"/>
        <v>S</v>
      </c>
      <c r="AB35" s="36" t="str">
        <f t="shared" si="8"/>
        <v>P</v>
      </c>
    </row>
    <row r="36" spans="1:28" x14ac:dyDescent="0.25">
      <c r="A36" s="26">
        <v>34</v>
      </c>
      <c r="B36" s="27">
        <v>68</v>
      </c>
      <c r="C36" s="27" t="str">
        <f t="shared" si="14"/>
        <v>Thu</v>
      </c>
      <c r="D36" s="28">
        <v>43909</v>
      </c>
      <c r="E36" s="27" t="str">
        <f t="shared" si="0"/>
        <v>March</v>
      </c>
      <c r="F36" s="27" t="s">
        <v>233</v>
      </c>
      <c r="G36" s="29" t="s">
        <v>123</v>
      </c>
      <c r="H36" s="37">
        <v>100</v>
      </c>
      <c r="I36" s="30">
        <f>VLOOKUP($C36,Index!$A$114:$B$120,2,FALSE)*I$1*$D$1</f>
        <v>1.4400369631626606</v>
      </c>
      <c r="J36" s="31">
        <f>VLOOKUP($G36,Index!$H$2:$I$30,2,FALSE)*J$1*$D$1</f>
        <v>1.2171211653371499</v>
      </c>
      <c r="K36" s="31">
        <f>IFERROR(VLOOKUP($E36,Index!$A$74:$B$80,2,FALSE)*K$1*$D$1,0)</f>
        <v>2</v>
      </c>
      <c r="L36" s="30">
        <f t="shared" si="12"/>
        <v>6.0000000000000005E-2</v>
      </c>
      <c r="M36" s="27">
        <v>0</v>
      </c>
      <c r="N36" s="27">
        <f>VLOOKUP($G36,Index!$A$83:$B$111,2,FALSE)*$D$1*N$1</f>
        <v>0</v>
      </c>
      <c r="O36" s="27">
        <f t="shared" si="1"/>
        <v>104.7171581284998</v>
      </c>
      <c r="P36" s="29">
        <f>_xlfn.RANK.EQ(O36,$O$3:$O$43)+COUNTIF($O$3:O36,O36)-1</f>
        <v>31</v>
      </c>
      <c r="Q36" s="5" t="s">
        <v>172</v>
      </c>
      <c r="R36" s="5" t="s">
        <v>172</v>
      </c>
      <c r="S36" s="5"/>
      <c r="T36" s="32">
        <v>34</v>
      </c>
      <c r="U36" s="33" t="str">
        <f t="shared" si="2"/>
        <v>Washington Wizards</v>
      </c>
      <c r="V36" s="34" t="str">
        <f t="shared" si="3"/>
        <v>Mon</v>
      </c>
      <c r="W36" s="34">
        <f t="shared" si="4"/>
        <v>43920</v>
      </c>
      <c r="X36" s="35">
        <f t="shared" si="5"/>
        <v>104.22839291433205</v>
      </c>
      <c r="Y36" s="35">
        <f t="shared" si="6"/>
        <v>-0.79076640076330984</v>
      </c>
      <c r="Z36" s="33" t="str">
        <f t="shared" si="10"/>
        <v>S</v>
      </c>
      <c r="AA36" s="36" t="str">
        <f t="shared" si="7"/>
        <v>S</v>
      </c>
      <c r="AB36" s="36" t="str">
        <f t="shared" si="8"/>
        <v>S</v>
      </c>
    </row>
    <row r="37" spans="1:28" x14ac:dyDescent="0.25">
      <c r="A37" s="26">
        <v>35</v>
      </c>
      <c r="B37" s="27">
        <v>70</v>
      </c>
      <c r="C37" s="27" t="str">
        <f t="shared" si="14"/>
        <v>Mon</v>
      </c>
      <c r="D37" s="28">
        <v>43913</v>
      </c>
      <c r="E37" s="27" t="str">
        <f t="shared" si="0"/>
        <v>March</v>
      </c>
      <c r="F37" s="27" t="s">
        <v>233</v>
      </c>
      <c r="G37" s="29" t="s">
        <v>117</v>
      </c>
      <c r="H37" s="37">
        <v>100</v>
      </c>
      <c r="I37" s="30">
        <f>VLOOKUP($C37,Index!$A$114:$B$120,2,FALSE)*I$1*$D$1</f>
        <v>0.88633208678917597</v>
      </c>
      <c r="J37" s="31">
        <f>VLOOKUP($G37,Index!$H$2:$I$30,2,FALSE)*J$1*$D$1</f>
        <v>1.7817154321865498</v>
      </c>
      <c r="K37" s="31">
        <f>IFERROR(VLOOKUP($E37,Index!$A$74:$B$80,2,FALSE)*K$1*$D$1,0)</f>
        <v>2</v>
      </c>
      <c r="L37" s="30">
        <f t="shared" si="12"/>
        <v>0.08</v>
      </c>
      <c r="M37" s="27">
        <v>0</v>
      </c>
      <c r="N37" s="27">
        <f>VLOOKUP($G37,Index!$A$83:$B$111,2,FALSE)*$D$1*N$1</f>
        <v>0</v>
      </c>
      <c r="O37" s="27">
        <f t="shared" si="1"/>
        <v>104.74804751897572</v>
      </c>
      <c r="P37" s="29">
        <f>_xlfn.RANK.EQ(O37,$O$3:$O$43)+COUNTIF($O$3:O37,O37)-1</f>
        <v>30</v>
      </c>
      <c r="Q37" s="5" t="s">
        <v>172</v>
      </c>
      <c r="R37" s="5" t="s">
        <v>172</v>
      </c>
      <c r="S37" s="5"/>
      <c r="T37" s="32">
        <v>35</v>
      </c>
      <c r="U37" s="33" t="str">
        <f t="shared" si="2"/>
        <v>Orlando Magic</v>
      </c>
      <c r="V37" s="34" t="str">
        <f t="shared" si="3"/>
        <v>Mon</v>
      </c>
      <c r="W37" s="34">
        <f t="shared" si="4"/>
        <v>43808</v>
      </c>
      <c r="X37" s="35">
        <f t="shared" si="5"/>
        <v>103.90543753676388</v>
      </c>
      <c r="Y37" s="35">
        <f t="shared" si="6"/>
        <v>-0.89342435720373792</v>
      </c>
      <c r="Z37" s="33" t="str">
        <f t="shared" si="10"/>
        <v>S</v>
      </c>
      <c r="AA37" s="36" t="str">
        <f t="shared" si="7"/>
        <v>S</v>
      </c>
      <c r="AB37" s="36" t="str">
        <f t="shared" si="8"/>
        <v>S</v>
      </c>
    </row>
    <row r="38" spans="1:28" x14ac:dyDescent="0.25">
      <c r="A38" s="26">
        <v>36</v>
      </c>
      <c r="B38" s="27">
        <v>71</v>
      </c>
      <c r="C38" s="27" t="str">
        <f t="shared" si="14"/>
        <v>Wed</v>
      </c>
      <c r="D38" s="28">
        <v>43915</v>
      </c>
      <c r="E38" s="27" t="str">
        <f t="shared" si="0"/>
        <v>March</v>
      </c>
      <c r="F38" s="27" t="s">
        <v>233</v>
      </c>
      <c r="G38" s="29" t="s">
        <v>119</v>
      </c>
      <c r="H38" s="37">
        <v>100</v>
      </c>
      <c r="I38" s="30">
        <f>VLOOKUP($C38,Index!$A$114:$B$120,2,FALSE)*I$1*$D$1</f>
        <v>0.65008859195514923</v>
      </c>
      <c r="J38" s="31">
        <f>VLOOKUP($G38,Index!$H$2:$I$30,2,FALSE)*J$1*$D$1</f>
        <v>4.9017351833809668</v>
      </c>
      <c r="K38" s="31">
        <f>IFERROR(VLOOKUP($E38,Index!$A$74:$B$80,2,FALSE)*K$1*$D$1,0)</f>
        <v>2</v>
      </c>
      <c r="L38" s="30">
        <f t="shared" si="12"/>
        <v>0.04</v>
      </c>
      <c r="M38" s="27">
        <v>0</v>
      </c>
      <c r="N38" s="27">
        <f>VLOOKUP($G38,Index!$A$83:$B$111,2,FALSE)*$D$1*N$1</f>
        <v>2.98</v>
      </c>
      <c r="O38" s="27">
        <f t="shared" si="1"/>
        <v>110.57182377533613</v>
      </c>
      <c r="P38" s="29">
        <f>_xlfn.RANK.EQ(O38,$O$3:$O$43)+COUNTIF($O$3:O38,O38)-1</f>
        <v>5</v>
      </c>
      <c r="Q38" s="5" t="s">
        <v>170</v>
      </c>
      <c r="R38" s="5" t="s">
        <v>170</v>
      </c>
      <c r="S38" s="5"/>
      <c r="T38" s="32">
        <v>36</v>
      </c>
      <c r="U38" s="33" t="str">
        <f t="shared" si="2"/>
        <v>Portland Trail Blazers</v>
      </c>
      <c r="V38" s="34" t="str">
        <f t="shared" si="3"/>
        <v>Thu</v>
      </c>
      <c r="W38" s="34">
        <f t="shared" si="4"/>
        <v>43790</v>
      </c>
      <c r="X38" s="35">
        <f t="shared" si="5"/>
        <v>103.85500547193563</v>
      </c>
      <c r="Y38" s="35">
        <f t="shared" si="6"/>
        <v>-0.90945521804068863</v>
      </c>
      <c r="Z38" s="33" t="str">
        <f t="shared" si="10"/>
        <v>S</v>
      </c>
      <c r="AA38" s="36" t="str">
        <f t="shared" si="7"/>
        <v>S</v>
      </c>
      <c r="AB38" s="36" t="str">
        <f t="shared" si="8"/>
        <v>P</v>
      </c>
    </row>
    <row r="39" spans="1:28" x14ac:dyDescent="0.25">
      <c r="A39" s="26">
        <v>37</v>
      </c>
      <c r="B39" s="27">
        <v>72</v>
      </c>
      <c r="C39" s="27" t="str">
        <f t="shared" si="14"/>
        <v>Fri</v>
      </c>
      <c r="D39" s="28">
        <v>43917</v>
      </c>
      <c r="E39" s="27" t="str">
        <f t="shared" si="0"/>
        <v>March</v>
      </c>
      <c r="F39" s="27" t="s">
        <v>233</v>
      </c>
      <c r="G39" s="29" t="s">
        <v>127</v>
      </c>
      <c r="H39" s="37">
        <v>100</v>
      </c>
      <c r="I39" s="30">
        <f>VLOOKUP($C39,Index!$A$114:$B$120,2,FALSE)*I$1*$D$1</f>
        <v>3.6650151503588031</v>
      </c>
      <c r="J39" s="31">
        <f>VLOOKUP($G39,Index!$H$2:$I$30,2,FALSE)*J$1*$D$1</f>
        <v>1.7821659853179965</v>
      </c>
      <c r="K39" s="31">
        <f>IFERROR(VLOOKUP($E39,Index!$A$74:$B$80,2,FALSE)*K$1*$D$1,0)</f>
        <v>2</v>
      </c>
      <c r="L39" s="30">
        <f t="shared" si="12"/>
        <v>0.04</v>
      </c>
      <c r="M39" s="27">
        <v>0</v>
      </c>
      <c r="N39" s="27">
        <f>VLOOKUP($G39,Index!$A$83:$B$111,2,FALSE)*$D$1*N$1</f>
        <v>0</v>
      </c>
      <c r="O39" s="27">
        <f t="shared" si="1"/>
        <v>107.48718113567681</v>
      </c>
      <c r="P39" s="29">
        <f>_xlfn.RANK.EQ(O39,$O$3:$O$43)+COUNTIF($O$3:O39,O39)-1</f>
        <v>14</v>
      </c>
      <c r="Q39" s="5" t="s">
        <v>171</v>
      </c>
      <c r="R39" s="5" t="s">
        <v>171</v>
      </c>
      <c r="S39" s="5"/>
      <c r="T39" s="32">
        <v>37</v>
      </c>
      <c r="U39" s="33" t="str">
        <f t="shared" si="2"/>
        <v>Minnesota Timberwolves</v>
      </c>
      <c r="V39" s="34" t="str">
        <f t="shared" si="3"/>
        <v>Sat</v>
      </c>
      <c r="W39" s="34">
        <f t="shared" si="4"/>
        <v>43831</v>
      </c>
      <c r="X39" s="35">
        <f t="shared" si="5"/>
        <v>103.52345285798867</v>
      </c>
      <c r="Y39" s="35">
        <f t="shared" ref="Y39:Y42" si="15">(X39-AVERAGE($X$3:$X$43))/_xlfn.STDEV.S($X$3:$X$43)</f>
        <v>-1.0148459814847581</v>
      </c>
      <c r="Z39" s="33" t="str">
        <f t="shared" si="10"/>
        <v>S</v>
      </c>
      <c r="AA39" s="36" t="str">
        <f t="shared" si="7"/>
        <v>S</v>
      </c>
      <c r="AB39" s="36" t="str">
        <f t="shared" si="8"/>
        <v>S</v>
      </c>
    </row>
    <row r="40" spans="1:28" x14ac:dyDescent="0.25">
      <c r="A40" s="26">
        <v>38</v>
      </c>
      <c r="B40" s="27">
        <v>74</v>
      </c>
      <c r="C40" s="27" t="str">
        <f t="shared" si="14"/>
        <v>Mon</v>
      </c>
      <c r="D40" s="28">
        <v>43920</v>
      </c>
      <c r="E40" s="27" t="str">
        <f t="shared" si="0"/>
        <v>March</v>
      </c>
      <c r="F40" s="27" t="s">
        <v>233</v>
      </c>
      <c r="G40" s="29" t="s">
        <v>137</v>
      </c>
      <c r="H40" s="37">
        <v>100</v>
      </c>
      <c r="I40" s="30">
        <f>VLOOKUP($C40,Index!$A$114:$B$120,2,FALSE)*I$1*$D$1</f>
        <v>0.88633208678917597</v>
      </c>
      <c r="J40" s="31">
        <f>VLOOKUP($G40,Index!$H$2:$I$30,2,FALSE)*J$1*$D$1</f>
        <v>1.2820608275428615</v>
      </c>
      <c r="K40" s="31">
        <f>IFERROR(VLOOKUP($E40,Index!$A$74:$B$80,2,FALSE)*K$1*$D$1,0)</f>
        <v>2</v>
      </c>
      <c r="L40" s="30">
        <f t="shared" si="12"/>
        <v>6.0000000000000005E-2</v>
      </c>
      <c r="M40" s="27">
        <v>0</v>
      </c>
      <c r="N40" s="27">
        <f>VLOOKUP($G40,Index!$A$83:$B$111,2,FALSE)*$D$1*N$1</f>
        <v>0</v>
      </c>
      <c r="O40" s="27">
        <f t="shared" si="1"/>
        <v>104.22839291433205</v>
      </c>
      <c r="P40" s="29">
        <f>_xlfn.RANK.EQ(O40,$O$3:$O$43)+COUNTIF($O$3:O40,O40)-1</f>
        <v>34</v>
      </c>
      <c r="Q40" s="5" t="s">
        <v>172</v>
      </c>
      <c r="R40" s="5" t="s">
        <v>172</v>
      </c>
      <c r="S40" s="5"/>
      <c r="T40" s="32">
        <v>38</v>
      </c>
      <c r="U40" s="33" t="str">
        <f t="shared" si="2"/>
        <v>Sacramento Kings</v>
      </c>
      <c r="V40" s="34" t="str">
        <f t="shared" si="3"/>
        <v>Thu</v>
      </c>
      <c r="W40" s="34">
        <f t="shared" si="4"/>
        <v>43871</v>
      </c>
      <c r="X40" s="35">
        <f t="shared" si="5"/>
        <v>103.18355475753287</v>
      </c>
      <c r="Y40" s="35">
        <f t="shared" si="15"/>
        <v>-1.122889528099525</v>
      </c>
      <c r="Z40" s="33" t="str">
        <f t="shared" si="10"/>
        <v>S</v>
      </c>
      <c r="AA40" s="36" t="str">
        <f t="shared" si="7"/>
        <v>S</v>
      </c>
      <c r="AB40" s="36" t="str">
        <f t="shared" si="8"/>
        <v>S</v>
      </c>
    </row>
    <row r="41" spans="1:28" x14ac:dyDescent="0.25">
      <c r="A41" s="26">
        <v>39</v>
      </c>
      <c r="B41" s="27">
        <v>75</v>
      </c>
      <c r="C41" s="27" t="str">
        <f t="shared" si="14"/>
        <v>Wed</v>
      </c>
      <c r="D41" s="28">
        <v>43922</v>
      </c>
      <c r="E41" s="27" t="str">
        <f t="shared" si="0"/>
        <v>April</v>
      </c>
      <c r="F41" s="27" t="s">
        <v>233</v>
      </c>
      <c r="G41" s="29" t="s">
        <v>135</v>
      </c>
      <c r="H41" s="37">
        <v>100</v>
      </c>
      <c r="I41" s="30">
        <f>VLOOKUP($C41,Index!$A$114:$B$120,2,FALSE)*I$1*$D$1</f>
        <v>0.65008859195514923</v>
      </c>
      <c r="J41" s="31">
        <f>VLOOKUP($G41,Index!$H$2:$I$30,2,FALSE)*J$1*$D$1</f>
        <v>3.6082336221798474</v>
      </c>
      <c r="K41" s="31">
        <f>IFERROR(VLOOKUP($E41,Index!$A$74:$B$80,2,FALSE)*K$1*$D$1,0)</f>
        <v>1.0133160143791444</v>
      </c>
      <c r="L41" s="30">
        <f t="shared" si="12"/>
        <v>0.04</v>
      </c>
      <c r="M41" s="27">
        <v>0</v>
      </c>
      <c r="N41" s="27">
        <f>VLOOKUP($G41,Index!$A$83:$B$111,2,FALSE)*$D$1*N$1</f>
        <v>0</v>
      </c>
      <c r="O41" s="27">
        <f t="shared" si="1"/>
        <v>105.31163822851416</v>
      </c>
      <c r="P41" s="29">
        <f>_xlfn.RANK.EQ(O41,$O$3:$O$43)+COUNTIF($O$3:O41,O41)-1</f>
        <v>25</v>
      </c>
      <c r="Q41" s="5" t="s">
        <v>172</v>
      </c>
      <c r="R41" s="5" t="s">
        <v>171</v>
      </c>
      <c r="S41" s="5"/>
      <c r="T41" s="32">
        <v>39</v>
      </c>
      <c r="U41" s="33" t="str">
        <f t="shared" si="2"/>
        <v>New York Knicks</v>
      </c>
      <c r="V41" s="34" t="str">
        <f t="shared" si="3"/>
        <v>Sat</v>
      </c>
      <c r="W41" s="34">
        <f t="shared" si="4"/>
        <v>43844</v>
      </c>
      <c r="X41" s="35">
        <f t="shared" si="5"/>
        <v>102.77671713345711</v>
      </c>
      <c r="Y41" s="35">
        <f t="shared" si="15"/>
        <v>-1.2522111681514294</v>
      </c>
      <c r="Z41" s="33" t="str">
        <f t="shared" si="10"/>
        <v>S</v>
      </c>
      <c r="AA41" s="36" t="str">
        <f t="shared" si="7"/>
        <v>S</v>
      </c>
      <c r="AB41" s="36" t="str">
        <f t="shared" si="8"/>
        <v>S</v>
      </c>
    </row>
    <row r="42" spans="1:28" x14ac:dyDescent="0.25">
      <c r="A42" s="26">
        <v>40</v>
      </c>
      <c r="B42" s="27">
        <v>79</v>
      </c>
      <c r="C42" s="27" t="str">
        <f t="shared" si="14"/>
        <v>Thu</v>
      </c>
      <c r="D42" s="28">
        <v>43930</v>
      </c>
      <c r="E42" s="27" t="str">
        <f t="shared" si="0"/>
        <v>April</v>
      </c>
      <c r="F42" s="27" t="s">
        <v>233</v>
      </c>
      <c r="G42" s="29" t="s">
        <v>111</v>
      </c>
      <c r="H42" s="37">
        <v>100</v>
      </c>
      <c r="I42" s="30">
        <f>VLOOKUP($C42,Index!$A$114:$B$120,2,FALSE)*I$1*$D$1</f>
        <v>1.4400369631626606</v>
      </c>
      <c r="J42" s="31">
        <f>VLOOKUP($G42,Index!$H$2:$I$30,2,FALSE)*J$1*$D$1</f>
        <v>2.8909292380662772</v>
      </c>
      <c r="K42" s="31">
        <f>IFERROR(VLOOKUP($E42,Index!$A$74:$B$80,2,FALSE)*K$1*$D$1,0)</f>
        <v>1.0133160143791444</v>
      </c>
      <c r="L42" s="30">
        <f t="shared" si="12"/>
        <v>0.16</v>
      </c>
      <c r="M42" s="27">
        <v>0</v>
      </c>
      <c r="N42" s="27">
        <f>VLOOKUP($G42,Index!$A$83:$B$111,2,FALSE)*$D$1*N$1</f>
        <v>2.98</v>
      </c>
      <c r="O42" s="27">
        <f t="shared" si="1"/>
        <v>108.48428221560808</v>
      </c>
      <c r="P42" s="29">
        <f>_xlfn.RANK.EQ(O42,$O$3:$O$43)+COUNTIF($O$3:O42,O42)-1</f>
        <v>8</v>
      </c>
      <c r="Q42" s="5" t="s">
        <v>171</v>
      </c>
      <c r="R42" s="5" t="s">
        <v>171</v>
      </c>
      <c r="S42" s="5"/>
      <c r="T42" s="32">
        <v>40</v>
      </c>
      <c r="U42" s="33" t="str">
        <f t="shared" si="2"/>
        <v>Cleveland Cavaliers</v>
      </c>
      <c r="V42" s="34" t="str">
        <f t="shared" si="3"/>
        <v>Mon</v>
      </c>
      <c r="W42" s="34">
        <f t="shared" si="4"/>
        <v>43766</v>
      </c>
      <c r="X42" s="35">
        <f t="shared" si="5"/>
        <v>102.49028361328433</v>
      </c>
      <c r="Y42" s="35">
        <f t="shared" si="15"/>
        <v>-1.343259907015576</v>
      </c>
      <c r="Z42" s="33" t="str">
        <f t="shared" si="10"/>
        <v>S</v>
      </c>
      <c r="AA42" s="36" t="str">
        <f t="shared" si="7"/>
        <v>S</v>
      </c>
      <c r="AB42" s="36" t="str">
        <f t="shared" si="8"/>
        <v>S</v>
      </c>
    </row>
    <row r="43" spans="1:28" ht="15.75" thickBot="1" x14ac:dyDescent="0.3">
      <c r="A43" s="38">
        <v>41</v>
      </c>
      <c r="B43" s="39">
        <v>81</v>
      </c>
      <c r="C43" s="39" t="str">
        <f t="shared" si="14"/>
        <v>Sun</v>
      </c>
      <c r="D43" s="40">
        <v>43933</v>
      </c>
      <c r="E43" s="39" t="str">
        <f t="shared" si="0"/>
        <v>April</v>
      </c>
      <c r="F43" s="39" t="s">
        <v>233</v>
      </c>
      <c r="G43" s="41" t="s">
        <v>109</v>
      </c>
      <c r="H43" s="69">
        <v>100</v>
      </c>
      <c r="I43" s="42">
        <f>VLOOKUP($C43,Index!$A$114:$B$120,2,FALSE)*I$1*$D$1</f>
        <v>3.9547232197554911</v>
      </c>
      <c r="J43" s="43">
        <f>VLOOKUP($G43,Index!$H$2:$I$30,2,FALSE)*J$1*$D$1</f>
        <v>1.4313510580566737</v>
      </c>
      <c r="K43" s="43">
        <f>IFERROR(VLOOKUP($E43,Index!$A$74:$B$80,2,FALSE)*K$1*$D$1,0)</f>
        <v>1.0133160143791444</v>
      </c>
      <c r="L43" s="42">
        <f t="shared" si="12"/>
        <v>6.0000000000000005E-2</v>
      </c>
      <c r="M43" s="39">
        <v>0</v>
      </c>
      <c r="N43" s="39">
        <f>VLOOKUP($G43,Index!$A$83:$B$111,2,FALSE)*$D$1*N$1</f>
        <v>0</v>
      </c>
      <c r="O43" s="39">
        <f t="shared" si="1"/>
        <v>106.45939029219132</v>
      </c>
      <c r="P43" s="41">
        <f>_xlfn.RANK.EQ(O43,$O$3:$O$43)+COUNTIF($O$3:O43,O43)-1</f>
        <v>20</v>
      </c>
      <c r="Q43" s="5" t="s">
        <v>171</v>
      </c>
      <c r="R43" s="5" t="s">
        <v>171</v>
      </c>
      <c r="S43" s="5"/>
      <c r="T43" s="44">
        <v>41</v>
      </c>
      <c r="U43" s="45" t="str">
        <f t="shared" si="2"/>
        <v>Washington Wizards</v>
      </c>
      <c r="V43" s="46" t="str">
        <f t="shared" si="3"/>
        <v>Mon</v>
      </c>
      <c r="W43" s="46">
        <f t="shared" si="4"/>
        <v>43858</v>
      </c>
      <c r="X43" s="47">
        <f t="shared" si="5"/>
        <v>102.23661197568197</v>
      </c>
      <c r="Y43" s="47">
        <f>(X43-AVERAGE($X$3:$X$43))/_xlfn.STDEV.S($X$3:$X$43)</f>
        <v>-1.4238946130212358</v>
      </c>
      <c r="Z43" s="45" t="str">
        <f t="shared" si="10"/>
        <v>S</v>
      </c>
      <c r="AA43" s="48" t="str">
        <f t="shared" si="7"/>
        <v>S</v>
      </c>
      <c r="AB43" s="48" t="str">
        <f t="shared" si="8"/>
        <v>S</v>
      </c>
    </row>
    <row r="44" spans="1:28" x14ac:dyDescent="0.25">
      <c r="A44" s="90"/>
      <c r="B44" s="27"/>
      <c r="C44" s="27"/>
      <c r="D44" s="28"/>
      <c r="E44" s="27"/>
      <c r="F44" s="27"/>
      <c r="G44" s="27"/>
      <c r="Q44" s="5"/>
      <c r="R44" s="5"/>
    </row>
    <row r="45" spans="1:28" x14ac:dyDescent="0.25">
      <c r="A45" s="90"/>
      <c r="B45" s="27"/>
      <c r="C45" s="27"/>
      <c r="D45" s="28"/>
      <c r="E45" s="27"/>
      <c r="F45" s="27"/>
      <c r="G45" s="27"/>
      <c r="Q45" s="5"/>
      <c r="R45" s="5"/>
    </row>
    <row r="46" spans="1:28" x14ac:dyDescent="0.25">
      <c r="A46" s="90"/>
      <c r="B46" s="27"/>
      <c r="C46" s="27"/>
      <c r="D46" s="28"/>
      <c r="E46" s="27"/>
      <c r="F46" s="27"/>
      <c r="G46" s="27"/>
      <c r="Q46" s="5"/>
      <c r="R46" s="5"/>
    </row>
    <row r="47" spans="1:28" x14ac:dyDescent="0.25">
      <c r="A47" s="90"/>
      <c r="B47" s="27"/>
      <c r="C47" s="27"/>
      <c r="D47" s="28"/>
      <c r="E47" s="27"/>
      <c r="F47" s="27"/>
      <c r="G47" s="27"/>
      <c r="Q47" s="5"/>
      <c r="R47" s="5"/>
    </row>
    <row r="48" spans="1:28" x14ac:dyDescent="0.25">
      <c r="A48" s="90"/>
      <c r="B48" s="27"/>
      <c r="C48" s="27"/>
      <c r="D48" s="28"/>
      <c r="E48" s="27"/>
      <c r="F48" s="27"/>
      <c r="G48" s="27"/>
      <c r="Q48" s="5"/>
      <c r="R48" s="5"/>
    </row>
    <row r="49" spans="1:18" x14ac:dyDescent="0.25">
      <c r="A49" s="90"/>
      <c r="B49" s="27"/>
      <c r="C49" s="27"/>
      <c r="D49" s="28"/>
      <c r="E49" s="27"/>
      <c r="F49" s="27"/>
      <c r="G49" s="27"/>
      <c r="Q49" s="5"/>
      <c r="R49" s="5"/>
    </row>
    <row r="50" spans="1:18" x14ac:dyDescent="0.25">
      <c r="A50" s="90"/>
      <c r="B50" s="27"/>
      <c r="C50" s="27"/>
      <c r="D50" s="28"/>
      <c r="E50" s="27"/>
      <c r="F50" s="27"/>
      <c r="G50" s="27"/>
      <c r="Q50" s="5"/>
      <c r="R50" s="5"/>
    </row>
    <row r="51" spans="1:18" x14ac:dyDescent="0.25">
      <c r="A51" s="90"/>
      <c r="B51" s="27"/>
      <c r="C51" s="27"/>
      <c r="D51" s="28"/>
      <c r="E51" s="27"/>
      <c r="F51" s="27"/>
      <c r="G51" s="27"/>
      <c r="Q51" s="5"/>
      <c r="R51" s="5"/>
    </row>
    <row r="52" spans="1:18" x14ac:dyDescent="0.25">
      <c r="A52" s="90"/>
      <c r="B52" s="27"/>
      <c r="C52" s="27"/>
      <c r="D52" s="28"/>
      <c r="E52" s="27"/>
      <c r="F52" s="27"/>
      <c r="G52" s="27"/>
      <c r="Q52" s="5"/>
      <c r="R52" s="5"/>
    </row>
    <row r="53" spans="1:18" x14ac:dyDescent="0.25">
      <c r="A53" s="90"/>
      <c r="B53" s="27"/>
      <c r="C53" s="27"/>
      <c r="D53" s="28"/>
      <c r="E53" s="27"/>
      <c r="F53" s="27"/>
      <c r="G53" s="27"/>
      <c r="Q53" s="5"/>
      <c r="R53" s="5"/>
    </row>
    <row r="54" spans="1:18" x14ac:dyDescent="0.25">
      <c r="A54" s="90"/>
      <c r="B54" s="27"/>
      <c r="C54" s="27"/>
      <c r="D54" s="28"/>
      <c r="E54" s="27"/>
      <c r="F54" s="27"/>
      <c r="G54" s="27"/>
      <c r="Q54" s="5"/>
      <c r="R54" s="5"/>
    </row>
    <row r="55" spans="1:18" x14ac:dyDescent="0.25">
      <c r="A55" s="90"/>
      <c r="B55" s="27"/>
      <c r="C55" s="27"/>
      <c r="D55" s="28"/>
      <c r="E55" s="27"/>
      <c r="F55" s="27"/>
      <c r="G55" s="27"/>
      <c r="Q55" s="5"/>
      <c r="R55" s="5"/>
    </row>
    <row r="56" spans="1:18" x14ac:dyDescent="0.25">
      <c r="A56" s="90"/>
      <c r="B56" s="27"/>
      <c r="C56" s="27"/>
      <c r="D56" s="28"/>
      <c r="E56" s="27"/>
      <c r="F56" s="27"/>
      <c r="G56" s="27"/>
      <c r="Q56" s="5"/>
      <c r="R56" s="5"/>
    </row>
    <row r="57" spans="1:18" x14ac:dyDescent="0.25">
      <c r="A57" s="90"/>
      <c r="B57" s="27"/>
      <c r="C57" s="27"/>
      <c r="D57" s="28"/>
      <c r="E57" s="27"/>
      <c r="F57" s="27"/>
      <c r="G57" s="27"/>
      <c r="Q57" s="5"/>
      <c r="R57" s="5"/>
    </row>
    <row r="58" spans="1:18" x14ac:dyDescent="0.25">
      <c r="A58" s="90"/>
      <c r="B58" s="27"/>
      <c r="C58" s="27"/>
      <c r="D58" s="28"/>
      <c r="E58" s="27"/>
      <c r="F58" s="27"/>
      <c r="G58" s="27"/>
      <c r="Q58" s="5"/>
      <c r="R58" s="5"/>
    </row>
    <row r="59" spans="1:18" x14ac:dyDescent="0.25">
      <c r="A59" s="90"/>
      <c r="B59" s="27"/>
      <c r="C59" s="27"/>
      <c r="D59" s="28"/>
      <c r="E59" s="27"/>
      <c r="F59" s="27"/>
      <c r="G59" s="27"/>
      <c r="Q59" s="5"/>
      <c r="R59" s="5"/>
    </row>
    <row r="60" spans="1:18" x14ac:dyDescent="0.25">
      <c r="A60" s="90"/>
      <c r="B60" s="27"/>
      <c r="C60" s="27"/>
      <c r="D60" s="28"/>
      <c r="E60" s="27"/>
      <c r="F60" s="27"/>
      <c r="G60" s="27"/>
      <c r="Q60" s="5"/>
      <c r="R60" s="5"/>
    </row>
    <row r="61" spans="1:18" x14ac:dyDescent="0.25">
      <c r="A61" s="90"/>
      <c r="B61" s="27"/>
      <c r="C61" s="27"/>
      <c r="D61" s="28"/>
      <c r="E61" s="27"/>
      <c r="F61" s="27"/>
      <c r="G61" s="27"/>
      <c r="Q61" s="5"/>
      <c r="R61" s="5"/>
    </row>
    <row r="62" spans="1:18" x14ac:dyDescent="0.25">
      <c r="A62" s="90"/>
      <c r="B62" s="27"/>
      <c r="C62" s="27"/>
      <c r="D62" s="28"/>
      <c r="E62" s="27"/>
      <c r="F62" s="27"/>
      <c r="G62" s="27"/>
      <c r="Q62" s="5"/>
      <c r="R62" s="5"/>
    </row>
    <row r="63" spans="1:18" x14ac:dyDescent="0.25">
      <c r="A63" s="90"/>
      <c r="B63" s="27"/>
      <c r="C63" s="27"/>
      <c r="D63" s="28"/>
      <c r="E63" s="27"/>
      <c r="F63" s="27"/>
      <c r="G63" s="27"/>
      <c r="Q63" s="5"/>
      <c r="R63" s="5"/>
    </row>
    <row r="64" spans="1:18" x14ac:dyDescent="0.25">
      <c r="A64" s="90"/>
      <c r="B64" s="27"/>
      <c r="C64" s="27"/>
      <c r="D64" s="28"/>
      <c r="E64" s="27"/>
      <c r="F64" s="27"/>
      <c r="G64" s="27"/>
      <c r="Q64" s="5"/>
      <c r="R64" s="5"/>
    </row>
    <row r="65" spans="1:18" x14ac:dyDescent="0.25">
      <c r="A65" s="90"/>
      <c r="B65" s="27"/>
      <c r="C65" s="27"/>
      <c r="D65" s="28"/>
      <c r="E65" s="27"/>
      <c r="F65" s="27"/>
      <c r="G65" s="27"/>
      <c r="Q65" s="5"/>
      <c r="R65" s="5"/>
    </row>
    <row r="66" spans="1:18" x14ac:dyDescent="0.25">
      <c r="A66" s="90"/>
      <c r="B66" s="27"/>
      <c r="C66" s="27"/>
      <c r="D66" s="28"/>
      <c r="E66" s="27"/>
      <c r="F66" s="27"/>
      <c r="G66" s="27"/>
      <c r="Q66" s="5"/>
      <c r="R66" s="5"/>
    </row>
    <row r="67" spans="1:18" x14ac:dyDescent="0.25">
      <c r="A67" s="90"/>
      <c r="B67" s="27"/>
      <c r="C67" s="27"/>
      <c r="D67" s="28"/>
      <c r="E67" s="27"/>
      <c r="F67" s="27"/>
      <c r="G67" s="27"/>
      <c r="Q67" s="5"/>
      <c r="R67" s="5"/>
    </row>
    <row r="68" spans="1:18" x14ac:dyDescent="0.25">
      <c r="A68" s="90"/>
      <c r="B68" s="27"/>
      <c r="C68" s="27"/>
      <c r="D68" s="28"/>
      <c r="E68" s="27"/>
      <c r="F68" s="27"/>
      <c r="G68" s="27"/>
      <c r="Q68" s="5"/>
      <c r="R68" s="5"/>
    </row>
    <row r="69" spans="1:18" x14ac:dyDescent="0.25">
      <c r="A69" s="90"/>
      <c r="B69" s="27"/>
      <c r="C69" s="27"/>
      <c r="D69" s="28"/>
      <c r="E69" s="27"/>
      <c r="F69" s="27"/>
      <c r="G69" s="27"/>
      <c r="Q69" s="5"/>
      <c r="R69" s="5"/>
    </row>
    <row r="70" spans="1:18" x14ac:dyDescent="0.25">
      <c r="A70" s="90"/>
      <c r="B70" s="27"/>
      <c r="C70" s="27"/>
      <c r="D70" s="28"/>
      <c r="E70" s="27"/>
      <c r="F70" s="27"/>
      <c r="G70" s="27"/>
      <c r="Q70" s="5"/>
      <c r="R70" s="5"/>
    </row>
    <row r="71" spans="1:18" x14ac:dyDescent="0.25">
      <c r="A71" s="90"/>
      <c r="B71" s="27"/>
      <c r="C71" s="27"/>
      <c r="D71" s="28"/>
      <c r="E71" s="27"/>
      <c r="F71" s="27"/>
      <c r="G71" s="27"/>
      <c r="Q71" s="5"/>
      <c r="R71" s="5"/>
    </row>
    <row r="72" spans="1:18" x14ac:dyDescent="0.25">
      <c r="A72" s="90"/>
      <c r="B72" s="27"/>
      <c r="C72" s="27"/>
      <c r="D72" s="28"/>
      <c r="E72" s="27"/>
      <c r="F72" s="27"/>
      <c r="G72" s="27"/>
      <c r="Q72" s="5"/>
      <c r="R72" s="5"/>
    </row>
    <row r="73" spans="1:18" x14ac:dyDescent="0.25">
      <c r="A73" s="90"/>
      <c r="B73" s="27"/>
      <c r="C73" s="27"/>
      <c r="D73" s="28"/>
      <c r="E73" s="27"/>
      <c r="F73" s="27"/>
      <c r="G73" s="27"/>
      <c r="Q73" s="5"/>
      <c r="R73" s="5"/>
    </row>
    <row r="74" spans="1:18" x14ac:dyDescent="0.25">
      <c r="A74" s="90"/>
      <c r="B74" s="27"/>
      <c r="C74" s="27"/>
      <c r="D74" s="28"/>
      <c r="E74" s="27"/>
      <c r="F74" s="27"/>
      <c r="G74" s="27"/>
      <c r="Q74" s="5"/>
      <c r="R74" s="5"/>
    </row>
    <row r="75" spans="1:18" x14ac:dyDescent="0.25">
      <c r="A75" s="90"/>
      <c r="B75" s="27"/>
      <c r="C75" s="27"/>
      <c r="D75" s="28"/>
      <c r="E75" s="27"/>
      <c r="F75" s="27"/>
      <c r="G75" s="27"/>
      <c r="Q75" s="5"/>
      <c r="R75" s="5"/>
    </row>
    <row r="76" spans="1:18" x14ac:dyDescent="0.25">
      <c r="A76" s="90"/>
      <c r="B76" s="27"/>
      <c r="C76" s="27"/>
      <c r="D76" s="28"/>
      <c r="E76" s="27"/>
      <c r="F76" s="27"/>
      <c r="G76" s="27"/>
      <c r="Q76" s="5"/>
      <c r="R76" s="5"/>
    </row>
    <row r="77" spans="1:18" x14ac:dyDescent="0.25">
      <c r="A77" s="90"/>
      <c r="B77" s="27"/>
      <c r="C77" s="27"/>
      <c r="D77" s="28"/>
      <c r="E77" s="27"/>
      <c r="F77" s="27"/>
      <c r="G77" s="27"/>
      <c r="Q77" s="5"/>
      <c r="R77" s="5"/>
    </row>
    <row r="78" spans="1:18" x14ac:dyDescent="0.25">
      <c r="A78" s="90"/>
      <c r="B78" s="27"/>
      <c r="C78" s="27"/>
      <c r="D78" s="28"/>
      <c r="E78" s="27"/>
      <c r="F78" s="27"/>
      <c r="G78" s="27"/>
      <c r="Q78" s="5"/>
      <c r="R78" s="5"/>
    </row>
    <row r="79" spans="1:18" x14ac:dyDescent="0.25">
      <c r="A79" s="90"/>
      <c r="B79" s="27"/>
      <c r="C79" s="27"/>
      <c r="D79" s="28"/>
      <c r="E79" s="27"/>
      <c r="F79" s="27"/>
      <c r="G79" s="27"/>
      <c r="Q79" s="5"/>
      <c r="R79" s="5"/>
    </row>
    <row r="80" spans="1:18" x14ac:dyDescent="0.25">
      <c r="A80" s="90"/>
      <c r="B80" s="27"/>
      <c r="C80" s="27"/>
      <c r="D80" s="28"/>
      <c r="E80" s="27"/>
      <c r="F80" s="27"/>
      <c r="G80" s="27"/>
      <c r="Q80" s="5"/>
      <c r="R80" s="5"/>
    </row>
    <row r="81" spans="1:18" x14ac:dyDescent="0.25">
      <c r="A81" s="90"/>
      <c r="B81" s="27"/>
      <c r="C81" s="27"/>
      <c r="D81" s="28"/>
      <c r="E81" s="27"/>
      <c r="F81" s="27"/>
      <c r="G81" s="27"/>
      <c r="Q81" s="5"/>
      <c r="R81" s="5"/>
    </row>
    <row r="82" spans="1:18" x14ac:dyDescent="0.25">
      <c r="A82" s="90"/>
      <c r="B82" s="27"/>
      <c r="C82" s="27"/>
      <c r="D82" s="28"/>
      <c r="E82" s="27"/>
      <c r="F82" s="27"/>
      <c r="G82" s="27"/>
      <c r="Q82" s="5"/>
      <c r="R82" s="5"/>
    </row>
    <row r="83" spans="1:18" x14ac:dyDescent="0.25">
      <c r="A83" s="90"/>
      <c r="B83" s="27"/>
      <c r="C83" s="27"/>
      <c r="D83" s="28"/>
      <c r="E83" s="27"/>
      <c r="F83" s="27"/>
      <c r="G83" s="27"/>
      <c r="Q83" s="5"/>
      <c r="R83" s="5"/>
    </row>
    <row r="84" spans="1:18" x14ac:dyDescent="0.25">
      <c r="A84" s="90"/>
      <c r="B84" s="27"/>
      <c r="C84" s="27"/>
      <c r="D84" s="28"/>
      <c r="E84" s="27"/>
      <c r="F84" s="27"/>
      <c r="G84" s="27"/>
      <c r="Q84" s="5"/>
      <c r="R84" s="5"/>
    </row>
  </sheetData>
  <autoFilter ref="A2:G84" xr:uid="{1EAFDA11-CE52-4EB3-8AEF-74B2FD028ADF}"/>
  <mergeCells count="1">
    <mergeCell ref="A1:C1"/>
  </mergeCells>
  <conditionalFormatting sqref="X3:X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">
    <cfRule type="cellIs" dxfId="14" priority="4" operator="notEqual">
      <formula>1</formula>
    </cfRule>
    <cfRule type="cellIs" dxfId="13" priority="5" operator="equal">
      <formula>1</formula>
    </cfRule>
  </conditionalFormatting>
  <conditionalFormatting sqref="Y3:Y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B43">
    <cfRule type="expression" dxfId="12" priority="2">
      <formula>AA3&lt;&gt;Z3</formula>
    </cfRule>
  </conditionalFormatting>
  <conditionalFormatting sqref="O3:O4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AA3:AB43" xr:uid="{3CB81207-8E26-4BBD-9F75-8676E41E1982}">
      <formula1>"M+,M,E,P,S,MECCA"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3961-379B-430D-B43A-626EF3025E3D}">
  <dimension ref="A1:AE62"/>
  <sheetViews>
    <sheetView zoomScale="75" zoomScaleNormal="75" workbookViewId="0">
      <selection activeCell="Y3" sqref="Y3:AE43"/>
    </sheetView>
  </sheetViews>
  <sheetFormatPr defaultRowHeight="15" x14ac:dyDescent="0.25"/>
  <cols>
    <col min="1" max="1" width="10.140625" customWidth="1"/>
    <col min="2" max="2" width="13.5703125" bestFit="1" customWidth="1"/>
    <col min="3" max="3" width="8" bestFit="1" customWidth="1"/>
    <col min="4" max="4" width="5.28515625" bestFit="1" customWidth="1"/>
    <col min="5" max="5" width="10.140625" customWidth="1"/>
    <col min="6" max="6" width="13.140625" customWidth="1"/>
    <col min="7" max="7" width="27.42578125" bestFit="1" customWidth="1"/>
    <col min="8" max="8" width="8.7109375" bestFit="1" customWidth="1"/>
    <col min="9" max="9" width="13.5703125" bestFit="1" customWidth="1"/>
    <col min="10" max="10" width="7.140625" bestFit="1" customWidth="1"/>
    <col min="11" max="11" width="7.5703125" bestFit="1" customWidth="1"/>
    <col min="12" max="12" width="5.85546875" bestFit="1" customWidth="1"/>
    <col min="13" max="13" width="5" bestFit="1" customWidth="1"/>
    <col min="14" max="15" width="14.140625" customWidth="1"/>
    <col min="18" max="18" width="27.42578125" bestFit="1" customWidth="1"/>
    <col min="19" max="19" width="12.28515625" bestFit="1" customWidth="1"/>
    <col min="20" max="20" width="5.85546875" bestFit="1" customWidth="1"/>
    <col min="21" max="21" width="7.42578125" customWidth="1"/>
    <col min="22" max="22" width="14.85546875" bestFit="1" customWidth="1"/>
    <col min="25" max="25" width="6.5703125" bestFit="1" customWidth="1"/>
    <col min="26" max="26" width="27.42578125" bestFit="1" customWidth="1"/>
    <col min="27" max="27" width="5.85546875" bestFit="1" customWidth="1"/>
    <col min="28" max="28" width="13.7109375" bestFit="1" customWidth="1"/>
    <col min="29" max="29" width="8.28515625" bestFit="1" customWidth="1"/>
    <col min="30" max="30" width="13.42578125" bestFit="1" customWidth="1"/>
    <col min="31" max="31" width="11.140625" bestFit="1" customWidth="1"/>
  </cols>
  <sheetData>
    <row r="1" spans="1:31" ht="30.75" thickBot="1" x14ac:dyDescent="0.3">
      <c r="A1" s="49" t="s">
        <v>173</v>
      </c>
      <c r="B1" s="49" t="s">
        <v>161</v>
      </c>
      <c r="C1" s="49" t="s">
        <v>106</v>
      </c>
      <c r="D1" s="49" t="s">
        <v>1</v>
      </c>
      <c r="E1" s="49" t="s">
        <v>174</v>
      </c>
      <c r="F1" s="49" t="s">
        <v>175</v>
      </c>
      <c r="G1" s="49" t="s">
        <v>147</v>
      </c>
      <c r="H1" s="49" t="s">
        <v>176</v>
      </c>
      <c r="I1" s="49" t="s">
        <v>193</v>
      </c>
      <c r="J1" s="50"/>
      <c r="K1" s="78" t="s">
        <v>177</v>
      </c>
      <c r="L1" s="79" t="s">
        <v>178</v>
      </c>
      <c r="M1" s="80"/>
      <c r="N1" s="78" t="s">
        <v>177</v>
      </c>
      <c r="O1" s="79" t="s">
        <v>178</v>
      </c>
      <c r="P1" s="50"/>
      <c r="Q1" s="50"/>
      <c r="R1" s="64" t="s">
        <v>106</v>
      </c>
      <c r="S1" s="65" t="s">
        <v>177</v>
      </c>
      <c r="T1" s="65" t="s">
        <v>178</v>
      </c>
      <c r="U1" s="66" t="s">
        <v>179</v>
      </c>
      <c r="V1" s="50"/>
    </row>
    <row r="2" spans="1:31" x14ac:dyDescent="0.25">
      <c r="A2" s="70">
        <v>-2</v>
      </c>
      <c r="B2" s="71">
        <v>43747</v>
      </c>
      <c r="C2" s="72">
        <f t="shared" ref="C2:C44" si="0">MONTH(B2)</f>
        <v>10</v>
      </c>
      <c r="D2" s="72">
        <f t="shared" ref="D2:D44" si="1">DAY(B2)</f>
        <v>9</v>
      </c>
      <c r="E2" s="70" t="str">
        <f>TEXT(WEEKDAY(B2),"ddd")</f>
        <v>Wed</v>
      </c>
      <c r="F2" s="70" t="str">
        <f>IF(OR(E2="sat",E2="sun"),"Y","N")</f>
        <v>N</v>
      </c>
      <c r="G2" s="70" t="s">
        <v>136</v>
      </c>
      <c r="H2" s="97" t="s">
        <v>172</v>
      </c>
      <c r="I2" s="94"/>
      <c r="J2" s="51"/>
      <c r="K2" s="54"/>
      <c r="L2" s="54"/>
      <c r="M2" s="53"/>
      <c r="N2" s="75">
        <f>IF(K2=1,I2,0)</f>
        <v>0</v>
      </c>
      <c r="O2" s="75">
        <f>IF(L2=1,I2,0)</f>
        <v>0</v>
      </c>
      <c r="P2" s="53"/>
      <c r="Q2" s="53"/>
      <c r="R2" s="55">
        <v>10</v>
      </c>
      <c r="S2" s="76">
        <f t="shared" ref="S2:T8" si="2">COUNTIFS($C:$C,$R2,K:K,1)</f>
        <v>1</v>
      </c>
      <c r="T2" s="76">
        <f t="shared" si="2"/>
        <v>2</v>
      </c>
      <c r="U2" s="59">
        <f t="shared" ref="U2:U8" si="3">ABS(S2-T2)</f>
        <v>1</v>
      </c>
      <c r="V2" s="51"/>
      <c r="Y2" s="21" t="s">
        <v>39</v>
      </c>
      <c r="Z2" s="22" t="s">
        <v>147</v>
      </c>
      <c r="AA2" s="22" t="s">
        <v>1</v>
      </c>
      <c r="AB2" s="22" t="s">
        <v>161</v>
      </c>
      <c r="AC2" s="22" t="s">
        <v>165</v>
      </c>
      <c r="AD2" s="23" t="s">
        <v>166</v>
      </c>
      <c r="AE2" s="25" t="s">
        <v>176</v>
      </c>
    </row>
    <row r="3" spans="1:31" x14ac:dyDescent="0.25">
      <c r="A3" s="93">
        <v>-1</v>
      </c>
      <c r="B3" s="95">
        <v>43755</v>
      </c>
      <c r="C3" s="62">
        <f t="shared" si="0"/>
        <v>10</v>
      </c>
      <c r="D3" s="62">
        <f t="shared" si="1"/>
        <v>17</v>
      </c>
      <c r="E3" s="93" t="str">
        <f t="shared" ref="E3:E44" si="4">TEXT(WEEKDAY(B3),"ddd")</f>
        <v>Thu</v>
      </c>
      <c r="F3" s="93" t="str">
        <f t="shared" ref="F3:F44" si="5">IF(OR(E3="sat",E3="sun"),"Y","N")</f>
        <v>N</v>
      </c>
      <c r="G3" s="93" t="s">
        <v>125</v>
      </c>
      <c r="H3" s="93" t="s">
        <v>172</v>
      </c>
      <c r="I3" s="96">
        <v>100</v>
      </c>
      <c r="J3" s="51"/>
      <c r="K3" s="54"/>
      <c r="L3" s="54">
        <v>1</v>
      </c>
      <c r="M3" s="53"/>
      <c r="N3" s="75">
        <f t="shared" ref="N3:N18" si="6">IF(K3=1,I3,0)</f>
        <v>0</v>
      </c>
      <c r="O3" s="75">
        <f t="shared" ref="O3:O18" si="7">IF(L3=1,I3,0)</f>
        <v>100</v>
      </c>
      <c r="P3" s="53"/>
      <c r="Q3" s="53"/>
      <c r="R3" s="55">
        <v>11</v>
      </c>
      <c r="S3" s="76">
        <f t="shared" si="2"/>
        <v>3</v>
      </c>
      <c r="T3" s="76">
        <f t="shared" si="2"/>
        <v>4</v>
      </c>
      <c r="U3" s="59">
        <f t="shared" si="3"/>
        <v>1</v>
      </c>
      <c r="V3" s="51"/>
      <c r="X3" s="4" t="str">
        <f t="shared" ref="X3:X43" si="8">IF(COUNTIFS(B:B,AB3,L:L,1)&gt;0,"Blue",IF(COUNTIFS(B:B,AB3,K:K,1)&gt;0,"Green",""))</f>
        <v>Blue</v>
      </c>
      <c r="Y3" s="32">
        <v>1</v>
      </c>
      <c r="Z3" s="33" t="s">
        <v>122</v>
      </c>
      <c r="AA3" s="34" t="s">
        <v>141</v>
      </c>
      <c r="AB3" s="34">
        <v>43818</v>
      </c>
      <c r="AC3" s="35">
        <v>117.01544207601157</v>
      </c>
      <c r="AD3" s="35">
        <v>3.2885832040047576</v>
      </c>
      <c r="AE3" s="36" t="s">
        <v>169</v>
      </c>
    </row>
    <row r="4" spans="1:31" x14ac:dyDescent="0.25">
      <c r="A4" s="51">
        <v>1</v>
      </c>
      <c r="B4" s="52">
        <v>43764</v>
      </c>
      <c r="C4" s="53">
        <f t="shared" si="0"/>
        <v>10</v>
      </c>
      <c r="D4" s="53">
        <f t="shared" si="1"/>
        <v>26</v>
      </c>
      <c r="E4" s="51" t="str">
        <f t="shared" si="4"/>
        <v>Sat</v>
      </c>
      <c r="F4" s="51" t="str">
        <f t="shared" si="5"/>
        <v>Y</v>
      </c>
      <c r="G4" s="93" t="s">
        <v>124</v>
      </c>
      <c r="H4" s="73" t="str">
        <f>VLOOKUP($B4,Projections!$W$3:$AA$43,5,FALSE)</f>
        <v>M</v>
      </c>
      <c r="I4" s="74">
        <f>INDEX(Projections!$O:$O,MATCH($B4,Projections!$D:$D,0))</f>
        <v>110.41939999167735</v>
      </c>
      <c r="J4" s="51"/>
      <c r="K4" s="54">
        <v>1</v>
      </c>
      <c r="L4" s="54"/>
      <c r="M4" s="53"/>
      <c r="N4" s="75">
        <f t="shared" si="6"/>
        <v>110.41939999167735</v>
      </c>
      <c r="O4" s="75">
        <f t="shared" si="7"/>
        <v>0</v>
      </c>
      <c r="P4" s="53"/>
      <c r="Q4" s="53"/>
      <c r="R4" s="55">
        <v>12</v>
      </c>
      <c r="S4" s="76">
        <f t="shared" si="2"/>
        <v>4</v>
      </c>
      <c r="T4" s="76">
        <f t="shared" si="2"/>
        <v>4</v>
      </c>
      <c r="U4" s="59">
        <f t="shared" si="3"/>
        <v>0</v>
      </c>
      <c r="V4" s="51"/>
      <c r="X4" s="4" t="str">
        <f t="shared" si="8"/>
        <v>Green</v>
      </c>
      <c r="Y4" s="32">
        <v>2</v>
      </c>
      <c r="Z4" s="33" t="s">
        <v>118</v>
      </c>
      <c r="AA4" s="34" t="s">
        <v>138</v>
      </c>
      <c r="AB4" s="34">
        <v>43904</v>
      </c>
      <c r="AC4" s="35">
        <v>114.73246462145121</v>
      </c>
      <c r="AD4" s="35">
        <v>2.5596282337691405</v>
      </c>
      <c r="AE4" s="36" t="s">
        <v>169</v>
      </c>
    </row>
    <row r="5" spans="1:31" x14ac:dyDescent="0.25">
      <c r="A5" s="51">
        <v>2</v>
      </c>
      <c r="B5" s="52">
        <v>43766</v>
      </c>
      <c r="C5" s="53">
        <f t="shared" si="0"/>
        <v>10</v>
      </c>
      <c r="D5" s="53">
        <f t="shared" si="1"/>
        <v>28</v>
      </c>
      <c r="E5" s="51" t="str">
        <f t="shared" si="4"/>
        <v>Mon</v>
      </c>
      <c r="F5" s="51" t="str">
        <f t="shared" si="5"/>
        <v>N</v>
      </c>
      <c r="G5" s="93" t="s">
        <v>114</v>
      </c>
      <c r="H5" s="73" t="str">
        <f>VLOOKUP($B5,Projections!$W$3:$AA$43,5,FALSE)</f>
        <v>S</v>
      </c>
      <c r="I5" s="74">
        <f>INDEX(Projections!$O:$O,MATCH($B5,Projections!$D:$D,0))</f>
        <v>102.49028361328433</v>
      </c>
      <c r="J5" s="51"/>
      <c r="K5" s="54"/>
      <c r="L5" s="54">
        <v>1</v>
      </c>
      <c r="M5" s="53"/>
      <c r="N5" s="75">
        <f t="shared" si="6"/>
        <v>0</v>
      </c>
      <c r="O5" s="75">
        <f t="shared" si="7"/>
        <v>102.49028361328433</v>
      </c>
      <c r="P5" s="53"/>
      <c r="Q5" s="53"/>
      <c r="R5" s="55">
        <v>1</v>
      </c>
      <c r="S5" s="76">
        <f t="shared" si="2"/>
        <v>3</v>
      </c>
      <c r="T5" s="76">
        <f t="shared" si="2"/>
        <v>4</v>
      </c>
      <c r="U5" s="59">
        <f t="shared" si="3"/>
        <v>1</v>
      </c>
      <c r="V5" s="51"/>
      <c r="X5" s="4" t="str">
        <f t="shared" si="8"/>
        <v>Blue</v>
      </c>
      <c r="Y5" s="32">
        <v>3</v>
      </c>
      <c r="Z5" s="33" t="s">
        <v>130</v>
      </c>
      <c r="AA5" s="34" t="s">
        <v>138</v>
      </c>
      <c r="AB5" s="34">
        <v>43883</v>
      </c>
      <c r="AC5" s="35">
        <v>112.15009671988346</v>
      </c>
      <c r="AD5" s="35">
        <v>1.7350778585280309</v>
      </c>
      <c r="AE5" s="36" t="s">
        <v>170</v>
      </c>
    </row>
    <row r="6" spans="1:31" x14ac:dyDescent="0.25">
      <c r="A6" s="51">
        <v>3</v>
      </c>
      <c r="B6" s="52">
        <v>43771</v>
      </c>
      <c r="C6" s="53">
        <f t="shared" si="0"/>
        <v>11</v>
      </c>
      <c r="D6" s="53">
        <f t="shared" si="1"/>
        <v>2</v>
      </c>
      <c r="E6" s="51" t="str">
        <f t="shared" si="4"/>
        <v>Sat</v>
      </c>
      <c r="F6" s="51" t="str">
        <f t="shared" si="5"/>
        <v>Y</v>
      </c>
      <c r="G6" s="93" t="s">
        <v>135</v>
      </c>
      <c r="H6" s="73" t="str">
        <f>VLOOKUP($B6,Projections!$W$3:$AA$43,5,FALSE)</f>
        <v>P</v>
      </c>
      <c r="I6" s="74">
        <f>INDEX(Projections!$O:$O,MATCH($B6,Projections!$D:$D,0))</f>
        <v>108.70823362217985</v>
      </c>
      <c r="J6" s="51"/>
      <c r="K6" s="54"/>
      <c r="L6" s="54">
        <v>1</v>
      </c>
      <c r="M6" s="53"/>
      <c r="N6" s="75">
        <f t="shared" si="6"/>
        <v>0</v>
      </c>
      <c r="O6" s="75">
        <f t="shared" si="7"/>
        <v>108.70823362217985</v>
      </c>
      <c r="P6" s="53"/>
      <c r="Q6" s="53"/>
      <c r="R6" s="55">
        <v>2</v>
      </c>
      <c r="S6" s="76">
        <f t="shared" si="2"/>
        <v>3</v>
      </c>
      <c r="T6" s="76">
        <f t="shared" si="2"/>
        <v>2</v>
      </c>
      <c r="U6" s="59">
        <f t="shared" si="3"/>
        <v>1</v>
      </c>
      <c r="V6" s="51"/>
      <c r="X6" s="4" t="str">
        <f t="shared" si="8"/>
        <v>Green</v>
      </c>
      <c r="Y6" s="32">
        <v>4</v>
      </c>
      <c r="Z6" s="33" t="s">
        <v>121</v>
      </c>
      <c r="AA6" s="34" t="s">
        <v>141</v>
      </c>
      <c r="AB6" s="34">
        <v>43804</v>
      </c>
      <c r="AC6" s="35">
        <v>111.06741457179216</v>
      </c>
      <c r="AD6" s="35">
        <v>1.389377321074182</v>
      </c>
      <c r="AE6" s="36" t="s">
        <v>170</v>
      </c>
    </row>
    <row r="7" spans="1:31" x14ac:dyDescent="0.25">
      <c r="A7" s="51">
        <v>4</v>
      </c>
      <c r="B7" s="52">
        <v>43783</v>
      </c>
      <c r="C7" s="53">
        <f t="shared" si="0"/>
        <v>11</v>
      </c>
      <c r="D7" s="53">
        <f t="shared" si="1"/>
        <v>14</v>
      </c>
      <c r="E7" s="51" t="str">
        <f t="shared" si="4"/>
        <v>Thu</v>
      </c>
      <c r="F7" s="51" t="str">
        <f t="shared" si="5"/>
        <v>N</v>
      </c>
      <c r="G7" s="93" t="s">
        <v>113</v>
      </c>
      <c r="H7" s="73" t="str">
        <f>VLOOKUP($B7,Projections!$W$3:$AA$43,5,FALSE)</f>
        <v>S</v>
      </c>
      <c r="I7" s="74">
        <f>INDEX(Projections!$O:$O,MATCH($B7,Projections!$D:$D,0))</f>
        <v>105.2072520034245</v>
      </c>
      <c r="J7" s="51"/>
      <c r="K7" s="54">
        <v>1</v>
      </c>
      <c r="L7" s="54"/>
      <c r="M7" s="53"/>
      <c r="N7" s="75">
        <f t="shared" si="6"/>
        <v>105.2072520034245</v>
      </c>
      <c r="O7" s="75">
        <f t="shared" si="7"/>
        <v>0</v>
      </c>
      <c r="P7" s="53"/>
      <c r="Q7" s="53"/>
      <c r="R7" s="55">
        <v>3</v>
      </c>
      <c r="S7" s="76">
        <f t="shared" si="2"/>
        <v>5</v>
      </c>
      <c r="T7" s="76">
        <f t="shared" si="2"/>
        <v>4</v>
      </c>
      <c r="U7" s="59">
        <f t="shared" si="3"/>
        <v>1</v>
      </c>
      <c r="V7" s="51"/>
      <c r="X7" s="4" t="str">
        <f t="shared" si="8"/>
        <v>Blue</v>
      </c>
      <c r="Y7" s="32">
        <v>5</v>
      </c>
      <c r="Z7" s="33" t="s">
        <v>119</v>
      </c>
      <c r="AA7" s="34" t="s">
        <v>143</v>
      </c>
      <c r="AB7" s="34">
        <v>43915</v>
      </c>
      <c r="AC7" s="35">
        <v>110.57182377533613</v>
      </c>
      <c r="AD7" s="35">
        <v>1.2311351213722053</v>
      </c>
      <c r="AE7" s="36" t="s">
        <v>170</v>
      </c>
    </row>
    <row r="8" spans="1:31" x14ac:dyDescent="0.25">
      <c r="A8" s="51">
        <v>5</v>
      </c>
      <c r="B8" s="52">
        <v>43790</v>
      </c>
      <c r="C8" s="53">
        <f t="shared" si="0"/>
        <v>11</v>
      </c>
      <c r="D8" s="53">
        <f t="shared" si="1"/>
        <v>21</v>
      </c>
      <c r="E8" s="51" t="str">
        <f t="shared" si="4"/>
        <v>Thu</v>
      </c>
      <c r="F8" s="51" t="str">
        <f t="shared" si="5"/>
        <v>N</v>
      </c>
      <c r="G8" s="93" t="s">
        <v>132</v>
      </c>
      <c r="H8" s="73" t="str">
        <f>VLOOKUP($B8,Projections!$W$3:$AA$43,5,FALSE)</f>
        <v>S</v>
      </c>
      <c r="I8" s="74">
        <f>INDEX(Projections!$O:$O,MATCH($B8,Projections!$D:$D,0))</f>
        <v>103.85500547193563</v>
      </c>
      <c r="J8" s="51"/>
      <c r="K8" s="54">
        <v>1</v>
      </c>
      <c r="L8" s="54"/>
      <c r="M8" s="53"/>
      <c r="N8" s="75">
        <f t="shared" si="6"/>
        <v>103.85500547193563</v>
      </c>
      <c r="O8" s="75">
        <f t="shared" si="7"/>
        <v>0</v>
      </c>
      <c r="P8" s="53"/>
      <c r="Q8" s="53"/>
      <c r="R8" s="56">
        <v>4</v>
      </c>
      <c r="S8" s="77">
        <f t="shared" si="2"/>
        <v>2</v>
      </c>
      <c r="T8" s="77">
        <f t="shared" si="2"/>
        <v>1</v>
      </c>
      <c r="U8" s="60">
        <f t="shared" si="3"/>
        <v>1</v>
      </c>
      <c r="V8" s="51"/>
      <c r="X8" s="4" t="str">
        <f t="shared" si="8"/>
        <v>Green</v>
      </c>
      <c r="Y8" s="32">
        <v>6</v>
      </c>
      <c r="Z8" s="33" t="s">
        <v>124</v>
      </c>
      <c r="AA8" s="34" t="s">
        <v>138</v>
      </c>
      <c r="AB8" s="34">
        <v>43764</v>
      </c>
      <c r="AC8" s="35">
        <v>110.41939999167735</v>
      </c>
      <c r="AD8" s="35">
        <v>1.1824661892904471</v>
      </c>
      <c r="AE8" s="36" t="s">
        <v>169</v>
      </c>
    </row>
    <row r="9" spans="1:31" x14ac:dyDescent="0.25">
      <c r="A9" s="51">
        <v>6</v>
      </c>
      <c r="B9" s="52">
        <v>43792</v>
      </c>
      <c r="C9" s="53">
        <f t="shared" si="0"/>
        <v>11</v>
      </c>
      <c r="D9" s="53">
        <f t="shared" si="1"/>
        <v>23</v>
      </c>
      <c r="E9" s="51" t="str">
        <f t="shared" si="4"/>
        <v>Sat</v>
      </c>
      <c r="F9" s="51" t="str">
        <f t="shared" si="5"/>
        <v>Y</v>
      </c>
      <c r="G9" s="93" t="s">
        <v>117</v>
      </c>
      <c r="H9" s="73" t="str">
        <f>VLOOKUP($B9,Projections!$W$3:$AA$43,5,FALSE)</f>
        <v>P</v>
      </c>
      <c r="I9" s="74">
        <f>INDEX(Projections!$O:$O,MATCH($B9,Projections!$D:$D,0))</f>
        <v>106.82171543218655</v>
      </c>
      <c r="J9" s="51"/>
      <c r="K9" s="54"/>
      <c r="L9" s="54">
        <v>1</v>
      </c>
      <c r="M9" s="53"/>
      <c r="N9" s="75">
        <f t="shared" si="6"/>
        <v>0</v>
      </c>
      <c r="O9" s="75">
        <f t="shared" si="7"/>
        <v>106.82171543218655</v>
      </c>
      <c r="P9" s="53"/>
      <c r="Q9" s="53"/>
      <c r="R9" s="51"/>
      <c r="S9" s="51"/>
      <c r="T9" s="51"/>
      <c r="U9" s="51"/>
      <c r="V9" s="51"/>
      <c r="X9" s="4" t="str">
        <f t="shared" si="8"/>
        <v>Blue</v>
      </c>
      <c r="Y9" s="32">
        <v>7</v>
      </c>
      <c r="Z9" s="33" t="s">
        <v>135</v>
      </c>
      <c r="AA9" s="34" t="s">
        <v>138</v>
      </c>
      <c r="AB9" s="34">
        <v>43771</v>
      </c>
      <c r="AC9" s="35">
        <v>108.70823362217985</v>
      </c>
      <c r="AD9" s="35">
        <v>0.63609056588970903</v>
      </c>
      <c r="AE9" s="36" t="s">
        <v>171</v>
      </c>
    </row>
    <row r="10" spans="1:31" ht="15" customHeight="1" x14ac:dyDescent="0.25">
      <c r="A10" s="51">
        <v>7</v>
      </c>
      <c r="B10" s="52">
        <v>43794</v>
      </c>
      <c r="C10" s="53">
        <f t="shared" si="0"/>
        <v>11</v>
      </c>
      <c r="D10" s="53">
        <f t="shared" si="1"/>
        <v>25</v>
      </c>
      <c r="E10" s="51" t="str">
        <f t="shared" si="4"/>
        <v>Mon</v>
      </c>
      <c r="F10" s="51" t="str">
        <f t="shared" si="5"/>
        <v>N</v>
      </c>
      <c r="G10" s="93" t="s">
        <v>136</v>
      </c>
      <c r="H10" s="73" t="str">
        <f>VLOOKUP($B10,Projections!$W$3:$AA$43,5,FALSE)</f>
        <v>S</v>
      </c>
      <c r="I10" s="74">
        <f>INDEX(Projections!$O:$O,MATCH($B10,Projections!$D:$D,0))</f>
        <v>104.24360727266166</v>
      </c>
      <c r="J10" s="51"/>
      <c r="K10" s="54">
        <v>1</v>
      </c>
      <c r="L10" s="54"/>
      <c r="M10" s="53"/>
      <c r="N10" s="75">
        <f t="shared" si="6"/>
        <v>104.24360727266166</v>
      </c>
      <c r="O10" s="75">
        <f t="shared" si="7"/>
        <v>0</v>
      </c>
      <c r="P10" s="53"/>
      <c r="Q10" s="53"/>
      <c r="R10" s="67" t="s">
        <v>176</v>
      </c>
      <c r="S10" s="65" t="s">
        <v>177</v>
      </c>
      <c r="T10" s="65" t="s">
        <v>178</v>
      </c>
      <c r="U10" s="66" t="s">
        <v>179</v>
      </c>
      <c r="V10" s="51"/>
      <c r="X10" s="4" t="str">
        <f t="shared" si="8"/>
        <v>Blue</v>
      </c>
      <c r="Y10" s="32">
        <v>8</v>
      </c>
      <c r="Z10" s="33" t="s">
        <v>111</v>
      </c>
      <c r="AA10" s="34" t="s">
        <v>141</v>
      </c>
      <c r="AB10" s="34">
        <v>43930</v>
      </c>
      <c r="AC10" s="35">
        <v>108.48428221560808</v>
      </c>
      <c r="AD10" s="35">
        <v>0.56458285538400532</v>
      </c>
      <c r="AE10" s="36" t="s">
        <v>171</v>
      </c>
    </row>
    <row r="11" spans="1:31" x14ac:dyDescent="0.25">
      <c r="A11" s="51">
        <v>8</v>
      </c>
      <c r="B11" s="52">
        <v>43796</v>
      </c>
      <c r="C11" s="53">
        <f t="shared" si="0"/>
        <v>11</v>
      </c>
      <c r="D11" s="53">
        <f t="shared" si="1"/>
        <v>27</v>
      </c>
      <c r="E11" s="51" t="str">
        <f t="shared" si="4"/>
        <v>Wed</v>
      </c>
      <c r="F11" s="51" t="str">
        <f t="shared" si="5"/>
        <v>N</v>
      </c>
      <c r="G11" s="93" t="s">
        <v>109</v>
      </c>
      <c r="H11" s="73" t="str">
        <f>VLOOKUP($B11,Projections!$W$3:$AA$43,5,FALSE)</f>
        <v>S</v>
      </c>
      <c r="I11" s="74">
        <f>INDEX(Projections!$O:$O,MATCH($B11,Projections!$D:$D,0))</f>
        <v>105.12143965001184</v>
      </c>
      <c r="J11" s="51"/>
      <c r="K11" s="54"/>
      <c r="L11" s="54">
        <v>1</v>
      </c>
      <c r="M11" s="53"/>
      <c r="N11" s="75">
        <f t="shared" si="6"/>
        <v>0</v>
      </c>
      <c r="O11" s="75">
        <f t="shared" si="7"/>
        <v>105.12143965001184</v>
      </c>
      <c r="P11" s="53"/>
      <c r="Q11" s="53"/>
      <c r="R11" s="57" t="s">
        <v>168</v>
      </c>
      <c r="S11" s="76">
        <f t="shared" ref="S11:T15" si="9">COUNTIFS($H:$H,$R11,K:K,1)</f>
        <v>0</v>
      </c>
      <c r="T11" s="76">
        <f t="shared" si="9"/>
        <v>0</v>
      </c>
      <c r="U11" s="59">
        <f t="shared" ref="U11:U15" si="10">ABS(S11-T11)</f>
        <v>0</v>
      </c>
      <c r="V11" s="51"/>
      <c r="X11" s="4" t="str">
        <f t="shared" si="8"/>
        <v>Green</v>
      </c>
      <c r="Y11" s="32">
        <v>9</v>
      </c>
      <c r="Z11" s="33" t="s">
        <v>130</v>
      </c>
      <c r="AA11" s="34" t="s">
        <v>139</v>
      </c>
      <c r="AB11" s="34">
        <v>43867</v>
      </c>
      <c r="AC11" s="35">
        <v>108.35013368304612</v>
      </c>
      <c r="AD11" s="35">
        <v>0.52174921313076594</v>
      </c>
      <c r="AE11" s="36" t="s">
        <v>171</v>
      </c>
    </row>
    <row r="12" spans="1:31" x14ac:dyDescent="0.25">
      <c r="A12" s="51">
        <v>9</v>
      </c>
      <c r="B12" s="52">
        <v>43799</v>
      </c>
      <c r="C12" s="53">
        <f t="shared" si="0"/>
        <v>11</v>
      </c>
      <c r="D12" s="53">
        <f t="shared" si="1"/>
        <v>30</v>
      </c>
      <c r="E12" s="51" t="str">
        <f t="shared" si="4"/>
        <v>Sat</v>
      </c>
      <c r="F12" s="51" t="str">
        <f t="shared" si="5"/>
        <v>Y</v>
      </c>
      <c r="G12" s="93" t="s">
        <v>120</v>
      </c>
      <c r="H12" s="73" t="str">
        <f>VLOOKUP($B12,Projections!$W$3:$AA$43,5,FALSE)</f>
        <v>P</v>
      </c>
      <c r="I12" s="74">
        <f>INDEX(Projections!$O:$O,MATCH($B12,Projections!$D:$D,0))</f>
        <v>107.24826318542245</v>
      </c>
      <c r="J12" s="51"/>
      <c r="K12" s="54"/>
      <c r="L12" s="54">
        <v>1</v>
      </c>
      <c r="M12" s="53"/>
      <c r="N12" s="75">
        <f t="shared" si="6"/>
        <v>0</v>
      </c>
      <c r="O12" s="75">
        <f t="shared" si="7"/>
        <v>107.24826318542245</v>
      </c>
      <c r="P12" s="53"/>
      <c r="Q12" s="53"/>
      <c r="R12" s="57" t="s">
        <v>169</v>
      </c>
      <c r="S12" s="76">
        <f t="shared" si="9"/>
        <v>2</v>
      </c>
      <c r="T12" s="76">
        <f t="shared" si="9"/>
        <v>1</v>
      </c>
      <c r="U12" s="59">
        <f t="shared" si="10"/>
        <v>1</v>
      </c>
      <c r="V12" s="51"/>
      <c r="X12" s="4" t="str">
        <f t="shared" si="8"/>
        <v>Green</v>
      </c>
      <c r="Y12" s="32">
        <v>10</v>
      </c>
      <c r="Z12" s="33" t="s">
        <v>114</v>
      </c>
      <c r="AA12" s="34" t="s">
        <v>138</v>
      </c>
      <c r="AB12" s="34">
        <v>43813</v>
      </c>
      <c r="AC12" s="35">
        <v>108.08246670195298</v>
      </c>
      <c r="AD12" s="35">
        <v>0.43628311452954938</v>
      </c>
      <c r="AE12" s="36" t="s">
        <v>171</v>
      </c>
    </row>
    <row r="13" spans="1:31" x14ac:dyDescent="0.25">
      <c r="A13" s="51">
        <v>10</v>
      </c>
      <c r="B13" s="52">
        <v>43804</v>
      </c>
      <c r="C13" s="53">
        <f t="shared" si="0"/>
        <v>12</v>
      </c>
      <c r="D13" s="53">
        <f t="shared" si="1"/>
        <v>5</v>
      </c>
      <c r="E13" s="51" t="str">
        <f t="shared" si="4"/>
        <v>Thu</v>
      </c>
      <c r="F13" s="51" t="str">
        <f t="shared" si="5"/>
        <v>N</v>
      </c>
      <c r="G13" s="93" t="s">
        <v>121</v>
      </c>
      <c r="H13" s="73" t="str">
        <f>VLOOKUP($B13,Projections!$W$3:$AA$43,5,FALSE)</f>
        <v>E</v>
      </c>
      <c r="I13" s="74">
        <f>INDEX(Projections!$O:$O,MATCH($B13,Projections!$D:$D,0))</f>
        <v>111.06741457179216</v>
      </c>
      <c r="J13" s="51"/>
      <c r="K13" s="54">
        <v>1</v>
      </c>
      <c r="L13" s="54"/>
      <c r="M13" s="53"/>
      <c r="N13" s="75">
        <f t="shared" si="6"/>
        <v>111.06741457179216</v>
      </c>
      <c r="O13" s="75">
        <f t="shared" si="7"/>
        <v>0</v>
      </c>
      <c r="P13" s="53"/>
      <c r="Q13" s="53"/>
      <c r="R13" s="57" t="s">
        <v>170</v>
      </c>
      <c r="S13" s="76">
        <f t="shared" si="9"/>
        <v>1</v>
      </c>
      <c r="T13" s="76">
        <f t="shared" si="9"/>
        <v>2</v>
      </c>
      <c r="U13" s="59">
        <f t="shared" si="10"/>
        <v>1</v>
      </c>
      <c r="V13" s="51"/>
      <c r="X13" s="4" t="str">
        <f t="shared" si="8"/>
        <v>Green</v>
      </c>
      <c r="Y13" s="32">
        <v>11</v>
      </c>
      <c r="Z13" s="33" t="s">
        <v>129</v>
      </c>
      <c r="AA13" s="34" t="s">
        <v>139</v>
      </c>
      <c r="AB13" s="34">
        <v>43827</v>
      </c>
      <c r="AC13" s="35">
        <v>108.05910544997471</v>
      </c>
      <c r="AD13" s="35">
        <v>0.42882386402032008</v>
      </c>
      <c r="AE13" s="36" t="s">
        <v>171</v>
      </c>
    </row>
    <row r="14" spans="1:31" x14ac:dyDescent="0.25">
      <c r="A14" s="51">
        <v>11</v>
      </c>
      <c r="B14" s="52">
        <v>43808</v>
      </c>
      <c r="C14" s="53">
        <f t="shared" si="0"/>
        <v>12</v>
      </c>
      <c r="D14" s="53">
        <f t="shared" si="1"/>
        <v>9</v>
      </c>
      <c r="E14" s="51" t="str">
        <f t="shared" si="4"/>
        <v>Mon</v>
      </c>
      <c r="F14" s="51" t="str">
        <f t="shared" si="5"/>
        <v>N</v>
      </c>
      <c r="G14" s="93" t="s">
        <v>129</v>
      </c>
      <c r="H14" s="73" t="str">
        <f>VLOOKUP($B14,Projections!$W$3:$AA$43,5,FALSE)</f>
        <v>S</v>
      </c>
      <c r="I14" s="74">
        <f>INDEX(Projections!$O:$O,MATCH($B14,Projections!$D:$D,0))</f>
        <v>103.90543753676388</v>
      </c>
      <c r="J14" s="51"/>
      <c r="K14" s="54">
        <v>0</v>
      </c>
      <c r="L14" s="54">
        <v>1</v>
      </c>
      <c r="M14" s="53"/>
      <c r="N14" s="75">
        <f t="shared" si="6"/>
        <v>0</v>
      </c>
      <c r="O14" s="75">
        <f t="shared" si="7"/>
        <v>103.90543753676388</v>
      </c>
      <c r="P14" s="53"/>
      <c r="Q14" s="53"/>
      <c r="R14" s="57" t="s">
        <v>171</v>
      </c>
      <c r="S14" s="76">
        <f t="shared" si="9"/>
        <v>8</v>
      </c>
      <c r="T14" s="76">
        <f t="shared" si="9"/>
        <v>9</v>
      </c>
      <c r="U14" s="59">
        <f t="shared" si="10"/>
        <v>1</v>
      </c>
      <c r="V14" s="51"/>
      <c r="X14" s="4" t="str">
        <f t="shared" si="8"/>
        <v>Green</v>
      </c>
      <c r="Y14" s="32">
        <v>12</v>
      </c>
      <c r="Z14" s="33" t="s">
        <v>134</v>
      </c>
      <c r="AA14" s="34" t="s">
        <v>143</v>
      </c>
      <c r="AB14" s="34">
        <v>43834</v>
      </c>
      <c r="AC14" s="35">
        <v>107.8772779431966</v>
      </c>
      <c r="AD14" s="35">
        <v>0.37076631968203161</v>
      </c>
      <c r="AE14" s="36" t="s">
        <v>171</v>
      </c>
    </row>
    <row r="15" spans="1:31" x14ac:dyDescent="0.25">
      <c r="A15" s="51">
        <v>12</v>
      </c>
      <c r="B15" s="52">
        <v>43810</v>
      </c>
      <c r="C15" s="53">
        <f t="shared" si="0"/>
        <v>12</v>
      </c>
      <c r="D15" s="53">
        <f t="shared" si="1"/>
        <v>11</v>
      </c>
      <c r="E15" s="51" t="str">
        <f t="shared" si="4"/>
        <v>Wed</v>
      </c>
      <c r="F15" s="51" t="str">
        <f t="shared" si="5"/>
        <v>N</v>
      </c>
      <c r="G15" s="93" t="s">
        <v>126</v>
      </c>
      <c r="H15" s="73" t="str">
        <f>VLOOKUP($B15,Projections!$W$3:$AA$43,5,FALSE)</f>
        <v>P</v>
      </c>
      <c r="I15" s="74">
        <f>INDEX(Projections!$O:$O,MATCH($B15,Projections!$D:$D,0))</f>
        <v>105.82819403109585</v>
      </c>
      <c r="J15" s="51"/>
      <c r="K15" s="54"/>
      <c r="L15" s="54">
        <v>1</v>
      </c>
      <c r="M15" s="53"/>
      <c r="N15" s="75">
        <f t="shared" si="6"/>
        <v>0</v>
      </c>
      <c r="O15" s="75">
        <f t="shared" si="7"/>
        <v>105.82819403109585</v>
      </c>
      <c r="P15" s="53"/>
      <c r="Q15" s="53"/>
      <c r="R15" s="58" t="s">
        <v>172</v>
      </c>
      <c r="S15" s="77">
        <f t="shared" si="9"/>
        <v>10</v>
      </c>
      <c r="T15" s="77">
        <f t="shared" si="9"/>
        <v>9</v>
      </c>
      <c r="U15" s="60">
        <f t="shared" si="10"/>
        <v>1</v>
      </c>
      <c r="V15" s="51"/>
      <c r="X15" s="4" t="str">
        <f t="shared" si="8"/>
        <v>Blue</v>
      </c>
      <c r="Y15" s="32">
        <v>13</v>
      </c>
      <c r="Z15" s="33" t="s">
        <v>116</v>
      </c>
      <c r="AA15" s="34" t="s">
        <v>144</v>
      </c>
      <c r="AB15" s="34">
        <v>43861</v>
      </c>
      <c r="AC15" s="35">
        <v>107.66095574460246</v>
      </c>
      <c r="AD15" s="35">
        <v>0.30169461618250532</v>
      </c>
      <c r="AE15" s="36" t="s">
        <v>171</v>
      </c>
    </row>
    <row r="16" spans="1:31" x14ac:dyDescent="0.25">
      <c r="A16" s="51">
        <v>13</v>
      </c>
      <c r="B16" s="52">
        <v>43813</v>
      </c>
      <c r="C16" s="53">
        <f t="shared" si="0"/>
        <v>12</v>
      </c>
      <c r="D16" s="53">
        <f t="shared" si="1"/>
        <v>14</v>
      </c>
      <c r="E16" s="51" t="str">
        <f t="shared" si="4"/>
        <v>Sat</v>
      </c>
      <c r="F16" s="51" t="str">
        <f t="shared" si="5"/>
        <v>Y</v>
      </c>
      <c r="G16" s="93" t="s">
        <v>114</v>
      </c>
      <c r="H16" s="73" t="str">
        <f>VLOOKUP($B16,Projections!$W$3:$AA$43,5,FALSE)</f>
        <v>P</v>
      </c>
      <c r="I16" s="74">
        <f>INDEX(Projections!$O:$O,MATCH($B16,Projections!$D:$D,0))</f>
        <v>108.08246670195298</v>
      </c>
      <c r="J16" s="51"/>
      <c r="K16" s="54">
        <f>1-K5</f>
        <v>1</v>
      </c>
      <c r="L16" s="54">
        <f>1-L5</f>
        <v>0</v>
      </c>
      <c r="M16" s="53"/>
      <c r="N16" s="75">
        <f t="shared" si="6"/>
        <v>108.08246670195298</v>
      </c>
      <c r="O16" s="75">
        <f t="shared" si="7"/>
        <v>0</v>
      </c>
      <c r="P16" s="53"/>
      <c r="Q16" s="53"/>
      <c r="R16" s="51"/>
      <c r="S16" s="51"/>
      <c r="T16" s="51"/>
      <c r="U16" s="51"/>
      <c r="V16" s="51"/>
      <c r="X16" s="4" t="str">
        <f t="shared" si="8"/>
        <v>Green</v>
      </c>
      <c r="Y16" s="32">
        <v>14</v>
      </c>
      <c r="Z16" s="33" t="s">
        <v>127</v>
      </c>
      <c r="AA16" s="34" t="s">
        <v>140</v>
      </c>
      <c r="AB16" s="34">
        <v>43917</v>
      </c>
      <c r="AC16" s="35">
        <v>107.48718113567681</v>
      </c>
      <c r="AD16" s="35">
        <v>0.24620836307734661</v>
      </c>
      <c r="AE16" s="36" t="s">
        <v>171</v>
      </c>
    </row>
    <row r="17" spans="1:31" ht="15" customHeight="1" x14ac:dyDescent="0.25">
      <c r="A17" s="51">
        <v>14</v>
      </c>
      <c r="B17" s="52">
        <v>43815</v>
      </c>
      <c r="C17" s="53">
        <f t="shared" si="0"/>
        <v>12</v>
      </c>
      <c r="D17" s="53">
        <f t="shared" si="1"/>
        <v>16</v>
      </c>
      <c r="E17" s="51" t="str">
        <f t="shared" si="4"/>
        <v>Mon</v>
      </c>
      <c r="F17" s="51" t="str">
        <f t="shared" si="5"/>
        <v>N</v>
      </c>
      <c r="G17" s="93" t="s">
        <v>115</v>
      </c>
      <c r="H17" s="73" t="str">
        <f>VLOOKUP($B17,Projections!$W$3:$AA$43,5,FALSE)</f>
        <v>S</v>
      </c>
      <c r="I17" s="74">
        <f>INDEX(Projections!$O:$O,MATCH($B17,Projections!$D:$D,0))</f>
        <v>104.56735904718494</v>
      </c>
      <c r="J17" s="51"/>
      <c r="K17" s="54">
        <v>1</v>
      </c>
      <c r="L17" s="54"/>
      <c r="M17" s="53"/>
      <c r="N17" s="75">
        <f t="shared" si="6"/>
        <v>104.56735904718494</v>
      </c>
      <c r="O17" s="75">
        <f t="shared" si="7"/>
        <v>0</v>
      </c>
      <c r="P17" s="53"/>
      <c r="Q17" s="53"/>
      <c r="R17" s="67" t="s">
        <v>180</v>
      </c>
      <c r="S17" s="65" t="s">
        <v>177</v>
      </c>
      <c r="T17" s="65" t="s">
        <v>178</v>
      </c>
      <c r="U17" s="65" t="s">
        <v>179</v>
      </c>
      <c r="V17" s="68" t="s">
        <v>1</v>
      </c>
      <c r="X17" s="4" t="str">
        <f t="shared" si="8"/>
        <v>Blue</v>
      </c>
      <c r="Y17" s="32">
        <v>15</v>
      </c>
      <c r="Z17" s="33" t="s">
        <v>110</v>
      </c>
      <c r="AA17" s="34" t="s">
        <v>141</v>
      </c>
      <c r="AB17" s="34">
        <v>43902</v>
      </c>
      <c r="AC17" s="35">
        <v>107.27101418093361</v>
      </c>
      <c r="AD17" s="35">
        <v>0.17718622895771746</v>
      </c>
      <c r="AE17" s="36" t="s">
        <v>171</v>
      </c>
    </row>
    <row r="18" spans="1:31" x14ac:dyDescent="0.25">
      <c r="A18" s="51">
        <v>15</v>
      </c>
      <c r="B18" s="52">
        <v>43818</v>
      </c>
      <c r="C18" s="53">
        <f t="shared" si="0"/>
        <v>12</v>
      </c>
      <c r="D18" s="53">
        <f t="shared" si="1"/>
        <v>19</v>
      </c>
      <c r="E18" s="51" t="str">
        <f t="shared" si="4"/>
        <v>Thu</v>
      </c>
      <c r="F18" s="51" t="str">
        <f t="shared" si="5"/>
        <v>N</v>
      </c>
      <c r="G18" s="93" t="s">
        <v>122</v>
      </c>
      <c r="H18" s="73" t="str">
        <f>VLOOKUP($B18,Projections!$W$3:$AA$43,5,FALSE)</f>
        <v>M</v>
      </c>
      <c r="I18" s="74">
        <f>INDEX(Projections!$O:$O,MATCH($B18,Projections!$D:$D,0))</f>
        <v>117.01544207601157</v>
      </c>
      <c r="J18" s="51"/>
      <c r="K18" s="54"/>
      <c r="L18" s="54">
        <v>1</v>
      </c>
      <c r="M18" s="53"/>
      <c r="N18" s="75">
        <f t="shared" si="6"/>
        <v>0</v>
      </c>
      <c r="O18" s="75">
        <f t="shared" si="7"/>
        <v>117.01544207601157</v>
      </c>
      <c r="P18" s="53"/>
      <c r="Q18" s="53"/>
      <c r="R18" s="57" t="s">
        <v>181</v>
      </c>
      <c r="S18" s="76">
        <f>COUNTIFS($F:$F,"Y",K:K,1)</f>
        <v>6</v>
      </c>
      <c r="T18" s="76">
        <f>COUNTIFS($F:$F,"Y",L:L,1)</f>
        <v>6</v>
      </c>
      <c r="U18" s="76">
        <f>ABS(S18-T18)</f>
        <v>0</v>
      </c>
      <c r="V18" s="59" t="s">
        <v>182</v>
      </c>
      <c r="X18" s="4" t="str">
        <f t="shared" si="8"/>
        <v>Blue</v>
      </c>
      <c r="Y18" s="32">
        <v>16</v>
      </c>
      <c r="Z18" s="33" t="s">
        <v>120</v>
      </c>
      <c r="AA18" s="34" t="s">
        <v>138</v>
      </c>
      <c r="AB18" s="34">
        <v>43799</v>
      </c>
      <c r="AC18" s="35">
        <v>107.24826318542245</v>
      </c>
      <c r="AD18" s="35">
        <v>0.16992183341034134</v>
      </c>
      <c r="AE18" s="36" t="s">
        <v>171</v>
      </c>
    </row>
    <row r="19" spans="1:31" x14ac:dyDescent="0.25">
      <c r="A19" s="51">
        <v>16</v>
      </c>
      <c r="B19" s="52">
        <v>43821</v>
      </c>
      <c r="C19" s="53">
        <f t="shared" si="0"/>
        <v>12</v>
      </c>
      <c r="D19" s="53">
        <f t="shared" si="1"/>
        <v>22</v>
      </c>
      <c r="E19" s="51" t="str">
        <f t="shared" si="4"/>
        <v>Sun</v>
      </c>
      <c r="F19" s="51" t="str">
        <f t="shared" si="5"/>
        <v>Y</v>
      </c>
      <c r="G19" s="93" t="s">
        <v>112</v>
      </c>
      <c r="H19" s="73" t="str">
        <f>VLOOKUP($B19,Projections!$W$3:$AA$43,5,FALSE)</f>
        <v>P</v>
      </c>
      <c r="I19" s="74">
        <f>INDEX(Projections!$O:$O,MATCH($B19,Projections!$D:$D,0))</f>
        <v>106.50879132128367</v>
      </c>
      <c r="J19" s="51"/>
      <c r="K19" s="54"/>
      <c r="L19" s="54">
        <v>1</v>
      </c>
      <c r="M19" s="53"/>
      <c r="N19" s="75">
        <f>IF(K30=1,I30,0)</f>
        <v>103.18355475753287</v>
      </c>
      <c r="O19" s="75">
        <f>IF(L30=1,I30,0)</f>
        <v>0</v>
      </c>
      <c r="P19" s="53"/>
      <c r="Q19" s="53"/>
      <c r="R19" s="57" t="s">
        <v>183</v>
      </c>
      <c r="S19" s="76">
        <f>S18+S26</f>
        <v>8</v>
      </c>
      <c r="T19" s="76">
        <f>T18+T26</f>
        <v>7</v>
      </c>
      <c r="U19" s="76">
        <f>ABS(S19-T19)</f>
        <v>1</v>
      </c>
      <c r="V19" s="59" t="s">
        <v>184</v>
      </c>
      <c r="X19" s="4" t="str">
        <f t="shared" si="8"/>
        <v>Blue</v>
      </c>
      <c r="Y19" s="32">
        <v>17</v>
      </c>
      <c r="Z19" s="33" t="s">
        <v>117</v>
      </c>
      <c r="AA19" s="34" t="s">
        <v>138</v>
      </c>
      <c r="AB19" s="34">
        <v>43792</v>
      </c>
      <c r="AC19" s="35">
        <v>106.82171543218655</v>
      </c>
      <c r="AD19" s="35">
        <v>3.3725085543630906E-2</v>
      </c>
      <c r="AE19" s="36" t="s">
        <v>171</v>
      </c>
    </row>
    <row r="20" spans="1:31" x14ac:dyDescent="0.25">
      <c r="A20" s="51">
        <v>17</v>
      </c>
      <c r="B20" s="52">
        <v>43827</v>
      </c>
      <c r="C20" s="53">
        <f t="shared" si="0"/>
        <v>12</v>
      </c>
      <c r="D20" s="53">
        <f t="shared" si="1"/>
        <v>28</v>
      </c>
      <c r="E20" s="51" t="str">
        <f t="shared" si="4"/>
        <v>Sat</v>
      </c>
      <c r="F20" s="51" t="str">
        <f t="shared" si="5"/>
        <v>Y</v>
      </c>
      <c r="G20" s="93" t="s">
        <v>129</v>
      </c>
      <c r="H20" s="73" t="str">
        <f>VLOOKUP($B20,Projections!$W$3:$AA$43,5,FALSE)</f>
        <v>P</v>
      </c>
      <c r="I20" s="74">
        <f>INDEX(Projections!$O:$O,MATCH($B20,Projections!$D:$D,0))</f>
        <v>108.05910544997471</v>
      </c>
      <c r="J20" s="51"/>
      <c r="K20" s="54">
        <f>1-K14</f>
        <v>1</v>
      </c>
      <c r="L20" s="54">
        <f>1-L14</f>
        <v>0</v>
      </c>
      <c r="M20" s="53"/>
      <c r="N20" s="75">
        <f t="shared" ref="N20:N30" si="11">IF(K19=1,I19,0)</f>
        <v>0</v>
      </c>
      <c r="O20" s="75">
        <f t="shared" ref="O20:O30" si="12">IF(L19=1,I19,0)</f>
        <v>106.50879132128367</v>
      </c>
      <c r="P20" s="53"/>
      <c r="Q20" s="53"/>
      <c r="R20" s="57"/>
      <c r="S20" s="76"/>
      <c r="T20" s="76"/>
      <c r="U20" s="76"/>
      <c r="V20" s="59"/>
      <c r="X20" s="4" t="str">
        <f t="shared" si="8"/>
        <v>Green</v>
      </c>
      <c r="Y20" s="32">
        <v>18</v>
      </c>
      <c r="Z20" s="33" t="s">
        <v>128</v>
      </c>
      <c r="AA20" s="34" t="s">
        <v>140</v>
      </c>
      <c r="AB20" s="34">
        <v>43889</v>
      </c>
      <c r="AC20" s="35">
        <v>106.64886850866949</v>
      </c>
      <c r="AD20" s="35">
        <v>-2.1464957501256727E-2</v>
      </c>
      <c r="AE20" s="36" t="s">
        <v>171</v>
      </c>
    </row>
    <row r="21" spans="1:31" x14ac:dyDescent="0.25">
      <c r="A21" s="51">
        <v>18</v>
      </c>
      <c r="B21" s="52">
        <v>43831</v>
      </c>
      <c r="C21" s="53">
        <f t="shared" si="0"/>
        <v>1</v>
      </c>
      <c r="D21" s="53">
        <f t="shared" si="1"/>
        <v>1</v>
      </c>
      <c r="E21" s="51" t="str">
        <f t="shared" si="4"/>
        <v>Wed</v>
      </c>
      <c r="F21" s="51" t="str">
        <f t="shared" si="5"/>
        <v>N</v>
      </c>
      <c r="G21" s="93" t="s">
        <v>125</v>
      </c>
      <c r="H21" s="73" t="str">
        <f>VLOOKUP($B21,Projections!$W$3:$AA$43,5,FALSE)</f>
        <v>S</v>
      </c>
      <c r="I21" s="74">
        <f>INDEX(Projections!$O:$O,MATCH($B21,Projections!$D:$D,0))</f>
        <v>103.52345285798867</v>
      </c>
      <c r="J21" s="51"/>
      <c r="K21" s="54">
        <v>0</v>
      </c>
      <c r="L21" s="54">
        <v>1</v>
      </c>
      <c r="M21" s="53"/>
      <c r="N21" s="75">
        <f t="shared" si="11"/>
        <v>108.05910544997471</v>
      </c>
      <c r="O21" s="75">
        <f t="shared" si="12"/>
        <v>0</v>
      </c>
      <c r="P21" s="53"/>
      <c r="Q21" s="53"/>
      <c r="R21" s="57" t="s">
        <v>139</v>
      </c>
      <c r="S21" s="76">
        <f t="shared" ref="S21:T27" si="13">COUNTIFS($E:$E,$R21,K:K,1)</f>
        <v>1</v>
      </c>
      <c r="T21" s="76">
        <f t="shared" si="13"/>
        <v>2</v>
      </c>
      <c r="U21" s="76">
        <f>ABS(S21-T21)</f>
        <v>1</v>
      </c>
      <c r="V21" s="59" t="s">
        <v>185</v>
      </c>
      <c r="X21" s="4" t="str">
        <f t="shared" si="8"/>
        <v>Green</v>
      </c>
      <c r="Y21" s="32">
        <v>19</v>
      </c>
      <c r="Z21" s="33" t="s">
        <v>109</v>
      </c>
      <c r="AA21" s="34" t="s">
        <v>139</v>
      </c>
      <c r="AB21" s="34">
        <v>43933</v>
      </c>
      <c r="AC21" s="35">
        <v>106.45939029219132</v>
      </c>
      <c r="AD21" s="35">
        <v>-8.1965374348232312E-2</v>
      </c>
      <c r="AE21" s="36" t="s">
        <v>171</v>
      </c>
    </row>
    <row r="22" spans="1:31" x14ac:dyDescent="0.25">
      <c r="A22" s="51">
        <v>19</v>
      </c>
      <c r="B22" s="52">
        <v>43834</v>
      </c>
      <c r="C22" s="53">
        <f t="shared" si="0"/>
        <v>1</v>
      </c>
      <c r="D22" s="53">
        <f t="shared" si="1"/>
        <v>4</v>
      </c>
      <c r="E22" s="51" t="str">
        <f t="shared" si="4"/>
        <v>Sat</v>
      </c>
      <c r="F22" s="51" t="str">
        <f t="shared" si="5"/>
        <v>Y</v>
      </c>
      <c r="G22" s="93" t="s">
        <v>134</v>
      </c>
      <c r="H22" s="73" t="str">
        <f>VLOOKUP($B22,Projections!$W$3:$AA$43,5,FALSE)</f>
        <v>P</v>
      </c>
      <c r="I22" s="74">
        <f>INDEX(Projections!$O:$O,MATCH($B22,Projections!$D:$D,0))</f>
        <v>107.8772779431966</v>
      </c>
      <c r="J22" s="51"/>
      <c r="K22" s="54">
        <v>1</v>
      </c>
      <c r="L22" s="54"/>
      <c r="M22" s="53"/>
      <c r="N22" s="75">
        <f t="shared" si="11"/>
        <v>0</v>
      </c>
      <c r="O22" s="75">
        <f t="shared" si="12"/>
        <v>103.52345285798867</v>
      </c>
      <c r="P22" s="53"/>
      <c r="Q22" s="53"/>
      <c r="R22" s="57" t="s">
        <v>142</v>
      </c>
      <c r="S22" s="76">
        <f t="shared" si="13"/>
        <v>4</v>
      </c>
      <c r="T22" s="76">
        <f t="shared" si="13"/>
        <v>5</v>
      </c>
      <c r="U22" s="76">
        <f t="shared" ref="U22:U27" si="14">ABS(S22-T22)</f>
        <v>1</v>
      </c>
      <c r="V22" s="59" t="s">
        <v>186</v>
      </c>
      <c r="X22" s="4" t="str">
        <f t="shared" si="8"/>
        <v>Blue</v>
      </c>
      <c r="Y22" s="32">
        <v>20</v>
      </c>
      <c r="Z22" s="33" t="s">
        <v>131</v>
      </c>
      <c r="AA22" s="34" t="s">
        <v>140</v>
      </c>
      <c r="AB22" s="34">
        <v>43863</v>
      </c>
      <c r="AC22" s="35">
        <v>106.35361399008458</v>
      </c>
      <c r="AD22" s="35">
        <v>-0.11573976007412905</v>
      </c>
      <c r="AE22" s="36" t="s">
        <v>171</v>
      </c>
    </row>
    <row r="23" spans="1:31" x14ac:dyDescent="0.25">
      <c r="A23" s="51">
        <v>20</v>
      </c>
      <c r="B23" s="52">
        <v>43844</v>
      </c>
      <c r="C23" s="53">
        <f t="shared" si="0"/>
        <v>1</v>
      </c>
      <c r="D23" s="53">
        <f t="shared" si="1"/>
        <v>14</v>
      </c>
      <c r="E23" s="51" t="str">
        <f t="shared" si="4"/>
        <v>Tue</v>
      </c>
      <c r="F23" s="51" t="str">
        <f t="shared" si="5"/>
        <v>N</v>
      </c>
      <c r="G23" s="93" t="s">
        <v>127</v>
      </c>
      <c r="H23" s="73" t="str">
        <f>VLOOKUP($B23,Projections!$W$3:$AA$43,5,FALSE)</f>
        <v>S</v>
      </c>
      <c r="I23" s="74">
        <f>INDEX(Projections!$O:$O,MATCH($B23,Projections!$D:$D,0))</f>
        <v>102.77671713345711</v>
      </c>
      <c r="J23" s="51"/>
      <c r="K23" s="54">
        <v>0</v>
      </c>
      <c r="L23" s="54">
        <v>1</v>
      </c>
      <c r="M23" s="53"/>
      <c r="N23" s="75">
        <f t="shared" si="11"/>
        <v>107.8772779431966</v>
      </c>
      <c r="O23" s="75">
        <f t="shared" si="12"/>
        <v>0</v>
      </c>
      <c r="P23" s="53"/>
      <c r="Q23" s="53"/>
      <c r="R23" s="57" t="s">
        <v>144</v>
      </c>
      <c r="S23" s="76">
        <f t="shared" si="13"/>
        <v>1</v>
      </c>
      <c r="T23" s="76">
        <f t="shared" si="13"/>
        <v>1</v>
      </c>
      <c r="U23" s="76">
        <f t="shared" si="14"/>
        <v>0</v>
      </c>
      <c r="V23" s="59" t="s">
        <v>187</v>
      </c>
      <c r="X23" s="4" t="str">
        <f t="shared" si="8"/>
        <v>Green</v>
      </c>
      <c r="Y23" s="32">
        <v>21</v>
      </c>
      <c r="Z23" s="33" t="s">
        <v>110</v>
      </c>
      <c r="AA23" s="34" t="s">
        <v>144</v>
      </c>
      <c r="AB23" s="34">
        <v>43846</v>
      </c>
      <c r="AC23" s="35">
        <v>105.94556532907272</v>
      </c>
      <c r="AD23" s="35">
        <v>-0.24602974561402846</v>
      </c>
      <c r="AE23" s="36" t="s">
        <v>171</v>
      </c>
    </row>
    <row r="24" spans="1:31" x14ac:dyDescent="0.25">
      <c r="A24" s="51">
        <v>21</v>
      </c>
      <c r="B24" s="52">
        <v>43846</v>
      </c>
      <c r="C24" s="53">
        <f t="shared" si="0"/>
        <v>1</v>
      </c>
      <c r="D24" s="53">
        <f t="shared" si="1"/>
        <v>16</v>
      </c>
      <c r="E24" s="51" t="str">
        <f t="shared" si="4"/>
        <v>Thu</v>
      </c>
      <c r="F24" s="51" t="str">
        <f t="shared" si="5"/>
        <v>N</v>
      </c>
      <c r="G24" s="93" t="s">
        <v>110</v>
      </c>
      <c r="H24" s="73" t="str">
        <f>VLOOKUP($B24,Projections!$W$3:$AA$43,5,FALSE)</f>
        <v>P</v>
      </c>
      <c r="I24" s="74">
        <f>INDEX(Projections!$O:$O,MATCH($B24,Projections!$D:$D,0))</f>
        <v>105.94556532907272</v>
      </c>
      <c r="J24" s="51"/>
      <c r="K24" s="54">
        <v>1</v>
      </c>
      <c r="L24" s="54"/>
      <c r="M24" s="53"/>
      <c r="N24" s="75">
        <f t="shared" si="11"/>
        <v>0</v>
      </c>
      <c r="O24" s="75">
        <f t="shared" si="12"/>
        <v>102.77671713345711</v>
      </c>
      <c r="P24" s="53"/>
      <c r="Q24" s="53"/>
      <c r="R24" s="57" t="s">
        <v>143</v>
      </c>
      <c r="S24" s="76">
        <f t="shared" si="13"/>
        <v>2</v>
      </c>
      <c r="T24" s="76">
        <f t="shared" si="13"/>
        <v>4</v>
      </c>
      <c r="U24" s="76">
        <f t="shared" si="14"/>
        <v>2</v>
      </c>
      <c r="V24" s="59" t="s">
        <v>188</v>
      </c>
      <c r="X24" s="4" t="str">
        <f t="shared" si="8"/>
        <v>Blue</v>
      </c>
      <c r="Y24" s="32">
        <v>22</v>
      </c>
      <c r="Z24" s="33" t="s">
        <v>126</v>
      </c>
      <c r="AA24" s="34" t="s">
        <v>143</v>
      </c>
      <c r="AB24" s="34">
        <v>43810</v>
      </c>
      <c r="AC24" s="35">
        <v>105.82819403109585</v>
      </c>
      <c r="AD24" s="35">
        <v>-0.28350641488745509</v>
      </c>
      <c r="AE24" s="36" t="s">
        <v>171</v>
      </c>
    </row>
    <row r="25" spans="1:31" x14ac:dyDescent="0.25">
      <c r="A25" s="51">
        <v>22</v>
      </c>
      <c r="B25" s="52">
        <v>43850</v>
      </c>
      <c r="C25" s="53">
        <f t="shared" si="0"/>
        <v>1</v>
      </c>
      <c r="D25" s="53">
        <f t="shared" si="1"/>
        <v>20</v>
      </c>
      <c r="E25" s="51" t="str">
        <f t="shared" si="4"/>
        <v>Mon</v>
      </c>
      <c r="F25" s="51" t="str">
        <f t="shared" si="5"/>
        <v>N</v>
      </c>
      <c r="G25" s="93" t="s">
        <v>113</v>
      </c>
      <c r="H25" s="73" t="str">
        <f>VLOOKUP($B25,Projections!$W$3:$AA$43,5,FALSE)</f>
        <v>S</v>
      </c>
      <c r="I25" s="74">
        <f>INDEX(Projections!$O:$O,MATCH($B25,Projections!$D:$D,0))</f>
        <v>105.28809827519014</v>
      </c>
      <c r="J25" s="51"/>
      <c r="K25" s="54">
        <f>1-K7</f>
        <v>0</v>
      </c>
      <c r="L25" s="54">
        <f>1-L7</f>
        <v>1</v>
      </c>
      <c r="M25" s="53"/>
      <c r="N25" s="75">
        <f t="shared" si="11"/>
        <v>105.94556532907272</v>
      </c>
      <c r="O25" s="75">
        <f t="shared" si="12"/>
        <v>0</v>
      </c>
      <c r="P25" s="53"/>
      <c r="Q25" s="53"/>
      <c r="R25" s="57" t="s">
        <v>141</v>
      </c>
      <c r="S25" s="76">
        <f t="shared" si="13"/>
        <v>6</v>
      </c>
      <c r="T25" s="76">
        <f t="shared" si="13"/>
        <v>4</v>
      </c>
      <c r="U25" s="76">
        <f t="shared" si="14"/>
        <v>2</v>
      </c>
      <c r="V25" s="59" t="s">
        <v>189</v>
      </c>
      <c r="X25" s="4" t="str">
        <f t="shared" si="8"/>
        <v>Blue</v>
      </c>
      <c r="Y25" s="32">
        <v>23</v>
      </c>
      <c r="Z25" s="33" t="s">
        <v>112</v>
      </c>
      <c r="AA25" s="34" t="s">
        <v>142</v>
      </c>
      <c r="AB25" s="34">
        <v>43821</v>
      </c>
      <c r="AC25" s="35">
        <v>105.44879132128366</v>
      </c>
      <c r="AD25" s="35">
        <v>-0.40464974483405447</v>
      </c>
      <c r="AE25" s="36" t="s">
        <v>171</v>
      </c>
    </row>
    <row r="26" spans="1:31" x14ac:dyDescent="0.25">
      <c r="A26" s="51">
        <v>23</v>
      </c>
      <c r="B26" s="52">
        <v>43858</v>
      </c>
      <c r="C26" s="53">
        <f t="shared" si="0"/>
        <v>1</v>
      </c>
      <c r="D26" s="53">
        <f t="shared" si="1"/>
        <v>28</v>
      </c>
      <c r="E26" s="51" t="str">
        <f t="shared" si="4"/>
        <v>Tue</v>
      </c>
      <c r="F26" s="51" t="str">
        <f t="shared" si="5"/>
        <v>N</v>
      </c>
      <c r="G26" s="93" t="s">
        <v>137</v>
      </c>
      <c r="H26" s="73" t="str">
        <f>VLOOKUP($B26,Projections!$W$3:$AA$43,5,FALSE)</f>
        <v>S</v>
      </c>
      <c r="I26" s="74">
        <f>INDEX(Projections!$O:$O,MATCH($B26,Projections!$D:$D,0))</f>
        <v>102.23661197568197</v>
      </c>
      <c r="J26" s="51"/>
      <c r="K26" s="54">
        <v>1</v>
      </c>
      <c r="L26" s="54">
        <v>0</v>
      </c>
      <c r="M26" s="53"/>
      <c r="N26" s="75">
        <f t="shared" si="11"/>
        <v>0</v>
      </c>
      <c r="O26" s="75">
        <f t="shared" si="12"/>
        <v>105.28809827519014</v>
      </c>
      <c r="P26" s="53"/>
      <c r="Q26" s="53"/>
      <c r="R26" s="57" t="s">
        <v>140</v>
      </c>
      <c r="S26" s="76">
        <f t="shared" si="13"/>
        <v>2</v>
      </c>
      <c r="T26" s="76">
        <f t="shared" si="13"/>
        <v>1</v>
      </c>
      <c r="U26" s="76">
        <f t="shared" si="14"/>
        <v>1</v>
      </c>
      <c r="V26" s="59" t="s">
        <v>190</v>
      </c>
      <c r="X26" s="4" t="str">
        <f t="shared" si="8"/>
        <v>Blue</v>
      </c>
      <c r="Y26" s="32">
        <v>24</v>
      </c>
      <c r="Z26" s="33" t="s">
        <v>124</v>
      </c>
      <c r="AA26" s="34" t="s">
        <v>142</v>
      </c>
      <c r="AB26" s="34">
        <v>43906</v>
      </c>
      <c r="AC26" s="35">
        <v>105.34573207846654</v>
      </c>
      <c r="AD26" s="35">
        <v>-0.43755657320863856</v>
      </c>
      <c r="AE26" s="36" t="s">
        <v>172</v>
      </c>
    </row>
    <row r="27" spans="1:31" x14ac:dyDescent="0.25">
      <c r="A27" s="51">
        <v>24</v>
      </c>
      <c r="B27" s="52">
        <v>43861</v>
      </c>
      <c r="C27" s="53">
        <f t="shared" si="0"/>
        <v>1</v>
      </c>
      <c r="D27" s="53">
        <f t="shared" si="1"/>
        <v>31</v>
      </c>
      <c r="E27" s="51" t="str">
        <f t="shared" si="4"/>
        <v>Fri</v>
      </c>
      <c r="F27" s="51" t="str">
        <f t="shared" si="5"/>
        <v>N</v>
      </c>
      <c r="G27" s="93" t="s">
        <v>116</v>
      </c>
      <c r="H27" s="73" t="str">
        <f>VLOOKUP($B27,Projections!$W$3:$AA$43,5,FALSE)</f>
        <v>P</v>
      </c>
      <c r="I27" s="74">
        <f>INDEX(Projections!$O:$O,MATCH($B27,Projections!$D:$D,0))</f>
        <v>107.66095574460246</v>
      </c>
      <c r="J27" s="51"/>
      <c r="K27" s="54">
        <v>0</v>
      </c>
      <c r="L27" s="54">
        <v>1</v>
      </c>
      <c r="M27" s="53"/>
      <c r="N27" s="75">
        <f t="shared" si="11"/>
        <v>102.23661197568197</v>
      </c>
      <c r="O27" s="75">
        <f t="shared" si="12"/>
        <v>0</v>
      </c>
      <c r="P27" s="53"/>
      <c r="Q27" s="53"/>
      <c r="R27" s="58" t="s">
        <v>138</v>
      </c>
      <c r="S27" s="77">
        <f t="shared" si="13"/>
        <v>5</v>
      </c>
      <c r="T27" s="77">
        <f t="shared" si="13"/>
        <v>4</v>
      </c>
      <c r="U27" s="77">
        <f t="shared" si="14"/>
        <v>1</v>
      </c>
      <c r="V27" s="60" t="s">
        <v>191</v>
      </c>
      <c r="X27" s="4" t="str">
        <f t="shared" si="8"/>
        <v>Green</v>
      </c>
      <c r="Y27" s="32">
        <v>25</v>
      </c>
      <c r="Z27" s="33" t="s">
        <v>135</v>
      </c>
      <c r="AA27" s="34" t="s">
        <v>143</v>
      </c>
      <c r="AB27" s="34">
        <v>43922</v>
      </c>
      <c r="AC27" s="35">
        <v>105.31163822851416</v>
      </c>
      <c r="AD27" s="35">
        <v>-0.44844274351558278</v>
      </c>
      <c r="AE27" s="36" t="s">
        <v>172</v>
      </c>
    </row>
    <row r="28" spans="1:31" x14ac:dyDescent="0.25">
      <c r="A28" s="51">
        <v>25</v>
      </c>
      <c r="B28" s="52">
        <v>43863</v>
      </c>
      <c r="C28" s="53">
        <f t="shared" si="0"/>
        <v>2</v>
      </c>
      <c r="D28" s="53">
        <f t="shared" si="1"/>
        <v>2</v>
      </c>
      <c r="E28" s="51" t="str">
        <f t="shared" si="4"/>
        <v>Sun</v>
      </c>
      <c r="F28" s="51" t="str">
        <f t="shared" si="5"/>
        <v>Y</v>
      </c>
      <c r="G28" s="93" t="s">
        <v>131</v>
      </c>
      <c r="H28" s="73" t="str">
        <f>VLOOKUP($B28,Projections!$W$3:$AA$43,5,FALSE)</f>
        <v>P</v>
      </c>
      <c r="I28" s="74">
        <f>INDEX(Projections!$O:$O,MATCH($B28,Projections!$D:$D,0))</f>
        <v>106.35361399008458</v>
      </c>
      <c r="J28" s="51"/>
      <c r="K28" s="54"/>
      <c r="L28" s="54">
        <v>1</v>
      </c>
      <c r="M28" s="53"/>
      <c r="N28" s="75">
        <f t="shared" si="11"/>
        <v>0</v>
      </c>
      <c r="O28" s="75">
        <f t="shared" si="12"/>
        <v>107.66095574460246</v>
      </c>
      <c r="P28" s="53"/>
      <c r="Q28" s="53"/>
      <c r="R28" s="51"/>
      <c r="S28" s="51"/>
      <c r="T28" s="51"/>
      <c r="U28" s="51"/>
      <c r="V28" s="51"/>
      <c r="X28" s="4" t="str">
        <f t="shared" si="8"/>
        <v>Blue</v>
      </c>
      <c r="Y28" s="32">
        <v>26</v>
      </c>
      <c r="Z28" s="33" t="s">
        <v>113</v>
      </c>
      <c r="AA28" s="34" t="s">
        <v>141</v>
      </c>
      <c r="AB28" s="34">
        <v>43850</v>
      </c>
      <c r="AC28" s="35">
        <v>105.28809827519014</v>
      </c>
      <c r="AD28" s="35">
        <v>-0.45595905338556442</v>
      </c>
      <c r="AE28" s="36" t="s">
        <v>172</v>
      </c>
    </row>
    <row r="29" spans="1:31" x14ac:dyDescent="0.25">
      <c r="A29" s="51">
        <v>26</v>
      </c>
      <c r="B29" s="52">
        <v>43867</v>
      </c>
      <c r="C29" s="53">
        <f t="shared" si="0"/>
        <v>2</v>
      </c>
      <c r="D29" s="53">
        <f t="shared" si="1"/>
        <v>6</v>
      </c>
      <c r="E29" s="51" t="str">
        <f t="shared" si="4"/>
        <v>Thu</v>
      </c>
      <c r="F29" s="51" t="str">
        <f t="shared" si="5"/>
        <v>N</v>
      </c>
      <c r="G29" s="93" t="s">
        <v>130</v>
      </c>
      <c r="H29" s="73" t="str">
        <f>VLOOKUP($B29,Projections!$W$3:$AA$43,5,FALSE)</f>
        <v>P</v>
      </c>
      <c r="I29" s="74">
        <f>INDEX(Projections!$O:$O,MATCH($B29,Projections!$D:$D,0))</f>
        <v>108.35013368304612</v>
      </c>
      <c r="J29" s="51"/>
      <c r="K29" s="54">
        <v>1</v>
      </c>
      <c r="L29" s="54"/>
      <c r="M29" s="53"/>
      <c r="N29" s="75">
        <f t="shared" si="11"/>
        <v>0</v>
      </c>
      <c r="O29" s="75">
        <f t="shared" si="12"/>
        <v>106.35361399008458</v>
      </c>
      <c r="P29" s="53"/>
      <c r="Q29" s="53"/>
      <c r="R29" s="61" t="s">
        <v>195</v>
      </c>
      <c r="S29" s="82">
        <f>ABS(N45-O45)</f>
        <v>0.91587405636755648</v>
      </c>
      <c r="T29" s="51"/>
      <c r="U29" s="51"/>
      <c r="V29" s="51"/>
      <c r="X29" s="4" t="str">
        <f t="shared" si="8"/>
        <v>Green</v>
      </c>
      <c r="Y29" s="32">
        <v>27</v>
      </c>
      <c r="Z29" s="33" t="s">
        <v>113</v>
      </c>
      <c r="AA29" s="34" t="s">
        <v>141</v>
      </c>
      <c r="AB29" s="34">
        <v>43783</v>
      </c>
      <c r="AC29" s="35">
        <v>105.2072520034245</v>
      </c>
      <c r="AD29" s="35">
        <v>-0.48177327748613907</v>
      </c>
      <c r="AE29" s="36" t="s">
        <v>172</v>
      </c>
    </row>
    <row r="30" spans="1:31" x14ac:dyDescent="0.25">
      <c r="A30" s="51">
        <v>27</v>
      </c>
      <c r="B30" s="52">
        <v>43871</v>
      </c>
      <c r="C30" s="53">
        <f>MONTH(B30)</f>
        <v>2</v>
      </c>
      <c r="D30" s="53">
        <f>DAY(B30)</f>
        <v>10</v>
      </c>
      <c r="E30" s="51" t="str">
        <f>TEXT(WEEKDAY(B30),"ddd")</f>
        <v>Mon</v>
      </c>
      <c r="F30" s="51" t="str">
        <f>IF(OR(E30="sat",E30="sun"),"Y","N")</f>
        <v>N</v>
      </c>
      <c r="G30" s="110" t="s">
        <v>133</v>
      </c>
      <c r="H30" s="73" t="str">
        <f>VLOOKUP($B30,Projections!$W$3:$AA$43,5,FALSE)</f>
        <v>S</v>
      </c>
      <c r="I30" s="74">
        <f>INDEX(Projections!$O:$O,MATCH($B30,Projections!$D:$D,0))</f>
        <v>103.18355475753287</v>
      </c>
      <c r="J30" s="51"/>
      <c r="K30" s="54">
        <v>1</v>
      </c>
      <c r="L30" s="54">
        <v>0</v>
      </c>
      <c r="M30" s="53"/>
      <c r="N30" s="75">
        <f t="shared" si="11"/>
        <v>108.35013368304612</v>
      </c>
      <c r="O30" s="75">
        <f t="shared" si="12"/>
        <v>0</v>
      </c>
      <c r="P30" s="53"/>
      <c r="Q30" s="53"/>
      <c r="R30" s="51"/>
      <c r="S30" s="53"/>
      <c r="T30" s="53"/>
      <c r="U30" s="53"/>
      <c r="V30" s="51"/>
      <c r="X30" s="4" t="str">
        <f t="shared" si="8"/>
        <v>Blue</v>
      </c>
      <c r="Y30" s="32">
        <v>28</v>
      </c>
      <c r="Z30" s="33" t="s">
        <v>109</v>
      </c>
      <c r="AA30" s="34" t="s">
        <v>143</v>
      </c>
      <c r="AB30" s="34">
        <v>43796</v>
      </c>
      <c r="AC30" s="35">
        <v>105.12143965001184</v>
      </c>
      <c r="AD30" s="35">
        <v>-0.50917317204174373</v>
      </c>
      <c r="AE30" s="36" t="s">
        <v>172</v>
      </c>
    </row>
    <row r="31" spans="1:31" x14ac:dyDescent="0.25">
      <c r="A31" s="51">
        <v>28</v>
      </c>
      <c r="B31" s="52">
        <v>43883</v>
      </c>
      <c r="C31" s="53">
        <f t="shared" si="0"/>
        <v>2</v>
      </c>
      <c r="D31" s="53">
        <f t="shared" si="1"/>
        <v>22</v>
      </c>
      <c r="E31" s="51" t="str">
        <f t="shared" si="4"/>
        <v>Sat</v>
      </c>
      <c r="F31" s="51" t="str">
        <f t="shared" si="5"/>
        <v>Y</v>
      </c>
      <c r="G31" s="93" t="s">
        <v>130</v>
      </c>
      <c r="H31" s="73" t="str">
        <f>VLOOKUP($B31,Projections!$W$3:$AA$43,5,FALSE)</f>
        <v>E</v>
      </c>
      <c r="I31" s="74">
        <f>INDEX(Projections!$O:$O,MATCH($B31,Projections!$D:$D,0))</f>
        <v>112.07009671988347</v>
      </c>
      <c r="J31" s="51"/>
      <c r="K31" s="54">
        <f>1-K29</f>
        <v>0</v>
      </c>
      <c r="L31" s="54">
        <f>1-L29</f>
        <v>1</v>
      </c>
      <c r="M31" s="53"/>
      <c r="N31" s="75">
        <f t="shared" ref="N31:N44" si="15">IF(K31=1,I31,0)</f>
        <v>0</v>
      </c>
      <c r="O31" s="75">
        <f t="shared" ref="O31:O44" si="16">IF(L31=1,I31,0)</f>
        <v>112.07009671988347</v>
      </c>
      <c r="P31" s="53"/>
      <c r="Q31" s="53"/>
      <c r="R31" s="51"/>
      <c r="S31" s="53"/>
      <c r="T31" s="53"/>
      <c r="U31" s="53"/>
      <c r="V31" s="51"/>
      <c r="X31" s="4" t="str">
        <f t="shared" si="8"/>
        <v>Green</v>
      </c>
      <c r="Y31" s="32">
        <v>29</v>
      </c>
      <c r="Z31" s="33" t="s">
        <v>120</v>
      </c>
      <c r="AA31" s="34" t="s">
        <v>143</v>
      </c>
      <c r="AB31" s="34">
        <v>43894</v>
      </c>
      <c r="AC31" s="35">
        <v>104.93835177737759</v>
      </c>
      <c r="AD31" s="35">
        <v>-0.56763315134640191</v>
      </c>
      <c r="AE31" s="36" t="s">
        <v>172</v>
      </c>
    </row>
    <row r="32" spans="1:31" x14ac:dyDescent="0.25">
      <c r="A32" s="51">
        <v>29</v>
      </c>
      <c r="B32" s="52">
        <v>43889</v>
      </c>
      <c r="C32" s="53">
        <f t="shared" si="0"/>
        <v>2</v>
      </c>
      <c r="D32" s="53">
        <f t="shared" si="1"/>
        <v>28</v>
      </c>
      <c r="E32" s="51" t="str">
        <f t="shared" si="4"/>
        <v>Fri</v>
      </c>
      <c r="F32" s="51" t="str">
        <f t="shared" si="5"/>
        <v>N</v>
      </c>
      <c r="G32" s="93" t="s">
        <v>128</v>
      </c>
      <c r="H32" s="73" t="str">
        <f>VLOOKUP($B32,Projections!$W$3:$AA$43,5,FALSE)</f>
        <v>P</v>
      </c>
      <c r="I32" s="74">
        <f>INDEX(Projections!$O:$O,MATCH($B32,Projections!$D:$D,0))</f>
        <v>106.64886850866949</v>
      </c>
      <c r="J32" s="51"/>
      <c r="K32" s="54">
        <v>1</v>
      </c>
      <c r="L32" s="54"/>
      <c r="M32" s="53"/>
      <c r="N32" s="75">
        <f t="shared" si="15"/>
        <v>106.64886850866949</v>
      </c>
      <c r="O32" s="75">
        <f t="shared" si="16"/>
        <v>0</v>
      </c>
      <c r="P32" s="53"/>
      <c r="Q32" s="53"/>
      <c r="R32" s="51"/>
      <c r="S32" s="53"/>
      <c r="T32" s="53"/>
      <c r="U32" s="53"/>
      <c r="V32" s="51"/>
      <c r="X32" s="4" t="str">
        <f t="shared" si="8"/>
        <v>Green</v>
      </c>
      <c r="Y32" s="32">
        <v>30</v>
      </c>
      <c r="Z32" s="33" t="s">
        <v>117</v>
      </c>
      <c r="AA32" s="34" t="s">
        <v>142</v>
      </c>
      <c r="AB32" s="34">
        <v>43913</v>
      </c>
      <c r="AC32" s="35">
        <v>104.74804751897572</v>
      </c>
      <c r="AD32" s="35">
        <v>-0.62839732347694022</v>
      </c>
      <c r="AE32" s="36" t="s">
        <v>172</v>
      </c>
    </row>
    <row r="33" spans="1:31" x14ac:dyDescent="0.25">
      <c r="A33" s="51">
        <v>30</v>
      </c>
      <c r="B33" s="52">
        <v>43894</v>
      </c>
      <c r="C33" s="53">
        <f t="shared" si="0"/>
        <v>3</v>
      </c>
      <c r="D33" s="53">
        <f t="shared" si="1"/>
        <v>4</v>
      </c>
      <c r="E33" s="51" t="str">
        <f t="shared" si="4"/>
        <v>Wed</v>
      </c>
      <c r="F33" s="51" t="str">
        <f t="shared" si="5"/>
        <v>N</v>
      </c>
      <c r="G33" s="93" t="s">
        <v>120</v>
      </c>
      <c r="H33" s="73" t="str">
        <f>VLOOKUP($B33,Projections!$W$3:$AA$43,5,FALSE)</f>
        <v>S</v>
      </c>
      <c r="I33" s="74">
        <f>INDEX(Projections!$O:$O,MATCH($B33,Projections!$D:$D,0))</f>
        <v>104.93835177737759</v>
      </c>
      <c r="J33" s="51"/>
      <c r="K33" s="54">
        <f>1-K12</f>
        <v>1</v>
      </c>
      <c r="L33" s="54">
        <f>1-L12</f>
        <v>0</v>
      </c>
      <c r="M33" s="53"/>
      <c r="N33" s="75">
        <f t="shared" si="15"/>
        <v>104.93835177737759</v>
      </c>
      <c r="O33" s="75">
        <f t="shared" si="16"/>
        <v>0</v>
      </c>
      <c r="P33" s="53"/>
      <c r="Q33" s="53"/>
      <c r="R33" s="67" t="s">
        <v>147</v>
      </c>
      <c r="S33" s="65" t="s">
        <v>177</v>
      </c>
      <c r="T33" s="68" t="s">
        <v>178</v>
      </c>
      <c r="U33" s="53"/>
      <c r="V33" s="51"/>
      <c r="X33" s="4" t="str">
        <f t="shared" si="8"/>
        <v>Green</v>
      </c>
      <c r="Y33" s="32">
        <v>31</v>
      </c>
      <c r="Z33" s="33" t="s">
        <v>123</v>
      </c>
      <c r="AA33" s="34" t="s">
        <v>141</v>
      </c>
      <c r="AB33" s="34">
        <v>43909</v>
      </c>
      <c r="AC33" s="35">
        <v>104.7171581284998</v>
      </c>
      <c r="AD33" s="35">
        <v>-0.63826030949548029</v>
      </c>
      <c r="AE33" s="36" t="s">
        <v>172</v>
      </c>
    </row>
    <row r="34" spans="1:31" x14ac:dyDescent="0.25">
      <c r="A34" s="51">
        <v>31</v>
      </c>
      <c r="B34" s="52">
        <v>43902</v>
      </c>
      <c r="C34" s="53">
        <f t="shared" si="0"/>
        <v>3</v>
      </c>
      <c r="D34" s="53">
        <f t="shared" si="1"/>
        <v>12</v>
      </c>
      <c r="E34" s="51" t="str">
        <f t="shared" si="4"/>
        <v>Thu</v>
      </c>
      <c r="F34" s="51" t="str">
        <f t="shared" si="5"/>
        <v>N</v>
      </c>
      <c r="G34" s="93" t="s">
        <v>110</v>
      </c>
      <c r="H34" s="73" t="str">
        <f>VLOOKUP($B34,Projections!$W$3:$AA$43,5,FALSE)</f>
        <v>P</v>
      </c>
      <c r="I34" s="74">
        <f>INDEX(Projections!$O:$O,MATCH($B34,Projections!$D:$D,0))</f>
        <v>107.27101418093361</v>
      </c>
      <c r="J34" s="51"/>
      <c r="K34" s="54">
        <f>1-K24</f>
        <v>0</v>
      </c>
      <c r="L34" s="54">
        <f>1-L24</f>
        <v>1</v>
      </c>
      <c r="M34" s="53"/>
      <c r="N34" s="75">
        <f t="shared" si="15"/>
        <v>0</v>
      </c>
      <c r="O34" s="75">
        <f t="shared" si="16"/>
        <v>107.27101418093361</v>
      </c>
      <c r="P34" s="53"/>
      <c r="Q34" s="53"/>
      <c r="R34" s="57" t="s">
        <v>109</v>
      </c>
      <c r="S34" s="76">
        <f t="shared" ref="S34:S62" si="17">COUNTIFS(K:K,1,G:G,R34)</f>
        <v>1</v>
      </c>
      <c r="T34" s="59">
        <f t="shared" ref="T34:T62" si="18">COUNTIFS(L:L,1,G:G,R34)</f>
        <v>1</v>
      </c>
      <c r="U34" s="53"/>
      <c r="V34" s="51"/>
      <c r="X34" s="4" t="str">
        <f t="shared" si="8"/>
        <v>Green</v>
      </c>
      <c r="Y34" s="32">
        <v>32</v>
      </c>
      <c r="Z34" s="33" t="s">
        <v>115</v>
      </c>
      <c r="AA34" s="34" t="s">
        <v>142</v>
      </c>
      <c r="AB34" s="34">
        <v>43815</v>
      </c>
      <c r="AC34" s="35">
        <v>104.56735904718494</v>
      </c>
      <c r="AD34" s="35">
        <v>-0.68609117380956997</v>
      </c>
      <c r="AE34" s="36" t="s">
        <v>172</v>
      </c>
    </row>
    <row r="35" spans="1:31" x14ac:dyDescent="0.25">
      <c r="A35" s="51">
        <v>32</v>
      </c>
      <c r="B35" s="52">
        <v>43904</v>
      </c>
      <c r="C35" s="53">
        <f t="shared" si="0"/>
        <v>3</v>
      </c>
      <c r="D35" s="53">
        <f t="shared" si="1"/>
        <v>14</v>
      </c>
      <c r="E35" s="51" t="str">
        <f t="shared" si="4"/>
        <v>Sat</v>
      </c>
      <c r="F35" s="51" t="str">
        <f t="shared" si="5"/>
        <v>Y</v>
      </c>
      <c r="G35" s="93" t="s">
        <v>118</v>
      </c>
      <c r="H35" s="73" t="str">
        <f>VLOOKUP($B35,Projections!$W$3:$AA$43,5,FALSE)</f>
        <v>M</v>
      </c>
      <c r="I35" s="74">
        <f>INDEX(Projections!$O:$O,MATCH($B35,Projections!$D:$D,0))</f>
        <v>114.73246462145121</v>
      </c>
      <c r="J35" s="51"/>
      <c r="K35" s="54">
        <v>1</v>
      </c>
      <c r="L35" s="54"/>
      <c r="M35" s="53"/>
      <c r="N35" s="75">
        <f t="shared" si="15"/>
        <v>114.73246462145121</v>
      </c>
      <c r="O35" s="75">
        <f t="shared" si="16"/>
        <v>0</v>
      </c>
      <c r="P35" s="53"/>
      <c r="Q35" s="53"/>
      <c r="R35" s="57" t="s">
        <v>110</v>
      </c>
      <c r="S35" s="76">
        <f t="shared" si="17"/>
        <v>1</v>
      </c>
      <c r="T35" s="59">
        <f t="shared" si="18"/>
        <v>1</v>
      </c>
      <c r="U35" s="53"/>
      <c r="V35" s="51"/>
      <c r="X35" s="4" t="str">
        <f t="shared" si="8"/>
        <v>Green</v>
      </c>
      <c r="Y35" s="32">
        <v>33</v>
      </c>
      <c r="Z35" s="33" t="s">
        <v>136</v>
      </c>
      <c r="AA35" s="34" t="s">
        <v>142</v>
      </c>
      <c r="AB35" s="34">
        <v>43794</v>
      </c>
      <c r="AC35" s="35">
        <v>104.24360727266166</v>
      </c>
      <c r="AD35" s="35">
        <v>-0.78946515356128377</v>
      </c>
      <c r="AE35" s="36" t="s">
        <v>172</v>
      </c>
    </row>
    <row r="36" spans="1:31" x14ac:dyDescent="0.25">
      <c r="A36" s="51">
        <v>33</v>
      </c>
      <c r="B36" s="52">
        <v>43906</v>
      </c>
      <c r="C36" s="53">
        <f t="shared" si="0"/>
        <v>3</v>
      </c>
      <c r="D36" s="53">
        <f t="shared" si="1"/>
        <v>16</v>
      </c>
      <c r="E36" s="51" t="str">
        <f t="shared" si="4"/>
        <v>Mon</v>
      </c>
      <c r="F36" s="51" t="str">
        <f t="shared" si="5"/>
        <v>N</v>
      </c>
      <c r="G36" s="93" t="s">
        <v>124</v>
      </c>
      <c r="H36" s="73" t="str">
        <f>VLOOKUP($B36,Projections!$W$3:$AA$43,5,FALSE)</f>
        <v>S</v>
      </c>
      <c r="I36" s="74">
        <f>INDEX(Projections!$O:$O,MATCH($B36,Projections!$D:$D,0))</f>
        <v>105.34573207846654</v>
      </c>
      <c r="J36" s="51"/>
      <c r="K36" s="54">
        <f>1-K4</f>
        <v>0</v>
      </c>
      <c r="L36" s="54">
        <f>1-L4</f>
        <v>1</v>
      </c>
      <c r="M36" s="53"/>
      <c r="N36" s="75">
        <f t="shared" si="15"/>
        <v>0</v>
      </c>
      <c r="O36" s="75">
        <f t="shared" si="16"/>
        <v>105.34573207846654</v>
      </c>
      <c r="P36" s="53"/>
      <c r="Q36" s="53"/>
      <c r="R36" s="57" t="s">
        <v>111</v>
      </c>
      <c r="S36" s="76">
        <f t="shared" si="17"/>
        <v>0</v>
      </c>
      <c r="T36" s="59">
        <f t="shared" si="18"/>
        <v>1</v>
      </c>
      <c r="U36" s="53"/>
      <c r="V36" s="51"/>
      <c r="X36" s="4" t="str">
        <f t="shared" si="8"/>
        <v>Blue</v>
      </c>
      <c r="Y36" s="32">
        <v>34</v>
      </c>
      <c r="Z36" s="33" t="s">
        <v>137</v>
      </c>
      <c r="AA36" s="34" t="s">
        <v>142</v>
      </c>
      <c r="AB36" s="34">
        <v>43920</v>
      </c>
      <c r="AC36" s="35">
        <v>104.22839291433205</v>
      </c>
      <c r="AD36" s="35">
        <v>-0.79432309996857953</v>
      </c>
      <c r="AE36" s="36" t="s">
        <v>172</v>
      </c>
    </row>
    <row r="37" spans="1:31" x14ac:dyDescent="0.25">
      <c r="A37" s="51">
        <v>34</v>
      </c>
      <c r="B37" s="52">
        <v>43909</v>
      </c>
      <c r="C37" s="53">
        <f t="shared" si="0"/>
        <v>3</v>
      </c>
      <c r="D37" s="53">
        <f t="shared" si="1"/>
        <v>19</v>
      </c>
      <c r="E37" s="51" t="str">
        <f t="shared" si="4"/>
        <v>Thu</v>
      </c>
      <c r="F37" s="51" t="str">
        <f t="shared" si="5"/>
        <v>N</v>
      </c>
      <c r="G37" s="93" t="s">
        <v>123</v>
      </c>
      <c r="H37" s="73" t="str">
        <f>VLOOKUP($B37,Projections!$W$3:$AA$43,5,FALSE)</f>
        <v>S</v>
      </c>
      <c r="I37" s="74">
        <f>INDEX(Projections!$O:$O,MATCH($B37,Projections!$D:$D,0))</f>
        <v>104.7171581284998</v>
      </c>
      <c r="J37" s="51"/>
      <c r="K37" s="54">
        <v>1</v>
      </c>
      <c r="L37" s="54">
        <v>0</v>
      </c>
      <c r="M37" s="53"/>
      <c r="N37" s="75">
        <f t="shared" si="15"/>
        <v>104.7171581284998</v>
      </c>
      <c r="O37" s="75">
        <f t="shared" si="16"/>
        <v>0</v>
      </c>
      <c r="P37" s="53"/>
      <c r="Q37" s="53"/>
      <c r="R37" s="57" t="s">
        <v>112</v>
      </c>
      <c r="S37" s="76">
        <f t="shared" si="17"/>
        <v>0</v>
      </c>
      <c r="T37" s="59">
        <f t="shared" si="18"/>
        <v>1</v>
      </c>
      <c r="U37" s="53"/>
      <c r="V37" s="51"/>
      <c r="X37" s="4" t="str">
        <f t="shared" si="8"/>
        <v>Green</v>
      </c>
      <c r="Y37" s="32">
        <v>35</v>
      </c>
      <c r="Z37" s="33" t="s">
        <v>133</v>
      </c>
      <c r="AA37" s="34" t="s">
        <v>141</v>
      </c>
      <c r="AB37" s="34">
        <v>43871</v>
      </c>
      <c r="AC37" s="35">
        <v>104.16355475753288</v>
      </c>
      <c r="AD37" s="35">
        <v>-0.81502593107418608</v>
      </c>
      <c r="AE37" s="36" t="s">
        <v>172</v>
      </c>
    </row>
    <row r="38" spans="1:31" x14ac:dyDescent="0.25">
      <c r="A38" s="51">
        <v>35</v>
      </c>
      <c r="B38" s="52">
        <v>43913</v>
      </c>
      <c r="C38" s="53">
        <f t="shared" si="0"/>
        <v>3</v>
      </c>
      <c r="D38" s="53">
        <f t="shared" si="1"/>
        <v>23</v>
      </c>
      <c r="E38" s="51" t="str">
        <f t="shared" si="4"/>
        <v>Mon</v>
      </c>
      <c r="F38" s="51" t="str">
        <f t="shared" si="5"/>
        <v>N</v>
      </c>
      <c r="G38" s="93" t="s">
        <v>117</v>
      </c>
      <c r="H38" s="73" t="str">
        <f>VLOOKUP($B38,Projections!$W$3:$AA$43,5,FALSE)</f>
        <v>S</v>
      </c>
      <c r="I38" s="74">
        <f>INDEX(Projections!$O:$O,MATCH($B38,Projections!$D:$D,0))</f>
        <v>104.74804751897572</v>
      </c>
      <c r="J38" s="51"/>
      <c r="K38" s="54">
        <f>1-K9</f>
        <v>1</v>
      </c>
      <c r="L38" s="54">
        <f>1-L9</f>
        <v>0</v>
      </c>
      <c r="M38" s="53"/>
      <c r="N38" s="75">
        <f t="shared" si="15"/>
        <v>104.74804751897572</v>
      </c>
      <c r="O38" s="75">
        <f t="shared" si="16"/>
        <v>0</v>
      </c>
      <c r="P38" s="53"/>
      <c r="Q38" s="53"/>
      <c r="R38" s="57" t="s">
        <v>113</v>
      </c>
      <c r="S38" s="76">
        <f t="shared" si="17"/>
        <v>1</v>
      </c>
      <c r="T38" s="59">
        <f t="shared" si="18"/>
        <v>1</v>
      </c>
      <c r="U38" s="53"/>
      <c r="V38" s="51"/>
      <c r="X38" s="4" t="str">
        <f t="shared" si="8"/>
        <v>Blue</v>
      </c>
      <c r="Y38" s="32">
        <v>36</v>
      </c>
      <c r="Z38" s="33" t="s">
        <v>129</v>
      </c>
      <c r="AA38" s="34" t="s">
        <v>142</v>
      </c>
      <c r="AB38" s="34">
        <v>43808</v>
      </c>
      <c r="AC38" s="35">
        <v>103.90543753676388</v>
      </c>
      <c r="AD38" s="35">
        <v>-0.89744279007869043</v>
      </c>
      <c r="AE38" s="36" t="s">
        <v>172</v>
      </c>
    </row>
    <row r="39" spans="1:31" x14ac:dyDescent="0.25">
      <c r="A39" s="51">
        <v>36</v>
      </c>
      <c r="B39" s="52">
        <v>43915</v>
      </c>
      <c r="C39" s="53">
        <f t="shared" si="0"/>
        <v>3</v>
      </c>
      <c r="D39" s="53">
        <f t="shared" si="1"/>
        <v>25</v>
      </c>
      <c r="E39" s="51" t="str">
        <f t="shared" si="4"/>
        <v>Wed</v>
      </c>
      <c r="F39" s="51" t="str">
        <f t="shared" si="5"/>
        <v>N</v>
      </c>
      <c r="G39" s="93" t="s">
        <v>119</v>
      </c>
      <c r="H39" s="73" t="str">
        <f>VLOOKUP($B39,Projections!$W$3:$AA$43,5,FALSE)</f>
        <v>E</v>
      </c>
      <c r="I39" s="74">
        <f>INDEX(Projections!$O:$O,MATCH($B39,Projections!$D:$D,0))</f>
        <v>110.57182377533613</v>
      </c>
      <c r="J39" s="51"/>
      <c r="K39" s="54"/>
      <c r="L39" s="54">
        <v>1</v>
      </c>
      <c r="M39" s="53"/>
      <c r="N39" s="75">
        <f t="shared" si="15"/>
        <v>0</v>
      </c>
      <c r="O39" s="75">
        <f t="shared" si="16"/>
        <v>110.57182377533613</v>
      </c>
      <c r="P39" s="53"/>
      <c r="Q39" s="53"/>
      <c r="R39" s="57" t="s">
        <v>114</v>
      </c>
      <c r="S39" s="76">
        <f t="shared" si="17"/>
        <v>1</v>
      </c>
      <c r="T39" s="59">
        <f t="shared" si="18"/>
        <v>1</v>
      </c>
      <c r="U39" s="53"/>
      <c r="V39" s="51"/>
      <c r="X39" s="4" t="str">
        <f t="shared" si="8"/>
        <v>Green</v>
      </c>
      <c r="Y39" s="32">
        <v>37</v>
      </c>
      <c r="Z39" s="33" t="s">
        <v>132</v>
      </c>
      <c r="AA39" s="34" t="s">
        <v>141</v>
      </c>
      <c r="AB39" s="34">
        <v>43790</v>
      </c>
      <c r="AC39" s="35">
        <v>103.85500547193563</v>
      </c>
      <c r="AD39" s="35">
        <v>-0.91354575432057017</v>
      </c>
      <c r="AE39" s="36" t="s">
        <v>172</v>
      </c>
    </row>
    <row r="40" spans="1:31" x14ac:dyDescent="0.25">
      <c r="A40" s="51">
        <v>37</v>
      </c>
      <c r="B40" s="52">
        <v>43917</v>
      </c>
      <c r="C40" s="53">
        <f t="shared" si="0"/>
        <v>3</v>
      </c>
      <c r="D40" s="53">
        <f t="shared" si="1"/>
        <v>27</v>
      </c>
      <c r="E40" s="51" t="str">
        <f t="shared" si="4"/>
        <v>Fri</v>
      </c>
      <c r="F40" s="51" t="str">
        <f t="shared" si="5"/>
        <v>N</v>
      </c>
      <c r="G40" s="93" t="s">
        <v>127</v>
      </c>
      <c r="H40" s="73" t="str">
        <f>VLOOKUP($B40,Projections!$W$3:$AA$43,5,FALSE)</f>
        <v>P</v>
      </c>
      <c r="I40" s="74">
        <f>INDEX(Projections!$O:$O,MATCH($B40,Projections!$D:$D,0))</f>
        <v>107.48718113567681</v>
      </c>
      <c r="J40" s="51"/>
      <c r="K40" s="54">
        <f>1-K23</f>
        <v>1</v>
      </c>
      <c r="L40" s="54">
        <f>1-L23</f>
        <v>0</v>
      </c>
      <c r="M40" s="53"/>
      <c r="N40" s="75">
        <f t="shared" si="15"/>
        <v>107.48718113567681</v>
      </c>
      <c r="O40" s="75">
        <f t="shared" si="16"/>
        <v>0</v>
      </c>
      <c r="P40" s="53"/>
      <c r="Q40" s="53"/>
      <c r="R40" s="57" t="s">
        <v>115</v>
      </c>
      <c r="S40" s="76">
        <f t="shared" si="17"/>
        <v>1</v>
      </c>
      <c r="T40" s="59">
        <f t="shared" si="18"/>
        <v>0</v>
      </c>
      <c r="U40" s="53"/>
      <c r="V40" s="51"/>
      <c r="X40" s="4" t="str">
        <f t="shared" si="8"/>
        <v>Blue</v>
      </c>
      <c r="Y40" s="32">
        <v>38</v>
      </c>
      <c r="Z40" s="33" t="s">
        <v>125</v>
      </c>
      <c r="AA40" s="34" t="s">
        <v>138</v>
      </c>
      <c r="AB40" s="34">
        <v>43831</v>
      </c>
      <c r="AC40" s="35">
        <v>103.52345285798867</v>
      </c>
      <c r="AD40" s="35">
        <v>-1.0194105430194083</v>
      </c>
      <c r="AE40" s="36" t="s">
        <v>172</v>
      </c>
    </row>
    <row r="41" spans="1:31" x14ac:dyDescent="0.25">
      <c r="A41" s="51">
        <v>38</v>
      </c>
      <c r="B41" s="52">
        <v>43920</v>
      </c>
      <c r="C41" s="53">
        <f t="shared" si="0"/>
        <v>3</v>
      </c>
      <c r="D41" s="53">
        <f t="shared" si="1"/>
        <v>30</v>
      </c>
      <c r="E41" s="51" t="str">
        <f t="shared" si="4"/>
        <v>Mon</v>
      </c>
      <c r="F41" s="51" t="str">
        <f t="shared" si="5"/>
        <v>N</v>
      </c>
      <c r="G41" s="93" t="s">
        <v>137</v>
      </c>
      <c r="H41" s="73" t="str">
        <f>VLOOKUP($B41,Projections!$W$3:$AA$43,5,FALSE)</f>
        <v>S</v>
      </c>
      <c r="I41" s="74">
        <f>INDEX(Projections!$O:$O,MATCH($B41,Projections!$D:$D,0))</f>
        <v>104.22839291433205</v>
      </c>
      <c r="J41" s="51"/>
      <c r="K41" s="54">
        <f>1-K26</f>
        <v>0</v>
      </c>
      <c r="L41" s="54">
        <f>1-L26</f>
        <v>1</v>
      </c>
      <c r="M41" s="53"/>
      <c r="N41" s="75">
        <f t="shared" si="15"/>
        <v>0</v>
      </c>
      <c r="O41" s="75">
        <f t="shared" si="16"/>
        <v>104.22839291433205</v>
      </c>
      <c r="P41" s="53"/>
      <c r="Q41" s="53"/>
      <c r="R41" s="57" t="s">
        <v>116</v>
      </c>
      <c r="S41" s="76">
        <f t="shared" si="17"/>
        <v>0</v>
      </c>
      <c r="T41" s="59">
        <f t="shared" si="18"/>
        <v>1</v>
      </c>
      <c r="U41" s="53"/>
      <c r="V41" s="51"/>
      <c r="X41" s="4" t="str">
        <f t="shared" si="8"/>
        <v>Blue</v>
      </c>
      <c r="Y41" s="32">
        <v>39</v>
      </c>
      <c r="Z41" s="33" t="s">
        <v>127</v>
      </c>
      <c r="AA41" s="34" t="s">
        <v>138</v>
      </c>
      <c r="AB41" s="34">
        <v>43844</v>
      </c>
      <c r="AC41" s="35">
        <v>102.77671713345711</v>
      </c>
      <c r="AD41" s="35">
        <v>-1.2578433478473483</v>
      </c>
      <c r="AE41" s="36" t="s">
        <v>172</v>
      </c>
    </row>
    <row r="42" spans="1:31" x14ac:dyDescent="0.25">
      <c r="A42" s="51">
        <v>39</v>
      </c>
      <c r="B42" s="52">
        <v>43922</v>
      </c>
      <c r="C42" s="53">
        <f t="shared" si="0"/>
        <v>4</v>
      </c>
      <c r="D42" s="53">
        <f t="shared" si="1"/>
        <v>1</v>
      </c>
      <c r="E42" s="51" t="str">
        <f t="shared" si="4"/>
        <v>Wed</v>
      </c>
      <c r="F42" s="51" t="str">
        <f t="shared" si="5"/>
        <v>N</v>
      </c>
      <c r="G42" s="93" t="s">
        <v>135</v>
      </c>
      <c r="H42" s="73" t="str">
        <f>VLOOKUP($B42,Projections!$W$3:$AA$43,5,FALSE)</f>
        <v>S</v>
      </c>
      <c r="I42" s="74">
        <f>INDEX(Projections!$O:$O,MATCH($B42,Projections!$D:$D,0))</f>
        <v>105.31163822851416</v>
      </c>
      <c r="J42" s="51"/>
      <c r="K42" s="54">
        <f>1-K6</f>
        <v>1</v>
      </c>
      <c r="L42" s="54">
        <f>1-L6</f>
        <v>0</v>
      </c>
      <c r="M42" s="53"/>
      <c r="N42" s="75">
        <f t="shared" si="15"/>
        <v>105.31163822851416</v>
      </c>
      <c r="O42" s="75">
        <f t="shared" si="16"/>
        <v>0</v>
      </c>
      <c r="P42" s="53"/>
      <c r="Q42" s="53"/>
      <c r="R42" s="57" t="s">
        <v>117</v>
      </c>
      <c r="S42" s="76">
        <f t="shared" si="17"/>
        <v>1</v>
      </c>
      <c r="T42" s="59">
        <f t="shared" si="18"/>
        <v>1</v>
      </c>
      <c r="U42" s="53"/>
      <c r="V42" s="51"/>
      <c r="X42" s="4" t="str">
        <f t="shared" si="8"/>
        <v>Blue</v>
      </c>
      <c r="Y42" s="32">
        <v>40</v>
      </c>
      <c r="Z42" s="33" t="s">
        <v>114</v>
      </c>
      <c r="AA42" s="34" t="s">
        <v>142</v>
      </c>
      <c r="AB42" s="34">
        <v>43766</v>
      </c>
      <c r="AC42" s="35">
        <v>102.49028361328433</v>
      </c>
      <c r="AD42" s="35">
        <v>-1.3493016045878818</v>
      </c>
      <c r="AE42" s="36" t="s">
        <v>172</v>
      </c>
    </row>
    <row r="43" spans="1:31" ht="15.75" thickBot="1" x14ac:dyDescent="0.3">
      <c r="A43" s="51">
        <v>40</v>
      </c>
      <c r="B43" s="52">
        <v>43930</v>
      </c>
      <c r="C43" s="53">
        <f t="shared" si="0"/>
        <v>4</v>
      </c>
      <c r="D43" s="53">
        <f t="shared" si="1"/>
        <v>9</v>
      </c>
      <c r="E43" s="51" t="str">
        <f t="shared" si="4"/>
        <v>Thu</v>
      </c>
      <c r="F43" s="51" t="str">
        <f t="shared" si="5"/>
        <v>N</v>
      </c>
      <c r="G43" s="93" t="s">
        <v>111</v>
      </c>
      <c r="H43" s="73" t="str">
        <f>VLOOKUP($B43,Projections!$W$3:$AA$43,5,FALSE)</f>
        <v>P</v>
      </c>
      <c r="I43" s="74">
        <f>INDEX(Projections!$O:$O,MATCH($B43,Projections!$D:$D,0))</f>
        <v>108.48428221560808</v>
      </c>
      <c r="J43" s="51"/>
      <c r="K43" s="54"/>
      <c r="L43" s="54">
        <v>1</v>
      </c>
      <c r="M43" s="53"/>
      <c r="N43" s="75">
        <f t="shared" si="15"/>
        <v>0</v>
      </c>
      <c r="O43" s="75">
        <f t="shared" si="16"/>
        <v>108.48428221560808</v>
      </c>
      <c r="P43" s="53"/>
      <c r="Q43" s="53"/>
      <c r="R43" s="57" t="s">
        <v>118</v>
      </c>
      <c r="S43" s="76">
        <f t="shared" si="17"/>
        <v>1</v>
      </c>
      <c r="T43" s="59">
        <f t="shared" si="18"/>
        <v>0</v>
      </c>
      <c r="U43" s="53"/>
      <c r="V43" s="51"/>
      <c r="X43" s="4" t="str">
        <f t="shared" si="8"/>
        <v>Green</v>
      </c>
      <c r="Y43" s="44">
        <v>41</v>
      </c>
      <c r="Z43" s="45" t="s">
        <v>137</v>
      </c>
      <c r="AA43" s="46" t="s">
        <v>142</v>
      </c>
      <c r="AB43" s="46">
        <v>43858</v>
      </c>
      <c r="AC43" s="47">
        <v>102.23661197568197</v>
      </c>
      <c r="AD43" s="47">
        <v>-1.4302989883634758</v>
      </c>
      <c r="AE43" s="48" t="s">
        <v>172</v>
      </c>
    </row>
    <row r="44" spans="1:31" x14ac:dyDescent="0.25">
      <c r="A44" s="51">
        <v>41</v>
      </c>
      <c r="B44" s="52">
        <v>43933</v>
      </c>
      <c r="C44" s="53">
        <f t="shared" si="0"/>
        <v>4</v>
      </c>
      <c r="D44" s="53">
        <f t="shared" si="1"/>
        <v>12</v>
      </c>
      <c r="E44" s="51" t="str">
        <f t="shared" si="4"/>
        <v>Sun</v>
      </c>
      <c r="F44" s="51" t="str">
        <f t="shared" si="5"/>
        <v>Y</v>
      </c>
      <c r="G44" s="93" t="s">
        <v>109</v>
      </c>
      <c r="H44" s="73" t="str">
        <f>VLOOKUP($B44,Projections!$W$3:$AA$43,5,FALSE)</f>
        <v>P</v>
      </c>
      <c r="I44" s="74">
        <f>INDEX(Projections!$O:$O,MATCH($B44,Projections!$D:$D,0))</f>
        <v>106.45939029219132</v>
      </c>
      <c r="J44" s="51"/>
      <c r="K44" s="54">
        <f>1-K11</f>
        <v>1</v>
      </c>
      <c r="L44" s="54">
        <f>1-L11</f>
        <v>0</v>
      </c>
      <c r="M44" s="53"/>
      <c r="N44" s="75">
        <f t="shared" si="15"/>
        <v>106.45939029219132</v>
      </c>
      <c r="O44" s="75">
        <f t="shared" si="16"/>
        <v>0</v>
      </c>
      <c r="P44" s="53"/>
      <c r="Q44" s="53"/>
      <c r="R44" s="57" t="s">
        <v>119</v>
      </c>
      <c r="S44" s="76">
        <f t="shared" si="17"/>
        <v>0</v>
      </c>
      <c r="T44" s="59">
        <f t="shared" si="18"/>
        <v>1</v>
      </c>
    </row>
    <row r="45" spans="1:31" x14ac:dyDescent="0.25">
      <c r="A45" s="109" t="s">
        <v>192</v>
      </c>
      <c r="B45" s="109"/>
      <c r="C45" s="109"/>
      <c r="D45" s="109"/>
      <c r="E45" s="109"/>
      <c r="F45" s="109"/>
      <c r="G45" s="53"/>
      <c r="H45" s="53"/>
      <c r="I45" s="74">
        <f>SUM(I4:I44)</f>
        <v>4375.3598347646139</v>
      </c>
      <c r="J45" s="53"/>
      <c r="K45" s="63">
        <f>SUM(K2:K44)</f>
        <v>21</v>
      </c>
      <c r="L45" s="63">
        <f>SUM(L2:L44)</f>
        <v>21</v>
      </c>
      <c r="M45" s="53"/>
      <c r="N45" s="83">
        <f>SUM(N2:N44)</f>
        <v>2238.1378544104905</v>
      </c>
      <c r="O45" s="83">
        <f>SUM(O2:O44)</f>
        <v>2237.2219803541229</v>
      </c>
      <c r="P45" s="53"/>
      <c r="Q45" s="53"/>
      <c r="R45" s="57" t="s">
        <v>120</v>
      </c>
      <c r="S45" s="76">
        <f t="shared" si="17"/>
        <v>1</v>
      </c>
      <c r="T45" s="59">
        <f t="shared" si="18"/>
        <v>1</v>
      </c>
    </row>
    <row r="46" spans="1:31" x14ac:dyDescent="0.25">
      <c r="N46" s="84">
        <f>N45-2100</f>
        <v>138.13785441049049</v>
      </c>
      <c r="O46" s="84">
        <f>O45-2100</f>
        <v>137.22198035412293</v>
      </c>
      <c r="R46" s="57" t="s">
        <v>121</v>
      </c>
      <c r="S46" s="76">
        <f t="shared" si="17"/>
        <v>1</v>
      </c>
      <c r="T46" s="59">
        <f t="shared" si="18"/>
        <v>0</v>
      </c>
    </row>
    <row r="47" spans="1:31" x14ac:dyDescent="0.25">
      <c r="N47" s="85">
        <f>N46/O46</f>
        <v>1.0066743976001804</v>
      </c>
      <c r="R47" s="57" t="s">
        <v>122</v>
      </c>
      <c r="S47" s="76">
        <f t="shared" si="17"/>
        <v>0</v>
      </c>
      <c r="T47" s="59">
        <f t="shared" si="18"/>
        <v>1</v>
      </c>
    </row>
    <row r="48" spans="1:31" x14ac:dyDescent="0.25">
      <c r="R48" s="57" t="s">
        <v>123</v>
      </c>
      <c r="S48" s="76">
        <f t="shared" si="17"/>
        <v>1</v>
      </c>
      <c r="T48" s="59">
        <f t="shared" si="18"/>
        <v>0</v>
      </c>
    </row>
    <row r="49" spans="18:20" x14ac:dyDescent="0.25">
      <c r="R49" s="57" t="s">
        <v>124</v>
      </c>
      <c r="S49" s="76">
        <f t="shared" si="17"/>
        <v>1</v>
      </c>
      <c r="T49" s="59">
        <f t="shared" si="18"/>
        <v>1</v>
      </c>
    </row>
    <row r="50" spans="18:20" x14ac:dyDescent="0.25">
      <c r="R50" s="57" t="s">
        <v>125</v>
      </c>
      <c r="S50" s="76">
        <f t="shared" si="17"/>
        <v>0</v>
      </c>
      <c r="T50" s="59">
        <f t="shared" si="18"/>
        <v>2</v>
      </c>
    </row>
    <row r="51" spans="18:20" x14ac:dyDescent="0.25">
      <c r="R51" s="57" t="s">
        <v>126</v>
      </c>
      <c r="S51" s="76">
        <f t="shared" si="17"/>
        <v>0</v>
      </c>
      <c r="T51" s="59">
        <f t="shared" si="18"/>
        <v>1</v>
      </c>
    </row>
    <row r="52" spans="18:20" x14ac:dyDescent="0.25">
      <c r="R52" s="57" t="s">
        <v>127</v>
      </c>
      <c r="S52" s="76">
        <f t="shared" si="17"/>
        <v>1</v>
      </c>
      <c r="T52" s="59">
        <f t="shared" si="18"/>
        <v>1</v>
      </c>
    </row>
    <row r="53" spans="18:20" x14ac:dyDescent="0.25">
      <c r="R53" s="57" t="s">
        <v>128</v>
      </c>
      <c r="S53" s="76">
        <f t="shared" si="17"/>
        <v>1</v>
      </c>
      <c r="T53" s="59">
        <f t="shared" si="18"/>
        <v>0</v>
      </c>
    </row>
    <row r="54" spans="18:20" x14ac:dyDescent="0.25">
      <c r="R54" s="57" t="s">
        <v>129</v>
      </c>
      <c r="S54" s="76">
        <f t="shared" si="17"/>
        <v>1</v>
      </c>
      <c r="T54" s="59">
        <f t="shared" si="18"/>
        <v>1</v>
      </c>
    </row>
    <row r="55" spans="18:20" x14ac:dyDescent="0.25">
      <c r="R55" s="57" t="s">
        <v>130</v>
      </c>
      <c r="S55" s="76">
        <f t="shared" si="17"/>
        <v>1</v>
      </c>
      <c r="T55" s="59">
        <f t="shared" si="18"/>
        <v>1</v>
      </c>
    </row>
    <row r="56" spans="18:20" x14ac:dyDescent="0.25">
      <c r="R56" s="57" t="s">
        <v>131</v>
      </c>
      <c r="S56" s="76">
        <f t="shared" si="17"/>
        <v>0</v>
      </c>
      <c r="T56" s="59">
        <f t="shared" si="18"/>
        <v>1</v>
      </c>
    </row>
    <row r="57" spans="18:20" x14ac:dyDescent="0.25">
      <c r="R57" s="57" t="s">
        <v>132</v>
      </c>
      <c r="S57" s="76">
        <f t="shared" si="17"/>
        <v>1</v>
      </c>
      <c r="T57" s="59">
        <f t="shared" si="18"/>
        <v>0</v>
      </c>
    </row>
    <row r="58" spans="18:20" x14ac:dyDescent="0.25">
      <c r="R58" s="57" t="s">
        <v>133</v>
      </c>
      <c r="S58" s="76">
        <f t="shared" si="17"/>
        <v>1</v>
      </c>
      <c r="T58" s="59">
        <f t="shared" si="18"/>
        <v>0</v>
      </c>
    </row>
    <row r="59" spans="18:20" x14ac:dyDescent="0.25">
      <c r="R59" s="57" t="s">
        <v>134</v>
      </c>
      <c r="S59" s="76">
        <f t="shared" si="17"/>
        <v>1</v>
      </c>
      <c r="T59" s="59">
        <f t="shared" si="18"/>
        <v>0</v>
      </c>
    </row>
    <row r="60" spans="18:20" x14ac:dyDescent="0.25">
      <c r="R60" s="57" t="s">
        <v>135</v>
      </c>
      <c r="S60" s="76">
        <f t="shared" si="17"/>
        <v>1</v>
      </c>
      <c r="T60" s="59">
        <f t="shared" si="18"/>
        <v>1</v>
      </c>
    </row>
    <row r="61" spans="18:20" x14ac:dyDescent="0.25">
      <c r="R61" s="57" t="s">
        <v>136</v>
      </c>
      <c r="S61" s="76">
        <f t="shared" si="17"/>
        <v>1</v>
      </c>
      <c r="T61" s="59">
        <f t="shared" si="18"/>
        <v>0</v>
      </c>
    </row>
    <row r="62" spans="18:20" x14ac:dyDescent="0.25">
      <c r="R62" s="58" t="s">
        <v>137</v>
      </c>
      <c r="S62" s="77">
        <f t="shared" si="17"/>
        <v>1</v>
      </c>
      <c r="T62" s="60">
        <f t="shared" si="18"/>
        <v>1</v>
      </c>
    </row>
  </sheetData>
  <sortState xmlns:xlrd2="http://schemas.microsoft.com/office/spreadsheetml/2017/richdata2" ref="R34:R74">
    <sortCondition ref="R34"/>
  </sortState>
  <conditionalFormatting sqref="K2:K44">
    <cfRule type="cellIs" dxfId="11" priority="6" operator="greaterThan">
      <formula>0</formula>
    </cfRule>
  </conditionalFormatting>
  <conditionalFormatting sqref="L2:L44">
    <cfRule type="cellIs" dxfId="10" priority="5" operator="greaterThan">
      <formula>0</formula>
    </cfRule>
  </conditionalFormatting>
  <conditionalFormatting sqref="AC3:AC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43">
    <cfRule type="expression" dxfId="9" priority="1">
      <formula>X3="Green"</formula>
    </cfRule>
    <cfRule type="expression" dxfId="8" priority="2">
      <formula>X3="BLUE"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AAB0-D740-44D2-AB79-7B51E146801D}">
  <dimension ref="A1:AH61"/>
  <sheetViews>
    <sheetView zoomScale="75" zoomScaleNormal="75" workbookViewId="0">
      <selection activeCell="G10" sqref="G10"/>
    </sheetView>
  </sheetViews>
  <sheetFormatPr defaultRowHeight="15" x14ac:dyDescent="0.25"/>
  <cols>
    <col min="1" max="1" width="10.140625" customWidth="1"/>
    <col min="2" max="2" width="13.5703125" bestFit="1" customWidth="1"/>
    <col min="3" max="3" width="8" bestFit="1" customWidth="1"/>
    <col min="4" max="4" width="5.28515625" bestFit="1" customWidth="1"/>
    <col min="5" max="5" width="10.140625" customWidth="1"/>
    <col min="6" max="6" width="13.140625" customWidth="1"/>
    <col min="7" max="7" width="27.42578125" bestFit="1" customWidth="1"/>
    <col min="8" max="8" width="8.7109375" bestFit="1" customWidth="1"/>
    <col min="9" max="9" width="13.5703125" bestFit="1" customWidth="1"/>
    <col min="10" max="10" width="7.140625" bestFit="1" customWidth="1"/>
    <col min="11" max="11" width="7.5703125" bestFit="1" customWidth="1"/>
    <col min="12" max="14" width="6.5703125" customWidth="1"/>
    <col min="15" max="15" width="5" bestFit="1" customWidth="1"/>
    <col min="16" max="16" width="8.7109375" bestFit="1" customWidth="1"/>
    <col min="17" max="17" width="9.140625" bestFit="1" customWidth="1"/>
    <col min="18" max="18" width="9.28515625" bestFit="1" customWidth="1"/>
    <col min="19" max="19" width="8.5703125" bestFit="1" customWidth="1"/>
    <col min="20" max="20" width="4.140625" customWidth="1"/>
    <col min="21" max="21" width="27.42578125" bestFit="1" customWidth="1"/>
    <col min="22" max="22" width="12.28515625" bestFit="1" customWidth="1"/>
    <col min="23" max="23" width="5.85546875" bestFit="1" customWidth="1"/>
    <col min="24" max="25" width="5.85546875" customWidth="1"/>
    <col min="26" max="26" width="14.85546875" bestFit="1" customWidth="1"/>
    <col min="27" max="27" width="4.28515625" customWidth="1"/>
    <col min="28" max="28" width="6.5703125" bestFit="1" customWidth="1"/>
    <col min="29" max="29" width="27.42578125" bestFit="1" customWidth="1"/>
    <col min="30" max="30" width="5.85546875" bestFit="1" customWidth="1"/>
    <col min="31" max="31" width="13.7109375" bestFit="1" customWidth="1"/>
    <col min="32" max="32" width="8.28515625" bestFit="1" customWidth="1"/>
    <col min="33" max="33" width="13.42578125" bestFit="1" customWidth="1"/>
    <col min="34" max="34" width="11.140625" bestFit="1" customWidth="1"/>
  </cols>
  <sheetData>
    <row r="1" spans="1:34" ht="30.75" thickBot="1" x14ac:dyDescent="0.3">
      <c r="A1" s="49" t="s">
        <v>173</v>
      </c>
      <c r="B1" s="49" t="s">
        <v>161</v>
      </c>
      <c r="C1" s="49" t="s">
        <v>106</v>
      </c>
      <c r="D1" s="49" t="s">
        <v>1</v>
      </c>
      <c r="E1" s="49" t="s">
        <v>174</v>
      </c>
      <c r="F1" s="49" t="s">
        <v>175</v>
      </c>
      <c r="G1" s="49" t="s">
        <v>147</v>
      </c>
      <c r="H1" s="49" t="s">
        <v>176</v>
      </c>
      <c r="I1" s="49" t="s">
        <v>193</v>
      </c>
      <c r="J1" s="50"/>
      <c r="K1" s="98" t="s">
        <v>232</v>
      </c>
      <c r="L1" s="99" t="s">
        <v>246</v>
      </c>
      <c r="M1" s="100" t="s">
        <v>247</v>
      </c>
      <c r="N1" s="101" t="s">
        <v>248</v>
      </c>
      <c r="O1" s="80"/>
      <c r="P1" s="98" t="s">
        <v>232</v>
      </c>
      <c r="Q1" s="99" t="s">
        <v>246</v>
      </c>
      <c r="R1" s="100" t="s">
        <v>247</v>
      </c>
      <c r="S1" s="101" t="s">
        <v>248</v>
      </c>
      <c r="T1" s="50"/>
      <c r="U1" s="64" t="s">
        <v>106</v>
      </c>
      <c r="V1" s="103" t="s">
        <v>232</v>
      </c>
      <c r="W1" s="104" t="s">
        <v>246</v>
      </c>
      <c r="X1" s="105" t="s">
        <v>247</v>
      </c>
      <c r="Y1" s="106" t="s">
        <v>248</v>
      </c>
      <c r="Z1" s="50"/>
    </row>
    <row r="2" spans="1:34" x14ac:dyDescent="0.25">
      <c r="A2" s="70">
        <v>-2</v>
      </c>
      <c r="B2" s="71">
        <v>43747</v>
      </c>
      <c r="C2" s="72">
        <f t="shared" ref="C2:C44" si="0">MONTH(B2)</f>
        <v>10</v>
      </c>
      <c r="D2" s="72">
        <f t="shared" ref="D2:D44" si="1">DAY(B2)</f>
        <v>9</v>
      </c>
      <c r="E2" s="70" t="str">
        <f>TEXT(WEEKDAY(B2),"ddd")</f>
        <v>Wed</v>
      </c>
      <c r="F2" s="70" t="str">
        <f>IF(OR(E2="sat",E2="sun"),"Y","N")</f>
        <v>N</v>
      </c>
      <c r="G2" s="70" t="s">
        <v>136</v>
      </c>
      <c r="H2" s="97" t="s">
        <v>172</v>
      </c>
      <c r="I2" s="94"/>
      <c r="J2" s="51"/>
      <c r="K2" s="54">
        <v>0</v>
      </c>
      <c r="L2" s="54">
        <v>0</v>
      </c>
      <c r="M2" s="54">
        <v>0</v>
      </c>
      <c r="N2" s="54">
        <v>0</v>
      </c>
      <c r="O2" s="53"/>
      <c r="P2" s="75">
        <f>IF(K2=1,I2,0)</f>
        <v>0</v>
      </c>
      <c r="Q2" s="75">
        <f>IF(L2=1,$I2,0)</f>
        <v>0</v>
      </c>
      <c r="R2" s="75">
        <f t="shared" ref="R2:S2" si="2">IF(M2=1,$I2,0)</f>
        <v>0</v>
      </c>
      <c r="S2" s="75">
        <f t="shared" si="2"/>
        <v>0</v>
      </c>
      <c r="T2" s="53"/>
      <c r="U2" s="55">
        <v>10</v>
      </c>
      <c r="V2" s="76">
        <f t="shared" ref="V2:Y8" si="3">COUNTIFS($C:$C,$U2,K:K,1)</f>
        <v>1</v>
      </c>
      <c r="W2" s="76">
        <f t="shared" si="3"/>
        <v>1</v>
      </c>
      <c r="X2" s="76">
        <f t="shared" si="3"/>
        <v>0</v>
      </c>
      <c r="Y2" s="59">
        <f t="shared" si="3"/>
        <v>0</v>
      </c>
      <c r="Z2" s="51"/>
      <c r="AB2" s="21" t="s">
        <v>39</v>
      </c>
      <c r="AC2" s="22" t="s">
        <v>147</v>
      </c>
      <c r="AD2" s="22" t="s">
        <v>1</v>
      </c>
      <c r="AE2" s="22" t="s">
        <v>161</v>
      </c>
      <c r="AF2" s="22" t="s">
        <v>165</v>
      </c>
      <c r="AG2" s="23" t="s">
        <v>166</v>
      </c>
      <c r="AH2" s="25" t="s">
        <v>176</v>
      </c>
    </row>
    <row r="3" spans="1:34" x14ac:dyDescent="0.25">
      <c r="A3" s="70">
        <v>-1</v>
      </c>
      <c r="B3" s="71">
        <v>43755</v>
      </c>
      <c r="C3" s="72">
        <f t="shared" si="0"/>
        <v>10</v>
      </c>
      <c r="D3" s="72">
        <f t="shared" si="1"/>
        <v>17</v>
      </c>
      <c r="E3" s="70" t="str">
        <f t="shared" ref="E3:E44" si="4">TEXT(WEEKDAY(B3),"ddd")</f>
        <v>Thu</v>
      </c>
      <c r="F3" s="70" t="str">
        <f t="shared" ref="F3:F44" si="5">IF(OR(E3="sat",E3="sun"),"Y","N")</f>
        <v>N</v>
      </c>
      <c r="G3" s="70" t="s">
        <v>125</v>
      </c>
      <c r="H3" s="70" t="s">
        <v>172</v>
      </c>
      <c r="I3" s="94">
        <v>100</v>
      </c>
      <c r="J3" s="51"/>
      <c r="K3" s="54">
        <v>0</v>
      </c>
      <c r="L3" s="54">
        <v>0</v>
      </c>
      <c r="M3" s="54">
        <v>0</v>
      </c>
      <c r="N3" s="54">
        <v>0</v>
      </c>
      <c r="O3" s="53"/>
      <c r="P3" s="75">
        <f t="shared" ref="P3:P18" si="6">IF(K3=1,I3,0)</f>
        <v>0</v>
      </c>
      <c r="Q3" s="75">
        <f t="shared" ref="Q3:Q18" si="7">IF(L3=1,I3,0)</f>
        <v>0</v>
      </c>
      <c r="R3" s="75">
        <f t="shared" ref="R3:R18" si="8">IF(M3=1,$I3,0)</f>
        <v>0</v>
      </c>
      <c r="S3" s="75">
        <f t="shared" ref="S3:S18" si="9">IF(N3=1,$I3,0)</f>
        <v>0</v>
      </c>
      <c r="T3" s="53"/>
      <c r="U3" s="55">
        <v>11</v>
      </c>
      <c r="V3" s="76">
        <f t="shared" si="3"/>
        <v>1</v>
      </c>
      <c r="W3" s="76">
        <f t="shared" si="3"/>
        <v>1</v>
      </c>
      <c r="X3" s="76">
        <f t="shared" si="3"/>
        <v>3</v>
      </c>
      <c r="Y3" s="59">
        <f t="shared" si="3"/>
        <v>2</v>
      </c>
      <c r="Z3" s="51"/>
      <c r="AA3" s="4" t="str">
        <f t="shared" ref="AA3:AA43" si="10">IF(COUNTIFS(B:B,AE3,L:L,1)&gt;0,"B",IF(COUNTIFS(B:B,AE3,K:K,1)&gt;0,"A",IF(COUNTIFS(B:B,AE3,M:M,1)&gt;0,"C",IF(COUNTIFS(B:B,AE3,N:N,1)&gt;0,"D",""))))</f>
        <v/>
      </c>
      <c r="AB3" s="32">
        <v>1</v>
      </c>
      <c r="AC3" s="33" t="s">
        <v>122</v>
      </c>
      <c r="AD3" s="34" t="s">
        <v>141</v>
      </c>
      <c r="AE3" s="34">
        <v>43818</v>
      </c>
      <c r="AF3" s="35">
        <v>117.01544207601157</v>
      </c>
      <c r="AG3" s="35">
        <v>3.2885832040047576</v>
      </c>
      <c r="AH3" s="36" t="s">
        <v>169</v>
      </c>
    </row>
    <row r="4" spans="1:34" x14ac:dyDescent="0.25">
      <c r="A4" s="51">
        <v>1</v>
      </c>
      <c r="B4" s="52">
        <v>43764</v>
      </c>
      <c r="C4" s="53">
        <f t="shared" si="0"/>
        <v>10</v>
      </c>
      <c r="D4" s="53">
        <f t="shared" si="1"/>
        <v>26</v>
      </c>
      <c r="E4" s="51" t="str">
        <f t="shared" si="4"/>
        <v>Sat</v>
      </c>
      <c r="F4" s="51" t="str">
        <f t="shared" si="5"/>
        <v>Y</v>
      </c>
      <c r="G4" s="93" t="s">
        <v>124</v>
      </c>
      <c r="H4" s="73" t="str">
        <f>VLOOKUP($B4,Projections!$W$3:$AA$43,5,FALSE)</f>
        <v>M</v>
      </c>
      <c r="I4" s="74">
        <f>INDEX(Projections!$O:$O,MATCH($B4,Projections!$D:$D,0))</f>
        <v>110.41939999167735</v>
      </c>
      <c r="J4" s="51"/>
      <c r="K4" s="54"/>
      <c r="L4" s="54">
        <v>1</v>
      </c>
      <c r="M4" s="54"/>
      <c r="N4" s="54"/>
      <c r="O4" s="53"/>
      <c r="P4" s="75">
        <f t="shared" si="6"/>
        <v>0</v>
      </c>
      <c r="Q4" s="75">
        <f t="shared" si="7"/>
        <v>110.41939999167735</v>
      </c>
      <c r="R4" s="75">
        <f t="shared" si="8"/>
        <v>0</v>
      </c>
      <c r="S4" s="75">
        <f t="shared" si="9"/>
        <v>0</v>
      </c>
      <c r="T4" s="53"/>
      <c r="U4" s="55">
        <v>12</v>
      </c>
      <c r="V4" s="76">
        <f t="shared" si="3"/>
        <v>2</v>
      </c>
      <c r="W4" s="76">
        <f t="shared" si="3"/>
        <v>2</v>
      </c>
      <c r="X4" s="76">
        <f t="shared" si="3"/>
        <v>1</v>
      </c>
      <c r="Y4" s="59">
        <f t="shared" si="3"/>
        <v>2</v>
      </c>
      <c r="Z4" s="51"/>
      <c r="AA4" s="4" t="str">
        <f t="shared" si="10"/>
        <v>A</v>
      </c>
      <c r="AB4" s="32">
        <v>2</v>
      </c>
      <c r="AC4" s="33" t="s">
        <v>118</v>
      </c>
      <c r="AD4" s="34" t="s">
        <v>138</v>
      </c>
      <c r="AE4" s="34">
        <v>43904</v>
      </c>
      <c r="AF4" s="35">
        <v>114.73246462145121</v>
      </c>
      <c r="AG4" s="35">
        <v>2.5596282337691405</v>
      </c>
      <c r="AH4" s="36" t="s">
        <v>169</v>
      </c>
    </row>
    <row r="5" spans="1:34" x14ac:dyDescent="0.25">
      <c r="A5" s="51">
        <v>2</v>
      </c>
      <c r="B5" s="52">
        <v>43766</v>
      </c>
      <c r="C5" s="53">
        <f t="shared" si="0"/>
        <v>10</v>
      </c>
      <c r="D5" s="53">
        <f t="shared" si="1"/>
        <v>28</v>
      </c>
      <c r="E5" s="51" t="str">
        <f t="shared" si="4"/>
        <v>Mon</v>
      </c>
      <c r="F5" s="51" t="str">
        <f t="shared" si="5"/>
        <v>N</v>
      </c>
      <c r="G5" s="93" t="s">
        <v>114</v>
      </c>
      <c r="H5" s="73" t="str">
        <f>VLOOKUP($B5,Projections!$W$3:$AA$43,5,FALSE)</f>
        <v>S</v>
      </c>
      <c r="I5" s="74">
        <f>INDEX(Projections!$O:$O,MATCH($B5,Projections!$D:$D,0))</f>
        <v>102.49028361328433</v>
      </c>
      <c r="J5" s="51"/>
      <c r="K5" s="54">
        <v>1</v>
      </c>
      <c r="L5" s="54"/>
      <c r="M5" s="54"/>
      <c r="N5" s="54"/>
      <c r="O5" s="53"/>
      <c r="P5" s="75">
        <f t="shared" si="6"/>
        <v>102.49028361328433</v>
      </c>
      <c r="Q5" s="75">
        <f t="shared" si="7"/>
        <v>0</v>
      </c>
      <c r="R5" s="75">
        <f t="shared" si="8"/>
        <v>0</v>
      </c>
      <c r="S5" s="75">
        <f t="shared" si="9"/>
        <v>0</v>
      </c>
      <c r="T5" s="53"/>
      <c r="U5" s="55">
        <v>1</v>
      </c>
      <c r="V5" s="76">
        <f t="shared" si="3"/>
        <v>3</v>
      </c>
      <c r="W5" s="76">
        <f t="shared" si="3"/>
        <v>1</v>
      </c>
      <c r="X5" s="76">
        <f t="shared" si="3"/>
        <v>1</v>
      </c>
      <c r="Y5" s="59">
        <f t="shared" si="3"/>
        <v>2</v>
      </c>
      <c r="Z5" s="51"/>
      <c r="AA5" s="4" t="str">
        <f t="shared" si="10"/>
        <v>C</v>
      </c>
      <c r="AB5" s="32">
        <v>3</v>
      </c>
      <c r="AC5" s="33" t="s">
        <v>130</v>
      </c>
      <c r="AD5" s="34" t="s">
        <v>138</v>
      </c>
      <c r="AE5" s="34">
        <v>43883</v>
      </c>
      <c r="AF5" s="35">
        <v>112.15009671988346</v>
      </c>
      <c r="AG5" s="35">
        <v>1.7350778585280309</v>
      </c>
      <c r="AH5" s="36" t="s">
        <v>170</v>
      </c>
    </row>
    <row r="6" spans="1:34" x14ac:dyDescent="0.25">
      <c r="A6" s="51">
        <v>3</v>
      </c>
      <c r="B6" s="52">
        <v>43771</v>
      </c>
      <c r="C6" s="53">
        <f t="shared" si="0"/>
        <v>11</v>
      </c>
      <c r="D6" s="53">
        <f t="shared" si="1"/>
        <v>2</v>
      </c>
      <c r="E6" s="51" t="str">
        <f t="shared" si="4"/>
        <v>Sat</v>
      </c>
      <c r="F6" s="51" t="str">
        <f t="shared" si="5"/>
        <v>Y</v>
      </c>
      <c r="G6" s="93" t="s">
        <v>135</v>
      </c>
      <c r="H6" s="73" t="str">
        <f>VLOOKUP($B6,Projections!$W$3:$AA$43,5,FALSE)</f>
        <v>P</v>
      </c>
      <c r="I6" s="74">
        <f>INDEX(Projections!$O:$O,MATCH($B6,Projections!$D:$D,0))</f>
        <v>108.70823362217985</v>
      </c>
      <c r="J6" s="51"/>
      <c r="K6" s="54"/>
      <c r="L6" s="54"/>
      <c r="M6" s="54"/>
      <c r="N6" s="54">
        <v>1</v>
      </c>
      <c r="O6" s="53"/>
      <c r="P6" s="75">
        <f t="shared" si="6"/>
        <v>0</v>
      </c>
      <c r="Q6" s="75">
        <f t="shared" si="7"/>
        <v>0</v>
      </c>
      <c r="R6" s="75">
        <f t="shared" si="8"/>
        <v>0</v>
      </c>
      <c r="S6" s="75">
        <f t="shared" si="9"/>
        <v>108.70823362217985</v>
      </c>
      <c r="T6" s="53"/>
      <c r="U6" s="55">
        <v>2</v>
      </c>
      <c r="V6" s="76">
        <f t="shared" si="3"/>
        <v>1</v>
      </c>
      <c r="W6" s="76">
        <f t="shared" si="3"/>
        <v>1</v>
      </c>
      <c r="X6" s="76">
        <f t="shared" si="3"/>
        <v>2</v>
      </c>
      <c r="Y6" s="59">
        <f t="shared" si="3"/>
        <v>1</v>
      </c>
      <c r="Z6" s="51"/>
      <c r="AA6" s="4" t="str">
        <f t="shared" si="10"/>
        <v>D</v>
      </c>
      <c r="AB6" s="32">
        <v>4</v>
      </c>
      <c r="AC6" s="33" t="s">
        <v>121</v>
      </c>
      <c r="AD6" s="34" t="s">
        <v>141</v>
      </c>
      <c r="AE6" s="34">
        <v>43804</v>
      </c>
      <c r="AF6" s="35">
        <v>111.06741457179216</v>
      </c>
      <c r="AG6" s="35">
        <v>1.389377321074182</v>
      </c>
      <c r="AH6" s="36" t="s">
        <v>170</v>
      </c>
    </row>
    <row r="7" spans="1:34" x14ac:dyDescent="0.25">
      <c r="A7" s="51">
        <v>4</v>
      </c>
      <c r="B7" s="52">
        <v>43783</v>
      </c>
      <c r="C7" s="53">
        <f t="shared" si="0"/>
        <v>11</v>
      </c>
      <c r="D7" s="53">
        <f t="shared" si="1"/>
        <v>14</v>
      </c>
      <c r="E7" s="51" t="str">
        <f t="shared" si="4"/>
        <v>Thu</v>
      </c>
      <c r="F7" s="51" t="str">
        <f t="shared" si="5"/>
        <v>N</v>
      </c>
      <c r="G7" s="93" t="s">
        <v>113</v>
      </c>
      <c r="H7" s="73" t="str">
        <f>VLOOKUP($B7,Projections!$W$3:$AA$43,5,FALSE)</f>
        <v>S</v>
      </c>
      <c r="I7" s="74">
        <f>INDEX(Projections!$O:$O,MATCH($B7,Projections!$D:$D,0))</f>
        <v>105.2072520034245</v>
      </c>
      <c r="J7" s="51"/>
      <c r="K7" s="54"/>
      <c r="L7" s="54"/>
      <c r="M7" s="54">
        <v>1</v>
      </c>
      <c r="N7" s="54"/>
      <c r="O7" s="53"/>
      <c r="P7" s="75">
        <f t="shared" si="6"/>
        <v>0</v>
      </c>
      <c r="Q7" s="75">
        <f t="shared" si="7"/>
        <v>0</v>
      </c>
      <c r="R7" s="75">
        <f t="shared" si="8"/>
        <v>105.2072520034245</v>
      </c>
      <c r="S7" s="75">
        <f t="shared" si="9"/>
        <v>0</v>
      </c>
      <c r="T7" s="53"/>
      <c r="U7" s="55">
        <v>3</v>
      </c>
      <c r="V7" s="76">
        <f t="shared" si="3"/>
        <v>2</v>
      </c>
      <c r="W7" s="76">
        <f t="shared" si="3"/>
        <v>3</v>
      </c>
      <c r="X7" s="76">
        <f t="shared" si="3"/>
        <v>2</v>
      </c>
      <c r="Y7" s="59">
        <f t="shared" si="3"/>
        <v>2</v>
      </c>
      <c r="Z7" s="51"/>
      <c r="AA7" s="4" t="str">
        <f t="shared" si="10"/>
        <v>B</v>
      </c>
      <c r="AB7" s="32">
        <v>5</v>
      </c>
      <c r="AC7" s="33" t="s">
        <v>119</v>
      </c>
      <c r="AD7" s="34" t="s">
        <v>143</v>
      </c>
      <c r="AE7" s="34">
        <v>43915</v>
      </c>
      <c r="AF7" s="35">
        <v>110.57182377533613</v>
      </c>
      <c r="AG7" s="35">
        <v>1.2311351213722053</v>
      </c>
      <c r="AH7" s="36" t="s">
        <v>170</v>
      </c>
    </row>
    <row r="8" spans="1:34" x14ac:dyDescent="0.25">
      <c r="A8" s="51">
        <v>5</v>
      </c>
      <c r="B8" s="52">
        <v>43790</v>
      </c>
      <c r="C8" s="53">
        <f t="shared" si="0"/>
        <v>11</v>
      </c>
      <c r="D8" s="53">
        <f t="shared" si="1"/>
        <v>21</v>
      </c>
      <c r="E8" s="51" t="str">
        <f t="shared" si="4"/>
        <v>Thu</v>
      </c>
      <c r="F8" s="51" t="str">
        <f t="shared" si="5"/>
        <v>N</v>
      </c>
      <c r="G8" s="93" t="s">
        <v>132</v>
      </c>
      <c r="H8" s="73" t="str">
        <f>VLOOKUP($B8,Projections!$W$3:$AA$43,5,FALSE)</f>
        <v>S</v>
      </c>
      <c r="I8" s="74">
        <f>INDEX(Projections!$O:$O,MATCH($B8,Projections!$D:$D,0))</f>
        <v>103.85500547193563</v>
      </c>
      <c r="J8" s="51"/>
      <c r="K8" s="54"/>
      <c r="L8" s="54">
        <v>1</v>
      </c>
      <c r="M8" s="54"/>
      <c r="N8" s="54"/>
      <c r="O8" s="53"/>
      <c r="P8" s="75">
        <f t="shared" si="6"/>
        <v>0</v>
      </c>
      <c r="Q8" s="75">
        <f t="shared" si="7"/>
        <v>103.85500547193563</v>
      </c>
      <c r="R8" s="75">
        <f t="shared" si="8"/>
        <v>0</v>
      </c>
      <c r="S8" s="75">
        <f t="shared" si="9"/>
        <v>0</v>
      </c>
      <c r="T8" s="53"/>
      <c r="U8" s="56">
        <v>4</v>
      </c>
      <c r="V8" s="77">
        <f t="shared" si="3"/>
        <v>0</v>
      </c>
      <c r="W8" s="77">
        <f t="shared" si="3"/>
        <v>1</v>
      </c>
      <c r="X8" s="77">
        <f t="shared" si="3"/>
        <v>1</v>
      </c>
      <c r="Y8" s="60">
        <f t="shared" si="3"/>
        <v>1</v>
      </c>
      <c r="Z8" s="51"/>
      <c r="AA8" s="4" t="str">
        <f t="shared" si="10"/>
        <v>B</v>
      </c>
      <c r="AB8" s="32">
        <v>6</v>
      </c>
      <c r="AC8" s="33" t="s">
        <v>124</v>
      </c>
      <c r="AD8" s="34" t="s">
        <v>138</v>
      </c>
      <c r="AE8" s="34">
        <v>43764</v>
      </c>
      <c r="AF8" s="35">
        <v>110.41939999167735</v>
      </c>
      <c r="AG8" s="35">
        <v>1.1824661892904471</v>
      </c>
      <c r="AH8" s="36" t="s">
        <v>169</v>
      </c>
    </row>
    <row r="9" spans="1:34" x14ac:dyDescent="0.25">
      <c r="A9" s="51">
        <v>6</v>
      </c>
      <c r="B9" s="52">
        <v>43792</v>
      </c>
      <c r="C9" s="53">
        <f t="shared" si="0"/>
        <v>11</v>
      </c>
      <c r="D9" s="53">
        <f t="shared" si="1"/>
        <v>23</v>
      </c>
      <c r="E9" s="51" t="str">
        <f t="shared" si="4"/>
        <v>Sat</v>
      </c>
      <c r="F9" s="51" t="str">
        <f t="shared" si="5"/>
        <v>Y</v>
      </c>
      <c r="G9" s="93" t="s">
        <v>117</v>
      </c>
      <c r="H9" s="73" t="str">
        <f>VLOOKUP($B9,Projections!$W$3:$AA$43,5,FALSE)</f>
        <v>P</v>
      </c>
      <c r="I9" s="74">
        <f>INDEX(Projections!$O:$O,MATCH($B9,Projections!$D:$D,0))</f>
        <v>106.82171543218655</v>
      </c>
      <c r="J9" s="51"/>
      <c r="K9" s="54"/>
      <c r="L9" s="54"/>
      <c r="M9" s="54"/>
      <c r="N9" s="54">
        <v>1</v>
      </c>
      <c r="O9" s="53"/>
      <c r="P9" s="75">
        <f t="shared" si="6"/>
        <v>0</v>
      </c>
      <c r="Q9" s="75">
        <f t="shared" si="7"/>
        <v>0</v>
      </c>
      <c r="R9" s="75">
        <f t="shared" si="8"/>
        <v>0</v>
      </c>
      <c r="S9" s="75">
        <f t="shared" si="9"/>
        <v>106.82171543218655</v>
      </c>
      <c r="T9" s="53"/>
      <c r="U9" s="51"/>
      <c r="V9" s="51"/>
      <c r="W9" s="51"/>
      <c r="X9" s="51"/>
      <c r="Y9" s="51"/>
      <c r="Z9" s="51"/>
      <c r="AA9" s="4" t="str">
        <f t="shared" si="10"/>
        <v>D</v>
      </c>
      <c r="AB9" s="32">
        <v>7</v>
      </c>
      <c r="AC9" s="33" t="s">
        <v>135</v>
      </c>
      <c r="AD9" s="34" t="s">
        <v>138</v>
      </c>
      <c r="AE9" s="34">
        <v>43771</v>
      </c>
      <c r="AF9" s="35">
        <v>108.70823362217985</v>
      </c>
      <c r="AG9" s="35">
        <v>0.63609056588970903</v>
      </c>
      <c r="AH9" s="36" t="s">
        <v>171</v>
      </c>
    </row>
    <row r="10" spans="1:34" ht="15" customHeight="1" x14ac:dyDescent="0.25">
      <c r="A10" s="51">
        <v>7</v>
      </c>
      <c r="B10" s="52">
        <v>43794</v>
      </c>
      <c r="C10" s="53">
        <f t="shared" si="0"/>
        <v>11</v>
      </c>
      <c r="D10" s="53">
        <f t="shared" si="1"/>
        <v>25</v>
      </c>
      <c r="E10" s="51" t="str">
        <f t="shared" si="4"/>
        <v>Mon</v>
      </c>
      <c r="F10" s="51" t="str">
        <f t="shared" si="5"/>
        <v>N</v>
      </c>
      <c r="G10" s="110" t="s">
        <v>136</v>
      </c>
      <c r="H10" s="73" t="str">
        <f>VLOOKUP($B10,Projections!$W$3:$AA$43,5,FALSE)</f>
        <v>S</v>
      </c>
      <c r="I10" s="74">
        <f>INDEX(Projections!$O:$O,MATCH($B10,Projections!$D:$D,0))</f>
        <v>104.24360727266166</v>
      </c>
      <c r="J10" s="51"/>
      <c r="K10" s="54"/>
      <c r="L10" s="54">
        <v>0</v>
      </c>
      <c r="M10" s="54">
        <v>1</v>
      </c>
      <c r="N10" s="54"/>
      <c r="O10" s="53"/>
      <c r="P10" s="75">
        <f t="shared" si="6"/>
        <v>0</v>
      </c>
      <c r="Q10" s="75">
        <f t="shared" si="7"/>
        <v>0</v>
      </c>
      <c r="R10" s="75">
        <f t="shared" si="8"/>
        <v>104.24360727266166</v>
      </c>
      <c r="S10" s="75">
        <f t="shared" si="9"/>
        <v>0</v>
      </c>
      <c r="T10" s="53"/>
      <c r="U10" s="67" t="s">
        <v>176</v>
      </c>
      <c r="V10" s="103" t="s">
        <v>232</v>
      </c>
      <c r="W10" s="104" t="s">
        <v>246</v>
      </c>
      <c r="X10" s="105" t="s">
        <v>247</v>
      </c>
      <c r="Y10" s="106" t="s">
        <v>248</v>
      </c>
      <c r="Z10" s="51"/>
      <c r="AA10" s="4" t="str">
        <f t="shared" si="10"/>
        <v>D</v>
      </c>
      <c r="AB10" s="32">
        <v>8</v>
      </c>
      <c r="AC10" s="33" t="s">
        <v>111</v>
      </c>
      <c r="AD10" s="34" t="s">
        <v>141</v>
      </c>
      <c r="AE10" s="34">
        <v>43930</v>
      </c>
      <c r="AF10" s="35">
        <v>108.48428221560808</v>
      </c>
      <c r="AG10" s="35">
        <v>0.56458285538400532</v>
      </c>
      <c r="AH10" s="36" t="s">
        <v>171</v>
      </c>
    </row>
    <row r="11" spans="1:34" x14ac:dyDescent="0.25">
      <c r="A11" s="51">
        <v>8</v>
      </c>
      <c r="B11" s="52">
        <v>43796</v>
      </c>
      <c r="C11" s="53">
        <f t="shared" si="0"/>
        <v>11</v>
      </c>
      <c r="D11" s="53">
        <f t="shared" si="1"/>
        <v>27</v>
      </c>
      <c r="E11" s="51" t="str">
        <f t="shared" si="4"/>
        <v>Wed</v>
      </c>
      <c r="F11" s="51" t="str">
        <f t="shared" si="5"/>
        <v>N</v>
      </c>
      <c r="G11" s="93" t="s">
        <v>109</v>
      </c>
      <c r="H11" s="73" t="str">
        <f>VLOOKUP($B11,Projections!$W$3:$AA$43,5,FALSE)</f>
        <v>S</v>
      </c>
      <c r="I11" s="74">
        <f>INDEX(Projections!$O:$O,MATCH($B11,Projections!$D:$D,0))</f>
        <v>105.12143965001184</v>
      </c>
      <c r="J11" s="51"/>
      <c r="K11" s="54">
        <v>1</v>
      </c>
      <c r="L11" s="54"/>
      <c r="M11" s="54"/>
      <c r="N11" s="54"/>
      <c r="O11" s="53"/>
      <c r="P11" s="75">
        <f t="shared" si="6"/>
        <v>105.12143965001184</v>
      </c>
      <c r="Q11" s="75">
        <f t="shared" si="7"/>
        <v>0</v>
      </c>
      <c r="R11" s="75">
        <f t="shared" si="8"/>
        <v>0</v>
      </c>
      <c r="S11" s="75">
        <f t="shared" si="9"/>
        <v>0</v>
      </c>
      <c r="T11" s="53"/>
      <c r="U11" s="57" t="s">
        <v>169</v>
      </c>
      <c r="V11" s="76">
        <f t="shared" ref="V11:Y14" si="11">COUNTIFS($H:$H,$U11,K:K,1)</f>
        <v>1</v>
      </c>
      <c r="W11" s="76">
        <f t="shared" si="11"/>
        <v>1</v>
      </c>
      <c r="X11" s="76">
        <f t="shared" si="11"/>
        <v>0</v>
      </c>
      <c r="Y11" s="59">
        <f t="shared" si="11"/>
        <v>0</v>
      </c>
      <c r="Z11" s="51"/>
      <c r="AA11" s="4" t="str">
        <f t="shared" si="10"/>
        <v>A</v>
      </c>
      <c r="AB11" s="32">
        <v>9</v>
      </c>
      <c r="AC11" s="33" t="s">
        <v>130</v>
      </c>
      <c r="AD11" s="34" t="s">
        <v>139</v>
      </c>
      <c r="AE11" s="34">
        <v>43867</v>
      </c>
      <c r="AF11" s="35">
        <v>108.35013368304612</v>
      </c>
      <c r="AG11" s="35">
        <v>0.52174921313076594</v>
      </c>
      <c r="AH11" s="36" t="s">
        <v>171</v>
      </c>
    </row>
    <row r="12" spans="1:34" x14ac:dyDescent="0.25">
      <c r="A12" s="51">
        <v>9</v>
      </c>
      <c r="B12" s="52">
        <v>43799</v>
      </c>
      <c r="C12" s="53">
        <f t="shared" si="0"/>
        <v>11</v>
      </c>
      <c r="D12" s="53">
        <f t="shared" si="1"/>
        <v>30</v>
      </c>
      <c r="E12" s="51" t="str">
        <f t="shared" si="4"/>
        <v>Sat</v>
      </c>
      <c r="F12" s="51" t="str">
        <f t="shared" si="5"/>
        <v>Y</v>
      </c>
      <c r="G12" s="93" t="s">
        <v>120</v>
      </c>
      <c r="H12" s="73" t="str">
        <f>VLOOKUP($B12,Projections!$W$3:$AA$43,5,FALSE)</f>
        <v>P</v>
      </c>
      <c r="I12" s="74">
        <f>INDEX(Projections!$O:$O,MATCH($B12,Projections!$D:$D,0))</f>
        <v>107.24826318542245</v>
      </c>
      <c r="J12" s="51"/>
      <c r="K12" s="54"/>
      <c r="L12" s="54"/>
      <c r="M12" s="54">
        <v>1</v>
      </c>
      <c r="N12" s="54"/>
      <c r="O12" s="53"/>
      <c r="P12" s="75">
        <f t="shared" si="6"/>
        <v>0</v>
      </c>
      <c r="Q12" s="75">
        <f t="shared" si="7"/>
        <v>0</v>
      </c>
      <c r="R12" s="75">
        <f t="shared" si="8"/>
        <v>107.24826318542245</v>
      </c>
      <c r="S12" s="75">
        <f t="shared" si="9"/>
        <v>0</v>
      </c>
      <c r="T12" s="53"/>
      <c r="U12" s="57" t="s">
        <v>170</v>
      </c>
      <c r="V12" s="76">
        <f t="shared" si="11"/>
        <v>0</v>
      </c>
      <c r="W12" s="76">
        <f t="shared" si="11"/>
        <v>1</v>
      </c>
      <c r="X12" s="76">
        <f t="shared" si="11"/>
        <v>1</v>
      </c>
      <c r="Y12" s="59">
        <f t="shared" si="11"/>
        <v>1</v>
      </c>
      <c r="Z12" s="51"/>
      <c r="AA12" s="4" t="str">
        <f t="shared" si="10"/>
        <v>D</v>
      </c>
      <c r="AB12" s="32">
        <v>10</v>
      </c>
      <c r="AC12" s="33" t="s">
        <v>114</v>
      </c>
      <c r="AD12" s="34" t="s">
        <v>138</v>
      </c>
      <c r="AE12" s="34">
        <v>43813</v>
      </c>
      <c r="AF12" s="35">
        <v>108.08246670195298</v>
      </c>
      <c r="AG12" s="35">
        <v>0.43628311452954938</v>
      </c>
      <c r="AH12" s="36" t="s">
        <v>171</v>
      </c>
    </row>
    <row r="13" spans="1:34" x14ac:dyDescent="0.25">
      <c r="A13" s="51">
        <v>10</v>
      </c>
      <c r="B13" s="52">
        <v>43804</v>
      </c>
      <c r="C13" s="53">
        <f t="shared" si="0"/>
        <v>12</v>
      </c>
      <c r="D13" s="53">
        <f t="shared" si="1"/>
        <v>5</v>
      </c>
      <c r="E13" s="51" t="str">
        <f t="shared" si="4"/>
        <v>Thu</v>
      </c>
      <c r="F13" s="51" t="str">
        <f t="shared" si="5"/>
        <v>N</v>
      </c>
      <c r="G13" s="93" t="s">
        <v>121</v>
      </c>
      <c r="H13" s="73" t="str">
        <f>VLOOKUP($B13,Projections!$W$3:$AA$43,5,FALSE)</f>
        <v>E</v>
      </c>
      <c r="I13" s="74">
        <f>INDEX(Projections!$O:$O,MATCH($B13,Projections!$D:$D,0))</f>
        <v>111.06741457179216</v>
      </c>
      <c r="J13" s="51"/>
      <c r="K13" s="54"/>
      <c r="L13" s="54"/>
      <c r="M13" s="54"/>
      <c r="N13" s="54">
        <v>1</v>
      </c>
      <c r="O13" s="53"/>
      <c r="P13" s="75">
        <f t="shared" si="6"/>
        <v>0</v>
      </c>
      <c r="Q13" s="75">
        <f t="shared" si="7"/>
        <v>0</v>
      </c>
      <c r="R13" s="75">
        <f t="shared" si="8"/>
        <v>0</v>
      </c>
      <c r="S13" s="75">
        <f t="shared" si="9"/>
        <v>111.06741457179216</v>
      </c>
      <c r="T13" s="53"/>
      <c r="U13" s="57" t="s">
        <v>171</v>
      </c>
      <c r="V13" s="76">
        <f t="shared" si="11"/>
        <v>5</v>
      </c>
      <c r="W13" s="76">
        <f t="shared" si="11"/>
        <v>3</v>
      </c>
      <c r="X13" s="76">
        <f t="shared" si="11"/>
        <v>4</v>
      </c>
      <c r="Y13" s="59">
        <f t="shared" si="11"/>
        <v>5</v>
      </c>
      <c r="Z13" s="51"/>
      <c r="AA13" s="4" t="str">
        <f t="shared" si="10"/>
        <v>B</v>
      </c>
      <c r="AB13" s="32">
        <v>11</v>
      </c>
      <c r="AC13" s="33" t="s">
        <v>129</v>
      </c>
      <c r="AD13" s="34" t="s">
        <v>139</v>
      </c>
      <c r="AE13" s="34">
        <v>43827</v>
      </c>
      <c r="AF13" s="35">
        <v>108.05910544997471</v>
      </c>
      <c r="AG13" s="35">
        <v>0.42882386402032008</v>
      </c>
      <c r="AH13" s="36" t="s">
        <v>171</v>
      </c>
    </row>
    <row r="14" spans="1:34" x14ac:dyDescent="0.25">
      <c r="A14" s="51">
        <v>11</v>
      </c>
      <c r="B14" s="52">
        <v>43808</v>
      </c>
      <c r="C14" s="53">
        <f t="shared" si="0"/>
        <v>12</v>
      </c>
      <c r="D14" s="53">
        <f t="shared" si="1"/>
        <v>9</v>
      </c>
      <c r="E14" s="51" t="str">
        <f t="shared" si="4"/>
        <v>Mon</v>
      </c>
      <c r="F14" s="51" t="str">
        <f t="shared" si="5"/>
        <v>N</v>
      </c>
      <c r="G14" s="93" t="s">
        <v>129</v>
      </c>
      <c r="H14" s="73" t="str">
        <f>VLOOKUP($B14,Projections!$W$3:$AA$43,5,FALSE)</f>
        <v>S</v>
      </c>
      <c r="I14" s="74">
        <f>INDEX(Projections!$O:$O,MATCH($B14,Projections!$D:$D,0))</f>
        <v>103.90543753676388</v>
      </c>
      <c r="J14" s="51"/>
      <c r="K14" s="54">
        <v>1</v>
      </c>
      <c r="L14" s="54"/>
      <c r="M14" s="54"/>
      <c r="N14" s="54"/>
      <c r="O14" s="53"/>
      <c r="P14" s="75">
        <f t="shared" si="6"/>
        <v>103.90543753676388</v>
      </c>
      <c r="Q14" s="75">
        <f t="shared" si="7"/>
        <v>0</v>
      </c>
      <c r="R14" s="75">
        <f t="shared" si="8"/>
        <v>0</v>
      </c>
      <c r="S14" s="75">
        <f t="shared" si="9"/>
        <v>0</v>
      </c>
      <c r="T14" s="53"/>
      <c r="U14" s="58" t="s">
        <v>172</v>
      </c>
      <c r="V14" s="77">
        <f t="shared" si="11"/>
        <v>4</v>
      </c>
      <c r="W14" s="77">
        <f t="shared" si="11"/>
        <v>5</v>
      </c>
      <c r="X14" s="77">
        <f t="shared" si="11"/>
        <v>5</v>
      </c>
      <c r="Y14" s="60">
        <f t="shared" si="11"/>
        <v>4</v>
      </c>
      <c r="Z14" s="51"/>
      <c r="AA14" s="4" t="str">
        <f t="shared" si="10"/>
        <v>A</v>
      </c>
      <c r="AB14" s="32">
        <v>12</v>
      </c>
      <c r="AC14" s="33" t="s">
        <v>134</v>
      </c>
      <c r="AD14" s="34" t="s">
        <v>143</v>
      </c>
      <c r="AE14" s="34">
        <v>43834</v>
      </c>
      <c r="AF14" s="35">
        <v>107.8772779431966</v>
      </c>
      <c r="AG14" s="35">
        <v>0.37076631968203161</v>
      </c>
      <c r="AH14" s="36" t="s">
        <v>171</v>
      </c>
    </row>
    <row r="15" spans="1:34" x14ac:dyDescent="0.25">
      <c r="A15" s="51">
        <v>12</v>
      </c>
      <c r="B15" s="52">
        <v>43810</v>
      </c>
      <c r="C15" s="53">
        <f t="shared" si="0"/>
        <v>12</v>
      </c>
      <c r="D15" s="53">
        <f t="shared" si="1"/>
        <v>11</v>
      </c>
      <c r="E15" s="51" t="str">
        <f t="shared" si="4"/>
        <v>Wed</v>
      </c>
      <c r="F15" s="51" t="str">
        <f t="shared" si="5"/>
        <v>N</v>
      </c>
      <c r="G15" s="93" t="s">
        <v>126</v>
      </c>
      <c r="H15" s="73" t="str">
        <f>VLOOKUP($B15,Projections!$W$3:$AA$43,5,FALSE)</f>
        <v>P</v>
      </c>
      <c r="I15" s="74">
        <f>INDEX(Projections!$O:$O,MATCH($B15,Projections!$D:$D,0))</f>
        <v>105.82819403109585</v>
      </c>
      <c r="J15" s="51"/>
      <c r="K15" s="54"/>
      <c r="L15" s="54"/>
      <c r="M15" s="54">
        <v>1</v>
      </c>
      <c r="N15" s="54"/>
      <c r="O15" s="53"/>
      <c r="P15" s="75">
        <f t="shared" si="6"/>
        <v>0</v>
      </c>
      <c r="Q15" s="75">
        <f t="shared" si="7"/>
        <v>0</v>
      </c>
      <c r="R15" s="75">
        <f t="shared" si="8"/>
        <v>105.82819403109585</v>
      </c>
      <c r="S15" s="75">
        <f t="shared" si="9"/>
        <v>0</v>
      </c>
      <c r="T15" s="53"/>
      <c r="U15" s="51"/>
      <c r="V15" s="51"/>
      <c r="W15" s="51"/>
      <c r="X15" s="51"/>
      <c r="Y15" s="51"/>
      <c r="Z15" s="51"/>
      <c r="AA15" s="4" t="str">
        <f t="shared" si="10"/>
        <v>B</v>
      </c>
      <c r="AB15" s="32">
        <v>13</v>
      </c>
      <c r="AC15" s="33" t="s">
        <v>116</v>
      </c>
      <c r="AD15" s="34" t="s">
        <v>144</v>
      </c>
      <c r="AE15" s="34">
        <v>43861</v>
      </c>
      <c r="AF15" s="35">
        <v>107.66095574460246</v>
      </c>
      <c r="AG15" s="35">
        <v>0.30169461618250532</v>
      </c>
      <c r="AH15" s="36" t="s">
        <v>171</v>
      </c>
    </row>
    <row r="16" spans="1:34" x14ac:dyDescent="0.25">
      <c r="A16" s="51">
        <v>13</v>
      </c>
      <c r="B16" s="52">
        <v>43813</v>
      </c>
      <c r="C16" s="53">
        <f t="shared" si="0"/>
        <v>12</v>
      </c>
      <c r="D16" s="53">
        <f t="shared" si="1"/>
        <v>14</v>
      </c>
      <c r="E16" s="51" t="str">
        <f t="shared" si="4"/>
        <v>Sat</v>
      </c>
      <c r="F16" s="51" t="str">
        <f t="shared" si="5"/>
        <v>Y</v>
      </c>
      <c r="G16" s="93" t="s">
        <v>114</v>
      </c>
      <c r="H16" s="73" t="str">
        <f>VLOOKUP($B16,Projections!$W$3:$AA$43,5,FALSE)</f>
        <v>P</v>
      </c>
      <c r="I16" s="74">
        <f>INDEX(Projections!$O:$O,MATCH($B16,Projections!$D:$D,0))</f>
        <v>108.08246670195298</v>
      </c>
      <c r="J16" s="51"/>
      <c r="K16" s="54"/>
      <c r="L16" s="54"/>
      <c r="M16" s="54"/>
      <c r="N16" s="54">
        <v>1</v>
      </c>
      <c r="O16" s="53"/>
      <c r="P16" s="75">
        <f t="shared" si="6"/>
        <v>0</v>
      </c>
      <c r="Q16" s="75">
        <f t="shared" si="7"/>
        <v>0</v>
      </c>
      <c r="R16" s="75">
        <f t="shared" si="8"/>
        <v>0</v>
      </c>
      <c r="S16" s="75">
        <f t="shared" si="9"/>
        <v>108.08246670195298</v>
      </c>
      <c r="T16" s="53"/>
      <c r="U16" s="67" t="s">
        <v>180</v>
      </c>
      <c r="V16" s="103" t="s">
        <v>232</v>
      </c>
      <c r="W16" s="104" t="s">
        <v>246</v>
      </c>
      <c r="X16" s="105" t="s">
        <v>247</v>
      </c>
      <c r="Y16" s="107" t="s">
        <v>248</v>
      </c>
      <c r="Z16" s="68" t="s">
        <v>1</v>
      </c>
      <c r="AA16" s="4" t="str">
        <f t="shared" si="10"/>
        <v>A</v>
      </c>
      <c r="AB16" s="32">
        <v>14</v>
      </c>
      <c r="AC16" s="33" t="s">
        <v>127</v>
      </c>
      <c r="AD16" s="34" t="s">
        <v>140</v>
      </c>
      <c r="AE16" s="34">
        <v>43917</v>
      </c>
      <c r="AF16" s="35">
        <v>107.48718113567681</v>
      </c>
      <c r="AG16" s="35">
        <v>0.24620836307734661</v>
      </c>
      <c r="AH16" s="36" t="s">
        <v>171</v>
      </c>
    </row>
    <row r="17" spans="1:34" ht="15" customHeight="1" x14ac:dyDescent="0.25">
      <c r="A17" s="51">
        <v>14</v>
      </c>
      <c r="B17" s="52">
        <v>43815</v>
      </c>
      <c r="C17" s="53">
        <f t="shared" si="0"/>
        <v>12</v>
      </c>
      <c r="D17" s="53">
        <f t="shared" si="1"/>
        <v>16</v>
      </c>
      <c r="E17" s="51" t="str">
        <f t="shared" si="4"/>
        <v>Mon</v>
      </c>
      <c r="F17" s="51" t="str">
        <f t="shared" si="5"/>
        <v>N</v>
      </c>
      <c r="G17" s="93" t="s">
        <v>115</v>
      </c>
      <c r="H17" s="73" t="str">
        <f>VLOOKUP($B17,Projections!$W$3:$AA$43,5,FALSE)</f>
        <v>S</v>
      </c>
      <c r="I17" s="74">
        <f>INDEX(Projections!$O:$O,MATCH($B17,Projections!$D:$D,0))</f>
        <v>104.56735904718494</v>
      </c>
      <c r="J17" s="51"/>
      <c r="K17" s="54"/>
      <c r="L17" s="54">
        <v>1</v>
      </c>
      <c r="M17" s="54"/>
      <c r="N17" s="54"/>
      <c r="O17" s="53"/>
      <c r="P17" s="75">
        <f t="shared" si="6"/>
        <v>0</v>
      </c>
      <c r="Q17" s="75">
        <f t="shared" si="7"/>
        <v>104.56735904718494</v>
      </c>
      <c r="R17" s="75">
        <f t="shared" si="8"/>
        <v>0</v>
      </c>
      <c r="S17" s="75">
        <f t="shared" si="9"/>
        <v>0</v>
      </c>
      <c r="T17" s="53"/>
      <c r="U17" s="57" t="s">
        <v>181</v>
      </c>
      <c r="V17" s="76">
        <f>COUNTIFS($F:$F,"Y",K:K,1)</f>
        <v>3</v>
      </c>
      <c r="W17" s="76">
        <f>COUNTIFS($F:$F,"Y",L:L,1)</f>
        <v>3</v>
      </c>
      <c r="X17" s="76">
        <f>COUNTIFS($F:$F,"Y",M:M,1)</f>
        <v>3</v>
      </c>
      <c r="Y17" s="76">
        <f>COUNTIFS($F:$F,"Y",N:N,1)</f>
        <v>3</v>
      </c>
      <c r="Z17" s="59" t="s">
        <v>182</v>
      </c>
      <c r="AA17" s="4" t="str">
        <f t="shared" si="10"/>
        <v>C</v>
      </c>
      <c r="AB17" s="32">
        <v>15</v>
      </c>
      <c r="AC17" s="33" t="s">
        <v>110</v>
      </c>
      <c r="AD17" s="34" t="s">
        <v>141</v>
      </c>
      <c r="AE17" s="34">
        <v>43902</v>
      </c>
      <c r="AF17" s="35">
        <v>107.27101418093361</v>
      </c>
      <c r="AG17" s="35">
        <v>0.17718622895771746</v>
      </c>
      <c r="AH17" s="36" t="s">
        <v>171</v>
      </c>
    </row>
    <row r="18" spans="1:34" x14ac:dyDescent="0.25">
      <c r="A18" s="70">
        <v>15</v>
      </c>
      <c r="B18" s="71">
        <v>43818</v>
      </c>
      <c r="C18" s="72">
        <f t="shared" si="0"/>
        <v>12</v>
      </c>
      <c r="D18" s="72">
        <f t="shared" si="1"/>
        <v>19</v>
      </c>
      <c r="E18" s="70" t="str">
        <f t="shared" si="4"/>
        <v>Thu</v>
      </c>
      <c r="F18" s="70" t="str">
        <f t="shared" si="5"/>
        <v>N</v>
      </c>
      <c r="G18" s="70" t="s">
        <v>122</v>
      </c>
      <c r="H18" s="97" t="str">
        <f>VLOOKUP($B18,Projections!$W$3:$AA$43,5,FALSE)</f>
        <v>M</v>
      </c>
      <c r="I18" s="94">
        <f>INDEX(Projections!$O:$O,MATCH($B18,Projections!$D:$D,0))</f>
        <v>117.01544207601157</v>
      </c>
      <c r="J18" s="51"/>
      <c r="K18" s="54">
        <v>0</v>
      </c>
      <c r="L18" s="54">
        <v>0</v>
      </c>
      <c r="M18" s="54">
        <v>0</v>
      </c>
      <c r="N18" s="54">
        <v>0</v>
      </c>
      <c r="O18" s="53"/>
      <c r="P18" s="75">
        <f t="shared" si="6"/>
        <v>0</v>
      </c>
      <c r="Q18" s="75">
        <f t="shared" si="7"/>
        <v>0</v>
      </c>
      <c r="R18" s="75">
        <f t="shared" si="8"/>
        <v>0</v>
      </c>
      <c r="S18" s="75">
        <f t="shared" si="9"/>
        <v>0</v>
      </c>
      <c r="T18" s="53"/>
      <c r="U18" s="57" t="s">
        <v>183</v>
      </c>
      <c r="V18" s="76">
        <f>V17+V25</f>
        <v>4</v>
      </c>
      <c r="W18" s="76">
        <f>W17+W25</f>
        <v>4</v>
      </c>
      <c r="X18" s="76">
        <f t="shared" ref="X18:Y18" si="12">X17+X25</f>
        <v>3</v>
      </c>
      <c r="Y18" s="76">
        <f t="shared" si="12"/>
        <v>4</v>
      </c>
      <c r="Z18" s="59" t="s">
        <v>184</v>
      </c>
      <c r="AA18" s="4" t="str">
        <f t="shared" si="10"/>
        <v>C</v>
      </c>
      <c r="AB18" s="32">
        <v>16</v>
      </c>
      <c r="AC18" s="33" t="s">
        <v>120</v>
      </c>
      <c r="AD18" s="34" t="s">
        <v>138</v>
      </c>
      <c r="AE18" s="34">
        <v>43799</v>
      </c>
      <c r="AF18" s="35">
        <v>107.24826318542245</v>
      </c>
      <c r="AG18" s="35">
        <v>0.16992183341034134</v>
      </c>
      <c r="AH18" s="36" t="s">
        <v>171</v>
      </c>
    </row>
    <row r="19" spans="1:34" x14ac:dyDescent="0.25">
      <c r="A19" s="51">
        <v>16</v>
      </c>
      <c r="B19" s="52">
        <v>43821</v>
      </c>
      <c r="C19" s="53">
        <f t="shared" si="0"/>
        <v>12</v>
      </c>
      <c r="D19" s="53">
        <f t="shared" si="1"/>
        <v>22</v>
      </c>
      <c r="E19" s="51" t="str">
        <f t="shared" si="4"/>
        <v>Sun</v>
      </c>
      <c r="F19" s="51" t="str">
        <f t="shared" si="5"/>
        <v>Y</v>
      </c>
      <c r="G19" s="93" t="s">
        <v>112</v>
      </c>
      <c r="H19" s="73" t="str">
        <f>VLOOKUP($B19,Projections!$W$3:$AA$43,5,FALSE)</f>
        <v>P</v>
      </c>
      <c r="I19" s="74">
        <f>INDEX(Projections!$O:$O,MATCH($B19,Projections!$D:$D,0))</f>
        <v>106.50879132128367</v>
      </c>
      <c r="J19" s="51"/>
      <c r="K19" s="54">
        <v>1</v>
      </c>
      <c r="L19" s="54"/>
      <c r="M19" s="54"/>
      <c r="N19" s="54"/>
      <c r="O19" s="53"/>
      <c r="P19" s="75">
        <f>IF(K30=1,I30,0)</f>
        <v>0</v>
      </c>
      <c r="Q19" s="75">
        <f>IF(L30=1,I30,0)</f>
        <v>103.18355475753287</v>
      </c>
      <c r="R19" s="75">
        <f>IF(M30=1,$I30,0)</f>
        <v>0</v>
      </c>
      <c r="S19" s="75">
        <f>IF(N30=1,$I30,0)</f>
        <v>0</v>
      </c>
      <c r="T19" s="53"/>
      <c r="U19" s="57"/>
      <c r="V19" s="76"/>
      <c r="W19" s="76"/>
      <c r="X19" s="76"/>
      <c r="Y19" s="76"/>
      <c r="Z19" s="59"/>
      <c r="AA19" s="4" t="str">
        <f t="shared" si="10"/>
        <v>D</v>
      </c>
      <c r="AB19" s="32">
        <v>17</v>
      </c>
      <c r="AC19" s="33" t="s">
        <v>117</v>
      </c>
      <c r="AD19" s="34" t="s">
        <v>138</v>
      </c>
      <c r="AE19" s="34">
        <v>43792</v>
      </c>
      <c r="AF19" s="35">
        <v>106.82171543218655</v>
      </c>
      <c r="AG19" s="35">
        <v>3.3725085543630906E-2</v>
      </c>
      <c r="AH19" s="36" t="s">
        <v>171</v>
      </c>
    </row>
    <row r="20" spans="1:34" x14ac:dyDescent="0.25">
      <c r="A20" s="51">
        <v>17</v>
      </c>
      <c r="B20" s="52">
        <v>43827</v>
      </c>
      <c r="C20" s="53">
        <f t="shared" si="0"/>
        <v>12</v>
      </c>
      <c r="D20" s="53">
        <f t="shared" si="1"/>
        <v>28</v>
      </c>
      <c r="E20" s="51" t="str">
        <f t="shared" si="4"/>
        <v>Sat</v>
      </c>
      <c r="F20" s="51" t="str">
        <f t="shared" si="5"/>
        <v>Y</v>
      </c>
      <c r="G20" s="93" t="s">
        <v>129</v>
      </c>
      <c r="H20" s="73" t="str">
        <f>VLOOKUP($B20,Projections!$W$3:$AA$43,5,FALSE)</f>
        <v>P</v>
      </c>
      <c r="I20" s="74">
        <f>INDEX(Projections!$O:$O,MATCH($B20,Projections!$D:$D,0))</f>
        <v>108.05910544997471</v>
      </c>
      <c r="J20" s="51"/>
      <c r="K20" s="54"/>
      <c r="L20" s="54">
        <v>1</v>
      </c>
      <c r="M20" s="54"/>
      <c r="N20" s="54"/>
      <c r="O20" s="53"/>
      <c r="P20" s="75">
        <f t="shared" ref="P20:P30" si="13">IF(K19=1,I19,0)</f>
        <v>106.50879132128367</v>
      </c>
      <c r="Q20" s="75">
        <f t="shared" ref="Q20:Q30" si="14">IF(L19=1,I19,0)</f>
        <v>0</v>
      </c>
      <c r="R20" s="75">
        <f t="shared" ref="R20:R30" si="15">IF(M19=1,$I19,0)</f>
        <v>0</v>
      </c>
      <c r="S20" s="75">
        <f t="shared" ref="S20:S30" si="16">IF(N19=1,$I19,0)</f>
        <v>0</v>
      </c>
      <c r="T20" s="53"/>
      <c r="U20" s="57" t="s">
        <v>139</v>
      </c>
      <c r="V20" s="76">
        <f t="shared" ref="V20:Y26" si="17">COUNTIFS($E:$E,$U20,K:K,1)</f>
        <v>1</v>
      </c>
      <c r="W20" s="76">
        <f t="shared" si="17"/>
        <v>1</v>
      </c>
      <c r="X20" s="76">
        <f t="shared" si="17"/>
        <v>1</v>
      </c>
      <c r="Y20" s="76">
        <f t="shared" si="17"/>
        <v>0</v>
      </c>
      <c r="Z20" s="59" t="s">
        <v>185</v>
      </c>
      <c r="AA20" s="4" t="str">
        <f t="shared" si="10"/>
        <v>D</v>
      </c>
      <c r="AB20" s="32">
        <v>18</v>
      </c>
      <c r="AC20" s="33" t="s">
        <v>128</v>
      </c>
      <c r="AD20" s="34" t="s">
        <v>140</v>
      </c>
      <c r="AE20" s="34">
        <v>43889</v>
      </c>
      <c r="AF20" s="35">
        <v>106.64886850866949</v>
      </c>
      <c r="AG20" s="35">
        <v>-2.1464957501256727E-2</v>
      </c>
      <c r="AH20" s="36" t="s">
        <v>171</v>
      </c>
    </row>
    <row r="21" spans="1:34" x14ac:dyDescent="0.25">
      <c r="A21" s="51">
        <v>18</v>
      </c>
      <c r="B21" s="52">
        <v>43831</v>
      </c>
      <c r="C21" s="53">
        <f t="shared" si="0"/>
        <v>1</v>
      </c>
      <c r="D21" s="53">
        <f t="shared" si="1"/>
        <v>1</v>
      </c>
      <c r="E21" s="51" t="str">
        <f t="shared" si="4"/>
        <v>Wed</v>
      </c>
      <c r="F21" s="51" t="str">
        <f t="shared" si="5"/>
        <v>N</v>
      </c>
      <c r="G21" s="93" t="s">
        <v>125</v>
      </c>
      <c r="H21" s="73" t="str">
        <f>VLOOKUP($B21,Projections!$W$3:$AA$43,5,FALSE)</f>
        <v>S</v>
      </c>
      <c r="I21" s="74">
        <f>INDEX(Projections!$O:$O,MATCH($B21,Projections!$D:$D,0))</f>
        <v>103.52345285798867</v>
      </c>
      <c r="J21" s="51"/>
      <c r="K21" s="54"/>
      <c r="L21" s="54"/>
      <c r="M21" s="54"/>
      <c r="N21" s="54">
        <v>1</v>
      </c>
      <c r="O21" s="53"/>
      <c r="P21" s="75">
        <f t="shared" si="13"/>
        <v>0</v>
      </c>
      <c r="Q21" s="75">
        <f t="shared" si="14"/>
        <v>108.05910544997471</v>
      </c>
      <c r="R21" s="75">
        <f t="shared" si="15"/>
        <v>0</v>
      </c>
      <c r="S21" s="75">
        <f t="shared" si="16"/>
        <v>0</v>
      </c>
      <c r="T21" s="53"/>
      <c r="U21" s="57" t="s">
        <v>142</v>
      </c>
      <c r="V21" s="76">
        <f t="shared" si="17"/>
        <v>2</v>
      </c>
      <c r="W21" s="76">
        <f t="shared" si="17"/>
        <v>2</v>
      </c>
      <c r="X21" s="76">
        <f t="shared" si="17"/>
        <v>2</v>
      </c>
      <c r="Y21" s="76">
        <f t="shared" si="17"/>
        <v>3</v>
      </c>
      <c r="Z21" s="59" t="s">
        <v>186</v>
      </c>
      <c r="AA21" s="4" t="str">
        <f t="shared" si="10"/>
        <v>B</v>
      </c>
      <c r="AB21" s="32">
        <v>19</v>
      </c>
      <c r="AC21" s="33" t="s">
        <v>109</v>
      </c>
      <c r="AD21" s="34" t="s">
        <v>139</v>
      </c>
      <c r="AE21" s="34">
        <v>43933</v>
      </c>
      <c r="AF21" s="35">
        <v>106.45939029219132</v>
      </c>
      <c r="AG21" s="35">
        <v>-8.1965374348232312E-2</v>
      </c>
      <c r="AH21" s="36" t="s">
        <v>171</v>
      </c>
    </row>
    <row r="22" spans="1:34" x14ac:dyDescent="0.25">
      <c r="A22" s="51">
        <v>19</v>
      </c>
      <c r="B22" s="52">
        <v>43834</v>
      </c>
      <c r="C22" s="53">
        <f t="shared" si="0"/>
        <v>1</v>
      </c>
      <c r="D22" s="53">
        <f t="shared" si="1"/>
        <v>4</v>
      </c>
      <c r="E22" s="51" t="str">
        <f t="shared" si="4"/>
        <v>Sat</v>
      </c>
      <c r="F22" s="51" t="str">
        <f t="shared" si="5"/>
        <v>Y</v>
      </c>
      <c r="G22" s="93" t="s">
        <v>134</v>
      </c>
      <c r="H22" s="73" t="str">
        <f>VLOOKUP($B22,Projections!$W$3:$AA$43,5,FALSE)</f>
        <v>P</v>
      </c>
      <c r="I22" s="74">
        <f>INDEX(Projections!$O:$O,MATCH($B22,Projections!$D:$D,0))</f>
        <v>107.8772779431966</v>
      </c>
      <c r="J22" s="51"/>
      <c r="K22" s="54">
        <v>1</v>
      </c>
      <c r="L22" s="54"/>
      <c r="M22" s="54"/>
      <c r="N22" s="54"/>
      <c r="O22" s="53"/>
      <c r="P22" s="75">
        <f t="shared" si="13"/>
        <v>0</v>
      </c>
      <c r="Q22" s="75">
        <f t="shared" si="14"/>
        <v>0</v>
      </c>
      <c r="R22" s="75">
        <f t="shared" si="15"/>
        <v>0</v>
      </c>
      <c r="S22" s="75">
        <f t="shared" si="16"/>
        <v>103.52345285798867</v>
      </c>
      <c r="T22" s="53"/>
      <c r="U22" s="57" t="s">
        <v>144</v>
      </c>
      <c r="V22" s="76">
        <f t="shared" si="17"/>
        <v>1</v>
      </c>
      <c r="W22" s="76">
        <f t="shared" si="17"/>
        <v>0</v>
      </c>
      <c r="X22" s="76">
        <f t="shared" si="17"/>
        <v>1</v>
      </c>
      <c r="Y22" s="76">
        <f t="shared" si="17"/>
        <v>0</v>
      </c>
      <c r="Z22" s="59" t="s">
        <v>187</v>
      </c>
      <c r="AA22" s="4" t="str">
        <f t="shared" si="10"/>
        <v>C</v>
      </c>
      <c r="AB22" s="32">
        <v>20</v>
      </c>
      <c r="AC22" s="33" t="s">
        <v>131</v>
      </c>
      <c r="AD22" s="34" t="s">
        <v>140</v>
      </c>
      <c r="AE22" s="34">
        <v>43863</v>
      </c>
      <c r="AF22" s="35">
        <v>106.35361399008458</v>
      </c>
      <c r="AG22" s="35">
        <v>-0.11573976007412905</v>
      </c>
      <c r="AH22" s="36" t="s">
        <v>171</v>
      </c>
    </row>
    <row r="23" spans="1:34" x14ac:dyDescent="0.25">
      <c r="A23" s="51">
        <v>20</v>
      </c>
      <c r="B23" s="52">
        <v>43844</v>
      </c>
      <c r="C23" s="53">
        <f t="shared" si="0"/>
        <v>1</v>
      </c>
      <c r="D23" s="53">
        <f t="shared" si="1"/>
        <v>14</v>
      </c>
      <c r="E23" s="51" t="str">
        <f t="shared" si="4"/>
        <v>Tue</v>
      </c>
      <c r="F23" s="51" t="str">
        <f t="shared" si="5"/>
        <v>N</v>
      </c>
      <c r="G23" s="93" t="s">
        <v>127</v>
      </c>
      <c r="H23" s="73" t="str">
        <f>VLOOKUP($B23,Projections!$W$3:$AA$43,5,FALSE)</f>
        <v>S</v>
      </c>
      <c r="I23" s="74">
        <f>INDEX(Projections!$O:$O,MATCH($B23,Projections!$D:$D,0))</f>
        <v>102.77671713345711</v>
      </c>
      <c r="J23" s="51"/>
      <c r="K23" s="54"/>
      <c r="L23" s="54"/>
      <c r="M23" s="54">
        <v>1</v>
      </c>
      <c r="N23" s="54"/>
      <c r="O23" s="53"/>
      <c r="P23" s="75">
        <f t="shared" si="13"/>
        <v>107.8772779431966</v>
      </c>
      <c r="Q23" s="75">
        <f t="shared" si="14"/>
        <v>0</v>
      </c>
      <c r="R23" s="75">
        <f t="shared" si="15"/>
        <v>0</v>
      </c>
      <c r="S23" s="75">
        <f t="shared" si="16"/>
        <v>0</v>
      </c>
      <c r="T23" s="53"/>
      <c r="U23" s="57" t="s">
        <v>143</v>
      </c>
      <c r="V23" s="76">
        <f t="shared" si="17"/>
        <v>1</v>
      </c>
      <c r="W23" s="76">
        <f t="shared" si="17"/>
        <v>2</v>
      </c>
      <c r="X23" s="76">
        <f t="shared" si="17"/>
        <v>2</v>
      </c>
      <c r="Y23" s="76">
        <f t="shared" si="17"/>
        <v>1</v>
      </c>
      <c r="Z23" s="59" t="s">
        <v>188</v>
      </c>
      <c r="AA23" s="4" t="str">
        <f t="shared" si="10"/>
        <v>A</v>
      </c>
      <c r="AB23" s="32">
        <v>21</v>
      </c>
      <c r="AC23" s="33" t="s">
        <v>110</v>
      </c>
      <c r="AD23" s="34" t="s">
        <v>144</v>
      </c>
      <c r="AE23" s="34">
        <v>43846</v>
      </c>
      <c r="AF23" s="35">
        <v>105.94556532907272</v>
      </c>
      <c r="AG23" s="35">
        <v>-0.24602974561402846</v>
      </c>
      <c r="AH23" s="36" t="s">
        <v>171</v>
      </c>
    </row>
    <row r="24" spans="1:34" x14ac:dyDescent="0.25">
      <c r="A24" s="51">
        <v>21</v>
      </c>
      <c r="B24" s="52">
        <v>43846</v>
      </c>
      <c r="C24" s="53">
        <f t="shared" si="0"/>
        <v>1</v>
      </c>
      <c r="D24" s="53">
        <f t="shared" si="1"/>
        <v>16</v>
      </c>
      <c r="E24" s="51" t="str">
        <f t="shared" si="4"/>
        <v>Thu</v>
      </c>
      <c r="F24" s="51" t="str">
        <f t="shared" si="5"/>
        <v>N</v>
      </c>
      <c r="G24" s="93" t="s">
        <v>110</v>
      </c>
      <c r="H24" s="73" t="str">
        <f>VLOOKUP($B24,Projections!$W$3:$AA$43,5,FALSE)</f>
        <v>P</v>
      </c>
      <c r="I24" s="74">
        <f>INDEX(Projections!$O:$O,MATCH($B24,Projections!$D:$D,0))</f>
        <v>105.94556532907272</v>
      </c>
      <c r="J24" s="51"/>
      <c r="K24" s="54">
        <v>1</v>
      </c>
      <c r="L24" s="54"/>
      <c r="M24" s="54"/>
      <c r="N24" s="54"/>
      <c r="O24" s="53"/>
      <c r="P24" s="75">
        <f t="shared" si="13"/>
        <v>0</v>
      </c>
      <c r="Q24" s="75">
        <f t="shared" si="14"/>
        <v>0</v>
      </c>
      <c r="R24" s="75">
        <f t="shared" si="15"/>
        <v>102.77671713345711</v>
      </c>
      <c r="S24" s="75">
        <f t="shared" si="16"/>
        <v>0</v>
      </c>
      <c r="T24" s="53"/>
      <c r="U24" s="57" t="s">
        <v>141</v>
      </c>
      <c r="V24" s="76">
        <f t="shared" si="17"/>
        <v>2</v>
      </c>
      <c r="W24" s="76">
        <f t="shared" si="17"/>
        <v>2</v>
      </c>
      <c r="X24" s="76">
        <f t="shared" si="17"/>
        <v>2</v>
      </c>
      <c r="Y24" s="76">
        <f t="shared" si="17"/>
        <v>2</v>
      </c>
      <c r="Z24" s="59" t="s">
        <v>189</v>
      </c>
      <c r="AA24" s="4" t="str">
        <f t="shared" si="10"/>
        <v>C</v>
      </c>
      <c r="AB24" s="32">
        <v>22</v>
      </c>
      <c r="AC24" s="33" t="s">
        <v>126</v>
      </c>
      <c r="AD24" s="34" t="s">
        <v>143</v>
      </c>
      <c r="AE24" s="34">
        <v>43810</v>
      </c>
      <c r="AF24" s="35">
        <v>105.82819403109585</v>
      </c>
      <c r="AG24" s="35">
        <v>-0.28350641488745509</v>
      </c>
      <c r="AH24" s="36" t="s">
        <v>171</v>
      </c>
    </row>
    <row r="25" spans="1:34" x14ac:dyDescent="0.25">
      <c r="A25" s="51">
        <v>22</v>
      </c>
      <c r="B25" s="52">
        <v>43850</v>
      </c>
      <c r="C25" s="53">
        <f t="shared" si="0"/>
        <v>1</v>
      </c>
      <c r="D25" s="53">
        <f t="shared" si="1"/>
        <v>20</v>
      </c>
      <c r="E25" s="51" t="str">
        <f t="shared" si="4"/>
        <v>Mon</v>
      </c>
      <c r="F25" s="51" t="str">
        <f t="shared" si="5"/>
        <v>N</v>
      </c>
      <c r="G25" s="93" t="s">
        <v>113</v>
      </c>
      <c r="H25" s="73" t="str">
        <f>VLOOKUP($B25,Projections!$W$3:$AA$43,5,FALSE)</f>
        <v>S</v>
      </c>
      <c r="I25" s="74">
        <f>INDEX(Projections!$O:$O,MATCH($B25,Projections!$D:$D,0))</f>
        <v>105.28809827519014</v>
      </c>
      <c r="J25" s="51"/>
      <c r="K25" s="54"/>
      <c r="L25" s="54"/>
      <c r="M25" s="54"/>
      <c r="N25" s="54">
        <v>1</v>
      </c>
      <c r="O25" s="53"/>
      <c r="P25" s="75">
        <f t="shared" si="13"/>
        <v>105.94556532907272</v>
      </c>
      <c r="Q25" s="75">
        <f t="shared" si="14"/>
        <v>0</v>
      </c>
      <c r="R25" s="75">
        <f t="shared" si="15"/>
        <v>0</v>
      </c>
      <c r="S25" s="75">
        <f t="shared" si="16"/>
        <v>0</v>
      </c>
      <c r="T25" s="53"/>
      <c r="U25" s="57" t="s">
        <v>140</v>
      </c>
      <c r="V25" s="76">
        <f t="shared" si="17"/>
        <v>1</v>
      </c>
      <c r="W25" s="76">
        <f t="shared" si="17"/>
        <v>1</v>
      </c>
      <c r="X25" s="76">
        <f t="shared" si="17"/>
        <v>0</v>
      </c>
      <c r="Y25" s="76">
        <f t="shared" si="17"/>
        <v>1</v>
      </c>
      <c r="Z25" s="59" t="s">
        <v>190</v>
      </c>
      <c r="AA25" s="4" t="str">
        <f t="shared" si="10"/>
        <v>A</v>
      </c>
      <c r="AB25" s="32">
        <v>23</v>
      </c>
      <c r="AC25" s="33" t="s">
        <v>112</v>
      </c>
      <c r="AD25" s="34" t="s">
        <v>142</v>
      </c>
      <c r="AE25" s="34">
        <v>43821</v>
      </c>
      <c r="AF25" s="35">
        <v>105.44879132128366</v>
      </c>
      <c r="AG25" s="35">
        <v>-0.40464974483405447</v>
      </c>
      <c r="AH25" s="36" t="s">
        <v>171</v>
      </c>
    </row>
    <row r="26" spans="1:34" x14ac:dyDescent="0.25">
      <c r="A26" s="51">
        <v>23</v>
      </c>
      <c r="B26" s="52">
        <v>43858</v>
      </c>
      <c r="C26" s="53">
        <f t="shared" si="0"/>
        <v>1</v>
      </c>
      <c r="D26" s="53">
        <f t="shared" si="1"/>
        <v>28</v>
      </c>
      <c r="E26" s="51" t="str">
        <f t="shared" si="4"/>
        <v>Tue</v>
      </c>
      <c r="F26" s="51" t="str">
        <f t="shared" si="5"/>
        <v>N</v>
      </c>
      <c r="G26" s="93" t="s">
        <v>137</v>
      </c>
      <c r="H26" s="73" t="str">
        <f>VLOOKUP($B26,Projections!$W$3:$AA$43,5,FALSE)</f>
        <v>S</v>
      </c>
      <c r="I26" s="74">
        <f>INDEX(Projections!$O:$O,MATCH($B26,Projections!$D:$D,0))</f>
        <v>102.23661197568197</v>
      </c>
      <c r="J26" s="51"/>
      <c r="K26" s="54">
        <v>1</v>
      </c>
      <c r="L26" s="54"/>
      <c r="M26" s="54"/>
      <c r="N26" s="54"/>
      <c r="O26" s="53"/>
      <c r="P26" s="75">
        <f t="shared" si="13"/>
        <v>0</v>
      </c>
      <c r="Q26" s="75">
        <f t="shared" si="14"/>
        <v>0</v>
      </c>
      <c r="R26" s="75">
        <f t="shared" si="15"/>
        <v>0</v>
      </c>
      <c r="S26" s="75">
        <f t="shared" si="16"/>
        <v>105.28809827519014</v>
      </c>
      <c r="T26" s="53"/>
      <c r="U26" s="58" t="s">
        <v>138</v>
      </c>
      <c r="V26" s="77">
        <f t="shared" si="17"/>
        <v>2</v>
      </c>
      <c r="W26" s="77">
        <f t="shared" si="17"/>
        <v>2</v>
      </c>
      <c r="X26" s="77">
        <f t="shared" si="17"/>
        <v>2</v>
      </c>
      <c r="Y26" s="77">
        <f t="shared" si="17"/>
        <v>3</v>
      </c>
      <c r="Z26" s="60" t="s">
        <v>191</v>
      </c>
      <c r="AA26" s="4" t="str">
        <f t="shared" si="10"/>
        <v>D</v>
      </c>
      <c r="AB26" s="32">
        <v>24</v>
      </c>
      <c r="AC26" s="33" t="s">
        <v>124</v>
      </c>
      <c r="AD26" s="34" t="s">
        <v>142</v>
      </c>
      <c r="AE26" s="34">
        <v>43906</v>
      </c>
      <c r="AF26" s="35">
        <v>105.34573207846654</v>
      </c>
      <c r="AG26" s="35">
        <v>-0.43755657320863856</v>
      </c>
      <c r="AH26" s="36" t="s">
        <v>172</v>
      </c>
    </row>
    <row r="27" spans="1:34" x14ac:dyDescent="0.25">
      <c r="A27" s="51">
        <v>24</v>
      </c>
      <c r="B27" s="52">
        <v>43861</v>
      </c>
      <c r="C27" s="53">
        <f t="shared" si="0"/>
        <v>1</v>
      </c>
      <c r="D27" s="53">
        <f t="shared" si="1"/>
        <v>31</v>
      </c>
      <c r="E27" s="51" t="str">
        <f t="shared" si="4"/>
        <v>Fri</v>
      </c>
      <c r="F27" s="51" t="str">
        <f t="shared" si="5"/>
        <v>N</v>
      </c>
      <c r="G27" s="93" t="s">
        <v>116</v>
      </c>
      <c r="H27" s="73" t="str">
        <f>VLOOKUP($B27,Projections!$W$3:$AA$43,5,FALSE)</f>
        <v>P</v>
      </c>
      <c r="I27" s="74">
        <f>INDEX(Projections!$O:$O,MATCH($B27,Projections!$D:$D,0))</f>
        <v>107.66095574460246</v>
      </c>
      <c r="J27" s="51"/>
      <c r="K27" s="54"/>
      <c r="L27" s="54">
        <v>1</v>
      </c>
      <c r="M27" s="54"/>
      <c r="N27" s="54"/>
      <c r="O27" s="53"/>
      <c r="P27" s="75">
        <f t="shared" si="13"/>
        <v>102.23661197568197</v>
      </c>
      <c r="Q27" s="75">
        <f t="shared" si="14"/>
        <v>0</v>
      </c>
      <c r="R27" s="75">
        <f t="shared" si="15"/>
        <v>0</v>
      </c>
      <c r="S27" s="75">
        <f t="shared" si="16"/>
        <v>0</v>
      </c>
      <c r="T27" s="53"/>
      <c r="U27" s="51"/>
      <c r="V27" s="51"/>
      <c r="W27" s="51"/>
      <c r="X27" s="51"/>
      <c r="Y27" s="51"/>
      <c r="Z27" s="51"/>
      <c r="AA27" s="4" t="str">
        <f t="shared" si="10"/>
        <v>C</v>
      </c>
      <c r="AB27" s="32">
        <v>25</v>
      </c>
      <c r="AC27" s="33" t="s">
        <v>135</v>
      </c>
      <c r="AD27" s="34" t="s">
        <v>143</v>
      </c>
      <c r="AE27" s="34">
        <v>43922</v>
      </c>
      <c r="AF27" s="35">
        <v>105.31163822851416</v>
      </c>
      <c r="AG27" s="35">
        <v>-0.44844274351558278</v>
      </c>
      <c r="AH27" s="36" t="s">
        <v>172</v>
      </c>
    </row>
    <row r="28" spans="1:34" x14ac:dyDescent="0.25">
      <c r="A28" s="51">
        <v>25</v>
      </c>
      <c r="B28" s="52">
        <v>43863</v>
      </c>
      <c r="C28" s="53">
        <f t="shared" si="0"/>
        <v>2</v>
      </c>
      <c r="D28" s="53">
        <f t="shared" si="1"/>
        <v>2</v>
      </c>
      <c r="E28" s="51" t="str">
        <f t="shared" si="4"/>
        <v>Sun</v>
      </c>
      <c r="F28" s="51" t="str">
        <f t="shared" si="5"/>
        <v>Y</v>
      </c>
      <c r="G28" s="93" t="s">
        <v>131</v>
      </c>
      <c r="H28" s="73" t="str">
        <f>VLOOKUP($B28,Projections!$W$3:$AA$43,5,FALSE)</f>
        <v>P</v>
      </c>
      <c r="I28" s="74">
        <f>INDEX(Projections!$O:$O,MATCH($B28,Projections!$D:$D,0))</f>
        <v>106.35361399008458</v>
      </c>
      <c r="J28" s="51"/>
      <c r="K28" s="54"/>
      <c r="L28" s="54"/>
      <c r="M28" s="54">
        <v>1</v>
      </c>
      <c r="N28" s="54"/>
      <c r="O28" s="53"/>
      <c r="P28" s="75">
        <f t="shared" si="13"/>
        <v>0</v>
      </c>
      <c r="Q28" s="75">
        <f t="shared" si="14"/>
        <v>107.66095574460246</v>
      </c>
      <c r="R28" s="75">
        <f t="shared" si="15"/>
        <v>0</v>
      </c>
      <c r="S28" s="75">
        <f t="shared" si="16"/>
        <v>0</v>
      </c>
      <c r="T28" s="53"/>
      <c r="U28" s="61" t="s">
        <v>195</v>
      </c>
      <c r="V28" s="82"/>
      <c r="W28" s="51"/>
      <c r="X28" s="51"/>
      <c r="Y28" s="51"/>
      <c r="Z28" s="51"/>
      <c r="AA28" s="4" t="str">
        <f t="shared" si="10"/>
        <v>D</v>
      </c>
      <c r="AB28" s="32">
        <v>26</v>
      </c>
      <c r="AC28" s="33" t="s">
        <v>113</v>
      </c>
      <c r="AD28" s="34" t="s">
        <v>141</v>
      </c>
      <c r="AE28" s="34">
        <v>43850</v>
      </c>
      <c r="AF28" s="35">
        <v>105.28809827519014</v>
      </c>
      <c r="AG28" s="35">
        <v>-0.45595905338556442</v>
      </c>
      <c r="AH28" s="36" t="s">
        <v>172</v>
      </c>
    </row>
    <row r="29" spans="1:34" x14ac:dyDescent="0.25">
      <c r="A29" s="51">
        <v>26</v>
      </c>
      <c r="B29" s="52">
        <v>43867</v>
      </c>
      <c r="C29" s="53">
        <f t="shared" si="0"/>
        <v>2</v>
      </c>
      <c r="D29" s="53">
        <f t="shared" si="1"/>
        <v>6</v>
      </c>
      <c r="E29" s="51" t="str">
        <f t="shared" si="4"/>
        <v>Thu</v>
      </c>
      <c r="F29" s="51" t="str">
        <f t="shared" si="5"/>
        <v>N</v>
      </c>
      <c r="G29" s="93" t="s">
        <v>130</v>
      </c>
      <c r="H29" s="73" t="str">
        <f>VLOOKUP($B29,Projections!$W$3:$AA$43,5,FALSE)</f>
        <v>P</v>
      </c>
      <c r="I29" s="74">
        <f>INDEX(Projections!$O:$O,MATCH($B29,Projections!$D:$D,0))</f>
        <v>108.35013368304612</v>
      </c>
      <c r="J29" s="51"/>
      <c r="K29" s="54">
        <v>1</v>
      </c>
      <c r="L29" s="54"/>
      <c r="M29" s="54"/>
      <c r="N29" s="54"/>
      <c r="O29" s="53"/>
      <c r="P29" s="75">
        <f t="shared" si="13"/>
        <v>0</v>
      </c>
      <c r="Q29" s="75">
        <f t="shared" si="14"/>
        <v>0</v>
      </c>
      <c r="R29" s="75">
        <f t="shared" si="15"/>
        <v>106.35361399008458</v>
      </c>
      <c r="S29" s="75">
        <f t="shared" si="16"/>
        <v>0</v>
      </c>
      <c r="T29" s="53"/>
      <c r="U29" s="51"/>
      <c r="V29" s="53"/>
      <c r="W29" s="53"/>
      <c r="X29" s="53"/>
      <c r="Y29" s="53"/>
      <c r="Z29" s="51"/>
      <c r="AA29" s="4" t="str">
        <f t="shared" si="10"/>
        <v>C</v>
      </c>
      <c r="AB29" s="32">
        <v>27</v>
      </c>
      <c r="AC29" s="33" t="s">
        <v>113</v>
      </c>
      <c r="AD29" s="34" t="s">
        <v>141</v>
      </c>
      <c r="AE29" s="34">
        <v>43783</v>
      </c>
      <c r="AF29" s="35">
        <v>105.2072520034245</v>
      </c>
      <c r="AG29" s="35">
        <v>-0.48177327748613907</v>
      </c>
      <c r="AH29" s="36" t="s">
        <v>172</v>
      </c>
    </row>
    <row r="30" spans="1:34" x14ac:dyDescent="0.25">
      <c r="A30" s="51">
        <v>27</v>
      </c>
      <c r="B30" s="52">
        <v>43871</v>
      </c>
      <c r="C30" s="53">
        <f>MONTH(B30)</f>
        <v>2</v>
      </c>
      <c r="D30" s="53">
        <f>DAY(B30)</f>
        <v>10</v>
      </c>
      <c r="E30" s="51" t="str">
        <f>TEXT(WEEKDAY(B30),"ddd")</f>
        <v>Mon</v>
      </c>
      <c r="F30" s="51" t="str">
        <f>IF(OR(E30="sat",E30="sun"),"Y","N")</f>
        <v>N</v>
      </c>
      <c r="G30" s="110" t="s">
        <v>133</v>
      </c>
      <c r="H30" s="73" t="str">
        <f>VLOOKUP($B30,Projections!$W$3:$AA$43,5,FALSE)</f>
        <v>S</v>
      </c>
      <c r="I30" s="74">
        <f>INDEX(Projections!$O:$O,MATCH($B30,Projections!$D:$D,0))</f>
        <v>103.18355475753287</v>
      </c>
      <c r="J30" s="51"/>
      <c r="K30" s="54"/>
      <c r="L30" s="54">
        <v>1</v>
      </c>
      <c r="M30" s="54">
        <v>0</v>
      </c>
      <c r="N30" s="54"/>
      <c r="O30" s="53"/>
      <c r="P30" s="75">
        <f t="shared" si="13"/>
        <v>108.35013368304612</v>
      </c>
      <c r="Q30" s="75">
        <f t="shared" si="14"/>
        <v>0</v>
      </c>
      <c r="R30" s="75">
        <f t="shared" si="15"/>
        <v>0</v>
      </c>
      <c r="S30" s="75">
        <f t="shared" si="16"/>
        <v>0</v>
      </c>
      <c r="T30" s="53"/>
      <c r="U30" s="51"/>
      <c r="V30" s="53"/>
      <c r="W30" s="53"/>
      <c r="X30" s="53"/>
      <c r="Y30" s="53"/>
      <c r="Z30" s="51"/>
      <c r="AA30" s="4" t="str">
        <f t="shared" si="10"/>
        <v>A</v>
      </c>
      <c r="AB30" s="32">
        <v>28</v>
      </c>
      <c r="AC30" s="33" t="s">
        <v>109</v>
      </c>
      <c r="AD30" s="34" t="s">
        <v>143</v>
      </c>
      <c r="AE30" s="34">
        <v>43796</v>
      </c>
      <c r="AF30" s="35">
        <v>105.12143965001184</v>
      </c>
      <c r="AG30" s="35">
        <v>-0.50917317204174373</v>
      </c>
      <c r="AH30" s="36" t="s">
        <v>172</v>
      </c>
    </row>
    <row r="31" spans="1:34" x14ac:dyDescent="0.25">
      <c r="A31" s="51">
        <v>28</v>
      </c>
      <c r="B31" s="52">
        <v>43883</v>
      </c>
      <c r="C31" s="53">
        <f t="shared" si="0"/>
        <v>2</v>
      </c>
      <c r="D31" s="53">
        <f t="shared" si="1"/>
        <v>22</v>
      </c>
      <c r="E31" s="51" t="str">
        <f t="shared" si="4"/>
        <v>Sat</v>
      </c>
      <c r="F31" s="51" t="str">
        <f t="shared" si="5"/>
        <v>Y</v>
      </c>
      <c r="G31" s="93" t="s">
        <v>130</v>
      </c>
      <c r="H31" s="73" t="str">
        <f>VLOOKUP($B31,Projections!$W$3:$AA$43,5,FALSE)</f>
        <v>E</v>
      </c>
      <c r="I31" s="74">
        <f>INDEX(Projections!$O:$O,MATCH($B31,Projections!$D:$D,0))</f>
        <v>112.07009671988347</v>
      </c>
      <c r="J31" s="51"/>
      <c r="K31" s="54"/>
      <c r="L31" s="54"/>
      <c r="M31" s="54">
        <v>1</v>
      </c>
      <c r="N31" s="54"/>
      <c r="O31" s="53"/>
      <c r="P31" s="75">
        <f t="shared" ref="P31:P44" si="18">IF(K31=1,I31,0)</f>
        <v>0</v>
      </c>
      <c r="Q31" s="75">
        <f t="shared" ref="Q31:Q44" si="19">IF(L31=1,I31,0)</f>
        <v>0</v>
      </c>
      <c r="R31" s="75">
        <f t="shared" ref="R31:R44" si="20">IF(M31=1,$I31,0)</f>
        <v>112.07009671988347</v>
      </c>
      <c r="S31" s="75">
        <f t="shared" ref="S31:S44" si="21">IF(N31=1,$I31,0)</f>
        <v>0</v>
      </c>
      <c r="T31" s="53"/>
      <c r="U31" s="51"/>
      <c r="V31" s="53"/>
      <c r="W31" s="53"/>
      <c r="X31" s="53"/>
      <c r="Y31" s="53"/>
      <c r="Z31" s="51"/>
      <c r="AA31" s="4" t="str">
        <f t="shared" si="10"/>
        <v>B</v>
      </c>
      <c r="AB31" s="32">
        <v>29</v>
      </c>
      <c r="AC31" s="33" t="s">
        <v>120</v>
      </c>
      <c r="AD31" s="34" t="s">
        <v>143</v>
      </c>
      <c r="AE31" s="34">
        <v>43894</v>
      </c>
      <c r="AF31" s="35">
        <v>104.93835177737759</v>
      </c>
      <c r="AG31" s="35">
        <v>-0.56763315134640191</v>
      </c>
      <c r="AH31" s="36" t="s">
        <v>172</v>
      </c>
    </row>
    <row r="32" spans="1:34" x14ac:dyDescent="0.25">
      <c r="A32" s="51">
        <v>29</v>
      </c>
      <c r="B32" s="52">
        <v>43889</v>
      </c>
      <c r="C32" s="53">
        <f t="shared" si="0"/>
        <v>2</v>
      </c>
      <c r="D32" s="53">
        <f t="shared" si="1"/>
        <v>28</v>
      </c>
      <c r="E32" s="51" t="str">
        <f t="shared" si="4"/>
        <v>Fri</v>
      </c>
      <c r="F32" s="51" t="str">
        <f t="shared" si="5"/>
        <v>N</v>
      </c>
      <c r="G32" s="93" t="s">
        <v>128</v>
      </c>
      <c r="H32" s="73" t="str">
        <f>VLOOKUP($B32,Projections!$W$3:$AA$43,5,FALSE)</f>
        <v>P</v>
      </c>
      <c r="I32" s="74">
        <f>INDEX(Projections!$O:$O,MATCH($B32,Projections!$D:$D,0))</f>
        <v>106.64886850866949</v>
      </c>
      <c r="J32" s="51"/>
      <c r="K32" s="54"/>
      <c r="L32" s="54"/>
      <c r="M32" s="54"/>
      <c r="N32" s="54">
        <v>1</v>
      </c>
      <c r="O32" s="53"/>
      <c r="P32" s="75">
        <f t="shared" si="18"/>
        <v>0</v>
      </c>
      <c r="Q32" s="75">
        <f t="shared" si="19"/>
        <v>0</v>
      </c>
      <c r="R32" s="75">
        <f t="shared" si="20"/>
        <v>0</v>
      </c>
      <c r="S32" s="75">
        <f t="shared" si="21"/>
        <v>106.64886850866949</v>
      </c>
      <c r="T32" s="53"/>
      <c r="U32" s="67" t="s">
        <v>147</v>
      </c>
      <c r="V32" s="103" t="s">
        <v>232</v>
      </c>
      <c r="W32" s="104" t="s">
        <v>246</v>
      </c>
      <c r="X32" s="105" t="s">
        <v>247</v>
      </c>
      <c r="Y32" s="106" t="s">
        <v>248</v>
      </c>
      <c r="Z32" s="51"/>
      <c r="AA32" s="4" t="str">
        <f t="shared" si="10"/>
        <v>C</v>
      </c>
      <c r="AB32" s="32">
        <v>30</v>
      </c>
      <c r="AC32" s="33" t="s">
        <v>117</v>
      </c>
      <c r="AD32" s="34" t="s">
        <v>142</v>
      </c>
      <c r="AE32" s="34">
        <v>43913</v>
      </c>
      <c r="AF32" s="35">
        <v>104.74804751897572</v>
      </c>
      <c r="AG32" s="35">
        <v>-0.62839732347694022</v>
      </c>
      <c r="AH32" s="36" t="s">
        <v>172</v>
      </c>
    </row>
    <row r="33" spans="1:34" x14ac:dyDescent="0.25">
      <c r="A33" s="51">
        <v>30</v>
      </c>
      <c r="B33" s="52">
        <v>43894</v>
      </c>
      <c r="C33" s="53">
        <f t="shared" si="0"/>
        <v>3</v>
      </c>
      <c r="D33" s="53">
        <f t="shared" si="1"/>
        <v>4</v>
      </c>
      <c r="E33" s="51" t="str">
        <f t="shared" si="4"/>
        <v>Wed</v>
      </c>
      <c r="F33" s="51" t="str">
        <f t="shared" si="5"/>
        <v>N</v>
      </c>
      <c r="G33" s="93" t="s">
        <v>120</v>
      </c>
      <c r="H33" s="73" t="str">
        <f>VLOOKUP($B33,Projections!$W$3:$AA$43,5,FALSE)</f>
        <v>S</v>
      </c>
      <c r="I33" s="74">
        <f>INDEX(Projections!$O:$O,MATCH($B33,Projections!$D:$D,0))</f>
        <v>104.93835177737759</v>
      </c>
      <c r="J33" s="51"/>
      <c r="K33" s="54"/>
      <c r="L33" s="54">
        <v>1</v>
      </c>
      <c r="M33" s="54"/>
      <c r="N33" s="54"/>
      <c r="O33" s="53"/>
      <c r="P33" s="75">
        <f t="shared" si="18"/>
        <v>0</v>
      </c>
      <c r="Q33" s="75">
        <f t="shared" si="19"/>
        <v>104.93835177737759</v>
      </c>
      <c r="R33" s="75">
        <f t="shared" si="20"/>
        <v>0</v>
      </c>
      <c r="S33" s="75">
        <f t="shared" si="21"/>
        <v>0</v>
      </c>
      <c r="T33" s="53"/>
      <c r="U33" s="57" t="s">
        <v>109</v>
      </c>
      <c r="V33" s="76">
        <f t="shared" ref="V33:V61" si="22">COUNTIFS(K:K,1,G:G,U33)</f>
        <v>1</v>
      </c>
      <c r="W33" s="76">
        <f t="shared" ref="W33:W61" si="23">COUNTIFS(L:L,1,G:G,U33)</f>
        <v>1</v>
      </c>
      <c r="X33" s="76">
        <f t="shared" ref="X33:X61" si="24">COUNTIFS(M:M,1,G:G,U33)</f>
        <v>0</v>
      </c>
      <c r="Y33" s="59">
        <f t="shared" ref="Y33:Y61" si="25">COUNTIFS(N:N,1,G:G,U33)</f>
        <v>0</v>
      </c>
      <c r="Z33" s="51"/>
      <c r="AA33" s="4" t="str">
        <f t="shared" si="10"/>
        <v>B</v>
      </c>
      <c r="AB33" s="32">
        <v>31</v>
      </c>
      <c r="AC33" s="33" t="s">
        <v>123</v>
      </c>
      <c r="AD33" s="34" t="s">
        <v>141</v>
      </c>
      <c r="AE33" s="34">
        <v>43909</v>
      </c>
      <c r="AF33" s="35">
        <v>104.7171581284998</v>
      </c>
      <c r="AG33" s="35">
        <v>-0.63826030949548029</v>
      </c>
      <c r="AH33" s="36" t="s">
        <v>172</v>
      </c>
    </row>
    <row r="34" spans="1:34" x14ac:dyDescent="0.25">
      <c r="A34" s="51">
        <v>31</v>
      </c>
      <c r="B34" s="52">
        <v>43902</v>
      </c>
      <c r="C34" s="53">
        <f t="shared" si="0"/>
        <v>3</v>
      </c>
      <c r="D34" s="53">
        <f t="shared" si="1"/>
        <v>12</v>
      </c>
      <c r="E34" s="51" t="str">
        <f t="shared" si="4"/>
        <v>Thu</v>
      </c>
      <c r="F34" s="51" t="str">
        <f t="shared" si="5"/>
        <v>N</v>
      </c>
      <c r="G34" s="93" t="s">
        <v>110</v>
      </c>
      <c r="H34" s="73" t="str">
        <f>VLOOKUP($B34,Projections!$W$3:$AA$43,5,FALSE)</f>
        <v>P</v>
      </c>
      <c r="I34" s="74">
        <f>INDEX(Projections!$O:$O,MATCH($B34,Projections!$D:$D,0))</f>
        <v>107.27101418093361</v>
      </c>
      <c r="J34" s="51"/>
      <c r="K34" s="54"/>
      <c r="L34" s="54"/>
      <c r="M34" s="54">
        <v>1</v>
      </c>
      <c r="N34" s="54"/>
      <c r="O34" s="53"/>
      <c r="P34" s="75">
        <f t="shared" si="18"/>
        <v>0</v>
      </c>
      <c r="Q34" s="75">
        <f t="shared" si="19"/>
        <v>0</v>
      </c>
      <c r="R34" s="75">
        <f t="shared" si="20"/>
        <v>107.27101418093361</v>
      </c>
      <c r="S34" s="75">
        <f t="shared" si="21"/>
        <v>0</v>
      </c>
      <c r="T34" s="53"/>
      <c r="U34" s="57" t="s">
        <v>110</v>
      </c>
      <c r="V34" s="76">
        <f t="shared" si="22"/>
        <v>1</v>
      </c>
      <c r="W34" s="76">
        <f t="shared" si="23"/>
        <v>0</v>
      </c>
      <c r="X34" s="76">
        <f t="shared" si="24"/>
        <v>1</v>
      </c>
      <c r="Y34" s="59">
        <f t="shared" si="25"/>
        <v>0</v>
      </c>
      <c r="Z34" s="51"/>
      <c r="AA34" s="4" t="str">
        <f t="shared" si="10"/>
        <v>B</v>
      </c>
      <c r="AB34" s="32">
        <v>32</v>
      </c>
      <c r="AC34" s="33" t="s">
        <v>115</v>
      </c>
      <c r="AD34" s="34" t="s">
        <v>142</v>
      </c>
      <c r="AE34" s="34">
        <v>43815</v>
      </c>
      <c r="AF34" s="35">
        <v>104.56735904718494</v>
      </c>
      <c r="AG34" s="35">
        <v>-0.68609117380956997</v>
      </c>
      <c r="AH34" s="36" t="s">
        <v>172</v>
      </c>
    </row>
    <row r="35" spans="1:34" x14ac:dyDescent="0.25">
      <c r="A35" s="51">
        <v>32</v>
      </c>
      <c r="B35" s="52">
        <v>43904</v>
      </c>
      <c r="C35" s="53">
        <f t="shared" si="0"/>
        <v>3</v>
      </c>
      <c r="D35" s="53">
        <f t="shared" si="1"/>
        <v>14</v>
      </c>
      <c r="E35" s="51" t="str">
        <f t="shared" si="4"/>
        <v>Sat</v>
      </c>
      <c r="F35" s="51" t="str">
        <f t="shared" si="5"/>
        <v>Y</v>
      </c>
      <c r="G35" s="93" t="s">
        <v>118</v>
      </c>
      <c r="H35" s="73" t="str">
        <f>VLOOKUP($B35,Projections!$W$3:$AA$43,5,FALSE)</f>
        <v>M</v>
      </c>
      <c r="I35" s="74">
        <f>INDEX(Projections!$O:$O,MATCH($B35,Projections!$D:$D,0))</f>
        <v>114.73246462145121</v>
      </c>
      <c r="J35" s="51"/>
      <c r="K35" s="54">
        <v>1</v>
      </c>
      <c r="L35" s="54"/>
      <c r="M35" s="54"/>
      <c r="N35" s="54"/>
      <c r="O35" s="53"/>
      <c r="P35" s="75">
        <f t="shared" si="18"/>
        <v>114.73246462145121</v>
      </c>
      <c r="Q35" s="75">
        <f t="shared" si="19"/>
        <v>0</v>
      </c>
      <c r="R35" s="75">
        <f t="shared" si="20"/>
        <v>0</v>
      </c>
      <c r="S35" s="75">
        <f t="shared" si="21"/>
        <v>0</v>
      </c>
      <c r="T35" s="53"/>
      <c r="U35" s="57" t="s">
        <v>111</v>
      </c>
      <c r="V35" s="76">
        <f t="shared" si="22"/>
        <v>0</v>
      </c>
      <c r="W35" s="76">
        <f t="shared" si="23"/>
        <v>0</v>
      </c>
      <c r="X35" s="76">
        <f t="shared" si="24"/>
        <v>0</v>
      </c>
      <c r="Y35" s="59">
        <f t="shared" si="25"/>
        <v>1</v>
      </c>
      <c r="Z35" s="51"/>
      <c r="AA35" s="4" t="str">
        <f t="shared" si="10"/>
        <v>C</v>
      </c>
      <c r="AB35" s="32">
        <v>33</v>
      </c>
      <c r="AC35" s="33" t="s">
        <v>136</v>
      </c>
      <c r="AD35" s="34" t="s">
        <v>142</v>
      </c>
      <c r="AE35" s="34">
        <v>43794</v>
      </c>
      <c r="AF35" s="35">
        <v>104.24360727266166</v>
      </c>
      <c r="AG35" s="35">
        <v>-0.78946515356128377</v>
      </c>
      <c r="AH35" s="36" t="s">
        <v>172</v>
      </c>
    </row>
    <row r="36" spans="1:34" x14ac:dyDescent="0.25">
      <c r="A36" s="51">
        <v>33</v>
      </c>
      <c r="B36" s="52">
        <v>43906</v>
      </c>
      <c r="C36" s="53">
        <f t="shared" si="0"/>
        <v>3</v>
      </c>
      <c r="D36" s="53">
        <f t="shared" si="1"/>
        <v>16</v>
      </c>
      <c r="E36" s="51" t="str">
        <f t="shared" si="4"/>
        <v>Mon</v>
      </c>
      <c r="F36" s="51" t="str">
        <f t="shared" si="5"/>
        <v>N</v>
      </c>
      <c r="G36" s="93" t="s">
        <v>124</v>
      </c>
      <c r="H36" s="73" t="str">
        <f>VLOOKUP($B36,Projections!$W$3:$AA$43,5,FALSE)</f>
        <v>S</v>
      </c>
      <c r="I36" s="74">
        <f>INDEX(Projections!$O:$O,MATCH($B36,Projections!$D:$D,0))</f>
        <v>105.34573207846654</v>
      </c>
      <c r="J36" s="51"/>
      <c r="K36" s="54"/>
      <c r="L36" s="54"/>
      <c r="M36" s="54"/>
      <c r="N36" s="54">
        <v>1</v>
      </c>
      <c r="O36" s="53"/>
      <c r="P36" s="75">
        <f t="shared" si="18"/>
        <v>0</v>
      </c>
      <c r="Q36" s="75">
        <f t="shared" si="19"/>
        <v>0</v>
      </c>
      <c r="R36" s="75">
        <f t="shared" si="20"/>
        <v>0</v>
      </c>
      <c r="S36" s="75">
        <f t="shared" si="21"/>
        <v>105.34573207846654</v>
      </c>
      <c r="T36" s="53"/>
      <c r="U36" s="57" t="s">
        <v>112</v>
      </c>
      <c r="V36" s="76">
        <f t="shared" si="22"/>
        <v>1</v>
      </c>
      <c r="W36" s="76">
        <f t="shared" si="23"/>
        <v>0</v>
      </c>
      <c r="X36" s="76">
        <f t="shared" si="24"/>
        <v>0</v>
      </c>
      <c r="Y36" s="59">
        <f t="shared" si="25"/>
        <v>0</v>
      </c>
      <c r="Z36" s="51"/>
      <c r="AA36" s="4" t="str">
        <f t="shared" si="10"/>
        <v>D</v>
      </c>
      <c r="AB36" s="32">
        <v>34</v>
      </c>
      <c r="AC36" s="33" t="s">
        <v>137</v>
      </c>
      <c r="AD36" s="34" t="s">
        <v>142</v>
      </c>
      <c r="AE36" s="34">
        <v>43920</v>
      </c>
      <c r="AF36" s="35">
        <v>104.22839291433205</v>
      </c>
      <c r="AG36" s="35">
        <v>-0.79432309996857953</v>
      </c>
      <c r="AH36" s="36" t="s">
        <v>172</v>
      </c>
    </row>
    <row r="37" spans="1:34" x14ac:dyDescent="0.25">
      <c r="A37" s="51">
        <v>34</v>
      </c>
      <c r="B37" s="52">
        <v>43909</v>
      </c>
      <c r="C37" s="53">
        <f t="shared" si="0"/>
        <v>3</v>
      </c>
      <c r="D37" s="53">
        <f t="shared" si="1"/>
        <v>19</v>
      </c>
      <c r="E37" s="51" t="str">
        <f t="shared" si="4"/>
        <v>Thu</v>
      </c>
      <c r="F37" s="51" t="str">
        <f t="shared" si="5"/>
        <v>N</v>
      </c>
      <c r="G37" s="93" t="s">
        <v>123</v>
      </c>
      <c r="H37" s="73" t="str">
        <f>VLOOKUP($B37,Projections!$W$3:$AA$43,5,FALSE)</f>
        <v>S</v>
      </c>
      <c r="I37" s="74">
        <f>INDEX(Projections!$O:$O,MATCH($B37,Projections!$D:$D,0))</f>
        <v>104.7171581284998</v>
      </c>
      <c r="J37" s="51"/>
      <c r="K37" s="54"/>
      <c r="L37" s="54">
        <v>1</v>
      </c>
      <c r="M37" s="54">
        <v>0</v>
      </c>
      <c r="N37" s="54">
        <v>0</v>
      </c>
      <c r="O37" s="53"/>
      <c r="P37" s="75">
        <f t="shared" si="18"/>
        <v>0</v>
      </c>
      <c r="Q37" s="75">
        <f t="shared" si="19"/>
        <v>104.7171581284998</v>
      </c>
      <c r="R37" s="75">
        <f t="shared" si="20"/>
        <v>0</v>
      </c>
      <c r="S37" s="75">
        <f t="shared" si="21"/>
        <v>0</v>
      </c>
      <c r="T37" s="53"/>
      <c r="U37" s="57" t="s">
        <v>113</v>
      </c>
      <c r="V37" s="76">
        <f t="shared" si="22"/>
        <v>0</v>
      </c>
      <c r="W37" s="76">
        <f t="shared" si="23"/>
        <v>0</v>
      </c>
      <c r="X37" s="76">
        <f t="shared" si="24"/>
        <v>1</v>
      </c>
      <c r="Y37" s="59">
        <f t="shared" si="25"/>
        <v>1</v>
      </c>
      <c r="Z37" s="51"/>
      <c r="AA37" s="4" t="str">
        <f t="shared" si="10"/>
        <v>B</v>
      </c>
      <c r="AB37" s="32">
        <v>35</v>
      </c>
      <c r="AC37" s="33" t="s">
        <v>133</v>
      </c>
      <c r="AD37" s="34" t="s">
        <v>141</v>
      </c>
      <c r="AE37" s="34">
        <v>43871</v>
      </c>
      <c r="AF37" s="35">
        <v>104.16355475753288</v>
      </c>
      <c r="AG37" s="35">
        <v>-0.81502593107418608</v>
      </c>
      <c r="AH37" s="36" t="s">
        <v>172</v>
      </c>
    </row>
    <row r="38" spans="1:34" x14ac:dyDescent="0.25">
      <c r="A38" s="51">
        <v>35</v>
      </c>
      <c r="B38" s="52">
        <v>43913</v>
      </c>
      <c r="C38" s="53">
        <f t="shared" si="0"/>
        <v>3</v>
      </c>
      <c r="D38" s="53">
        <f t="shared" si="1"/>
        <v>23</v>
      </c>
      <c r="E38" s="51" t="str">
        <f t="shared" si="4"/>
        <v>Mon</v>
      </c>
      <c r="F38" s="51" t="str">
        <f t="shared" si="5"/>
        <v>N</v>
      </c>
      <c r="G38" s="93" t="s">
        <v>117</v>
      </c>
      <c r="H38" s="73" t="str">
        <f>VLOOKUP($B38,Projections!$W$3:$AA$43,5,FALSE)</f>
        <v>S</v>
      </c>
      <c r="I38" s="74">
        <f>INDEX(Projections!$O:$O,MATCH($B38,Projections!$D:$D,0))</f>
        <v>104.74804751897572</v>
      </c>
      <c r="J38" s="51"/>
      <c r="K38" s="54"/>
      <c r="L38" s="54"/>
      <c r="M38" s="54">
        <v>1</v>
      </c>
      <c r="N38" s="54"/>
      <c r="O38" s="53"/>
      <c r="P38" s="75">
        <f t="shared" si="18"/>
        <v>0</v>
      </c>
      <c r="Q38" s="75">
        <f t="shared" si="19"/>
        <v>0</v>
      </c>
      <c r="R38" s="75">
        <f t="shared" si="20"/>
        <v>104.74804751897572</v>
      </c>
      <c r="S38" s="75">
        <f t="shared" si="21"/>
        <v>0</v>
      </c>
      <c r="T38" s="53"/>
      <c r="U38" s="57" t="s">
        <v>114</v>
      </c>
      <c r="V38" s="76">
        <f t="shared" si="22"/>
        <v>1</v>
      </c>
      <c r="W38" s="76">
        <f t="shared" si="23"/>
        <v>0</v>
      </c>
      <c r="X38" s="76">
        <f t="shared" si="24"/>
        <v>0</v>
      </c>
      <c r="Y38" s="59">
        <f t="shared" si="25"/>
        <v>1</v>
      </c>
      <c r="Z38" s="51"/>
      <c r="AA38" s="4" t="str">
        <f t="shared" si="10"/>
        <v>A</v>
      </c>
      <c r="AB38" s="32">
        <v>36</v>
      </c>
      <c r="AC38" s="33" t="s">
        <v>129</v>
      </c>
      <c r="AD38" s="34" t="s">
        <v>142</v>
      </c>
      <c r="AE38" s="34">
        <v>43808</v>
      </c>
      <c r="AF38" s="35">
        <v>103.90543753676388</v>
      </c>
      <c r="AG38" s="35">
        <v>-0.89744279007869043</v>
      </c>
      <c r="AH38" s="36" t="s">
        <v>172</v>
      </c>
    </row>
    <row r="39" spans="1:34" x14ac:dyDescent="0.25">
      <c r="A39" s="51">
        <v>36</v>
      </c>
      <c r="B39" s="52">
        <v>43915</v>
      </c>
      <c r="C39" s="53">
        <f t="shared" si="0"/>
        <v>3</v>
      </c>
      <c r="D39" s="53">
        <f t="shared" si="1"/>
        <v>25</v>
      </c>
      <c r="E39" s="51" t="str">
        <f t="shared" si="4"/>
        <v>Wed</v>
      </c>
      <c r="F39" s="51" t="str">
        <f t="shared" si="5"/>
        <v>N</v>
      </c>
      <c r="G39" s="93" t="s">
        <v>119</v>
      </c>
      <c r="H39" s="73" t="str">
        <f>VLOOKUP($B39,Projections!$W$3:$AA$43,5,FALSE)</f>
        <v>E</v>
      </c>
      <c r="I39" s="74">
        <f>INDEX(Projections!$O:$O,MATCH($B39,Projections!$D:$D,0))</f>
        <v>110.57182377533613</v>
      </c>
      <c r="J39" s="51"/>
      <c r="K39" s="54"/>
      <c r="L39" s="54">
        <v>1</v>
      </c>
      <c r="M39" s="54"/>
      <c r="N39" s="54"/>
      <c r="O39" s="53"/>
      <c r="P39" s="75">
        <f t="shared" si="18"/>
        <v>0</v>
      </c>
      <c r="Q39" s="75">
        <f t="shared" si="19"/>
        <v>110.57182377533613</v>
      </c>
      <c r="R39" s="75">
        <f t="shared" si="20"/>
        <v>0</v>
      </c>
      <c r="S39" s="75">
        <f t="shared" si="21"/>
        <v>0</v>
      </c>
      <c r="T39" s="53"/>
      <c r="U39" s="57" t="s">
        <v>115</v>
      </c>
      <c r="V39" s="76">
        <f t="shared" si="22"/>
        <v>0</v>
      </c>
      <c r="W39" s="76">
        <f t="shared" si="23"/>
        <v>1</v>
      </c>
      <c r="X39" s="76">
        <f t="shared" si="24"/>
        <v>0</v>
      </c>
      <c r="Y39" s="59">
        <f t="shared" si="25"/>
        <v>0</v>
      </c>
      <c r="Z39" s="51"/>
      <c r="AA39" s="4" t="str">
        <f t="shared" si="10"/>
        <v>B</v>
      </c>
      <c r="AB39" s="32">
        <v>37</v>
      </c>
      <c r="AC39" s="33" t="s">
        <v>132</v>
      </c>
      <c r="AD39" s="34" t="s">
        <v>141</v>
      </c>
      <c r="AE39" s="34">
        <v>43790</v>
      </c>
      <c r="AF39" s="35">
        <v>103.85500547193563</v>
      </c>
      <c r="AG39" s="35">
        <v>-0.91354575432057017</v>
      </c>
      <c r="AH39" s="36" t="s">
        <v>172</v>
      </c>
    </row>
    <row r="40" spans="1:34" x14ac:dyDescent="0.25">
      <c r="A40" s="51">
        <v>37</v>
      </c>
      <c r="B40" s="52">
        <v>43917</v>
      </c>
      <c r="C40" s="53">
        <f t="shared" si="0"/>
        <v>3</v>
      </c>
      <c r="D40" s="53">
        <f t="shared" si="1"/>
        <v>27</v>
      </c>
      <c r="E40" s="51" t="str">
        <f t="shared" si="4"/>
        <v>Fri</v>
      </c>
      <c r="F40" s="51" t="str">
        <f t="shared" si="5"/>
        <v>N</v>
      </c>
      <c r="G40" s="93" t="s">
        <v>127</v>
      </c>
      <c r="H40" s="73" t="str">
        <f>VLOOKUP($B40,Projections!$W$3:$AA$43,5,FALSE)</f>
        <v>P</v>
      </c>
      <c r="I40" s="74">
        <f>INDEX(Projections!$O:$O,MATCH($B40,Projections!$D:$D,0))</f>
        <v>107.48718113567681</v>
      </c>
      <c r="J40" s="51"/>
      <c r="K40" s="54">
        <v>1</v>
      </c>
      <c r="L40" s="54"/>
      <c r="M40" s="54"/>
      <c r="N40" s="54"/>
      <c r="O40" s="53"/>
      <c r="P40" s="75">
        <f t="shared" si="18"/>
        <v>107.48718113567681</v>
      </c>
      <c r="Q40" s="75">
        <f t="shared" si="19"/>
        <v>0</v>
      </c>
      <c r="R40" s="75">
        <f t="shared" si="20"/>
        <v>0</v>
      </c>
      <c r="S40" s="75">
        <f t="shared" si="21"/>
        <v>0</v>
      </c>
      <c r="T40" s="53"/>
      <c r="U40" s="57" t="s">
        <v>116</v>
      </c>
      <c r="V40" s="76">
        <f t="shared" si="22"/>
        <v>0</v>
      </c>
      <c r="W40" s="76">
        <f t="shared" si="23"/>
        <v>1</v>
      </c>
      <c r="X40" s="76">
        <f t="shared" si="24"/>
        <v>0</v>
      </c>
      <c r="Y40" s="59">
        <f t="shared" si="25"/>
        <v>0</v>
      </c>
      <c r="Z40" s="51"/>
      <c r="AA40" s="4" t="str">
        <f t="shared" si="10"/>
        <v>D</v>
      </c>
      <c r="AB40" s="32">
        <v>38</v>
      </c>
      <c r="AC40" s="33" t="s">
        <v>125</v>
      </c>
      <c r="AD40" s="34" t="s">
        <v>138</v>
      </c>
      <c r="AE40" s="34">
        <v>43831</v>
      </c>
      <c r="AF40" s="35">
        <v>103.52345285798867</v>
      </c>
      <c r="AG40" s="35">
        <v>-1.0194105430194083</v>
      </c>
      <c r="AH40" s="36" t="s">
        <v>172</v>
      </c>
    </row>
    <row r="41" spans="1:34" x14ac:dyDescent="0.25">
      <c r="A41" s="51">
        <v>38</v>
      </c>
      <c r="B41" s="52">
        <v>43920</v>
      </c>
      <c r="C41" s="53">
        <f t="shared" si="0"/>
        <v>3</v>
      </c>
      <c r="D41" s="53">
        <f t="shared" si="1"/>
        <v>30</v>
      </c>
      <c r="E41" s="51" t="str">
        <f t="shared" si="4"/>
        <v>Mon</v>
      </c>
      <c r="F41" s="51" t="str">
        <f t="shared" si="5"/>
        <v>N</v>
      </c>
      <c r="G41" s="93" t="s">
        <v>137</v>
      </c>
      <c r="H41" s="73" t="str">
        <f>VLOOKUP($B41,Projections!$W$3:$AA$43,5,FALSE)</f>
        <v>S</v>
      </c>
      <c r="I41" s="74">
        <f>INDEX(Projections!$O:$O,MATCH($B41,Projections!$D:$D,0))</f>
        <v>104.22839291433205</v>
      </c>
      <c r="J41" s="51"/>
      <c r="K41" s="54"/>
      <c r="L41" s="54"/>
      <c r="M41" s="54"/>
      <c r="N41" s="54">
        <v>1</v>
      </c>
      <c r="O41" s="53"/>
      <c r="P41" s="75">
        <f t="shared" si="18"/>
        <v>0</v>
      </c>
      <c r="Q41" s="75">
        <f t="shared" si="19"/>
        <v>0</v>
      </c>
      <c r="R41" s="75">
        <f t="shared" si="20"/>
        <v>0</v>
      </c>
      <c r="S41" s="75">
        <f t="shared" si="21"/>
        <v>104.22839291433205</v>
      </c>
      <c r="T41" s="53"/>
      <c r="U41" s="57" t="s">
        <v>117</v>
      </c>
      <c r="V41" s="76">
        <f t="shared" si="22"/>
        <v>0</v>
      </c>
      <c r="W41" s="76">
        <f t="shared" si="23"/>
        <v>0</v>
      </c>
      <c r="X41" s="76">
        <f t="shared" si="24"/>
        <v>1</v>
      </c>
      <c r="Y41" s="59">
        <f t="shared" si="25"/>
        <v>1</v>
      </c>
      <c r="Z41" s="51"/>
      <c r="AA41" s="4" t="str">
        <f t="shared" si="10"/>
        <v>C</v>
      </c>
      <c r="AB41" s="32">
        <v>39</v>
      </c>
      <c r="AC41" s="33" t="s">
        <v>127</v>
      </c>
      <c r="AD41" s="34" t="s">
        <v>138</v>
      </c>
      <c r="AE41" s="34">
        <v>43844</v>
      </c>
      <c r="AF41" s="35">
        <v>102.77671713345711</v>
      </c>
      <c r="AG41" s="35">
        <v>-1.2578433478473483</v>
      </c>
      <c r="AH41" s="36" t="s">
        <v>172</v>
      </c>
    </row>
    <row r="42" spans="1:34" x14ac:dyDescent="0.25">
      <c r="A42" s="51">
        <v>39</v>
      </c>
      <c r="B42" s="52">
        <v>43922</v>
      </c>
      <c r="C42" s="53">
        <f t="shared" si="0"/>
        <v>4</v>
      </c>
      <c r="D42" s="53">
        <f t="shared" si="1"/>
        <v>1</v>
      </c>
      <c r="E42" s="51" t="str">
        <f t="shared" si="4"/>
        <v>Wed</v>
      </c>
      <c r="F42" s="51" t="str">
        <f t="shared" si="5"/>
        <v>N</v>
      </c>
      <c r="G42" s="93" t="s">
        <v>135</v>
      </c>
      <c r="H42" s="73" t="str">
        <f>VLOOKUP($B42,Projections!$W$3:$AA$43,5,FALSE)</f>
        <v>S</v>
      </c>
      <c r="I42" s="74">
        <f>INDEX(Projections!$O:$O,MATCH($B42,Projections!$D:$D,0))</f>
        <v>105.31163822851416</v>
      </c>
      <c r="J42" s="51"/>
      <c r="K42" s="54"/>
      <c r="L42" s="54">
        <v>0</v>
      </c>
      <c r="M42" s="54">
        <v>1</v>
      </c>
      <c r="N42" s="54"/>
      <c r="O42" s="53"/>
      <c r="P42" s="75">
        <f t="shared" si="18"/>
        <v>0</v>
      </c>
      <c r="Q42" s="75">
        <f t="shared" si="19"/>
        <v>0</v>
      </c>
      <c r="R42" s="75">
        <f t="shared" si="20"/>
        <v>105.31163822851416</v>
      </c>
      <c r="S42" s="75">
        <f t="shared" si="21"/>
        <v>0</v>
      </c>
      <c r="T42" s="53"/>
      <c r="U42" s="57" t="s">
        <v>118</v>
      </c>
      <c r="V42" s="76">
        <f t="shared" si="22"/>
        <v>1</v>
      </c>
      <c r="W42" s="76">
        <f t="shared" si="23"/>
        <v>0</v>
      </c>
      <c r="X42" s="76">
        <f t="shared" si="24"/>
        <v>0</v>
      </c>
      <c r="Y42" s="59">
        <f t="shared" si="25"/>
        <v>0</v>
      </c>
      <c r="Z42" s="51"/>
      <c r="AA42" s="4" t="str">
        <f t="shared" si="10"/>
        <v>A</v>
      </c>
      <c r="AB42" s="32">
        <v>40</v>
      </c>
      <c r="AC42" s="33" t="s">
        <v>114</v>
      </c>
      <c r="AD42" s="34" t="s">
        <v>142</v>
      </c>
      <c r="AE42" s="34">
        <v>43766</v>
      </c>
      <c r="AF42" s="35">
        <v>102.49028361328433</v>
      </c>
      <c r="AG42" s="35">
        <v>-1.3493016045878818</v>
      </c>
      <c r="AH42" s="36" t="s">
        <v>172</v>
      </c>
    </row>
    <row r="43" spans="1:34" ht="15.75" thickBot="1" x14ac:dyDescent="0.3">
      <c r="A43" s="51">
        <v>40</v>
      </c>
      <c r="B43" s="52">
        <v>43930</v>
      </c>
      <c r="C43" s="53">
        <f t="shared" si="0"/>
        <v>4</v>
      </c>
      <c r="D43" s="53">
        <f t="shared" si="1"/>
        <v>9</v>
      </c>
      <c r="E43" s="51" t="str">
        <f t="shared" si="4"/>
        <v>Thu</v>
      </c>
      <c r="F43" s="51" t="str">
        <f t="shared" si="5"/>
        <v>N</v>
      </c>
      <c r="G43" s="93" t="s">
        <v>111</v>
      </c>
      <c r="H43" s="73" t="str">
        <f>VLOOKUP($B43,Projections!$W$3:$AA$43,5,FALSE)</f>
        <v>P</v>
      </c>
      <c r="I43" s="74">
        <f>INDEX(Projections!$O:$O,MATCH($B43,Projections!$D:$D,0))</f>
        <v>108.48428221560808</v>
      </c>
      <c r="J43" s="51"/>
      <c r="K43" s="54"/>
      <c r="L43" s="54"/>
      <c r="M43" s="54">
        <v>0</v>
      </c>
      <c r="N43" s="54">
        <v>1</v>
      </c>
      <c r="O43" s="53"/>
      <c r="P43" s="75">
        <f t="shared" si="18"/>
        <v>0</v>
      </c>
      <c r="Q43" s="75">
        <f t="shared" si="19"/>
        <v>0</v>
      </c>
      <c r="R43" s="75">
        <f t="shared" si="20"/>
        <v>0</v>
      </c>
      <c r="S43" s="75">
        <f t="shared" si="21"/>
        <v>108.48428221560808</v>
      </c>
      <c r="T43" s="53"/>
      <c r="U43" s="57" t="s">
        <v>119</v>
      </c>
      <c r="V43" s="76">
        <f t="shared" si="22"/>
        <v>0</v>
      </c>
      <c r="W43" s="76">
        <f t="shared" si="23"/>
        <v>1</v>
      </c>
      <c r="X43" s="76">
        <f t="shared" si="24"/>
        <v>0</v>
      </c>
      <c r="Y43" s="59">
        <f t="shared" si="25"/>
        <v>0</v>
      </c>
      <c r="AA43" s="4" t="str">
        <f t="shared" si="10"/>
        <v>A</v>
      </c>
      <c r="AB43" s="44">
        <v>41</v>
      </c>
      <c r="AC43" s="45" t="s">
        <v>137</v>
      </c>
      <c r="AD43" s="46" t="s">
        <v>142</v>
      </c>
      <c r="AE43" s="46">
        <v>43858</v>
      </c>
      <c r="AF43" s="47">
        <v>102.23661197568197</v>
      </c>
      <c r="AG43" s="47">
        <v>-1.4302989883634758</v>
      </c>
      <c r="AH43" s="48" t="s">
        <v>172</v>
      </c>
    </row>
    <row r="44" spans="1:34" x14ac:dyDescent="0.25">
      <c r="A44" s="51">
        <v>41</v>
      </c>
      <c r="B44" s="52">
        <v>43933</v>
      </c>
      <c r="C44" s="53">
        <f t="shared" si="0"/>
        <v>4</v>
      </c>
      <c r="D44" s="53">
        <f t="shared" si="1"/>
        <v>12</v>
      </c>
      <c r="E44" s="51" t="str">
        <f t="shared" si="4"/>
        <v>Sun</v>
      </c>
      <c r="F44" s="51" t="str">
        <f t="shared" si="5"/>
        <v>Y</v>
      </c>
      <c r="G44" s="93" t="s">
        <v>109</v>
      </c>
      <c r="H44" s="73" t="str">
        <f>VLOOKUP($B44,Projections!$W$3:$AA$43,5,FALSE)</f>
        <v>P</v>
      </c>
      <c r="I44" s="74">
        <f>INDEX(Projections!$O:$O,MATCH($B44,Projections!$D:$D,0))</f>
        <v>106.45939029219132</v>
      </c>
      <c r="J44" s="51"/>
      <c r="K44" s="54"/>
      <c r="L44" s="54">
        <v>1</v>
      </c>
      <c r="M44" s="54"/>
      <c r="N44" s="54"/>
      <c r="O44" s="53"/>
      <c r="P44" s="75">
        <f t="shared" si="18"/>
        <v>0</v>
      </c>
      <c r="Q44" s="75">
        <f t="shared" si="19"/>
        <v>106.45939029219132</v>
      </c>
      <c r="R44" s="75">
        <f t="shared" si="20"/>
        <v>0</v>
      </c>
      <c r="S44" s="75">
        <f t="shared" si="21"/>
        <v>0</v>
      </c>
      <c r="T44" s="53"/>
      <c r="U44" s="57" t="s">
        <v>120</v>
      </c>
      <c r="V44" s="76">
        <f t="shared" si="22"/>
        <v>0</v>
      </c>
      <c r="W44" s="76">
        <f t="shared" si="23"/>
        <v>1</v>
      </c>
      <c r="X44" s="76">
        <f t="shared" si="24"/>
        <v>1</v>
      </c>
      <c r="Y44" s="59">
        <f t="shared" si="25"/>
        <v>0</v>
      </c>
    </row>
    <row r="45" spans="1:34" x14ac:dyDescent="0.25">
      <c r="A45" s="109" t="s">
        <v>192</v>
      </c>
      <c r="B45" s="109"/>
      <c r="C45" s="109"/>
      <c r="D45" s="109"/>
      <c r="E45" s="109"/>
      <c r="F45" s="109"/>
      <c r="G45" s="53"/>
      <c r="H45" s="53"/>
      <c r="I45" s="74">
        <f>SUM(I4:I44)</f>
        <v>4375.3598347646139</v>
      </c>
      <c r="J45" s="53"/>
      <c r="K45" s="89">
        <f>SUM(K2:K44)</f>
        <v>10</v>
      </c>
      <c r="L45" s="89">
        <f>SUM(L2:L44)</f>
        <v>10</v>
      </c>
      <c r="M45" s="89">
        <f>SUM(M2:M44)</f>
        <v>10</v>
      </c>
      <c r="N45" s="89">
        <f>SUM(N2:N44)</f>
        <v>10</v>
      </c>
      <c r="O45" s="53"/>
      <c r="P45" s="108">
        <f>SUM(P2:P44)</f>
        <v>1064.6551868094691</v>
      </c>
      <c r="Q45" s="108">
        <f>SUM(Q2:Q44)</f>
        <v>1064.4321044363128</v>
      </c>
      <c r="R45" s="108">
        <f t="shared" ref="R45:S45" si="26">SUM(R2:R44)</f>
        <v>1061.0584442644531</v>
      </c>
      <c r="S45" s="108">
        <f t="shared" si="26"/>
        <v>1068.1986571783664</v>
      </c>
      <c r="T45" s="53"/>
      <c r="U45" s="57" t="s">
        <v>121</v>
      </c>
      <c r="V45" s="76">
        <f t="shared" si="22"/>
        <v>0</v>
      </c>
      <c r="W45" s="76">
        <f t="shared" si="23"/>
        <v>0</v>
      </c>
      <c r="X45" s="76">
        <f t="shared" si="24"/>
        <v>0</v>
      </c>
      <c r="Y45" s="59">
        <f t="shared" si="25"/>
        <v>1</v>
      </c>
    </row>
    <row r="46" spans="1:34" x14ac:dyDescent="0.25">
      <c r="P46" s="102">
        <f>P45-1000</f>
        <v>64.655186809469114</v>
      </c>
      <c r="Q46" s="102">
        <f t="shared" ref="Q46:S46" si="27">Q45-1000</f>
        <v>64.432104436312784</v>
      </c>
      <c r="R46" s="102">
        <f t="shared" si="27"/>
        <v>61.058444264453101</v>
      </c>
      <c r="S46" s="102">
        <f t="shared" si="27"/>
        <v>68.198657178366375</v>
      </c>
      <c r="U46" s="57" t="s">
        <v>122</v>
      </c>
      <c r="V46" s="76">
        <f t="shared" si="22"/>
        <v>0</v>
      </c>
      <c r="W46" s="76">
        <f t="shared" si="23"/>
        <v>0</v>
      </c>
      <c r="X46" s="76">
        <f t="shared" si="24"/>
        <v>0</v>
      </c>
      <c r="Y46" s="59">
        <f t="shared" si="25"/>
        <v>0</v>
      </c>
    </row>
    <row r="47" spans="1:34" x14ac:dyDescent="0.25">
      <c r="P47" s="85"/>
      <c r="R47" s="75"/>
      <c r="S47" s="75"/>
      <c r="U47" s="57" t="s">
        <v>123</v>
      </c>
      <c r="V47" s="76">
        <f t="shared" si="22"/>
        <v>0</v>
      </c>
      <c r="W47" s="76">
        <f t="shared" si="23"/>
        <v>1</v>
      </c>
      <c r="X47" s="76">
        <f t="shared" si="24"/>
        <v>0</v>
      </c>
      <c r="Y47" s="59">
        <f t="shared" si="25"/>
        <v>0</v>
      </c>
    </row>
    <row r="48" spans="1:34" x14ac:dyDescent="0.25">
      <c r="U48" s="57" t="s">
        <v>124</v>
      </c>
      <c r="V48" s="76">
        <f t="shared" si="22"/>
        <v>0</v>
      </c>
      <c r="W48" s="76">
        <f t="shared" si="23"/>
        <v>1</v>
      </c>
      <c r="X48" s="76">
        <f t="shared" si="24"/>
        <v>0</v>
      </c>
      <c r="Y48" s="59">
        <f t="shared" si="25"/>
        <v>1</v>
      </c>
    </row>
    <row r="49" spans="21:25" x14ac:dyDescent="0.25">
      <c r="U49" s="57" t="s">
        <v>125</v>
      </c>
      <c r="V49" s="76">
        <f t="shared" si="22"/>
        <v>0</v>
      </c>
      <c r="W49" s="76">
        <f t="shared" si="23"/>
        <v>0</v>
      </c>
      <c r="X49" s="76">
        <f t="shared" si="24"/>
        <v>0</v>
      </c>
      <c r="Y49" s="59">
        <f t="shared" si="25"/>
        <v>1</v>
      </c>
    </row>
    <row r="50" spans="21:25" x14ac:dyDescent="0.25">
      <c r="U50" s="57" t="s">
        <v>126</v>
      </c>
      <c r="V50" s="76">
        <f t="shared" si="22"/>
        <v>0</v>
      </c>
      <c r="W50" s="76">
        <f t="shared" si="23"/>
        <v>0</v>
      </c>
      <c r="X50" s="76">
        <f t="shared" si="24"/>
        <v>1</v>
      </c>
      <c r="Y50" s="59">
        <f t="shared" si="25"/>
        <v>0</v>
      </c>
    </row>
    <row r="51" spans="21:25" x14ac:dyDescent="0.25">
      <c r="U51" s="57" t="s">
        <v>127</v>
      </c>
      <c r="V51" s="76">
        <f t="shared" si="22"/>
        <v>1</v>
      </c>
      <c r="W51" s="76">
        <f t="shared" si="23"/>
        <v>0</v>
      </c>
      <c r="X51" s="76">
        <f t="shared" si="24"/>
        <v>1</v>
      </c>
      <c r="Y51" s="59">
        <f t="shared" si="25"/>
        <v>0</v>
      </c>
    </row>
    <row r="52" spans="21:25" x14ac:dyDescent="0.25">
      <c r="U52" s="57" t="s">
        <v>128</v>
      </c>
      <c r="V52" s="76">
        <f t="shared" si="22"/>
        <v>0</v>
      </c>
      <c r="W52" s="76">
        <f t="shared" si="23"/>
        <v>0</v>
      </c>
      <c r="X52" s="76">
        <f t="shared" si="24"/>
        <v>0</v>
      </c>
      <c r="Y52" s="59">
        <f t="shared" si="25"/>
        <v>1</v>
      </c>
    </row>
    <row r="53" spans="21:25" x14ac:dyDescent="0.25">
      <c r="U53" s="57" t="s">
        <v>129</v>
      </c>
      <c r="V53" s="76">
        <f t="shared" si="22"/>
        <v>1</v>
      </c>
      <c r="W53" s="76">
        <f t="shared" si="23"/>
        <v>1</v>
      </c>
      <c r="X53" s="76">
        <f t="shared" si="24"/>
        <v>0</v>
      </c>
      <c r="Y53" s="59">
        <f t="shared" si="25"/>
        <v>0</v>
      </c>
    </row>
    <row r="54" spans="21:25" x14ac:dyDescent="0.25">
      <c r="U54" s="57" t="s">
        <v>130</v>
      </c>
      <c r="V54" s="76">
        <f t="shared" si="22"/>
        <v>1</v>
      </c>
      <c r="W54" s="76">
        <f t="shared" si="23"/>
        <v>0</v>
      </c>
      <c r="X54" s="76">
        <f t="shared" si="24"/>
        <v>1</v>
      </c>
      <c r="Y54" s="59">
        <f t="shared" si="25"/>
        <v>0</v>
      </c>
    </row>
    <row r="55" spans="21:25" x14ac:dyDescent="0.25">
      <c r="U55" s="57" t="s">
        <v>131</v>
      </c>
      <c r="V55" s="76">
        <f t="shared" si="22"/>
        <v>0</v>
      </c>
      <c r="W55" s="76">
        <f t="shared" si="23"/>
        <v>0</v>
      </c>
      <c r="X55" s="76">
        <f t="shared" si="24"/>
        <v>1</v>
      </c>
      <c r="Y55" s="59">
        <f t="shared" si="25"/>
        <v>0</v>
      </c>
    </row>
    <row r="56" spans="21:25" x14ac:dyDescent="0.25">
      <c r="U56" s="57" t="s">
        <v>132</v>
      </c>
      <c r="V56" s="76">
        <f t="shared" si="22"/>
        <v>0</v>
      </c>
      <c r="W56" s="76">
        <f t="shared" si="23"/>
        <v>1</v>
      </c>
      <c r="X56" s="76">
        <f t="shared" si="24"/>
        <v>0</v>
      </c>
      <c r="Y56" s="59">
        <f t="shared" si="25"/>
        <v>0</v>
      </c>
    </row>
    <row r="57" spans="21:25" x14ac:dyDescent="0.25">
      <c r="U57" s="57" t="s">
        <v>133</v>
      </c>
      <c r="V57" s="76">
        <f t="shared" si="22"/>
        <v>0</v>
      </c>
      <c r="W57" s="76">
        <f t="shared" si="23"/>
        <v>1</v>
      </c>
      <c r="X57" s="76">
        <f t="shared" si="24"/>
        <v>0</v>
      </c>
      <c r="Y57" s="59">
        <f t="shared" si="25"/>
        <v>0</v>
      </c>
    </row>
    <row r="58" spans="21:25" x14ac:dyDescent="0.25">
      <c r="U58" s="57" t="s">
        <v>134</v>
      </c>
      <c r="V58" s="76">
        <f t="shared" si="22"/>
        <v>1</v>
      </c>
      <c r="W58" s="76">
        <f t="shared" si="23"/>
        <v>0</v>
      </c>
      <c r="X58" s="76">
        <f t="shared" si="24"/>
        <v>0</v>
      </c>
      <c r="Y58" s="59">
        <f t="shared" si="25"/>
        <v>0</v>
      </c>
    </row>
    <row r="59" spans="21:25" x14ac:dyDescent="0.25">
      <c r="U59" s="57" t="s">
        <v>135</v>
      </c>
      <c r="V59" s="76">
        <f t="shared" si="22"/>
        <v>0</v>
      </c>
      <c r="W59" s="76">
        <f t="shared" si="23"/>
        <v>0</v>
      </c>
      <c r="X59" s="76">
        <f t="shared" si="24"/>
        <v>1</v>
      </c>
      <c r="Y59" s="59">
        <f t="shared" si="25"/>
        <v>1</v>
      </c>
    </row>
    <row r="60" spans="21:25" x14ac:dyDescent="0.25">
      <c r="U60" s="57" t="s">
        <v>136</v>
      </c>
      <c r="V60" s="76">
        <f t="shared" si="22"/>
        <v>0</v>
      </c>
      <c r="W60" s="76">
        <f t="shared" si="23"/>
        <v>0</v>
      </c>
      <c r="X60" s="76">
        <f t="shared" si="24"/>
        <v>1</v>
      </c>
      <c r="Y60" s="59">
        <f t="shared" si="25"/>
        <v>0</v>
      </c>
    </row>
    <row r="61" spans="21:25" x14ac:dyDescent="0.25">
      <c r="U61" s="58" t="s">
        <v>137</v>
      </c>
      <c r="V61" s="77">
        <f t="shared" si="22"/>
        <v>1</v>
      </c>
      <c r="W61" s="77">
        <f t="shared" si="23"/>
        <v>0</v>
      </c>
      <c r="X61" s="77">
        <f t="shared" si="24"/>
        <v>0</v>
      </c>
      <c r="Y61" s="60">
        <f t="shared" si="25"/>
        <v>1</v>
      </c>
    </row>
  </sheetData>
  <autoFilter ref="A1:N45" xr:uid="{7B3F70E7-1303-4DAB-A6FE-BEBC13AA4422}"/>
  <conditionalFormatting sqref="K2:K44">
    <cfRule type="cellIs" dxfId="7" priority="10" operator="greaterThan">
      <formula>0</formula>
    </cfRule>
  </conditionalFormatting>
  <conditionalFormatting sqref="L2:L44">
    <cfRule type="cellIs" dxfId="6" priority="9" operator="greaterThan">
      <formula>0</formula>
    </cfRule>
  </conditionalFormatting>
  <conditionalFormatting sqref="AF3:AF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43">
    <cfRule type="expression" dxfId="5" priority="1">
      <formula>AA3="D"</formula>
    </cfRule>
    <cfRule type="expression" dxfId="4" priority="2">
      <formula>AA3="C"</formula>
    </cfRule>
    <cfRule type="expression" dxfId="3" priority="5">
      <formula>AA3="A"</formula>
    </cfRule>
    <cfRule type="expression" dxfId="2" priority="6">
      <formula>AA3="B"</formula>
    </cfRule>
  </conditionalFormatting>
  <conditionalFormatting sqref="M2:M44">
    <cfRule type="cellIs" dxfId="1" priority="4" operator="greaterThan">
      <formula>0</formula>
    </cfRule>
  </conditionalFormatting>
  <conditionalFormatting sqref="N2:N44"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18A-1753-4C84-9D37-2EF4E6DCD755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0610-694D-463D-BC1E-3A6B23373929}">
  <dimension ref="A1:J83"/>
  <sheetViews>
    <sheetView workbookViewId="0"/>
  </sheetViews>
  <sheetFormatPr defaultRowHeight="15" x14ac:dyDescent="0.25"/>
  <cols>
    <col min="1" max="1" width="8.140625" bestFit="1" customWidth="1"/>
    <col min="2" max="2" width="3" bestFit="1" customWidth="1"/>
    <col min="3" max="3" width="5.140625" bestFit="1" customWidth="1"/>
    <col min="4" max="4" width="10.7109375" bestFit="1" customWidth="1"/>
    <col min="5" max="5" width="10" bestFit="1" customWidth="1"/>
    <col min="6" max="6" width="10.42578125" bestFit="1" customWidth="1"/>
    <col min="7" max="7" width="5.5703125" bestFit="1" customWidth="1"/>
    <col min="8" max="8" width="23.85546875" bestFit="1" customWidth="1"/>
    <col min="9" max="9" width="5.5703125" bestFit="1" customWidth="1"/>
    <col min="10" max="10" width="16.7109375" customWidth="1"/>
  </cols>
  <sheetData>
    <row r="1" spans="1:10" x14ac:dyDescent="0.25">
      <c r="A1" s="17" t="s">
        <v>159</v>
      </c>
      <c r="B1" s="18" t="s">
        <v>160</v>
      </c>
      <c r="C1" s="18" t="s">
        <v>1</v>
      </c>
      <c r="D1" s="19" t="s">
        <v>161</v>
      </c>
      <c r="E1" s="19" t="s">
        <v>236</v>
      </c>
      <c r="F1" s="18" t="s">
        <v>106</v>
      </c>
      <c r="G1" s="18" t="s">
        <v>162</v>
      </c>
      <c r="H1" s="18" t="s">
        <v>147</v>
      </c>
      <c r="I1" s="18" t="s">
        <v>237</v>
      </c>
      <c r="J1" s="20" t="s">
        <v>241</v>
      </c>
    </row>
    <row r="2" spans="1:10" x14ac:dyDescent="0.25">
      <c r="A2" s="26" t="s">
        <v>235</v>
      </c>
      <c r="B2" s="27">
        <v>1</v>
      </c>
      <c r="C2" s="27" t="s">
        <v>141</v>
      </c>
      <c r="D2" s="28">
        <v>43762</v>
      </c>
      <c r="E2" s="91">
        <v>43762.791666666664</v>
      </c>
      <c r="F2" s="27" t="s">
        <v>105</v>
      </c>
      <c r="G2" s="27" t="s">
        <v>232</v>
      </c>
      <c r="H2" s="27" t="s">
        <v>119</v>
      </c>
      <c r="I2" s="27" t="s">
        <v>238</v>
      </c>
      <c r="J2" s="29"/>
    </row>
    <row r="3" spans="1:10" x14ac:dyDescent="0.25">
      <c r="A3" s="26">
        <v>1</v>
      </c>
      <c r="B3" s="27">
        <v>2</v>
      </c>
      <c r="C3" s="27" t="s">
        <v>138</v>
      </c>
      <c r="D3" s="28">
        <v>43764</v>
      </c>
      <c r="E3" s="91">
        <v>43764.666666666664</v>
      </c>
      <c r="F3" s="27" t="s">
        <v>105</v>
      </c>
      <c r="G3" s="27" t="s">
        <v>233</v>
      </c>
      <c r="H3" s="27" t="s">
        <v>124</v>
      </c>
      <c r="I3" s="27"/>
      <c r="J3" s="29"/>
    </row>
    <row r="4" spans="1:10" x14ac:dyDescent="0.25">
      <c r="A4" s="26">
        <v>2</v>
      </c>
      <c r="B4" s="27">
        <v>3</v>
      </c>
      <c r="C4" s="27" t="s">
        <v>142</v>
      </c>
      <c r="D4" s="28">
        <v>43766</v>
      </c>
      <c r="E4" s="91">
        <v>43766.791666666664</v>
      </c>
      <c r="F4" s="27" t="s">
        <v>105</v>
      </c>
      <c r="G4" s="27" t="s">
        <v>233</v>
      </c>
      <c r="H4" s="27" t="s">
        <v>114</v>
      </c>
      <c r="I4" s="27"/>
      <c r="J4" s="29"/>
    </row>
    <row r="5" spans="1:10" x14ac:dyDescent="0.25">
      <c r="A5" s="26" t="s">
        <v>235</v>
      </c>
      <c r="B5" s="27">
        <v>4</v>
      </c>
      <c r="C5" s="27" t="s">
        <v>143</v>
      </c>
      <c r="D5" s="28">
        <v>43768</v>
      </c>
      <c r="E5" s="91">
        <v>43768.8125</v>
      </c>
      <c r="F5" s="27" t="s">
        <v>105</v>
      </c>
      <c r="G5" s="27" t="s">
        <v>232</v>
      </c>
      <c r="H5" s="27" t="s">
        <v>110</v>
      </c>
      <c r="I5" s="27" t="s">
        <v>239</v>
      </c>
      <c r="J5" s="29"/>
    </row>
    <row r="6" spans="1:10" x14ac:dyDescent="0.25">
      <c r="A6" s="26" t="s">
        <v>235</v>
      </c>
      <c r="B6" s="27">
        <v>5</v>
      </c>
      <c r="C6" s="27" t="s">
        <v>140</v>
      </c>
      <c r="D6" s="28">
        <v>43770</v>
      </c>
      <c r="E6" s="91">
        <v>43770.791666666664</v>
      </c>
      <c r="F6" s="27" t="s">
        <v>104</v>
      </c>
      <c r="G6" s="27" t="s">
        <v>232</v>
      </c>
      <c r="H6" s="27" t="s">
        <v>129</v>
      </c>
      <c r="I6" s="27"/>
      <c r="J6" s="29"/>
    </row>
    <row r="7" spans="1:10" x14ac:dyDescent="0.25">
      <c r="A7" s="26">
        <v>3</v>
      </c>
      <c r="B7" s="27">
        <v>6</v>
      </c>
      <c r="C7" s="27" t="s">
        <v>138</v>
      </c>
      <c r="D7" s="28">
        <v>43771</v>
      </c>
      <c r="E7" s="91">
        <v>43771.791666666664</v>
      </c>
      <c r="F7" s="27" t="s">
        <v>104</v>
      </c>
      <c r="G7" s="27" t="s">
        <v>233</v>
      </c>
      <c r="H7" s="27" t="s">
        <v>135</v>
      </c>
      <c r="I7" s="27"/>
      <c r="J7" s="29"/>
    </row>
    <row r="8" spans="1:10" x14ac:dyDescent="0.25">
      <c r="A8" s="26" t="s">
        <v>235</v>
      </c>
      <c r="B8" s="27">
        <v>7</v>
      </c>
      <c r="C8" s="27" t="s">
        <v>142</v>
      </c>
      <c r="D8" s="28">
        <v>43773</v>
      </c>
      <c r="E8" s="91">
        <v>43773.791666666664</v>
      </c>
      <c r="F8" s="27" t="s">
        <v>104</v>
      </c>
      <c r="G8" s="27" t="s">
        <v>232</v>
      </c>
      <c r="H8" s="27" t="s">
        <v>125</v>
      </c>
      <c r="I8" s="27"/>
      <c r="J8" s="29"/>
    </row>
    <row r="9" spans="1:10" x14ac:dyDescent="0.25">
      <c r="A9" s="26" t="s">
        <v>235</v>
      </c>
      <c r="B9" s="27">
        <v>8</v>
      </c>
      <c r="C9" s="27" t="s">
        <v>143</v>
      </c>
      <c r="D9" s="28">
        <v>43775</v>
      </c>
      <c r="E9" s="91">
        <v>43775.791666666664</v>
      </c>
      <c r="F9" s="27" t="s">
        <v>104</v>
      </c>
      <c r="G9" s="27" t="s">
        <v>232</v>
      </c>
      <c r="H9" s="27" t="s">
        <v>121</v>
      </c>
      <c r="I9" s="27" t="s">
        <v>239</v>
      </c>
      <c r="J9" s="29"/>
    </row>
    <row r="10" spans="1:10" x14ac:dyDescent="0.25">
      <c r="A10" s="26" t="s">
        <v>235</v>
      </c>
      <c r="B10" s="27">
        <v>9</v>
      </c>
      <c r="C10" s="27" t="s">
        <v>140</v>
      </c>
      <c r="D10" s="28">
        <v>43777</v>
      </c>
      <c r="E10" s="91">
        <v>43777.791666666664</v>
      </c>
      <c r="F10" s="27" t="s">
        <v>104</v>
      </c>
      <c r="G10" s="27" t="s">
        <v>232</v>
      </c>
      <c r="H10" s="27" t="s">
        <v>136</v>
      </c>
      <c r="I10" s="27"/>
      <c r="J10" s="29"/>
    </row>
    <row r="11" spans="1:10" x14ac:dyDescent="0.25">
      <c r="A11" s="26" t="s">
        <v>235</v>
      </c>
      <c r="B11" s="27">
        <v>10</v>
      </c>
      <c r="C11" s="27" t="s">
        <v>139</v>
      </c>
      <c r="D11" s="28">
        <v>43779</v>
      </c>
      <c r="E11" s="91">
        <v>43779.75</v>
      </c>
      <c r="F11" s="27" t="s">
        <v>104</v>
      </c>
      <c r="G11" s="27" t="s">
        <v>232</v>
      </c>
      <c r="H11" s="27" t="s">
        <v>128</v>
      </c>
      <c r="I11" s="27"/>
      <c r="J11" s="29"/>
    </row>
    <row r="12" spans="1:10" x14ac:dyDescent="0.25">
      <c r="A12" s="26">
        <v>4</v>
      </c>
      <c r="B12" s="27">
        <v>11</v>
      </c>
      <c r="C12" s="27" t="s">
        <v>141</v>
      </c>
      <c r="D12" s="28">
        <v>43783</v>
      </c>
      <c r="E12" s="91">
        <v>43783.791666666664</v>
      </c>
      <c r="F12" s="27" t="s">
        <v>104</v>
      </c>
      <c r="G12" s="27" t="s">
        <v>233</v>
      </c>
      <c r="H12" s="27" t="s">
        <v>113</v>
      </c>
      <c r="I12" s="27"/>
      <c r="J12" s="29"/>
    </row>
    <row r="13" spans="1:10" x14ac:dyDescent="0.25">
      <c r="A13" s="26" t="s">
        <v>235</v>
      </c>
      <c r="B13" s="27">
        <v>12</v>
      </c>
      <c r="C13" s="27" t="s">
        <v>138</v>
      </c>
      <c r="D13" s="28">
        <v>43785</v>
      </c>
      <c r="E13" s="91">
        <v>43785.791666666664</v>
      </c>
      <c r="F13" s="27" t="s">
        <v>104</v>
      </c>
      <c r="G13" s="27" t="s">
        <v>232</v>
      </c>
      <c r="H13" s="27" t="s">
        <v>120</v>
      </c>
      <c r="I13" s="27"/>
      <c r="J13" s="29"/>
    </row>
    <row r="14" spans="1:10" x14ac:dyDescent="0.25">
      <c r="A14" s="26" t="s">
        <v>235</v>
      </c>
      <c r="B14" s="27">
        <v>13</v>
      </c>
      <c r="C14" s="27" t="s">
        <v>142</v>
      </c>
      <c r="D14" s="28">
        <v>43787</v>
      </c>
      <c r="E14" s="91">
        <v>43787.791666666664</v>
      </c>
      <c r="F14" s="27" t="s">
        <v>104</v>
      </c>
      <c r="G14" s="27" t="s">
        <v>232</v>
      </c>
      <c r="H14" s="27" t="s">
        <v>113</v>
      </c>
      <c r="I14" s="27"/>
      <c r="J14" s="29"/>
    </row>
    <row r="15" spans="1:10" x14ac:dyDescent="0.25">
      <c r="A15" s="26" t="s">
        <v>235</v>
      </c>
      <c r="B15" s="27">
        <v>14</v>
      </c>
      <c r="C15" s="27" t="s">
        <v>143</v>
      </c>
      <c r="D15" s="28">
        <v>43789</v>
      </c>
      <c r="E15" s="91">
        <v>43789.8125</v>
      </c>
      <c r="F15" s="27" t="s">
        <v>104</v>
      </c>
      <c r="G15" s="27" t="s">
        <v>232</v>
      </c>
      <c r="H15" s="27" t="s">
        <v>109</v>
      </c>
      <c r="I15" s="27"/>
      <c r="J15" s="29"/>
    </row>
    <row r="16" spans="1:10" x14ac:dyDescent="0.25">
      <c r="A16" s="26">
        <v>5</v>
      </c>
      <c r="B16" s="27">
        <v>15</v>
      </c>
      <c r="C16" s="27" t="s">
        <v>141</v>
      </c>
      <c r="D16" s="28">
        <v>43790</v>
      </c>
      <c r="E16" s="91">
        <v>43790.791666666664</v>
      </c>
      <c r="F16" s="27" t="s">
        <v>104</v>
      </c>
      <c r="G16" s="27" t="s">
        <v>233</v>
      </c>
      <c r="H16" s="27" t="s">
        <v>132</v>
      </c>
      <c r="I16" s="27" t="s">
        <v>238</v>
      </c>
      <c r="J16" s="29"/>
    </row>
    <row r="17" spans="1:10" x14ac:dyDescent="0.25">
      <c r="A17" s="26">
        <v>6</v>
      </c>
      <c r="B17" s="27">
        <v>16</v>
      </c>
      <c r="C17" s="27" t="s">
        <v>138</v>
      </c>
      <c r="D17" s="28">
        <v>43792</v>
      </c>
      <c r="E17" s="91">
        <v>43792.8125</v>
      </c>
      <c r="F17" s="27" t="s">
        <v>104</v>
      </c>
      <c r="G17" s="27" t="s">
        <v>233</v>
      </c>
      <c r="H17" s="27" t="s">
        <v>117</v>
      </c>
      <c r="I17" s="27"/>
      <c r="J17" s="29" t="s">
        <v>245</v>
      </c>
    </row>
    <row r="18" spans="1:10" x14ac:dyDescent="0.25">
      <c r="A18" s="26">
        <v>7</v>
      </c>
      <c r="B18" s="27">
        <v>17</v>
      </c>
      <c r="C18" s="27" t="s">
        <v>142</v>
      </c>
      <c r="D18" s="28">
        <v>43794</v>
      </c>
      <c r="E18" s="91">
        <v>43794.791666666664</v>
      </c>
      <c r="F18" s="27" t="s">
        <v>104</v>
      </c>
      <c r="G18" s="27" t="s">
        <v>233</v>
      </c>
      <c r="H18" s="27" t="s">
        <v>136</v>
      </c>
      <c r="I18" s="27"/>
      <c r="J18" s="29"/>
    </row>
    <row r="19" spans="1:10" x14ac:dyDescent="0.25">
      <c r="A19" s="26">
        <v>8</v>
      </c>
      <c r="B19" s="27">
        <v>18</v>
      </c>
      <c r="C19" s="27" t="s">
        <v>143</v>
      </c>
      <c r="D19" s="28">
        <v>43796</v>
      </c>
      <c r="E19" s="91">
        <v>43796.791666666664</v>
      </c>
      <c r="F19" s="27" t="s">
        <v>104</v>
      </c>
      <c r="G19" s="27" t="s">
        <v>233</v>
      </c>
      <c r="H19" s="27" t="s">
        <v>109</v>
      </c>
      <c r="I19" s="27"/>
      <c r="J19" s="29"/>
    </row>
    <row r="20" spans="1:10" x14ac:dyDescent="0.25">
      <c r="A20" s="26"/>
      <c r="B20" s="27">
        <v>19</v>
      </c>
      <c r="C20" s="27" t="s">
        <v>140</v>
      </c>
      <c r="D20" s="28">
        <v>43798</v>
      </c>
      <c r="E20" s="91">
        <v>0.8125</v>
      </c>
      <c r="F20" s="27" t="s">
        <v>104</v>
      </c>
      <c r="G20" s="27" t="s">
        <v>232</v>
      </c>
      <c r="H20" s="27" t="s">
        <v>114</v>
      </c>
      <c r="I20" s="27"/>
      <c r="J20" s="29"/>
    </row>
    <row r="21" spans="1:10" x14ac:dyDescent="0.25">
      <c r="A21" s="26">
        <v>9</v>
      </c>
      <c r="B21" s="27">
        <v>20</v>
      </c>
      <c r="C21" s="27" t="s">
        <v>138</v>
      </c>
      <c r="D21" s="28">
        <v>43799</v>
      </c>
      <c r="E21" s="91">
        <v>0.79166666666666663</v>
      </c>
      <c r="F21" s="27" t="s">
        <v>104</v>
      </c>
      <c r="G21" s="27" t="s">
        <v>233</v>
      </c>
      <c r="H21" s="27" t="s">
        <v>112</v>
      </c>
      <c r="I21" s="27"/>
      <c r="J21" s="29"/>
    </row>
    <row r="22" spans="1:10" x14ac:dyDescent="0.25">
      <c r="A22" s="26">
        <v>10</v>
      </c>
      <c r="B22" s="27">
        <v>21</v>
      </c>
      <c r="C22" s="27" t="s">
        <v>144</v>
      </c>
      <c r="D22" s="28">
        <v>43801</v>
      </c>
      <c r="E22" s="91">
        <v>43802.791666666664</v>
      </c>
      <c r="F22" s="27" t="s">
        <v>100</v>
      </c>
      <c r="G22" s="27" t="s">
        <v>233</v>
      </c>
      <c r="H22" s="27" t="s">
        <v>127</v>
      </c>
      <c r="I22" s="27"/>
      <c r="J22" s="29"/>
    </row>
    <row r="23" spans="1:10" x14ac:dyDescent="0.25">
      <c r="A23" s="26"/>
      <c r="B23" s="27">
        <v>22</v>
      </c>
      <c r="C23" s="27" t="s">
        <v>143</v>
      </c>
      <c r="D23" s="28">
        <v>43803</v>
      </c>
      <c r="E23" s="91">
        <v>43804.791666666664</v>
      </c>
      <c r="F23" s="27" t="s">
        <v>100</v>
      </c>
      <c r="G23" s="27" t="s">
        <v>232</v>
      </c>
      <c r="H23" s="27" t="s">
        <v>117</v>
      </c>
      <c r="I23" s="27"/>
      <c r="J23" s="29"/>
    </row>
    <row r="24" spans="1:10" x14ac:dyDescent="0.25">
      <c r="A24" s="26">
        <v>11</v>
      </c>
      <c r="B24" s="27">
        <v>23</v>
      </c>
      <c r="C24" s="27" t="s">
        <v>140</v>
      </c>
      <c r="D24" s="28">
        <v>43805</v>
      </c>
      <c r="E24" s="91">
        <v>0.8125</v>
      </c>
      <c r="F24" s="27" t="s">
        <v>100</v>
      </c>
      <c r="G24" s="27" t="s">
        <v>233</v>
      </c>
      <c r="H24" s="27" t="s">
        <v>121</v>
      </c>
      <c r="I24" s="27"/>
      <c r="J24" s="29"/>
    </row>
    <row r="25" spans="1:10" x14ac:dyDescent="0.25">
      <c r="A25" s="26">
        <v>12</v>
      </c>
      <c r="B25" s="27">
        <v>24</v>
      </c>
      <c r="C25" s="27" t="s">
        <v>142</v>
      </c>
      <c r="D25" s="28">
        <v>43808</v>
      </c>
      <c r="E25" s="91">
        <v>0.79166666666666663</v>
      </c>
      <c r="F25" s="27" t="s">
        <v>100</v>
      </c>
      <c r="G25" s="27" t="s">
        <v>233</v>
      </c>
      <c r="H25" s="27" t="s">
        <v>129</v>
      </c>
      <c r="I25" s="27"/>
      <c r="J25" s="29"/>
    </row>
    <row r="26" spans="1:10" x14ac:dyDescent="0.25">
      <c r="A26" s="26">
        <v>13</v>
      </c>
      <c r="B26" s="27">
        <v>25</v>
      </c>
      <c r="C26" s="27" t="s">
        <v>143</v>
      </c>
      <c r="D26" s="28">
        <v>43810</v>
      </c>
      <c r="E26" s="91">
        <v>43810.854166666664</v>
      </c>
      <c r="F26" s="27" t="s">
        <v>100</v>
      </c>
      <c r="G26" s="27" t="s">
        <v>233</v>
      </c>
      <c r="H26" s="27" t="s">
        <v>126</v>
      </c>
      <c r="I26" s="27" t="s">
        <v>239</v>
      </c>
      <c r="J26" s="29"/>
    </row>
    <row r="27" spans="1:10" x14ac:dyDescent="0.25">
      <c r="A27" s="26" t="s">
        <v>235</v>
      </c>
      <c r="B27" s="27">
        <v>26</v>
      </c>
      <c r="C27" s="27" t="s">
        <v>140</v>
      </c>
      <c r="D27" s="28">
        <v>43812</v>
      </c>
      <c r="E27" s="91">
        <v>43812.791666666664</v>
      </c>
      <c r="F27" s="27" t="s">
        <v>100</v>
      </c>
      <c r="G27" s="27" t="s">
        <v>232</v>
      </c>
      <c r="H27" s="27" t="s">
        <v>123</v>
      </c>
      <c r="I27" s="27"/>
      <c r="J27" s="29"/>
    </row>
    <row r="28" spans="1:10" x14ac:dyDescent="0.25">
      <c r="A28" s="26">
        <v>14</v>
      </c>
      <c r="B28" s="27">
        <v>27</v>
      </c>
      <c r="C28" s="27" t="s">
        <v>138</v>
      </c>
      <c r="D28" s="28">
        <v>43813</v>
      </c>
      <c r="E28" s="91">
        <v>43813.8125</v>
      </c>
      <c r="F28" s="27" t="s">
        <v>100</v>
      </c>
      <c r="G28" s="27" t="s">
        <v>233</v>
      </c>
      <c r="H28" s="27" t="s">
        <v>114</v>
      </c>
      <c r="I28" s="27"/>
      <c r="J28" s="29"/>
    </row>
    <row r="29" spans="1:10" x14ac:dyDescent="0.25">
      <c r="A29" s="26">
        <v>15</v>
      </c>
      <c r="B29" s="27">
        <v>28</v>
      </c>
      <c r="C29" s="27" t="s">
        <v>142</v>
      </c>
      <c r="D29" s="28">
        <v>43815</v>
      </c>
      <c r="E29" s="91">
        <v>43815.791666666664</v>
      </c>
      <c r="F29" s="27" t="s">
        <v>100</v>
      </c>
      <c r="G29" s="27" t="s">
        <v>233</v>
      </c>
      <c r="H29" s="27" t="s">
        <v>115</v>
      </c>
      <c r="I29" s="27"/>
      <c r="J29" s="29"/>
    </row>
    <row r="30" spans="1:10" x14ac:dyDescent="0.25">
      <c r="A30" s="26">
        <v>16</v>
      </c>
      <c r="B30" s="27">
        <v>29</v>
      </c>
      <c r="C30" s="27" t="s">
        <v>141</v>
      </c>
      <c r="D30" s="28">
        <v>43818</v>
      </c>
      <c r="E30" s="91">
        <v>43818.791666666664</v>
      </c>
      <c r="F30" s="27" t="s">
        <v>100</v>
      </c>
      <c r="G30" s="27" t="s">
        <v>233</v>
      </c>
      <c r="H30" s="27" t="s">
        <v>122</v>
      </c>
      <c r="I30" s="27" t="s">
        <v>238</v>
      </c>
      <c r="J30" s="29"/>
    </row>
    <row r="31" spans="1:10" x14ac:dyDescent="0.25">
      <c r="A31" s="26"/>
      <c r="B31" s="27">
        <v>30</v>
      </c>
      <c r="C31" s="27" t="s">
        <v>138</v>
      </c>
      <c r="D31" s="28">
        <v>43820</v>
      </c>
      <c r="E31" s="91">
        <v>43820.8125</v>
      </c>
      <c r="F31" s="27" t="s">
        <v>100</v>
      </c>
      <c r="G31" s="27" t="s">
        <v>232</v>
      </c>
      <c r="H31" s="27" t="s">
        <v>127</v>
      </c>
      <c r="I31" s="27"/>
      <c r="J31" s="29"/>
    </row>
    <row r="32" spans="1:10" x14ac:dyDescent="0.25">
      <c r="A32" s="26">
        <v>17</v>
      </c>
      <c r="B32" s="27">
        <v>31</v>
      </c>
      <c r="C32" s="27" t="s">
        <v>139</v>
      </c>
      <c r="D32" s="28">
        <v>43821</v>
      </c>
      <c r="E32" s="91">
        <v>43821.75</v>
      </c>
      <c r="F32" s="27" t="s">
        <v>100</v>
      </c>
      <c r="G32" s="27" t="s">
        <v>233</v>
      </c>
      <c r="H32" s="27" t="s">
        <v>120</v>
      </c>
      <c r="I32" s="27"/>
      <c r="J32" s="29" t="s">
        <v>244</v>
      </c>
    </row>
    <row r="33" spans="1:10" x14ac:dyDescent="0.25">
      <c r="A33" s="26" t="s">
        <v>235</v>
      </c>
      <c r="B33" s="27">
        <v>32</v>
      </c>
      <c r="C33" s="27" t="s">
        <v>143</v>
      </c>
      <c r="D33" s="28">
        <v>43824</v>
      </c>
      <c r="E33" s="91">
        <v>43824.604166666664</v>
      </c>
      <c r="F33" s="27" t="s">
        <v>100</v>
      </c>
      <c r="G33" s="27" t="s">
        <v>232</v>
      </c>
      <c r="H33" s="27" t="s">
        <v>130</v>
      </c>
      <c r="I33" s="27" t="s">
        <v>240</v>
      </c>
      <c r="J33" s="29"/>
    </row>
    <row r="34" spans="1:10" x14ac:dyDescent="0.25">
      <c r="A34" s="26" t="s">
        <v>235</v>
      </c>
      <c r="B34" s="27">
        <v>33</v>
      </c>
      <c r="C34" s="27" t="s">
        <v>140</v>
      </c>
      <c r="D34" s="28">
        <v>43826</v>
      </c>
      <c r="E34" s="91">
        <v>43826.8125</v>
      </c>
      <c r="F34" s="27" t="s">
        <v>100</v>
      </c>
      <c r="G34" s="27" t="s">
        <v>232</v>
      </c>
      <c r="H34" s="27" t="s">
        <v>109</v>
      </c>
      <c r="I34" s="27"/>
      <c r="J34" s="29"/>
    </row>
    <row r="35" spans="1:10" x14ac:dyDescent="0.25">
      <c r="A35" s="26">
        <v>18</v>
      </c>
      <c r="B35" s="27">
        <v>34</v>
      </c>
      <c r="C35" s="27" t="s">
        <v>138</v>
      </c>
      <c r="D35" s="28">
        <v>43827</v>
      </c>
      <c r="E35" s="91">
        <v>43827.8125</v>
      </c>
      <c r="F35" s="27" t="s">
        <v>100</v>
      </c>
      <c r="G35" s="27" t="s">
        <v>233</v>
      </c>
      <c r="H35" s="27" t="s">
        <v>129</v>
      </c>
      <c r="I35" s="27"/>
      <c r="J35" s="29"/>
    </row>
    <row r="36" spans="1:10" x14ac:dyDescent="0.25">
      <c r="A36" s="26" t="s">
        <v>235</v>
      </c>
      <c r="B36" s="27">
        <v>35</v>
      </c>
      <c r="C36" s="27" t="s">
        <v>142</v>
      </c>
      <c r="D36" s="28">
        <v>43829</v>
      </c>
      <c r="E36" s="91">
        <v>43829.791666666664</v>
      </c>
      <c r="F36" s="27" t="s">
        <v>100</v>
      </c>
      <c r="G36" s="27" t="s">
        <v>232</v>
      </c>
      <c r="H36" s="27" t="s">
        <v>113</v>
      </c>
      <c r="I36" s="27"/>
      <c r="J36" s="29"/>
    </row>
    <row r="37" spans="1:10" x14ac:dyDescent="0.25">
      <c r="A37" s="26">
        <v>19</v>
      </c>
      <c r="B37" s="27">
        <v>36</v>
      </c>
      <c r="C37" s="27" t="s">
        <v>143</v>
      </c>
      <c r="D37" s="28">
        <v>43831</v>
      </c>
      <c r="E37" s="91">
        <v>43831.791666666664</v>
      </c>
      <c r="F37" s="27" t="s">
        <v>101</v>
      </c>
      <c r="G37" s="27" t="s">
        <v>233</v>
      </c>
      <c r="H37" s="27" t="s">
        <v>125</v>
      </c>
      <c r="I37" s="27"/>
      <c r="J37" s="29"/>
    </row>
    <row r="38" spans="1:10" x14ac:dyDescent="0.25">
      <c r="A38" s="26">
        <v>20</v>
      </c>
      <c r="B38" s="27">
        <v>37</v>
      </c>
      <c r="C38" s="27" t="s">
        <v>138</v>
      </c>
      <c r="D38" s="28">
        <v>43834</v>
      </c>
      <c r="E38" s="91">
        <v>43834.8125</v>
      </c>
      <c r="F38" s="27" t="s">
        <v>101</v>
      </c>
      <c r="G38" s="27" t="s">
        <v>233</v>
      </c>
      <c r="H38" s="27" t="s">
        <v>134</v>
      </c>
      <c r="I38" s="27"/>
      <c r="J38" s="29"/>
    </row>
    <row r="39" spans="1:10" x14ac:dyDescent="0.25">
      <c r="A39" s="26" t="s">
        <v>235</v>
      </c>
      <c r="B39" s="27">
        <v>38</v>
      </c>
      <c r="C39" s="27" t="s">
        <v>142</v>
      </c>
      <c r="D39" s="28">
        <v>43836</v>
      </c>
      <c r="E39" s="91">
        <v>43836.8125</v>
      </c>
      <c r="F39" s="27" t="s">
        <v>101</v>
      </c>
      <c r="G39" s="27" t="s">
        <v>232</v>
      </c>
      <c r="H39" s="27" t="s">
        <v>134</v>
      </c>
      <c r="I39" s="27"/>
      <c r="J39" s="29"/>
    </row>
    <row r="40" spans="1:10" x14ac:dyDescent="0.25">
      <c r="A40" s="26" t="s">
        <v>235</v>
      </c>
      <c r="B40" s="27">
        <v>39</v>
      </c>
      <c r="C40" s="27" t="s">
        <v>143</v>
      </c>
      <c r="D40" s="28">
        <v>43838</v>
      </c>
      <c r="E40" s="91">
        <v>43838.791666666664</v>
      </c>
      <c r="F40" s="27" t="s">
        <v>101</v>
      </c>
      <c r="G40" s="27" t="s">
        <v>232</v>
      </c>
      <c r="H40" s="27" t="s">
        <v>118</v>
      </c>
      <c r="I40" s="27" t="s">
        <v>239</v>
      </c>
      <c r="J40" s="29"/>
    </row>
    <row r="41" spans="1:10" x14ac:dyDescent="0.25">
      <c r="A41" s="26" t="s">
        <v>235</v>
      </c>
      <c r="B41" s="27">
        <v>40</v>
      </c>
      <c r="C41" s="27" t="s">
        <v>140</v>
      </c>
      <c r="D41" s="28">
        <v>43840</v>
      </c>
      <c r="E41" s="91">
        <v>43839.791666666664</v>
      </c>
      <c r="F41" s="27" t="s">
        <v>101</v>
      </c>
      <c r="G41" s="27" t="s">
        <v>232</v>
      </c>
      <c r="H41" s="27" t="s">
        <v>133</v>
      </c>
      <c r="I41" s="27"/>
      <c r="J41" s="29"/>
    </row>
    <row r="42" spans="1:10" x14ac:dyDescent="0.25">
      <c r="A42" s="26" t="s">
        <v>235</v>
      </c>
      <c r="B42" s="27">
        <v>41</v>
      </c>
      <c r="C42" s="27" t="s">
        <v>138</v>
      </c>
      <c r="D42" s="28">
        <v>43841</v>
      </c>
      <c r="E42" s="91">
        <v>43841.791666666664</v>
      </c>
      <c r="F42" s="27" t="s">
        <v>101</v>
      </c>
      <c r="G42" s="27" t="s">
        <v>232</v>
      </c>
      <c r="H42" s="27" t="s">
        <v>132</v>
      </c>
      <c r="I42" s="27"/>
      <c r="J42" s="29"/>
    </row>
    <row r="43" spans="1:10" x14ac:dyDescent="0.25">
      <c r="A43" s="26">
        <v>21</v>
      </c>
      <c r="B43" s="27">
        <v>42</v>
      </c>
      <c r="C43" s="27" t="s">
        <v>144</v>
      </c>
      <c r="D43" s="28">
        <v>43844</v>
      </c>
      <c r="E43" s="91">
        <v>43844.791666666664</v>
      </c>
      <c r="F43" s="27" t="s">
        <v>101</v>
      </c>
      <c r="G43" s="27" t="s">
        <v>233</v>
      </c>
      <c r="H43" s="27" t="s">
        <v>127</v>
      </c>
      <c r="I43" s="27"/>
      <c r="J43" s="29"/>
    </row>
    <row r="44" spans="1:10" x14ac:dyDescent="0.25">
      <c r="A44" s="26">
        <v>22</v>
      </c>
      <c r="B44" s="27">
        <v>43</v>
      </c>
      <c r="C44" s="27" t="s">
        <v>141</v>
      </c>
      <c r="D44" s="28">
        <v>43846</v>
      </c>
      <c r="E44" s="91">
        <v>43846.791666666664</v>
      </c>
      <c r="F44" s="27" t="s">
        <v>101</v>
      </c>
      <c r="G44" s="27" t="s">
        <v>233</v>
      </c>
      <c r="H44" s="27" t="s">
        <v>110</v>
      </c>
      <c r="I44" s="27" t="s">
        <v>238</v>
      </c>
      <c r="J44" s="29"/>
    </row>
    <row r="45" spans="1:10" x14ac:dyDescent="0.25">
      <c r="A45" s="26" t="s">
        <v>235</v>
      </c>
      <c r="B45" s="27">
        <v>44</v>
      </c>
      <c r="C45" s="27" t="s">
        <v>138</v>
      </c>
      <c r="D45" s="28">
        <v>43848</v>
      </c>
      <c r="E45" s="91">
        <v>43848.75</v>
      </c>
      <c r="F45" s="27" t="s">
        <v>101</v>
      </c>
      <c r="G45" s="27" t="s">
        <v>232</v>
      </c>
      <c r="H45" s="27" t="s">
        <v>111</v>
      </c>
      <c r="I45" s="27"/>
      <c r="J45" s="29"/>
    </row>
    <row r="46" spans="1:10" x14ac:dyDescent="0.25">
      <c r="A46" s="26">
        <v>23</v>
      </c>
      <c r="B46" s="27">
        <v>45</v>
      </c>
      <c r="C46" s="27" t="s">
        <v>142</v>
      </c>
      <c r="D46" s="28">
        <v>43850</v>
      </c>
      <c r="E46" s="91">
        <v>0.66666666666666663</v>
      </c>
      <c r="F46" s="27" t="s">
        <v>101</v>
      </c>
      <c r="G46" s="27" t="s">
        <v>233</v>
      </c>
      <c r="H46" s="27" t="s">
        <v>113</v>
      </c>
      <c r="I46" s="27"/>
      <c r="J46" s="29"/>
    </row>
    <row r="47" spans="1:10" x14ac:dyDescent="0.25">
      <c r="A47" s="26" t="s">
        <v>235</v>
      </c>
      <c r="B47" s="27">
        <v>46</v>
      </c>
      <c r="C47" s="27" t="s">
        <v>140</v>
      </c>
      <c r="D47" s="28">
        <v>43854</v>
      </c>
      <c r="E47" s="91">
        <v>43854.875</v>
      </c>
      <c r="F47" s="27" t="s">
        <v>101</v>
      </c>
      <c r="G47" s="27" t="s">
        <v>234</v>
      </c>
      <c r="H47" s="27" t="s">
        <v>112</v>
      </c>
      <c r="I47" s="27"/>
      <c r="J47" s="29"/>
    </row>
    <row r="48" spans="1:10" x14ac:dyDescent="0.25">
      <c r="A48" s="26">
        <v>24</v>
      </c>
      <c r="B48" s="27">
        <v>47</v>
      </c>
      <c r="C48" s="27" t="s">
        <v>144</v>
      </c>
      <c r="D48" s="28">
        <v>43858</v>
      </c>
      <c r="E48" s="91">
        <v>43858.791666666664</v>
      </c>
      <c r="F48" s="27" t="s">
        <v>101</v>
      </c>
      <c r="G48" s="27" t="s">
        <v>233</v>
      </c>
      <c r="H48" s="27" t="s">
        <v>137</v>
      </c>
      <c r="I48" s="27"/>
      <c r="J48" s="29"/>
    </row>
    <row r="49" spans="1:10" x14ac:dyDescent="0.25">
      <c r="A49" s="26">
        <v>25</v>
      </c>
      <c r="B49" s="27">
        <v>48</v>
      </c>
      <c r="C49" s="27" t="s">
        <v>140</v>
      </c>
      <c r="D49" s="28">
        <v>43861</v>
      </c>
      <c r="E49" s="91">
        <v>0.83333333333333337</v>
      </c>
      <c r="F49" s="27" t="s">
        <v>101</v>
      </c>
      <c r="G49" s="27" t="s">
        <v>233</v>
      </c>
      <c r="H49" s="27" t="s">
        <v>116</v>
      </c>
      <c r="I49" s="27"/>
      <c r="J49" s="29"/>
    </row>
    <row r="50" spans="1:10" x14ac:dyDescent="0.25">
      <c r="A50" s="26">
        <v>26</v>
      </c>
      <c r="B50" s="27">
        <v>49</v>
      </c>
      <c r="C50" s="27" t="s">
        <v>139</v>
      </c>
      <c r="D50" s="28">
        <v>43863</v>
      </c>
      <c r="E50" s="91">
        <v>43863.541666666664</v>
      </c>
      <c r="F50" s="27" t="s">
        <v>99</v>
      </c>
      <c r="G50" s="27" t="s">
        <v>233</v>
      </c>
      <c r="H50" s="27" t="s">
        <v>131</v>
      </c>
      <c r="I50" s="27"/>
      <c r="J50" s="29" t="s">
        <v>242</v>
      </c>
    </row>
    <row r="51" spans="1:10" x14ac:dyDescent="0.25">
      <c r="A51" s="26" t="s">
        <v>235</v>
      </c>
      <c r="B51" s="27">
        <v>50</v>
      </c>
      <c r="C51" s="27" t="s">
        <v>144</v>
      </c>
      <c r="D51" s="28">
        <v>43865</v>
      </c>
      <c r="E51" s="91">
        <v>43865.770833333336</v>
      </c>
      <c r="F51" s="27" t="s">
        <v>99</v>
      </c>
      <c r="G51" s="27" t="s">
        <v>232</v>
      </c>
      <c r="H51" s="27" t="s">
        <v>126</v>
      </c>
      <c r="I51" s="27" t="s">
        <v>238</v>
      </c>
      <c r="J51" s="29"/>
    </row>
    <row r="52" spans="1:10" x14ac:dyDescent="0.25">
      <c r="A52" s="26">
        <v>27</v>
      </c>
      <c r="B52" s="27">
        <v>51</v>
      </c>
      <c r="C52" s="27" t="s">
        <v>141</v>
      </c>
      <c r="D52" s="28">
        <v>43867</v>
      </c>
      <c r="E52" s="91">
        <v>43867.791666666664</v>
      </c>
      <c r="F52" s="27" t="s">
        <v>99</v>
      </c>
      <c r="G52" s="27" t="s">
        <v>233</v>
      </c>
      <c r="H52" s="27" t="s">
        <v>130</v>
      </c>
      <c r="I52" s="27" t="s">
        <v>238</v>
      </c>
      <c r="J52" s="29"/>
    </row>
    <row r="53" spans="1:10" x14ac:dyDescent="0.25">
      <c r="A53" s="26" t="s">
        <v>235</v>
      </c>
      <c r="B53" s="27">
        <v>52</v>
      </c>
      <c r="C53" s="27" t="s">
        <v>138</v>
      </c>
      <c r="D53" s="28">
        <v>43869</v>
      </c>
      <c r="E53" s="91">
        <v>43869.708333333336</v>
      </c>
      <c r="F53" s="27" t="s">
        <v>99</v>
      </c>
      <c r="G53" s="27" t="s">
        <v>232</v>
      </c>
      <c r="H53" s="27" t="s">
        <v>129</v>
      </c>
      <c r="I53" s="27"/>
      <c r="J53" s="29"/>
    </row>
    <row r="54" spans="1:10" x14ac:dyDescent="0.25">
      <c r="A54" s="26">
        <v>28</v>
      </c>
      <c r="B54" s="27">
        <v>53</v>
      </c>
      <c r="C54" s="27" t="s">
        <v>142</v>
      </c>
      <c r="D54" s="28">
        <v>43871</v>
      </c>
      <c r="E54" s="91">
        <v>0.79166666666666663</v>
      </c>
      <c r="F54" s="27" t="s">
        <v>99</v>
      </c>
      <c r="G54" s="27" t="s">
        <v>233</v>
      </c>
      <c r="H54" s="27" t="s">
        <v>133</v>
      </c>
      <c r="I54" s="27"/>
      <c r="J54" s="29"/>
    </row>
    <row r="55" spans="1:10" x14ac:dyDescent="0.25">
      <c r="A55" s="26" t="s">
        <v>235</v>
      </c>
      <c r="B55" s="27">
        <v>54</v>
      </c>
      <c r="C55" s="27" t="s">
        <v>143</v>
      </c>
      <c r="D55" s="28">
        <v>43873</v>
      </c>
      <c r="E55" s="91">
        <v>43873.8125</v>
      </c>
      <c r="F55" s="27" t="s">
        <v>99</v>
      </c>
      <c r="G55" s="27" t="s">
        <v>232</v>
      </c>
      <c r="H55" s="27" t="s">
        <v>120</v>
      </c>
      <c r="I55" s="27" t="s">
        <v>239</v>
      </c>
      <c r="J55" s="29"/>
    </row>
    <row r="56" spans="1:10" x14ac:dyDescent="0.25">
      <c r="A56" s="26" t="s">
        <v>235</v>
      </c>
      <c r="B56" s="27">
        <v>55</v>
      </c>
      <c r="C56" s="27" t="s">
        <v>141</v>
      </c>
      <c r="D56" s="28">
        <v>43881</v>
      </c>
      <c r="E56" s="91">
        <v>43881.791666666664</v>
      </c>
      <c r="F56" s="27" t="s">
        <v>99</v>
      </c>
      <c r="G56" s="27" t="s">
        <v>232</v>
      </c>
      <c r="H56" s="27" t="s">
        <v>117</v>
      </c>
      <c r="I56" s="27"/>
      <c r="J56" s="29"/>
    </row>
    <row r="57" spans="1:10" x14ac:dyDescent="0.25">
      <c r="A57" s="26">
        <v>29</v>
      </c>
      <c r="B57" s="27">
        <v>56</v>
      </c>
      <c r="C57" s="27" t="s">
        <v>138</v>
      </c>
      <c r="D57" s="28">
        <v>43883</v>
      </c>
      <c r="E57" s="91">
        <v>43883.8125</v>
      </c>
      <c r="F57" s="27" t="s">
        <v>99</v>
      </c>
      <c r="G57" s="27" t="s">
        <v>233</v>
      </c>
      <c r="H57" s="27" t="s">
        <v>130</v>
      </c>
      <c r="I57" s="27" t="s">
        <v>240</v>
      </c>
      <c r="J57" s="29"/>
    </row>
    <row r="58" spans="1:10" x14ac:dyDescent="0.25">
      <c r="A58" s="26" t="s">
        <v>235</v>
      </c>
      <c r="B58" s="27">
        <v>57</v>
      </c>
      <c r="C58" s="27" t="s">
        <v>142</v>
      </c>
      <c r="D58" s="28">
        <v>43885</v>
      </c>
      <c r="E58" s="91">
        <v>43885.791666666664</v>
      </c>
      <c r="F58" s="27" t="s">
        <v>99</v>
      </c>
      <c r="G58" s="27" t="s">
        <v>232</v>
      </c>
      <c r="H58" s="27" t="s">
        <v>137</v>
      </c>
      <c r="I58" s="27"/>
      <c r="J58" s="29"/>
    </row>
    <row r="59" spans="1:10" x14ac:dyDescent="0.25">
      <c r="A59" s="26" t="s">
        <v>235</v>
      </c>
      <c r="B59" s="27">
        <v>58</v>
      </c>
      <c r="C59" s="27" t="s">
        <v>144</v>
      </c>
      <c r="D59" s="28">
        <v>43886</v>
      </c>
      <c r="E59" s="91">
        <v>43886.8125</v>
      </c>
      <c r="F59" s="27" t="s">
        <v>99</v>
      </c>
      <c r="G59" s="27" t="s">
        <v>232</v>
      </c>
      <c r="H59" s="27" t="s">
        <v>135</v>
      </c>
      <c r="I59" s="27" t="s">
        <v>238</v>
      </c>
      <c r="J59" s="29"/>
    </row>
    <row r="60" spans="1:10" x14ac:dyDescent="0.25">
      <c r="A60" s="26">
        <v>30</v>
      </c>
      <c r="B60" s="27">
        <v>59</v>
      </c>
      <c r="C60" s="27" t="s">
        <v>140</v>
      </c>
      <c r="D60" s="28">
        <v>43889</v>
      </c>
      <c r="E60" s="91">
        <v>43889.791666666664</v>
      </c>
      <c r="F60" s="27" t="s">
        <v>99</v>
      </c>
      <c r="G60" s="27" t="s">
        <v>233</v>
      </c>
      <c r="H60" s="27" t="s">
        <v>128</v>
      </c>
      <c r="I60" s="27" t="s">
        <v>239</v>
      </c>
      <c r="J60" s="29"/>
    </row>
    <row r="61" spans="1:10" x14ac:dyDescent="0.25">
      <c r="A61" s="26" t="s">
        <v>235</v>
      </c>
      <c r="B61" s="27">
        <v>60</v>
      </c>
      <c r="C61" s="27" t="s">
        <v>139</v>
      </c>
      <c r="D61" s="28">
        <v>43891</v>
      </c>
      <c r="E61" s="91">
        <v>43891.541666666664</v>
      </c>
      <c r="F61" s="27" t="s">
        <v>103</v>
      </c>
      <c r="G61" s="27" t="s">
        <v>232</v>
      </c>
      <c r="H61" s="27" t="s">
        <v>112</v>
      </c>
      <c r="I61" s="27"/>
      <c r="J61" s="29"/>
    </row>
    <row r="62" spans="1:10" x14ac:dyDescent="0.25">
      <c r="A62" s="26" t="s">
        <v>235</v>
      </c>
      <c r="B62" s="27">
        <v>61</v>
      </c>
      <c r="C62" s="27" t="s">
        <v>142</v>
      </c>
      <c r="D62" s="28">
        <v>43892</v>
      </c>
      <c r="E62" s="91">
        <v>43892.8125</v>
      </c>
      <c r="F62" s="27" t="s">
        <v>103</v>
      </c>
      <c r="G62" s="27" t="s">
        <v>232</v>
      </c>
      <c r="H62" s="27" t="s">
        <v>124</v>
      </c>
      <c r="I62" s="27"/>
      <c r="J62" s="29"/>
    </row>
    <row r="63" spans="1:10" x14ac:dyDescent="0.25">
      <c r="A63" s="26">
        <v>31</v>
      </c>
      <c r="B63" s="27">
        <v>62</v>
      </c>
      <c r="C63" s="27" t="s">
        <v>143</v>
      </c>
      <c r="D63" s="28">
        <v>43894</v>
      </c>
      <c r="E63" s="91">
        <v>43894.854166666664</v>
      </c>
      <c r="F63" s="27" t="s">
        <v>103</v>
      </c>
      <c r="G63" s="27" t="s">
        <v>233</v>
      </c>
      <c r="H63" s="27" t="s">
        <v>120</v>
      </c>
      <c r="I63" s="27" t="s">
        <v>239</v>
      </c>
      <c r="J63" s="29"/>
    </row>
    <row r="64" spans="1:10" x14ac:dyDescent="0.25">
      <c r="A64" s="26" t="s">
        <v>235</v>
      </c>
      <c r="B64" s="27">
        <v>63</v>
      </c>
      <c r="C64" s="27" t="s">
        <v>140</v>
      </c>
      <c r="D64" s="28">
        <v>43896</v>
      </c>
      <c r="E64" s="91">
        <v>43896.8125</v>
      </c>
      <c r="F64" s="27" t="s">
        <v>103</v>
      </c>
      <c r="G64" s="27" t="s">
        <v>232</v>
      </c>
      <c r="H64" s="27" t="s">
        <v>122</v>
      </c>
      <c r="I64" s="27" t="s">
        <v>239</v>
      </c>
      <c r="J64" s="29"/>
    </row>
    <row r="65" spans="1:10" x14ac:dyDescent="0.25">
      <c r="A65" s="26" t="s">
        <v>235</v>
      </c>
      <c r="B65" s="27">
        <v>64</v>
      </c>
      <c r="C65" s="27" t="s">
        <v>139</v>
      </c>
      <c r="D65" s="28">
        <v>43898</v>
      </c>
      <c r="E65" s="91">
        <v>43898.625</v>
      </c>
      <c r="F65" s="27" t="s">
        <v>103</v>
      </c>
      <c r="G65" s="27" t="s">
        <v>232</v>
      </c>
      <c r="H65" s="27" t="s">
        <v>131</v>
      </c>
      <c r="I65" s="27"/>
      <c r="J65" s="29"/>
    </row>
    <row r="66" spans="1:10" x14ac:dyDescent="0.25">
      <c r="A66" s="26" t="s">
        <v>235</v>
      </c>
      <c r="B66" s="27">
        <v>65</v>
      </c>
      <c r="C66" s="27" t="s">
        <v>142</v>
      </c>
      <c r="D66" s="28">
        <v>43899</v>
      </c>
      <c r="E66" s="91">
        <v>43899.791666666664</v>
      </c>
      <c r="F66" s="27" t="s">
        <v>103</v>
      </c>
      <c r="G66" s="27" t="s">
        <v>232</v>
      </c>
      <c r="H66" s="27" t="s">
        <v>116</v>
      </c>
      <c r="I66" s="27"/>
      <c r="J66" s="29"/>
    </row>
    <row r="67" spans="1:10" x14ac:dyDescent="0.25">
      <c r="A67" s="26">
        <v>32</v>
      </c>
      <c r="B67" s="27">
        <v>66</v>
      </c>
      <c r="C67" s="27" t="s">
        <v>141</v>
      </c>
      <c r="D67" s="28">
        <v>43902</v>
      </c>
      <c r="E67" s="91">
        <v>43902.791666666664</v>
      </c>
      <c r="F67" s="27" t="s">
        <v>103</v>
      </c>
      <c r="G67" s="27" t="s">
        <v>233</v>
      </c>
      <c r="H67" s="27" t="s">
        <v>110</v>
      </c>
      <c r="I67" s="27" t="s">
        <v>238</v>
      </c>
      <c r="J67" s="29"/>
    </row>
    <row r="68" spans="1:10" x14ac:dyDescent="0.25">
      <c r="A68" s="26">
        <v>33</v>
      </c>
      <c r="B68" s="27">
        <v>67</v>
      </c>
      <c r="C68" s="27" t="s">
        <v>138</v>
      </c>
      <c r="D68" s="28">
        <v>43904</v>
      </c>
      <c r="E68" s="91">
        <v>43904.8125</v>
      </c>
      <c r="F68" s="27" t="s">
        <v>103</v>
      </c>
      <c r="G68" s="27" t="s">
        <v>233</v>
      </c>
      <c r="H68" s="27" t="s">
        <v>118</v>
      </c>
      <c r="I68" s="27" t="s">
        <v>240</v>
      </c>
      <c r="J68" s="29"/>
    </row>
    <row r="69" spans="1:10" x14ac:dyDescent="0.25">
      <c r="A69" s="26">
        <v>34</v>
      </c>
      <c r="B69" s="27">
        <v>68</v>
      </c>
      <c r="C69" s="27" t="s">
        <v>142</v>
      </c>
      <c r="D69" s="28">
        <v>43906</v>
      </c>
      <c r="E69" s="91">
        <v>43906.791666666664</v>
      </c>
      <c r="F69" s="27" t="s">
        <v>103</v>
      </c>
      <c r="G69" s="27" t="s">
        <v>233</v>
      </c>
      <c r="H69" s="27" t="s">
        <v>124</v>
      </c>
      <c r="I69" s="27"/>
      <c r="J69" s="29"/>
    </row>
    <row r="70" spans="1:10" x14ac:dyDescent="0.25">
      <c r="A70" s="26">
        <v>35</v>
      </c>
      <c r="B70" s="27">
        <v>69</v>
      </c>
      <c r="C70" s="27" t="s">
        <v>141</v>
      </c>
      <c r="D70" s="28">
        <v>43909</v>
      </c>
      <c r="E70" s="91">
        <v>43909.791666666664</v>
      </c>
      <c r="F70" s="27" t="s">
        <v>103</v>
      </c>
      <c r="G70" s="27" t="s">
        <v>233</v>
      </c>
      <c r="H70" s="27" t="s">
        <v>123</v>
      </c>
      <c r="I70" s="27"/>
      <c r="J70" s="29"/>
    </row>
    <row r="71" spans="1:10" x14ac:dyDescent="0.25">
      <c r="A71" s="26" t="s">
        <v>235</v>
      </c>
      <c r="B71" s="27">
        <v>70</v>
      </c>
      <c r="C71" s="27" t="s">
        <v>138</v>
      </c>
      <c r="D71" s="28">
        <v>43911</v>
      </c>
      <c r="E71" s="91">
        <v>43911.833333333336</v>
      </c>
      <c r="F71" s="27" t="s">
        <v>103</v>
      </c>
      <c r="G71" s="27" t="s">
        <v>232</v>
      </c>
      <c r="H71" s="27" t="s">
        <v>137</v>
      </c>
      <c r="I71" s="27"/>
      <c r="J71" s="29"/>
    </row>
    <row r="72" spans="1:10" x14ac:dyDescent="0.25">
      <c r="A72" s="26">
        <v>36</v>
      </c>
      <c r="B72" s="27">
        <v>71</v>
      </c>
      <c r="C72" s="27" t="s">
        <v>142</v>
      </c>
      <c r="D72" s="28">
        <v>43913</v>
      </c>
      <c r="E72" s="91">
        <v>43913.791666666664</v>
      </c>
      <c r="F72" s="27" t="s">
        <v>103</v>
      </c>
      <c r="G72" s="27" t="s">
        <v>233</v>
      </c>
      <c r="H72" s="27" t="s">
        <v>117</v>
      </c>
      <c r="I72" s="27"/>
      <c r="J72" s="29"/>
    </row>
    <row r="73" spans="1:10" x14ac:dyDescent="0.25">
      <c r="A73" s="26">
        <v>37</v>
      </c>
      <c r="B73" s="27">
        <v>72</v>
      </c>
      <c r="C73" s="27" t="s">
        <v>143</v>
      </c>
      <c r="D73" s="28">
        <v>43915</v>
      </c>
      <c r="E73" s="91">
        <v>43915.854166666664</v>
      </c>
      <c r="F73" s="27" t="s">
        <v>103</v>
      </c>
      <c r="G73" s="27" t="s">
        <v>233</v>
      </c>
      <c r="H73" s="27" t="s">
        <v>119</v>
      </c>
      <c r="I73" s="27" t="s">
        <v>239</v>
      </c>
      <c r="J73" s="29"/>
    </row>
    <row r="74" spans="1:10" x14ac:dyDescent="0.25">
      <c r="A74" s="26">
        <v>38</v>
      </c>
      <c r="B74" s="27">
        <v>73</v>
      </c>
      <c r="C74" s="27" t="s">
        <v>140</v>
      </c>
      <c r="D74" s="28">
        <v>43917</v>
      </c>
      <c r="E74" s="91">
        <v>43917.8125</v>
      </c>
      <c r="F74" s="27" t="s">
        <v>103</v>
      </c>
      <c r="G74" s="27" t="s">
        <v>233</v>
      </c>
      <c r="H74" s="27" t="s">
        <v>127</v>
      </c>
      <c r="I74" s="27"/>
      <c r="J74" s="29" t="s">
        <v>243</v>
      </c>
    </row>
    <row r="75" spans="1:10" x14ac:dyDescent="0.25">
      <c r="A75" s="26" t="s">
        <v>235</v>
      </c>
      <c r="B75" s="27">
        <v>74</v>
      </c>
      <c r="C75" s="27" t="s">
        <v>139</v>
      </c>
      <c r="D75" s="28">
        <v>43919</v>
      </c>
      <c r="E75" s="91">
        <v>43919.583333333336</v>
      </c>
      <c r="F75" s="27" t="s">
        <v>103</v>
      </c>
      <c r="G75" s="27" t="s">
        <v>232</v>
      </c>
      <c r="H75" s="27" t="s">
        <v>115</v>
      </c>
      <c r="I75" s="27"/>
      <c r="J75" s="29"/>
    </row>
    <row r="76" spans="1:10" x14ac:dyDescent="0.25">
      <c r="A76" s="26">
        <v>39</v>
      </c>
      <c r="B76" s="27">
        <v>75</v>
      </c>
      <c r="C76" s="27" t="s">
        <v>143</v>
      </c>
      <c r="D76" s="28">
        <v>43922</v>
      </c>
      <c r="E76" s="91">
        <v>43922.833333333336</v>
      </c>
      <c r="F76" s="27" t="s">
        <v>102</v>
      </c>
      <c r="G76" s="27" t="s">
        <v>233</v>
      </c>
      <c r="H76" s="27" t="s">
        <v>135</v>
      </c>
      <c r="I76" s="27" t="s">
        <v>239</v>
      </c>
      <c r="J76" s="29"/>
    </row>
    <row r="77" spans="1:10" x14ac:dyDescent="0.25">
      <c r="A77" s="26" t="s">
        <v>235</v>
      </c>
      <c r="B77" s="27">
        <v>76</v>
      </c>
      <c r="C77" s="27" t="s">
        <v>140</v>
      </c>
      <c r="D77" s="28">
        <v>43924</v>
      </c>
      <c r="E77" s="91">
        <v>43924.8125</v>
      </c>
      <c r="F77" s="27" t="s">
        <v>102</v>
      </c>
      <c r="G77" s="27" t="s">
        <v>232</v>
      </c>
      <c r="H77" s="27" t="s">
        <v>135</v>
      </c>
      <c r="I77" s="27"/>
      <c r="J77" s="29"/>
    </row>
    <row r="78" spans="1:10" x14ac:dyDescent="0.25">
      <c r="A78" s="26" t="s">
        <v>235</v>
      </c>
      <c r="B78" s="27">
        <v>77</v>
      </c>
      <c r="C78" s="27" t="s">
        <v>139</v>
      </c>
      <c r="D78" s="28">
        <v>43926</v>
      </c>
      <c r="E78" s="91">
        <v>43926.645833333336</v>
      </c>
      <c r="F78" s="27" t="s">
        <v>102</v>
      </c>
      <c r="G78" s="27" t="s">
        <v>232</v>
      </c>
      <c r="H78" s="27" t="s">
        <v>110</v>
      </c>
      <c r="I78" s="27" t="s">
        <v>240</v>
      </c>
      <c r="J78" s="29"/>
    </row>
    <row r="79" spans="1:10" x14ac:dyDescent="0.25">
      <c r="A79" s="26" t="s">
        <v>235</v>
      </c>
      <c r="B79" s="27">
        <v>78</v>
      </c>
      <c r="C79" s="27" t="s">
        <v>144</v>
      </c>
      <c r="D79" s="28">
        <v>43928</v>
      </c>
      <c r="E79" s="91">
        <v>43928.8125</v>
      </c>
      <c r="F79" s="27" t="s">
        <v>102</v>
      </c>
      <c r="G79" s="27" t="s">
        <v>232</v>
      </c>
      <c r="H79" s="27" t="s">
        <v>130</v>
      </c>
      <c r="I79" s="27" t="s">
        <v>238</v>
      </c>
      <c r="J79" s="29"/>
    </row>
    <row r="80" spans="1:10" x14ac:dyDescent="0.25">
      <c r="A80" s="26">
        <v>40</v>
      </c>
      <c r="B80" s="27">
        <v>79</v>
      </c>
      <c r="C80" s="27" t="s">
        <v>141</v>
      </c>
      <c r="D80" s="28">
        <v>43930</v>
      </c>
      <c r="E80" s="91">
        <v>43930.791666666664</v>
      </c>
      <c r="F80" s="27" t="s">
        <v>102</v>
      </c>
      <c r="G80" s="27" t="s">
        <v>233</v>
      </c>
      <c r="H80" s="27" t="s">
        <v>111</v>
      </c>
      <c r="I80" s="27" t="s">
        <v>238</v>
      </c>
      <c r="J80" s="29"/>
    </row>
    <row r="81" spans="1:10" x14ac:dyDescent="0.25">
      <c r="A81" s="26" t="s">
        <v>235</v>
      </c>
      <c r="B81" s="27">
        <v>80</v>
      </c>
      <c r="C81" s="27" t="s">
        <v>138</v>
      </c>
      <c r="D81" s="28">
        <v>43932</v>
      </c>
      <c r="E81" s="91">
        <v>0.8125</v>
      </c>
      <c r="F81" s="27" t="s">
        <v>102</v>
      </c>
      <c r="G81" s="27" t="s">
        <v>232</v>
      </c>
      <c r="H81" s="27" t="s">
        <v>114</v>
      </c>
      <c r="I81" s="27"/>
      <c r="J81" s="29"/>
    </row>
    <row r="82" spans="1:10" x14ac:dyDescent="0.25">
      <c r="A82" s="26">
        <v>41</v>
      </c>
      <c r="B82" s="27">
        <v>81</v>
      </c>
      <c r="C82" s="27" t="s">
        <v>139</v>
      </c>
      <c r="D82" s="28">
        <v>43933</v>
      </c>
      <c r="E82" s="91">
        <v>43933.75</v>
      </c>
      <c r="F82" s="27" t="s">
        <v>102</v>
      </c>
      <c r="G82" s="27" t="s">
        <v>233</v>
      </c>
      <c r="H82" s="27" t="s">
        <v>109</v>
      </c>
      <c r="I82" s="27"/>
      <c r="J82" s="29"/>
    </row>
    <row r="83" spans="1:10" ht="15.75" thickBot="1" x14ac:dyDescent="0.3">
      <c r="A83" s="38" t="s">
        <v>235</v>
      </c>
      <c r="B83" s="39">
        <v>82</v>
      </c>
      <c r="C83" s="39" t="s">
        <v>143</v>
      </c>
      <c r="D83" s="40">
        <v>43936</v>
      </c>
      <c r="E83" s="92">
        <v>43936.8125</v>
      </c>
      <c r="F83" s="39" t="s">
        <v>102</v>
      </c>
      <c r="G83" s="39" t="s">
        <v>232</v>
      </c>
      <c r="H83" s="39" t="s">
        <v>111</v>
      </c>
      <c r="I83" s="39"/>
      <c r="J8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Wisconsin</vt:lpstr>
      <vt:lpstr>Milwaukee</vt:lpstr>
      <vt:lpstr>Index</vt:lpstr>
      <vt:lpstr>Projections</vt:lpstr>
      <vt:lpstr>Half Sorter</vt:lpstr>
      <vt:lpstr>Flex Sorter</vt:lpstr>
      <vt:lpstr>Screen Cap Sample</vt:lpstr>
      <vt:lpstr>Updated Full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Blagg</dc:creator>
  <cp:lastModifiedBy>Brandon Blagg</cp:lastModifiedBy>
  <dcterms:created xsi:type="dcterms:W3CDTF">2017-08-07T16:14:27Z</dcterms:created>
  <dcterms:modified xsi:type="dcterms:W3CDTF">2020-08-26T18:21:34Z</dcterms:modified>
</cp:coreProperties>
</file>