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bookViews>
    <workbookView xWindow="0" yWindow="0" windowWidth="16380" windowHeight="8190" tabRatio="986"/>
  </bookViews>
  <sheets>
    <sheet name="Sheet1" sheetId="1" r:id="rId1"/>
    <sheet name="ionioff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7" i="1" l="1"/>
  <c r="H37" i="1"/>
  <c r="I38" i="1"/>
  <c r="H38" i="1"/>
  <c r="I39" i="1"/>
  <c r="H39" i="1"/>
  <c r="I34" i="1" l="1"/>
  <c r="H34" i="1"/>
  <c r="I33" i="1"/>
  <c r="H33" i="1"/>
  <c r="I32" i="1"/>
  <c r="H32" i="1"/>
  <c r="D25" i="1" l="1"/>
  <c r="E25" i="1" s="1"/>
  <c r="G26" i="1"/>
  <c r="G25" i="1"/>
  <c r="I9" i="1" s="1"/>
  <c r="G24" i="1"/>
  <c r="G23" i="1"/>
  <c r="G22" i="1"/>
  <c r="G21" i="1"/>
  <c r="I10" i="1"/>
  <c r="D26" i="1"/>
  <c r="F26" i="1" s="1"/>
  <c r="C15" i="1"/>
  <c r="D15" i="1"/>
  <c r="D16" i="1"/>
  <c r="C16" i="1"/>
  <c r="F25" i="1" l="1"/>
  <c r="E26" i="1"/>
  <c r="G19" i="1"/>
  <c r="I3" i="1" s="1"/>
  <c r="G20" i="1"/>
  <c r="I4" i="1" s="1"/>
  <c r="I8" i="1"/>
  <c r="I7" i="1"/>
  <c r="I6" i="1"/>
  <c r="I5" i="1"/>
  <c r="D24" i="1" l="1"/>
  <c r="F24" i="1" s="1"/>
  <c r="D23" i="1"/>
  <c r="E23" i="1" s="1"/>
  <c r="D22" i="1"/>
  <c r="E22" i="1" s="1"/>
  <c r="D21" i="1"/>
  <c r="F21" i="1" s="1"/>
  <c r="D20" i="1"/>
  <c r="F20" i="1" s="1"/>
  <c r="D19" i="1"/>
  <c r="E19" i="1" s="1"/>
  <c r="D14" i="1"/>
  <c r="C14" i="1"/>
  <c r="D13" i="1"/>
  <c r="C13" i="1"/>
  <c r="D12" i="1"/>
  <c r="C12" i="1"/>
  <c r="D11" i="1"/>
  <c r="C11" i="1"/>
  <c r="D10" i="1"/>
  <c r="C10" i="1"/>
  <c r="D9" i="1"/>
  <c r="C9" i="1"/>
  <c r="K11" i="1" s="1"/>
  <c r="D5" i="1"/>
  <c r="D4" i="1"/>
  <c r="J4" i="1" s="1"/>
  <c r="D3" i="1"/>
  <c r="J3" i="1" s="1"/>
  <c r="F19" i="1" l="1"/>
  <c r="H8" i="1"/>
  <c r="H9" i="1"/>
  <c r="H10" i="1"/>
  <c r="J9" i="1"/>
  <c r="J10" i="1"/>
  <c r="H3" i="1"/>
  <c r="K3" i="1" s="1"/>
  <c r="H4" i="1"/>
  <c r="K4" i="1" s="1"/>
  <c r="H7" i="1"/>
  <c r="H5" i="1"/>
  <c r="F22" i="1"/>
  <c r="E21" i="1"/>
  <c r="J6" i="1"/>
  <c r="J8" i="1"/>
  <c r="K8" i="1" s="1"/>
  <c r="F23" i="1"/>
  <c r="J5" i="1"/>
  <c r="K5" i="1" s="1"/>
  <c r="J7" i="1"/>
  <c r="K7" i="1" s="1"/>
  <c r="E20" i="1"/>
  <c r="E24" i="1"/>
  <c r="H6" i="1"/>
  <c r="K10" i="1" l="1"/>
  <c r="K6" i="1"/>
  <c r="K9" i="1"/>
</calcChain>
</file>

<file path=xl/sharedStrings.xml><?xml version="1.0" encoding="utf-8"?>
<sst xmlns="http://schemas.openxmlformats.org/spreadsheetml/2006/main" count="108" uniqueCount="63">
  <si>
    <t>Capacitâncias</t>
  </si>
  <si>
    <t>x</t>
  </si>
  <si>
    <t>no artigo</t>
  </si>
  <si>
    <t>PG</t>
  </si>
  <si>
    <t>CG</t>
  </si>
  <si>
    <t>3Ron * CL</t>
  </si>
  <si>
    <t>miniFET</t>
  </si>
  <si>
    <t>tFET</t>
  </si>
  <si>
    <t>tfet</t>
  </si>
  <si>
    <t>ideal</t>
  </si>
  <si>
    <t>ideal LP/1</t>
  </si>
  <si>
    <t>tubo</t>
  </si>
  <si>
    <t>ideal HP/0</t>
  </si>
  <si>
    <t>Resistências</t>
  </si>
  <si>
    <t>ideal LP/0</t>
  </si>
  <si>
    <t>Id</t>
  </si>
  <si>
    <t>Vsup</t>
  </si>
  <si>
    <t>Vsup/Ion</t>
  </si>
  <si>
    <t>CL = 8*CG</t>
  </si>
  <si>
    <t>3 * Ron * CL</t>
  </si>
  <si>
    <t>x (atraso)</t>
  </si>
  <si>
    <t>y1 (potência Os)</t>
  </si>
  <si>
    <t>y2 (potência EL)</t>
  </si>
  <si>
    <t>CL * Vsup^2</t>
  </si>
  <si>
    <t xml:space="preserve">Ps = Ioff * Vdd </t>
  </si>
  <si>
    <t>VBG</t>
  </si>
  <si>
    <t>ION</t>
  </si>
  <si>
    <t>IOFF</t>
  </si>
  <si>
    <t>Ratio</t>
  </si>
  <si>
    <t>LP</t>
  </si>
  <si>
    <t>HP</t>
  </si>
  <si>
    <t>id retirada em VDS = 0.5 da curva de saida</t>
  </si>
  <si>
    <t>Ioff</t>
  </si>
  <si>
    <t>ioff retirada em VGS = 0V da curva de transferencia</t>
  </si>
  <si>
    <t>VBG = /1, /0</t>
  </si>
  <si>
    <t>ideal HP/-1</t>
  </si>
  <si>
    <t>Device</t>
  </si>
  <si>
    <t>ideal HP/1</t>
  </si>
  <si>
    <t>ideal LP/-1</t>
  </si>
  <si>
    <t>y3 (EL dividido por T)</t>
  </si>
  <si>
    <t>y2/x</t>
  </si>
  <si>
    <t>nome:</t>
  </si>
  <si>
    <t>'HP_110'</t>
  </si>
  <si>
    <t>Vg:</t>
  </si>
  <si>
    <t>FE:</t>
  </si>
  <si>
    <t>'HP_000'</t>
  </si>
  <si>
    <t>'HP_010'</t>
  </si>
  <si>
    <t>'LP_010'</t>
  </si>
  <si>
    <t>'LP_000'</t>
  </si>
  <si>
    <t>'LP_110'</t>
  </si>
  <si>
    <t>ids para vgs= 0.5 e FE correspondente</t>
  </si>
  <si>
    <t>VBG = -1V</t>
  </si>
  <si>
    <t>nHP</t>
  </si>
  <si>
    <t>nLP</t>
  </si>
  <si>
    <t>VBG = 0V</t>
  </si>
  <si>
    <t>VBG = 1V</t>
  </si>
  <si>
    <t>Vg_FE</t>
  </si>
  <si>
    <t>VG=0.5V</t>
  </si>
  <si>
    <t>alpha 1</t>
  </si>
  <si>
    <t>alpha 2</t>
  </si>
  <si>
    <t>alpha 3</t>
  </si>
  <si>
    <t>Alpha</t>
  </si>
  <si>
    <t>Ion (0,5V)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</si>
</sst>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11" fontId="0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30" zoomScaleNormal="100" workbookViewId="0">
      <selection activeCell="B44" sqref="B44:C47"/>
    </sheetView>
  </sheetViews>
  <sheetFormatPr defaultRowHeight="14.5" x14ac:dyDescent="0.35"/>
  <cols>
    <col min="1" max="1" width="12.1796875"/>
    <col min="2" max="2" width="8.90625" bestFit="1" customWidth="1"/>
    <col min="3" max="5" width="9.26953125" bestFit="1" customWidth="1"/>
    <col min="6" max="6" width="9.36328125" bestFit="1" customWidth="1"/>
    <col min="7" max="7" width="10.54296875" bestFit="1" customWidth="1"/>
    <col min="8" max="8" width="11.81640625"/>
    <col min="9" max="10" width="14.54296875" bestFit="1" customWidth="1"/>
    <col min="11" max="1025" width="8.54296875"/>
  </cols>
  <sheetData>
    <row r="1" spans="1:14" x14ac:dyDescent="0.35">
      <c r="A1" s="18" t="s">
        <v>0</v>
      </c>
      <c r="B1" s="18"/>
      <c r="C1" s="18"/>
      <c r="H1" t="s">
        <v>20</v>
      </c>
      <c r="I1" t="s">
        <v>21</v>
      </c>
      <c r="J1" t="s">
        <v>22</v>
      </c>
      <c r="K1" t="s">
        <v>39</v>
      </c>
      <c r="M1" t="s">
        <v>2</v>
      </c>
      <c r="N1" t="s">
        <v>1</v>
      </c>
    </row>
    <row r="2" spans="1:14" x14ac:dyDescent="0.35">
      <c r="B2" t="s">
        <v>3</v>
      </c>
      <c r="C2" t="s">
        <v>4</v>
      </c>
      <c r="D2" t="s">
        <v>18</v>
      </c>
      <c r="H2" t="s">
        <v>19</v>
      </c>
      <c r="I2" t="s">
        <v>24</v>
      </c>
      <c r="J2" t="s">
        <v>23</v>
      </c>
      <c r="K2" t="s">
        <v>40</v>
      </c>
      <c r="N2" t="s">
        <v>5</v>
      </c>
    </row>
    <row r="3" spans="1:14" x14ac:dyDescent="0.35">
      <c r="A3" t="s">
        <v>6</v>
      </c>
      <c r="B3" s="1"/>
      <c r="C3" s="2">
        <v>1.4799999999999999E-16</v>
      </c>
      <c r="D3" s="1">
        <f>8*C3</f>
        <v>1.1839999999999999E-15</v>
      </c>
      <c r="G3" t="s">
        <v>6</v>
      </c>
      <c r="H3" s="1">
        <f>3*D3*B9</f>
        <v>8.163143613209818E-11</v>
      </c>
      <c r="I3" s="1">
        <f t="shared" ref="I3" si="0">G19*C19</f>
        <v>1.4437730029999999E-8</v>
      </c>
      <c r="J3" s="1">
        <f>D3*C19*C19</f>
        <v>2.9599999999999998E-16</v>
      </c>
      <c r="K3" s="1">
        <f>J3/H3</f>
        <v>3.626054054972215E-6</v>
      </c>
    </row>
    <row r="4" spans="1:14" x14ac:dyDescent="0.35">
      <c r="A4" t="s">
        <v>7</v>
      </c>
      <c r="B4" s="1"/>
      <c r="C4" s="2">
        <v>3.1190096779999998E-17</v>
      </c>
      <c r="D4" s="1">
        <f>8*C4</f>
        <v>2.4952077423999998E-16</v>
      </c>
      <c r="G4" t="s">
        <v>8</v>
      </c>
      <c r="H4" s="1">
        <f>3*D4*B10</f>
        <v>8.1226497638347192E-9</v>
      </c>
      <c r="I4" s="1">
        <f>G20*C20</f>
        <v>9.5985868149999994E-15</v>
      </c>
      <c r="J4" s="1">
        <f>D4*C20*C20</f>
        <v>6.2380193559999996E-17</v>
      </c>
      <c r="K4" s="1">
        <f t="shared" ref="K4:K10" si="1">J4/H4</f>
        <v>7.6797837372899576E-9</v>
      </c>
    </row>
    <row r="5" spans="1:14" x14ac:dyDescent="0.35">
      <c r="A5" t="s">
        <v>9</v>
      </c>
      <c r="B5" s="1">
        <v>1.0500000000000001E-16</v>
      </c>
      <c r="C5" s="2">
        <v>4.7099999999999997E-17</v>
      </c>
      <c r="D5" s="1">
        <f>8*C5</f>
        <v>3.7679999999999998E-16</v>
      </c>
      <c r="G5" t="s">
        <v>35</v>
      </c>
      <c r="H5" s="1">
        <f t="shared" ref="H5:H10" si="2">3*$D$5*B11</f>
        <v>9.6779774207702932E-11</v>
      </c>
      <c r="I5" s="1">
        <f>G21*C21</f>
        <v>1.420414341E-8</v>
      </c>
      <c r="J5" s="1">
        <f t="shared" ref="J5:J10" si="3">$D$5*$C$19*$C$19</f>
        <v>9.4199999999999995E-17</v>
      </c>
      <c r="K5" s="1">
        <f t="shared" si="1"/>
        <v>9.7334387036111107E-7</v>
      </c>
    </row>
    <row r="6" spans="1:14" x14ac:dyDescent="0.35">
      <c r="G6" t="s">
        <v>38</v>
      </c>
      <c r="H6" s="14">
        <f t="shared" si="2"/>
        <v>7.3825456275628532E-8</v>
      </c>
      <c r="I6" s="1">
        <f t="shared" ref="I6:I8" si="4">G22*C22</f>
        <v>2.6705377645000002E-13</v>
      </c>
      <c r="J6" s="1">
        <f t="shared" si="3"/>
        <v>9.4199999999999995E-17</v>
      </c>
      <c r="K6" s="1">
        <f t="shared" si="1"/>
        <v>1.2759826319027786E-9</v>
      </c>
    </row>
    <row r="7" spans="1:14" x14ac:dyDescent="0.35">
      <c r="C7" t="s">
        <v>11</v>
      </c>
      <c r="G7" t="s">
        <v>12</v>
      </c>
      <c r="H7" s="1">
        <f t="shared" si="2"/>
        <v>3.4345304360873006E-11</v>
      </c>
      <c r="I7" s="1">
        <f t="shared" si="4"/>
        <v>2.377496324E-8</v>
      </c>
      <c r="J7" s="1">
        <f t="shared" si="3"/>
        <v>9.4199999999999995E-17</v>
      </c>
      <c r="K7" s="1">
        <f t="shared" si="1"/>
        <v>2.7427330097361108E-6</v>
      </c>
    </row>
    <row r="8" spans="1:14" x14ac:dyDescent="0.35">
      <c r="A8" s="18" t="s">
        <v>13</v>
      </c>
      <c r="B8" s="18"/>
      <c r="C8" s="3">
        <v>60</v>
      </c>
      <c r="D8">
        <v>200</v>
      </c>
      <c r="G8" t="s">
        <v>14</v>
      </c>
      <c r="H8" s="1">
        <f t="shared" si="2"/>
        <v>7.468523347370869E-8</v>
      </c>
      <c r="I8" s="1">
        <f t="shared" si="4"/>
        <v>1.0506204095E-14</v>
      </c>
      <c r="J8" s="1">
        <f t="shared" si="3"/>
        <v>9.4199999999999995E-17</v>
      </c>
      <c r="K8" s="1">
        <f t="shared" si="1"/>
        <v>1.261293506341666E-9</v>
      </c>
    </row>
    <row r="9" spans="1:14" x14ac:dyDescent="0.35">
      <c r="A9" t="s">
        <v>6</v>
      </c>
      <c r="B9" s="1">
        <v>22981.823235388001</v>
      </c>
      <c r="C9" s="16">
        <f t="shared" ref="C9:C15" si="5">B9/$C$8</f>
        <v>383.03038725646667</v>
      </c>
      <c r="D9" s="16">
        <f t="shared" ref="D9:D15" si="6">B9/$D$8</f>
        <v>114.90911617694</v>
      </c>
      <c r="G9" s="4" t="s">
        <v>37</v>
      </c>
      <c r="H9" s="1">
        <f t="shared" si="2"/>
        <v>2.521168747259794E-11</v>
      </c>
      <c r="I9" s="1">
        <f t="shared" ref="I9" si="7">G25*C25</f>
        <v>1.0822910085E-7</v>
      </c>
      <c r="J9" s="1">
        <f t="shared" si="3"/>
        <v>9.4199999999999995E-17</v>
      </c>
      <c r="K9" s="1">
        <f t="shared" si="1"/>
        <v>3.7363623558472242E-6</v>
      </c>
    </row>
    <row r="10" spans="1:14" x14ac:dyDescent="0.35">
      <c r="A10" t="s">
        <v>8</v>
      </c>
      <c r="B10" s="1">
        <v>10851000</v>
      </c>
      <c r="C10" s="16">
        <f t="shared" si="5"/>
        <v>180850</v>
      </c>
      <c r="D10" s="16">
        <f t="shared" si="6"/>
        <v>54255</v>
      </c>
      <c r="G10" s="4" t="s">
        <v>10</v>
      </c>
      <c r="H10" s="14">
        <f t="shared" si="2"/>
        <v>7.0972566518088136E-8</v>
      </c>
      <c r="I10" s="1">
        <f t="shared" ref="I10" si="8">G26*C26</f>
        <v>1.5134157489999999E-15</v>
      </c>
      <c r="J10" s="1">
        <f t="shared" si="3"/>
        <v>9.4199999999999995E-17</v>
      </c>
      <c r="K10" s="1">
        <f t="shared" si="1"/>
        <v>1.3272734046611108E-9</v>
      </c>
    </row>
    <row r="11" spans="1:14" x14ac:dyDescent="0.35">
      <c r="A11" t="s">
        <v>35</v>
      </c>
      <c r="B11" s="1">
        <v>85615.511507168194</v>
      </c>
      <c r="C11" s="16">
        <f t="shared" si="5"/>
        <v>1426.9251917861366</v>
      </c>
      <c r="D11" s="16">
        <f t="shared" si="6"/>
        <v>428.07755753584098</v>
      </c>
      <c r="K11" s="4">
        <f>C9</f>
        <v>383.03038725646667</v>
      </c>
    </row>
    <row r="12" spans="1:14" x14ac:dyDescent="0.35">
      <c r="A12" t="s">
        <v>38</v>
      </c>
      <c r="B12" s="1">
        <v>65309143.909791701</v>
      </c>
      <c r="C12" s="16">
        <f t="shared" si="5"/>
        <v>1088485.7318298616</v>
      </c>
      <c r="D12" s="16">
        <f t="shared" si="6"/>
        <v>326545.71954895853</v>
      </c>
    </row>
    <row r="13" spans="1:14" x14ac:dyDescent="0.35">
      <c r="A13" t="s">
        <v>12</v>
      </c>
      <c r="B13" s="1">
        <v>30383.319498295299</v>
      </c>
      <c r="C13" s="16">
        <f t="shared" si="5"/>
        <v>506.38865830492165</v>
      </c>
      <c r="D13" s="16">
        <f t="shared" si="6"/>
        <v>151.91659749147649</v>
      </c>
    </row>
    <row r="14" spans="1:14" x14ac:dyDescent="0.35">
      <c r="A14" t="s">
        <v>14</v>
      </c>
      <c r="B14" s="1">
        <v>66069739.4494946</v>
      </c>
      <c r="C14" s="16">
        <f t="shared" si="5"/>
        <v>1101162.3241582434</v>
      </c>
      <c r="D14" s="16">
        <f t="shared" si="6"/>
        <v>330348.697247473</v>
      </c>
    </row>
    <row r="15" spans="1:14" s="4" customFormat="1" x14ac:dyDescent="0.35">
      <c r="A15" s="4" t="s">
        <v>37</v>
      </c>
      <c r="B15" s="1">
        <v>22303.332866771001</v>
      </c>
      <c r="C15" s="16">
        <f t="shared" si="5"/>
        <v>371.72221444618333</v>
      </c>
      <c r="D15" s="16">
        <f t="shared" si="6"/>
        <v>111.516664333855</v>
      </c>
    </row>
    <row r="16" spans="1:14" s="4" customFormat="1" x14ac:dyDescent="0.35">
      <c r="A16" s="4" t="s">
        <v>10</v>
      </c>
      <c r="B16" s="1">
        <v>62785356.084649801</v>
      </c>
      <c r="C16" s="16">
        <f t="shared" ref="C16" si="9">B16/$C$8</f>
        <v>1046422.60141083</v>
      </c>
      <c r="D16" s="16">
        <f t="shared" ref="D16" si="10">B16/$D$8</f>
        <v>313926.780423249</v>
      </c>
    </row>
    <row r="18" spans="1:11" x14ac:dyDescent="0.35">
      <c r="B18" t="s">
        <v>15</v>
      </c>
      <c r="C18" t="s">
        <v>16</v>
      </c>
      <c r="D18" t="s">
        <v>17</v>
      </c>
      <c r="E18">
        <v>60</v>
      </c>
      <c r="F18">
        <v>200</v>
      </c>
      <c r="G18" t="s">
        <v>32</v>
      </c>
      <c r="K18" t="s">
        <v>31</v>
      </c>
    </row>
    <row r="19" spans="1:11" x14ac:dyDescent="0.35">
      <c r="A19" t="s">
        <v>6</v>
      </c>
      <c r="B19" s="14">
        <v>6.303752377E-6</v>
      </c>
      <c r="C19">
        <v>0.5</v>
      </c>
      <c r="D19" s="1">
        <f t="shared" ref="D19:D24" si="11">C19/B19</f>
        <v>79317.836440452549</v>
      </c>
      <c r="E19" s="16">
        <f t="shared" ref="E19:E24" si="12">D19/$E$18</f>
        <v>1321.9639406742092</v>
      </c>
      <c r="F19" s="16">
        <f t="shared" ref="F19:F24" si="13">D19/$F$18</f>
        <v>396.58918220226275</v>
      </c>
      <c r="G19" s="1">
        <f>ionioff!B16</f>
        <v>2.8875460059999999E-8</v>
      </c>
      <c r="K19" t="s">
        <v>33</v>
      </c>
    </row>
    <row r="20" spans="1:11" x14ac:dyDescent="0.35">
      <c r="A20" t="s">
        <v>8</v>
      </c>
      <c r="B20" s="1">
        <v>9.1232000000000006E-8</v>
      </c>
      <c r="C20">
        <v>0.5</v>
      </c>
      <c r="D20" s="1">
        <f t="shared" si="11"/>
        <v>5480533.1462644683</v>
      </c>
      <c r="E20" s="16">
        <f t="shared" si="12"/>
        <v>91342.219104407806</v>
      </c>
      <c r="F20" s="16">
        <f t="shared" si="13"/>
        <v>27402.66573132234</v>
      </c>
      <c r="G20" s="1">
        <f>ionioff!C16</f>
        <v>1.9197173629999999E-14</v>
      </c>
    </row>
    <row r="21" spans="1:11" x14ac:dyDescent="0.35">
      <c r="A21" t="s">
        <v>35</v>
      </c>
      <c r="B21" s="1">
        <v>5.7019000000000004E-6</v>
      </c>
      <c r="C21">
        <v>0.5</v>
      </c>
      <c r="D21" s="1">
        <f t="shared" si="11"/>
        <v>87690.068222873073</v>
      </c>
      <c r="E21" s="16">
        <f t="shared" si="12"/>
        <v>1461.5011370478846</v>
      </c>
      <c r="F21" s="16">
        <f t="shared" si="13"/>
        <v>438.45034111436536</v>
      </c>
      <c r="G21" s="1">
        <f>ionioff!$L$4</f>
        <v>2.840828682E-8</v>
      </c>
    </row>
    <row r="22" spans="1:11" x14ac:dyDescent="0.35">
      <c r="A22" t="s">
        <v>38</v>
      </c>
      <c r="B22" s="1">
        <v>5.6841999999999999E-9</v>
      </c>
      <c r="C22">
        <v>0.5</v>
      </c>
      <c r="D22" s="1">
        <f t="shared" si="11"/>
        <v>87963125.857640475</v>
      </c>
      <c r="E22" s="16">
        <f t="shared" si="12"/>
        <v>1466052.0976273413</v>
      </c>
      <c r="F22" s="16">
        <f t="shared" si="13"/>
        <v>439815.62928820238</v>
      </c>
      <c r="G22" s="1">
        <f>ionioff!$L$10</f>
        <v>5.3410755290000004E-13</v>
      </c>
    </row>
    <row r="23" spans="1:11" x14ac:dyDescent="0.35">
      <c r="A23" t="s">
        <v>12</v>
      </c>
      <c r="B23" s="1">
        <v>8.2671999999999994E-6</v>
      </c>
      <c r="C23">
        <v>0.5</v>
      </c>
      <c r="D23" s="1">
        <f t="shared" si="11"/>
        <v>60479.969034255861</v>
      </c>
      <c r="E23" s="16">
        <f t="shared" si="12"/>
        <v>1007.9994839042644</v>
      </c>
      <c r="F23" s="16">
        <f t="shared" si="13"/>
        <v>302.39984517127931</v>
      </c>
      <c r="G23" s="1">
        <f>ionioff!$G$4</f>
        <v>4.7549926480000001E-8</v>
      </c>
    </row>
    <row r="24" spans="1:11" x14ac:dyDescent="0.35">
      <c r="A24" t="s">
        <v>14</v>
      </c>
      <c r="B24" s="1">
        <v>6.9787999999999999E-9</v>
      </c>
      <c r="C24">
        <v>0.5</v>
      </c>
      <c r="D24" s="1">
        <f t="shared" si="11"/>
        <v>71645555.109760985</v>
      </c>
      <c r="E24" s="16">
        <f t="shared" si="12"/>
        <v>1194092.5851626832</v>
      </c>
      <c r="F24" s="16">
        <f t="shared" si="13"/>
        <v>358227.7755488049</v>
      </c>
      <c r="G24" s="1">
        <f>ionioff!$G$10</f>
        <v>2.1012408190000001E-14</v>
      </c>
    </row>
    <row r="25" spans="1:11" x14ac:dyDescent="0.35">
      <c r="A25" s="4" t="s">
        <v>37</v>
      </c>
      <c r="B25" s="1">
        <v>8.6440000000000006E-5</v>
      </c>
      <c r="C25" s="4">
        <v>0.5</v>
      </c>
      <c r="D25" s="1">
        <f t="shared" ref="D25" si="14">C25/B25</f>
        <v>5784.3590930124938</v>
      </c>
      <c r="E25" s="16">
        <f t="shared" ref="E25" si="15">D25/$E$18</f>
        <v>96.405984883541564</v>
      </c>
      <c r="F25" s="16">
        <f t="shared" ref="F25" si="16">D25/$F$18</f>
        <v>28.92179546506247</v>
      </c>
      <c r="G25" s="1">
        <f>ionioff!$B$4</f>
        <v>2.164582017E-7</v>
      </c>
    </row>
    <row r="26" spans="1:11" x14ac:dyDescent="0.35">
      <c r="A26" s="4" t="s">
        <v>10</v>
      </c>
      <c r="B26" s="1">
        <v>8.6440015169999992E-9</v>
      </c>
      <c r="C26" s="4">
        <v>0.5</v>
      </c>
      <c r="D26" s="1">
        <f t="shared" ref="D26" si="17">C26/B26</f>
        <v>57843580.778723739</v>
      </c>
      <c r="E26" s="16">
        <f t="shared" ref="E26" si="18">D26/$E$18</f>
        <v>964059.6796453956</v>
      </c>
      <c r="F26" s="16">
        <f t="shared" ref="F26" si="19">D26/$F$18</f>
        <v>289217.90389361867</v>
      </c>
      <c r="G26" s="1">
        <f>ionioff!$B$10</f>
        <v>3.0268314979999998E-15</v>
      </c>
    </row>
    <row r="28" spans="1:11" x14ac:dyDescent="0.35">
      <c r="A28" t="s">
        <v>34</v>
      </c>
    </row>
    <row r="29" spans="1:11" x14ac:dyDescent="0.35">
      <c r="F29" s="15"/>
    </row>
    <row r="30" spans="1:11" x14ac:dyDescent="0.35">
      <c r="A30" t="s">
        <v>50</v>
      </c>
    </row>
    <row r="31" spans="1:11" x14ac:dyDescent="0.35">
      <c r="A31" s="4" t="s">
        <v>41</v>
      </c>
      <c r="B31" s="4" t="s">
        <v>42</v>
      </c>
      <c r="C31" s="4"/>
      <c r="D31" s="4" t="s">
        <v>41</v>
      </c>
      <c r="E31" s="4" t="s">
        <v>47</v>
      </c>
      <c r="G31" s="17" t="s">
        <v>52</v>
      </c>
      <c r="H31" s="17" t="s">
        <v>57</v>
      </c>
      <c r="I31" s="17" t="s">
        <v>56</v>
      </c>
    </row>
    <row r="32" spans="1:11" x14ac:dyDescent="0.35">
      <c r="A32" s="4" t="s">
        <v>43</v>
      </c>
      <c r="B32" s="1">
        <v>5.698569221E-6</v>
      </c>
      <c r="C32" s="4"/>
      <c r="D32" s="4" t="s">
        <v>43</v>
      </c>
      <c r="E32" s="1">
        <v>8.644001533E-9</v>
      </c>
      <c r="G32" t="s">
        <v>51</v>
      </c>
      <c r="H32" s="1">
        <f>B32</f>
        <v>5.698569221E-6</v>
      </c>
      <c r="I32" s="1">
        <f>B33</f>
        <v>9.7575719359999994E-6</v>
      </c>
    </row>
    <row r="33" spans="1:9" x14ac:dyDescent="0.35">
      <c r="A33" s="4" t="s">
        <v>44</v>
      </c>
      <c r="B33" s="1">
        <v>9.7575719359999994E-6</v>
      </c>
      <c r="C33" s="4"/>
      <c r="D33" s="4" t="s">
        <v>44</v>
      </c>
      <c r="E33" s="1">
        <v>1.2492864740000001E-8</v>
      </c>
      <c r="G33" t="s">
        <v>54</v>
      </c>
      <c r="H33" s="1">
        <f>B36</f>
        <v>8.2671553319999996E-6</v>
      </c>
      <c r="I33" s="1">
        <f>B37</f>
        <v>1.1005614830000001E-5</v>
      </c>
    </row>
    <row r="34" spans="1:9" x14ac:dyDescent="0.35">
      <c r="A34" s="4"/>
      <c r="B34" s="4"/>
      <c r="C34" s="4"/>
      <c r="D34" s="4"/>
      <c r="E34" s="4"/>
      <c r="G34" s="4" t="s">
        <v>55</v>
      </c>
      <c r="H34" s="1">
        <f>B40</f>
        <v>1.0246011119999999E-5</v>
      </c>
      <c r="I34" s="1">
        <f>B41</f>
        <v>1.2179250840000001E-5</v>
      </c>
    </row>
    <row r="35" spans="1:9" x14ac:dyDescent="0.35">
      <c r="A35" s="4" t="s">
        <v>41</v>
      </c>
      <c r="B35" s="4" t="s">
        <v>45</v>
      </c>
      <c r="C35" s="4"/>
      <c r="D35" s="4" t="s">
        <v>41</v>
      </c>
      <c r="E35" s="4" t="s">
        <v>48</v>
      </c>
    </row>
    <row r="36" spans="1:9" x14ac:dyDescent="0.35">
      <c r="A36" s="4" t="s">
        <v>43</v>
      </c>
      <c r="B36" s="1">
        <v>8.2671553319999996E-6</v>
      </c>
      <c r="C36" s="4"/>
      <c r="D36" s="4" t="s">
        <v>43</v>
      </c>
      <c r="E36" s="1">
        <v>6.9788227810000002E-9</v>
      </c>
      <c r="G36" s="17" t="s">
        <v>53</v>
      </c>
      <c r="H36" s="17" t="s">
        <v>57</v>
      </c>
      <c r="I36" s="17" t="s">
        <v>56</v>
      </c>
    </row>
    <row r="37" spans="1:9" x14ac:dyDescent="0.35">
      <c r="A37" s="4" t="s">
        <v>44</v>
      </c>
      <c r="B37" s="1">
        <v>1.1005614830000001E-5</v>
      </c>
      <c r="C37" s="4"/>
      <c r="D37" s="4" t="s">
        <v>44</v>
      </c>
      <c r="E37" s="1">
        <v>1.040773387E-8</v>
      </c>
      <c r="G37" s="4" t="s">
        <v>51</v>
      </c>
      <c r="H37" s="1">
        <f>E40</f>
        <v>5.6841996329999997E-9</v>
      </c>
      <c r="I37" s="1">
        <f>E41</f>
        <v>8.7525354940000006E-9</v>
      </c>
    </row>
    <row r="38" spans="1:9" x14ac:dyDescent="0.35">
      <c r="A38" s="4"/>
      <c r="B38" s="4"/>
      <c r="C38" s="4"/>
      <c r="D38" s="4"/>
      <c r="E38" s="4"/>
      <c r="G38" s="4" t="s">
        <v>54</v>
      </c>
      <c r="H38" s="1">
        <f>E36</f>
        <v>6.9788227810000002E-9</v>
      </c>
      <c r="I38" s="1">
        <f>E37</f>
        <v>1.040773387E-8</v>
      </c>
    </row>
    <row r="39" spans="1:9" x14ac:dyDescent="0.35">
      <c r="A39" s="4" t="s">
        <v>41</v>
      </c>
      <c r="B39" s="4" t="s">
        <v>46</v>
      </c>
      <c r="C39" s="4"/>
      <c r="D39" s="4" t="s">
        <v>41</v>
      </c>
      <c r="E39" s="4" t="s">
        <v>49</v>
      </c>
      <c r="G39" s="4" t="s">
        <v>55</v>
      </c>
      <c r="H39" s="1">
        <f>E32</f>
        <v>8.644001533E-9</v>
      </c>
      <c r="I39" s="1">
        <f>E33</f>
        <v>1.2492864740000001E-8</v>
      </c>
    </row>
    <row r="40" spans="1:9" x14ac:dyDescent="0.35">
      <c r="A40" s="4" t="s">
        <v>43</v>
      </c>
      <c r="B40" s="1">
        <v>1.0246011119999999E-5</v>
      </c>
      <c r="C40" s="4"/>
      <c r="D40" s="4" t="s">
        <v>43</v>
      </c>
      <c r="E40" s="1">
        <v>5.6841996329999997E-9</v>
      </c>
    </row>
    <row r="41" spans="1:9" x14ac:dyDescent="0.35">
      <c r="A41" s="4" t="s">
        <v>44</v>
      </c>
      <c r="B41" s="1">
        <v>1.2179250840000001E-5</v>
      </c>
      <c r="C41" s="4"/>
      <c r="D41" s="4" t="s">
        <v>44</v>
      </c>
      <c r="E41" s="1">
        <v>8.7525354940000006E-9</v>
      </c>
    </row>
    <row r="44" spans="1:9" x14ac:dyDescent="0.35">
      <c r="B44" s="17" t="s">
        <v>61</v>
      </c>
      <c r="C44" s="17" t="s">
        <v>62</v>
      </c>
    </row>
    <row r="45" spans="1:9" x14ac:dyDescent="0.35">
      <c r="A45" t="s">
        <v>58</v>
      </c>
      <c r="B45" s="17">
        <v>0.4</v>
      </c>
      <c r="C45" s="22">
        <v>1.04391307E-8</v>
      </c>
    </row>
    <row r="46" spans="1:9" x14ac:dyDescent="0.35">
      <c r="A46" t="s">
        <v>59</v>
      </c>
      <c r="B46" s="17">
        <v>0.5</v>
      </c>
      <c r="C46" s="22">
        <v>1.2492864740000001E-8</v>
      </c>
    </row>
    <row r="47" spans="1:9" x14ac:dyDescent="0.35">
      <c r="A47" t="s">
        <v>60</v>
      </c>
      <c r="B47" s="17">
        <v>0.6</v>
      </c>
      <c r="C47" s="22">
        <v>1.4817796249999999E-8</v>
      </c>
    </row>
  </sheetData>
  <mergeCells count="2">
    <mergeCell ref="A1:C1"/>
    <mergeCell ref="A8:B8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4" sqref="B4"/>
    </sheetView>
  </sheetViews>
  <sheetFormatPr defaultRowHeight="14.5" x14ac:dyDescent="0.35"/>
  <sheetData>
    <row r="1" spans="1:12" ht="15" thickBot="1" x14ac:dyDescent="0.4">
      <c r="A1" s="19" t="s">
        <v>30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x14ac:dyDescent="0.35">
      <c r="A2" s="5" t="s">
        <v>25</v>
      </c>
      <c r="B2" s="6">
        <v>1</v>
      </c>
      <c r="C2" s="6">
        <v>0.8</v>
      </c>
      <c r="D2" s="6">
        <v>0.6</v>
      </c>
      <c r="E2" s="6">
        <v>0.4</v>
      </c>
      <c r="F2" s="6">
        <v>0.2</v>
      </c>
      <c r="G2" s="13">
        <v>0</v>
      </c>
      <c r="H2" s="6">
        <v>-0.2</v>
      </c>
      <c r="I2" s="6">
        <v>-0.4</v>
      </c>
      <c r="J2" s="6">
        <v>-0.6</v>
      </c>
      <c r="K2" s="6">
        <v>-0.8</v>
      </c>
      <c r="L2" s="7">
        <v>-1</v>
      </c>
    </row>
    <row r="3" spans="1:12" x14ac:dyDescent="0.35">
      <c r="A3" s="5" t="s">
        <v>26</v>
      </c>
      <c r="B3" s="8">
        <v>1.231559485E-5</v>
      </c>
      <c r="C3" s="8">
        <v>1.2101881530000001E-5</v>
      </c>
      <c r="D3" s="8">
        <v>1.187484536E-5</v>
      </c>
      <c r="E3" s="8">
        <v>1.163434294E-5</v>
      </c>
      <c r="F3" s="8">
        <v>1.13801836E-5</v>
      </c>
      <c r="G3" s="8">
        <v>1.11120186E-5</v>
      </c>
      <c r="H3" s="8">
        <v>1.0829219430000001E-5</v>
      </c>
      <c r="I3" s="8">
        <v>1.053095363E-5</v>
      </c>
      <c r="J3" s="8">
        <v>1.0216222880000001E-5</v>
      </c>
      <c r="K3" s="8">
        <v>9.8839056470000002E-6</v>
      </c>
      <c r="L3" s="9">
        <v>9.532803508E-6</v>
      </c>
    </row>
    <row r="4" spans="1:12" x14ac:dyDescent="0.35">
      <c r="A4" s="5" t="s">
        <v>27</v>
      </c>
      <c r="B4" s="8">
        <v>2.164582017E-7</v>
      </c>
      <c r="C4" s="8">
        <v>1.58216957E-7</v>
      </c>
      <c r="D4" s="8">
        <v>1.147881816E-7</v>
      </c>
      <c r="E4" s="8">
        <v>8.3493254940000001E-8</v>
      </c>
      <c r="F4" s="8">
        <v>6.182594729E-8</v>
      </c>
      <c r="G4" s="8">
        <v>4.7549926480000001E-8</v>
      </c>
      <c r="H4" s="8">
        <v>3.8695333449999998E-8</v>
      </c>
      <c r="I4" s="8">
        <v>3.3577449539999999E-8</v>
      </c>
      <c r="J4" s="8">
        <v>3.083574169E-8</v>
      </c>
      <c r="K4" s="8">
        <v>2.9399219710000001E-8</v>
      </c>
      <c r="L4" s="9">
        <v>2.840828682E-8</v>
      </c>
    </row>
    <row r="5" spans="1:12" ht="15" thickBot="1" x14ac:dyDescent="0.4">
      <c r="A5" s="10" t="s">
        <v>28</v>
      </c>
      <c r="B5" s="11">
        <v>56.895949209948597</v>
      </c>
      <c r="C5" s="11">
        <v>76.489156152838902</v>
      </c>
      <c r="D5" s="11">
        <v>103.45006946255199</v>
      </c>
      <c r="E5" s="11">
        <v>139.34470453165</v>
      </c>
      <c r="F5" s="11">
        <v>184.068083043196</v>
      </c>
      <c r="G5" s="11">
        <v>233.691604227271</v>
      </c>
      <c r="H5" s="11">
        <v>279.858537567403</v>
      </c>
      <c r="I5" s="11">
        <v>313.63173124435002</v>
      </c>
      <c r="J5" s="11">
        <v>331.31107993789902</v>
      </c>
      <c r="K5" s="11">
        <v>336.19618971173003</v>
      </c>
      <c r="L5" s="12">
        <v>335.56418126871102</v>
      </c>
    </row>
    <row r="6" spans="1:12" ht="15" thickBot="1" x14ac:dyDescent="0.4"/>
    <row r="7" spans="1:12" ht="15" thickBot="1" x14ac:dyDescent="0.4">
      <c r="A7" s="19" t="s">
        <v>29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1"/>
    </row>
    <row r="8" spans="1:12" x14ac:dyDescent="0.35">
      <c r="A8" s="5" t="s">
        <v>25</v>
      </c>
      <c r="B8" s="6">
        <v>1</v>
      </c>
      <c r="C8" s="6">
        <v>0.8</v>
      </c>
      <c r="D8" s="6">
        <v>0.6</v>
      </c>
      <c r="E8" s="6">
        <v>0.4</v>
      </c>
      <c r="F8" s="6">
        <v>0.2</v>
      </c>
      <c r="G8" s="13">
        <v>0</v>
      </c>
      <c r="H8" s="6">
        <v>-0.2</v>
      </c>
      <c r="I8" s="6">
        <v>-0.4</v>
      </c>
      <c r="J8" s="6">
        <v>-0.6</v>
      </c>
      <c r="K8" s="6">
        <v>-0.8</v>
      </c>
      <c r="L8" s="7">
        <v>-1</v>
      </c>
    </row>
    <row r="9" spans="1:12" x14ac:dyDescent="0.35">
      <c r="A9" s="5" t="s">
        <v>26</v>
      </c>
      <c r="B9" s="8">
        <v>1.135706923E-7</v>
      </c>
      <c r="C9" s="8">
        <v>1.1396080869999999E-7</v>
      </c>
      <c r="D9" s="8">
        <v>1.144568887E-7</v>
      </c>
      <c r="E9" s="8">
        <v>1.150549622E-7</v>
      </c>
      <c r="F9" s="8">
        <v>1.157551486E-7</v>
      </c>
      <c r="G9" s="8">
        <v>1.165678882E-7</v>
      </c>
      <c r="H9" s="8">
        <v>1.1746954639999999E-7</v>
      </c>
      <c r="I9" s="8">
        <v>1.184387771E-7</v>
      </c>
      <c r="J9" s="8">
        <v>1.1936294570000001E-7</v>
      </c>
      <c r="K9" s="8">
        <v>1.1990748199999999E-7</v>
      </c>
      <c r="L9" s="9">
        <v>1.190099874E-7</v>
      </c>
    </row>
    <row r="10" spans="1:12" x14ac:dyDescent="0.35">
      <c r="A10" s="5" t="s">
        <v>27</v>
      </c>
      <c r="B10" s="8">
        <v>3.0268314979999998E-15</v>
      </c>
      <c r="C10" s="8">
        <v>3.0825735929999998E-15</v>
      </c>
      <c r="D10" s="8">
        <v>4.2616199430000002E-15</v>
      </c>
      <c r="E10" s="8">
        <v>6.6547516139999997E-15</v>
      </c>
      <c r="F10" s="8">
        <v>1.133498217E-14</v>
      </c>
      <c r="G10" s="8">
        <v>2.1012408190000001E-14</v>
      </c>
      <c r="H10" s="8">
        <v>3.7535253630000001E-14</v>
      </c>
      <c r="I10" s="8">
        <v>6.7438738979999998E-14</v>
      </c>
      <c r="J10" s="8">
        <v>1.3023087339999999E-13</v>
      </c>
      <c r="K10" s="8">
        <v>2.5954724969999998E-13</v>
      </c>
      <c r="L10" s="9">
        <v>5.3410755290000004E-13</v>
      </c>
    </row>
    <row r="11" spans="1:12" ht="15" thickBot="1" x14ac:dyDescent="0.4">
      <c r="A11" s="10" t="s">
        <v>28</v>
      </c>
      <c r="B11" s="11">
        <v>37521313.087643802</v>
      </c>
      <c r="C11" s="11">
        <v>36969371.618178301</v>
      </c>
      <c r="D11" s="11">
        <v>26857601.154228501</v>
      </c>
      <c r="E11" s="11">
        <v>17289144.490074102</v>
      </c>
      <c r="F11" s="11">
        <v>10212203.853868101</v>
      </c>
      <c r="G11" s="11">
        <v>5547573.9451642605</v>
      </c>
      <c r="H11" s="11">
        <v>3129579.13000787</v>
      </c>
      <c r="I11" s="11">
        <v>1756242.4637732999</v>
      </c>
      <c r="J11" s="11">
        <v>916548.76131699199</v>
      </c>
      <c r="K11" s="11">
        <v>461987.10307505098</v>
      </c>
      <c r="L11" s="12">
        <v>222820.26673058901</v>
      </c>
    </row>
    <row r="14" spans="1:12" x14ac:dyDescent="0.35">
      <c r="A14" t="s">
        <v>36</v>
      </c>
      <c r="B14" t="s">
        <v>6</v>
      </c>
      <c r="C14" t="s">
        <v>7</v>
      </c>
    </row>
    <row r="15" spans="1:12" x14ac:dyDescent="0.35">
      <c r="A15" s="5" t="s">
        <v>26</v>
      </c>
      <c r="B15" s="1">
        <v>1.214625623E-5</v>
      </c>
      <c r="C15" s="1">
        <v>1.165620482E-7</v>
      </c>
    </row>
    <row r="16" spans="1:12" x14ac:dyDescent="0.35">
      <c r="A16" s="5" t="s">
        <v>27</v>
      </c>
      <c r="B16" s="1">
        <v>2.8875460059999999E-8</v>
      </c>
      <c r="C16" s="1">
        <v>1.9197173629999999E-14</v>
      </c>
    </row>
  </sheetData>
  <mergeCells count="2">
    <mergeCell ref="A7:L7"/>
    <mergeCell ref="A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ionioff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becahp</dc:creator>
  <dc:description/>
  <cp:lastModifiedBy>becahp</cp:lastModifiedBy>
  <cp:revision>1</cp:revision>
  <dcterms:created xsi:type="dcterms:W3CDTF">2018-10-13T19:28:08Z</dcterms:created>
  <dcterms:modified xsi:type="dcterms:W3CDTF">2019-04-01T15:01:52Z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