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Healthcare Cos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cols>
    <col min="1" max="1" width="40.83203125" customWidth="1"/>
    <col min="2" max="2" width="12.83203125" customWidth="1"/>
    <col min="3" max="3" width="12.83203125" customWidth="1"/>
    <col min="4" max="4" width="12.83203125" customWidth="1"/>
    <col min="5" max="5" width="12.83203125" customWidth="1"/>
    <col min="6" max="6" width="12.83203125" customWidth="1"/>
    <col min="7" max="7" width="12.83203125" customWidth="1"/>
    <col min="8" max="8" width="12.83203125" customWidth="1"/>
    <col min="9" max="9" width="12.83203125" customWidth="1"/>
    <col min="10" max="10" width="12.83203125" customWidth="1"/>
    <col min="11" max="11" width="12.83203125" customWidth="1"/>
    <col min="12" max="12" width="12.83203125" customWidth="1"/>
    <col min="13" max="13" width="12.83203125" customWidth="1"/>
  </cols>
  <sheetData>
    <row r="1">
      <c r="A1" t="str">
        <v>Category</v>
      </c>
      <c r="B1" t="str">
        <v>Jan-2024</v>
      </c>
      <c r="C1" t="str">
        <v>Feb-2024</v>
      </c>
      <c r="D1" t="str">
        <v>Mar-2024</v>
      </c>
      <c r="E1" t="str">
        <v>Apr-2024</v>
      </c>
      <c r="F1" t="str">
        <v>May-2024</v>
      </c>
      <c r="G1" t="str">
        <v>Jun-2024</v>
      </c>
      <c r="H1" t="str">
        <v>Jul-2024</v>
      </c>
      <c r="I1" t="str">
        <v>Aug-2024</v>
      </c>
      <c r="J1" t="str">
        <v>Sep-2024</v>
      </c>
      <c r="K1" t="str">
        <v>Oct-2024</v>
      </c>
      <c r="L1" t="str">
        <v>Nov-2024</v>
      </c>
      <c r="M1" t="str">
        <v>Dec-2024</v>
      </c>
    </row>
    <row r="2">
      <c r="A2" t="str">
        <v>MEDICAL CLAIMS</v>
      </c>
    </row>
    <row r="3">
      <c r="A3" t="str">
        <v>Domestic Medical Facility Claims (Inpatient/Outpatient)</v>
      </c>
      <c r="B3">
        <v>15177.25</v>
      </c>
      <c r="C3">
        <v>13621.86</v>
      </c>
      <c r="D3">
        <v>14948.68</v>
      </c>
      <c r="E3">
        <v>15257.9</v>
      </c>
      <c r="F3">
        <v>15891.81</v>
      </c>
      <c r="G3">
        <v>13988.64</v>
      </c>
      <c r="H3">
        <v>14903.09</v>
      </c>
      <c r="I3">
        <v>13386.41</v>
      </c>
      <c r="J3">
        <v>15759.69</v>
      </c>
      <c r="K3">
        <v>13699.35</v>
      </c>
      <c r="L3">
        <v>16437.01</v>
      </c>
      <c r="M3">
        <v>15634.15</v>
      </c>
    </row>
    <row r="4">
      <c r="A4" t="str">
        <v>Non-Domestic Medical Claims (Inpatient/Outpatient)</v>
      </c>
      <c r="B4">
        <f>B2+B3</f>
        <v>0</v>
      </c>
      <c r="C4">
        <f>C2+C3</f>
        <v>0</v>
      </c>
      <c r="D4">
        <f>D2+D3</f>
        <v>0</v>
      </c>
      <c r="E4">
        <f>E2+E3</f>
        <v>0</v>
      </c>
      <c r="F4">
        <f>F2+F3</f>
        <v>0</v>
      </c>
      <c r="G4">
        <f>G2+G3</f>
        <v>0</v>
      </c>
      <c r="H4">
        <f>H2+H3</f>
        <v>0</v>
      </c>
      <c r="I4">
        <f>I2+I3</f>
        <v>0</v>
      </c>
      <c r="J4">
        <f>J2+J3</f>
        <v>0</v>
      </c>
      <c r="K4">
        <f>K2+K3</f>
        <v>0</v>
      </c>
      <c r="L4">
        <f>L2+L3</f>
        <v>0</v>
      </c>
      <c r="M4">
        <f>M2+M3</f>
        <v>0</v>
      </c>
    </row>
    <row r="5">
      <c r="A5" t="str">
        <v>Total Hospital Medical Claims</v>
      </c>
      <c r="B5">
        <v>77854.25</v>
      </c>
      <c r="C5">
        <v>87981.38</v>
      </c>
      <c r="D5">
        <v>82790.33</v>
      </c>
      <c r="E5">
        <v>81048.88</v>
      </c>
      <c r="F5">
        <v>83594.66</v>
      </c>
      <c r="G5">
        <v>81117.53</v>
      </c>
      <c r="H5">
        <v>78841.39</v>
      </c>
      <c r="I5">
        <v>86505.25</v>
      </c>
      <c r="J5">
        <v>91190.38</v>
      </c>
      <c r="K5">
        <v>82134.16</v>
      </c>
      <c r="L5">
        <v>84283.15</v>
      </c>
      <c r="M5">
        <v>79449.66</v>
      </c>
    </row>
    <row r="6">
      <c r="A6" t="str">
        <v>Non-Hospital Medical Claims</v>
      </c>
      <c r="B6">
        <f>B4+B5</f>
        <v>0</v>
      </c>
      <c r="C6">
        <f>C4+C5</f>
        <v>0</v>
      </c>
      <c r="D6">
        <f>D4+D5</f>
        <v>0</v>
      </c>
      <c r="E6">
        <f>E4+E5</f>
        <v>0</v>
      </c>
      <c r="F6">
        <f>F4+F5</f>
        <v>0</v>
      </c>
      <c r="G6">
        <f>G4+G5</f>
        <v>0</v>
      </c>
      <c r="H6">
        <f>H4+H5</f>
        <v>0</v>
      </c>
      <c r="I6">
        <f>I4+I5</f>
        <v>0</v>
      </c>
      <c r="J6">
        <f>J4+J5</f>
        <v>0</v>
      </c>
      <c r="K6">
        <f>K4+K5</f>
        <v>0</v>
      </c>
      <c r="L6">
        <f>L4+L5</f>
        <v>0</v>
      </c>
      <c r="M6">
        <f>M4+M5</f>
        <v>0</v>
      </c>
    </row>
    <row r="7">
      <c r="A7" t="str">
        <v>Total All Medical Claims</v>
      </c>
      <c r="B7">
        <v>-2642.28</v>
      </c>
      <c r="C7">
        <v>1689.44</v>
      </c>
      <c r="D7">
        <v>973.38</v>
      </c>
      <c r="E7">
        <v>607.87</v>
      </c>
      <c r="F7">
        <v>1264.33</v>
      </c>
      <c r="G7">
        <v>1611.54</v>
      </c>
      <c r="H7">
        <v>3403.45</v>
      </c>
      <c r="I7">
        <v>-894.24</v>
      </c>
      <c r="J7">
        <v>2703.41</v>
      </c>
      <c r="K7">
        <v>-2471.52</v>
      </c>
      <c r="L7">
        <v>3752.19</v>
      </c>
      <c r="M7">
        <v>-3076.79</v>
      </c>
    </row>
    <row r="8">
      <c r="A8" t="str">
        <v>Adjustments</v>
      </c>
      <c r="B8">
        <f>B6+B7</f>
        <v>0</v>
      </c>
      <c r="C8">
        <f>C6+C7</f>
        <v>0</v>
      </c>
      <c r="D8">
        <f>D6+D7</f>
        <v>0</v>
      </c>
      <c r="E8">
        <f>E6+E7</f>
        <v>0</v>
      </c>
      <c r="F8">
        <f>F6+F7</f>
        <v>0</v>
      </c>
      <c r="G8">
        <f>G6+G7</f>
        <v>0</v>
      </c>
      <c r="H8">
        <f>H6+H7</f>
        <v>0</v>
      </c>
      <c r="I8">
        <f>I6+I7</f>
        <v>0</v>
      </c>
      <c r="J8">
        <f>J6+J7</f>
        <v>0</v>
      </c>
      <c r="K8">
        <f>K6+K7</f>
        <v>0</v>
      </c>
      <c r="L8">
        <f>L6+L7</f>
        <v>0</v>
      </c>
      <c r="M8">
        <f>M6+M7</f>
        <v>0</v>
      </c>
    </row>
    <row r="9">
      <c r="A9" t="str">
        <v>Total Adjusted Medical Claims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>
      <c r="A10" t="str">
        <v/>
      </c>
    </row>
    <row r="11">
      <c r="A11" t="str">
        <v>PHARMACY CLAIMS</v>
      </c>
    </row>
    <row r="12">
      <c r="A12" t="str">
        <v>Total Pharmacy Claims</v>
      </c>
      <c r="B12">
        <v>-4605.5</v>
      </c>
      <c r="C12">
        <v>-4559.53</v>
      </c>
      <c r="D12">
        <v>-3536.29</v>
      </c>
      <c r="E12">
        <v>-4762.49</v>
      </c>
      <c r="F12">
        <v>-4171.13</v>
      </c>
      <c r="G12">
        <v>-3900.48</v>
      </c>
      <c r="H12">
        <v>-4441.99</v>
      </c>
      <c r="I12">
        <v>-3624.79</v>
      </c>
      <c r="J12">
        <v>-4262.62</v>
      </c>
      <c r="K12">
        <v>-4541.19</v>
      </c>
      <c r="L12">
        <v>-3612.8</v>
      </c>
      <c r="M12">
        <v>-3361.94</v>
      </c>
    </row>
    <row r="13">
      <c r="A13" t="str">
        <v>Total Pharmacy Rebates</v>
      </c>
      <c r="B13">
        <f>B11+B12</f>
        <v>0</v>
      </c>
      <c r="C13">
        <f>C11+C12</f>
        <v>0</v>
      </c>
      <c r="D13">
        <f>D11+D12</f>
        <v>0</v>
      </c>
      <c r="E13">
        <f>E11+E12</f>
        <v>0</v>
      </c>
      <c r="F13">
        <f>F11+F12</f>
        <v>0</v>
      </c>
      <c r="G13">
        <f>G11+G12</f>
        <v>0</v>
      </c>
      <c r="H13">
        <f>H11+H12</f>
        <v>0</v>
      </c>
      <c r="I13">
        <f>I11+I12</f>
        <v>0</v>
      </c>
      <c r="J13">
        <f>J11+J12</f>
        <v>0</v>
      </c>
      <c r="K13">
        <f>K11+K12</f>
        <v>0</v>
      </c>
      <c r="L13">
        <f>L11+L12</f>
        <v>0</v>
      </c>
      <c r="M13">
        <f>M11+M12</f>
        <v>0</v>
      </c>
    </row>
    <row r="14">
      <c r="A14" t="str">
        <v>Net Pharmacy Claims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>
      <c r="A15" t="str">
        <v/>
      </c>
    </row>
    <row r="16">
      <c r="A16" t="str">
        <v>STOP LOSS</v>
      </c>
    </row>
    <row r="17">
      <c r="A17" t="str">
        <v>Total Stop Loss Fees</v>
      </c>
      <c r="B17">
        <v>-7991.67</v>
      </c>
      <c r="C17">
        <v>-5081.85</v>
      </c>
      <c r="D17">
        <v>-5431.34</v>
      </c>
      <c r="E17">
        <v>-5122.71</v>
      </c>
      <c r="F17">
        <v>-5565.27</v>
      </c>
      <c r="G17">
        <v>-6639.38</v>
      </c>
      <c r="H17">
        <v>-6613.61</v>
      </c>
      <c r="I17">
        <v>-6582.83</v>
      </c>
      <c r="J17">
        <v>-7086.36</v>
      </c>
      <c r="K17">
        <v>-5569.7</v>
      </c>
      <c r="L17">
        <v>-6267.71</v>
      </c>
      <c r="M17">
        <v>-5724.01</v>
      </c>
    </row>
    <row r="18">
      <c r="A18" t="str">
        <v>Stop Loss Reimbursements</v>
      </c>
      <c r="B18">
        <f>B16+B17</f>
        <v>0</v>
      </c>
      <c r="C18">
        <f>C16+C17</f>
        <v>0</v>
      </c>
      <c r="D18">
        <f>D16+D17</f>
        <v>0</v>
      </c>
      <c r="E18">
        <f>E16+E17</f>
        <v>0</v>
      </c>
      <c r="F18">
        <f>F16+F17</f>
        <v>0</v>
      </c>
      <c r="G18">
        <f>G16+G17</f>
        <v>0</v>
      </c>
      <c r="H18">
        <f>H16+H17</f>
        <v>0</v>
      </c>
      <c r="I18">
        <f>I16+I17</f>
        <v>0</v>
      </c>
      <c r="J18">
        <f>J16+J17</f>
        <v>0</v>
      </c>
      <c r="K18">
        <f>K16+K17</f>
        <v>0</v>
      </c>
      <c r="L18">
        <f>L16+L17</f>
        <v>0</v>
      </c>
      <c r="M18">
        <f>M16+M17</f>
        <v>0</v>
      </c>
    </row>
    <row r="19">
      <c r="A19" t="str">
        <v>Net Stop Loss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>
      <c r="A20" t="str">
        <v/>
      </c>
    </row>
    <row r="21">
      <c r="A21" t="str">
        <v>ADMINISTRATIVE COSTS</v>
      </c>
    </row>
    <row r="22">
      <c r="A22" t="str">
        <v>Consulting Fees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>
      <c r="A23" t="str">
        <v>Fixed Costs:</v>
      </c>
    </row>
    <row r="24">
      <c r="A24" t="str">
        <v>TPA/COBRA Admin Fee</v>
      </c>
      <c r="B24">
        <v>3800</v>
      </c>
      <c r="C24">
        <v>3800</v>
      </c>
      <c r="D24">
        <v>3800</v>
      </c>
      <c r="E24">
        <v>3800</v>
      </c>
      <c r="F24">
        <v>3800</v>
      </c>
      <c r="G24">
        <v>3800</v>
      </c>
      <c r="H24">
        <v>3800</v>
      </c>
      <c r="I24">
        <v>3800</v>
      </c>
      <c r="J24">
        <v>3800</v>
      </c>
      <c r="K24">
        <v>3800</v>
      </c>
      <c r="L24">
        <v>3800</v>
      </c>
      <c r="M24">
        <v>3800</v>
      </c>
    </row>
    <row r="25">
      <c r="A25" t="str">
        <v>Anthem Network Fee</v>
      </c>
      <c r="B25">
        <v>1200</v>
      </c>
      <c r="C25">
        <v>1200</v>
      </c>
      <c r="D25">
        <v>1200</v>
      </c>
      <c r="E25">
        <v>1200</v>
      </c>
      <c r="F25">
        <v>1200</v>
      </c>
      <c r="G25">
        <v>1200</v>
      </c>
      <c r="H25">
        <v>1200</v>
      </c>
      <c r="I25">
        <v>1200</v>
      </c>
      <c r="J25">
        <v>1200</v>
      </c>
      <c r="K25">
        <v>1200</v>
      </c>
      <c r="L25">
        <v>1200</v>
      </c>
      <c r="M25">
        <v>1200</v>
      </c>
    </row>
    <row r="26">
      <c r="A26" t="str">
        <v>Keenan Pharmacy Coalition Fee</v>
      </c>
      <c r="B26">
        <v>2800</v>
      </c>
      <c r="C26">
        <v>2800</v>
      </c>
      <c r="D26">
        <v>2800</v>
      </c>
      <c r="E26">
        <v>2800</v>
      </c>
      <c r="F26">
        <v>2800</v>
      </c>
      <c r="G26">
        <v>2800</v>
      </c>
      <c r="H26">
        <v>2800</v>
      </c>
      <c r="I26">
        <v>2800</v>
      </c>
      <c r="J26">
        <v>2800</v>
      </c>
      <c r="K26">
        <v>2800</v>
      </c>
      <c r="L26">
        <v>2800</v>
      </c>
      <c r="M26">
        <v>2800</v>
      </c>
    </row>
    <row r="27">
      <c r="A27" t="str">
        <v>Keenan Pharmacy Management Fee</v>
      </c>
      <c r="B27">
        <v>950</v>
      </c>
      <c r="C27">
        <v>950</v>
      </c>
      <c r="D27">
        <v>950</v>
      </c>
      <c r="E27">
        <v>950</v>
      </c>
      <c r="F27">
        <v>950</v>
      </c>
      <c r="G27">
        <v>950</v>
      </c>
      <c r="H27">
        <v>950</v>
      </c>
      <c r="I27">
        <v>950</v>
      </c>
      <c r="J27">
        <v>950</v>
      </c>
      <c r="K27">
        <v>950</v>
      </c>
      <c r="L27">
        <v>950</v>
      </c>
      <c r="M27">
        <v>950</v>
      </c>
    </row>
    <row r="28">
      <c r="A28" t="str">
        <v>Other Optional Express Scripts Fees</v>
      </c>
      <c r="B28">
        <f>B23+B24+B25+B26+B27</f>
        <v>0</v>
      </c>
      <c r="C28">
        <f>C23+C24+C25+C26+C27</f>
        <v>0</v>
      </c>
      <c r="D28">
        <f>D23+D24+D25+D26+D27</f>
        <v>0</v>
      </c>
      <c r="E28">
        <f>E23+E24+E25+E26+E27</f>
        <v>0</v>
      </c>
      <c r="F28">
        <f>F23+F24+F25+F26+F27</f>
        <v>0</v>
      </c>
      <c r="G28">
        <f>G23+G24+G25+G26+G27</f>
        <v>0</v>
      </c>
      <c r="H28">
        <f>H23+H24+H25+H26+H27</f>
        <v>0</v>
      </c>
      <c r="I28">
        <f>I23+I24+I25+I26+I27</f>
        <v>0</v>
      </c>
      <c r="J28">
        <f>J23+J24+J25+J26+J27</f>
        <v>0</v>
      </c>
      <c r="K28">
        <f>K23+K24+K25+K26+K27</f>
        <v>0</v>
      </c>
      <c r="L28">
        <f>L23+L24+L25+L26+L27</f>
        <v>0</v>
      </c>
      <c r="M28">
        <f>M23+M24+M25+M26+M27</f>
        <v>0</v>
      </c>
    </row>
    <row r="29">
      <c r="A29" t="str">
        <v>Total Fixed Costs</v>
      </c>
      <c r="B29">
        <f>B21+B28</f>
        <v>0</v>
      </c>
      <c r="C29">
        <f>C21+C28</f>
        <v>0</v>
      </c>
      <c r="D29">
        <f>D21+D28</f>
        <v>0</v>
      </c>
      <c r="E29">
        <f>E21+E28</f>
        <v>0</v>
      </c>
      <c r="F29">
        <f>F21+F28</f>
        <v>0</v>
      </c>
      <c r="G29">
        <f>G21+G28</f>
        <v>0</v>
      </c>
      <c r="H29">
        <f>H21+H28</f>
        <v>0</v>
      </c>
      <c r="I29">
        <f>I21+I28</f>
        <v>0</v>
      </c>
      <c r="J29">
        <f>J21+J28</f>
        <v>0</v>
      </c>
      <c r="K29">
        <f>K21+K28</f>
        <v>0</v>
      </c>
      <c r="L29">
        <f>L21+L28</f>
        <v>0</v>
      </c>
      <c r="M29">
        <f>M21+M28</f>
        <v>0</v>
      </c>
    </row>
    <row r="30">
      <c r="A30" t="str">
        <v>Total Admin Fees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>
      <c r="A31" t="str">
        <v/>
      </c>
    </row>
    <row r="32">
      <c r="A32" t="str">
        <v>SUMMARY TOTALS</v>
      </c>
      <c r="B32">
        <f>B8+B13+B18+B29</f>
        <v>0</v>
      </c>
      <c r="C32">
        <f>C8+C13+C18+C29</f>
        <v>0</v>
      </c>
      <c r="D32">
        <f>D8+D13+D18+D29</f>
        <v>0</v>
      </c>
      <c r="E32">
        <f>E8+E13+E18+E29</f>
        <v>0</v>
      </c>
      <c r="F32">
        <f>F8+F13+F18+F29</f>
        <v>0</v>
      </c>
      <c r="G32">
        <f>G8+G13+G18+G29</f>
        <v>0</v>
      </c>
      <c r="H32">
        <f>H8+H13+H18+H29</f>
        <v>0</v>
      </c>
      <c r="I32">
        <f>I8+I13+I18+I29</f>
        <v>0</v>
      </c>
      <c r="J32">
        <f>J8+J13+J18+J29</f>
        <v>0</v>
      </c>
      <c r="K32">
        <f>K8+K13+K18+K29</f>
        <v>0</v>
      </c>
      <c r="L32">
        <f>L8+L13+L18+L29</f>
        <v>0</v>
      </c>
      <c r="M32">
        <f>M8+M13+M18+M29</f>
        <v>0</v>
      </c>
    </row>
    <row r="33">
      <c r="A33" t="str">
        <v>Total Monthly Claims and Expenses</v>
      </c>
      <c r="B33">
        <f>B32</f>
        <v>0</v>
      </c>
      <c r="C33">
        <f>C32+B33</f>
        <v>0</v>
      </c>
      <c r="D33">
        <f>D32+C33</f>
        <v>0</v>
      </c>
      <c r="E33">
        <f>E32+D33</f>
        <v>0</v>
      </c>
      <c r="F33">
        <f>F32+E33</f>
        <v>0</v>
      </c>
      <c r="G33">
        <f>G32+F33</f>
        <v>0</v>
      </c>
      <c r="H33">
        <f>H32+G33</f>
        <v>0</v>
      </c>
      <c r="I33">
        <f>I32+H33</f>
        <v>0</v>
      </c>
      <c r="J33">
        <f>J32+I33</f>
        <v>0</v>
      </c>
      <c r="K33">
        <f>K32+J33</f>
        <v>0</v>
      </c>
      <c r="L33">
        <f>L32+K33</f>
        <v>0</v>
      </c>
      <c r="M33">
        <f>M32+L33</f>
        <v>0</v>
      </c>
    </row>
    <row r="34">
      <c r="A34" t="str">
        <v>Cumulative Claims and Expenses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>
      <c r="A35" t="str">
        <v/>
      </c>
    </row>
    <row r="36">
      <c r="A36" t="str">
        <v>ENROLLMENT METRICS</v>
      </c>
    </row>
    <row r="37">
      <c r="A37" t="str">
        <v>Employee Count (Active + COBRA)</v>
      </c>
      <c r="B37">
        <v>417</v>
      </c>
      <c r="C37">
        <v>424</v>
      </c>
      <c r="D37">
        <v>414</v>
      </c>
      <c r="E37">
        <v>418</v>
      </c>
      <c r="F37">
        <v>421</v>
      </c>
      <c r="G37">
        <v>418</v>
      </c>
      <c r="H37">
        <v>427</v>
      </c>
      <c r="I37">
        <v>421</v>
      </c>
      <c r="J37">
        <v>426</v>
      </c>
      <c r="K37">
        <v>418</v>
      </c>
      <c r="L37">
        <v>417</v>
      </c>
      <c r="M37">
        <v>413</v>
      </c>
    </row>
    <row r="38">
      <c r="A38" t="str">
        <v>Member Count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>
      <c r="A39" t="str">
        <v/>
      </c>
    </row>
    <row r="40">
      <c r="A40" t="str">
        <v>PER EMPLOYEE PER MONTH (PEPM) METRICS</v>
      </c>
      <c r="B40">
        <f>B32/B36</f>
        <v>0</v>
      </c>
      <c r="C40">
        <f>C32/C36</f>
        <v>0</v>
      </c>
      <c r="D40">
        <f>D32/D36</f>
        <v>0</v>
      </c>
      <c r="E40">
        <f>E32/E36</f>
        <v>0</v>
      </c>
      <c r="F40">
        <f>F32/F36</f>
        <v>0</v>
      </c>
      <c r="G40">
        <f>G32/G36</f>
        <v>0</v>
      </c>
      <c r="H40">
        <f>H32/H36</f>
        <v>0</v>
      </c>
      <c r="I40">
        <f>I32/I36</f>
        <v>0</v>
      </c>
      <c r="J40">
        <f>J32/J36</f>
        <v>0</v>
      </c>
      <c r="K40">
        <f>K32/K36</f>
        <v>0</v>
      </c>
      <c r="L40">
        <f>L32/L36</f>
        <v>0</v>
      </c>
      <c r="M40">
        <f>M32/M36</f>
        <v>0</v>
      </c>
    </row>
    <row r="41">
      <c r="A41" t="str">
        <v>Per Employee Per Month Non-Lag Actual</v>
      </c>
      <c r="B41">
        <f>B33/SUM(B36:B36)</f>
        <v>0</v>
      </c>
      <c r="C41">
        <f>C33/SUM(B36:C36)</f>
        <v>0</v>
      </c>
      <c r="D41">
        <f>D33/SUM(B36:D36)</f>
        <v>0</v>
      </c>
      <c r="E41">
        <f>E33/SUM(B36:E36)</f>
        <v>0</v>
      </c>
      <c r="F41">
        <f>F33/SUM(B36:F36)</f>
        <v>0</v>
      </c>
      <c r="G41">
        <f>G33/SUM(B36:G36)</f>
        <v>0</v>
      </c>
      <c r="H41">
        <f>H33/SUM(B36:H36)</f>
        <v>0</v>
      </c>
      <c r="I41">
        <f>I33/SUM(B36:I36)</f>
        <v>0</v>
      </c>
      <c r="J41">
        <f>J33/SUM(B36:J36)</f>
        <v>0</v>
      </c>
      <c r="K41">
        <f>K33/SUM(B36:K36)</f>
        <v>0</v>
      </c>
      <c r="L41">
        <f>L33/SUM(B36:L36)</f>
        <v>0</v>
      </c>
      <c r="M41">
        <f>M33/SUM(B36:M36)</f>
        <v>0</v>
      </c>
    </row>
    <row r="42">
      <c r="A42" t="str">
        <v>Per Employee Per Month Non-Lag Cumulative</v>
      </c>
      <c r="B42">
        <v>850</v>
      </c>
      <c r="C42">
        <v>850</v>
      </c>
      <c r="D42">
        <v>850</v>
      </c>
      <c r="E42">
        <v>850</v>
      </c>
      <c r="F42">
        <v>850</v>
      </c>
      <c r="G42">
        <v>850</v>
      </c>
      <c r="H42">
        <v>850</v>
      </c>
      <c r="I42">
        <v>850</v>
      </c>
      <c r="J42">
        <v>850</v>
      </c>
      <c r="K42">
        <v>850</v>
      </c>
      <c r="L42">
        <v>850</v>
      </c>
      <c r="M42">
        <v>850</v>
      </c>
    </row>
    <row r="43">
      <c r="A43" t="str">
        <v>Incurred Target PEPM</v>
      </c>
      <c r="B43">
        <v>900</v>
      </c>
      <c r="C43">
        <v>900</v>
      </c>
      <c r="D43">
        <v>900</v>
      </c>
      <c r="E43">
        <v>900</v>
      </c>
      <c r="F43">
        <v>900</v>
      </c>
      <c r="G43">
        <v>900</v>
      </c>
      <c r="H43">
        <v>900</v>
      </c>
      <c r="I43">
        <v>900</v>
      </c>
      <c r="J43">
        <v>900</v>
      </c>
      <c r="K43">
        <v>900</v>
      </c>
      <c r="L43">
        <v>900</v>
      </c>
      <c r="M43">
        <v>900</v>
      </c>
    </row>
    <row r="44">
      <c r="A44" t="str">
        <v>PEPM Budget</v>
      </c>
      <c r="B44">
        <f>B43*B36</f>
        <v>0</v>
      </c>
      <c r="C44">
        <f>C43*C36</f>
        <v>0</v>
      </c>
      <c r="D44">
        <f>D43*D36</f>
        <v>0</v>
      </c>
      <c r="E44">
        <f>E43*E36</f>
        <v>0</v>
      </c>
      <c r="F44">
        <f>F43*F36</f>
        <v>0</v>
      </c>
      <c r="G44">
        <f>G43*G36</f>
        <v>0</v>
      </c>
      <c r="H44">
        <f>H43*H36</f>
        <v>0</v>
      </c>
      <c r="I44">
        <f>I43*I36</f>
        <v>0</v>
      </c>
      <c r="J44">
        <f>J43*J36</f>
        <v>0</v>
      </c>
      <c r="K44">
        <f>K43*K36</f>
        <v>0</v>
      </c>
      <c r="L44">
        <f>L43*L36</f>
        <v>0</v>
      </c>
      <c r="M44">
        <f>M43*M36</f>
        <v>0</v>
      </c>
    </row>
    <row r="45">
      <c r="A45" t="str">
        <v>PEPM Budget × Enrollment Counts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>
      <c r="A46" t="str">
        <v/>
      </c>
    </row>
    <row r="47">
      <c r="A47" t="str">
        <v>BUDGET ANALYSIS</v>
      </c>
      <c r="B47">
        <f>B44</f>
        <v>0</v>
      </c>
      <c r="C47">
        <f>C44+B47</f>
        <v>0</v>
      </c>
      <c r="D47">
        <f>D44+C47</f>
        <v>0</v>
      </c>
      <c r="E47">
        <f>E44+D47</f>
        <v>0</v>
      </c>
      <c r="F47">
        <f>F44+E47</f>
        <v>0</v>
      </c>
      <c r="G47">
        <f>G44+F47</f>
        <v>0</v>
      </c>
      <c r="H47">
        <f>H44+G47</f>
        <v>0</v>
      </c>
      <c r="I47">
        <f>I44+H47</f>
        <v>0</v>
      </c>
      <c r="J47">
        <f>J44+I47</f>
        <v>0</v>
      </c>
      <c r="K47">
        <f>K44+J47</f>
        <v>0</v>
      </c>
      <c r="L47">
        <f>L44+K47</f>
        <v>0</v>
      </c>
      <c r="M47">
        <f>M44+L47</f>
        <v>0</v>
      </c>
    </row>
    <row r="48">
      <c r="A48" t="str">
        <v>Annual Cumulative Budget</v>
      </c>
      <c r="B48">
        <f>B44-B32</f>
        <v>0</v>
      </c>
      <c r="C48">
        <f>C44-C32</f>
        <v>0</v>
      </c>
      <c r="D48">
        <f>D44-D32</f>
        <v>0</v>
      </c>
      <c r="E48">
        <f>E44-E32</f>
        <v>0</v>
      </c>
      <c r="F48">
        <f>F44-F32</f>
        <v>0</v>
      </c>
      <c r="G48">
        <f>G44-G32</f>
        <v>0</v>
      </c>
      <c r="H48">
        <f>H44-H32</f>
        <v>0</v>
      </c>
      <c r="I48">
        <f>I44-I32</f>
        <v>0</v>
      </c>
      <c r="J48">
        <f>J44-J32</f>
        <v>0</v>
      </c>
      <c r="K48">
        <f>K44-K32</f>
        <v>0</v>
      </c>
      <c r="L48">
        <f>L44-L32</f>
        <v>0</v>
      </c>
      <c r="M48">
        <f>M44-M32</f>
        <v>0</v>
      </c>
    </row>
    <row r="49">
      <c r="A49" t="str">
        <v>Actual Monthly Difference</v>
      </c>
      <c r="B49">
        <f>B48/B44</f>
        <v>0</v>
      </c>
      <c r="C49">
        <f>C48/C44</f>
        <v>0</v>
      </c>
      <c r="D49">
        <f>D48/D44</f>
        <v>0</v>
      </c>
      <c r="E49">
        <f>E48/E44</f>
        <v>0</v>
      </c>
      <c r="F49">
        <f>F48/F44</f>
        <v>0</v>
      </c>
      <c r="G49">
        <f>G48/G44</f>
        <v>0</v>
      </c>
      <c r="H49">
        <f>H48/H44</f>
        <v>0</v>
      </c>
      <c r="I49">
        <f>I48/I44</f>
        <v>0</v>
      </c>
      <c r="J49">
        <f>J48/J44</f>
        <v>0</v>
      </c>
      <c r="K49">
        <f>K48/K44</f>
        <v>0</v>
      </c>
      <c r="L49">
        <f>L48/L44</f>
        <v>0</v>
      </c>
      <c r="M49">
        <f>M48/M44</f>
        <v>0</v>
      </c>
    </row>
    <row r="50">
      <c r="A50" t="str">
        <v>Percentage Difference (Monthly)</v>
      </c>
      <c r="B50">
        <f>B47-B33</f>
        <v>0</v>
      </c>
      <c r="C50">
        <f>C47-C33</f>
        <v>0</v>
      </c>
      <c r="D50">
        <f>D47-D33</f>
        <v>0</v>
      </c>
      <c r="E50">
        <f>E47-E33</f>
        <v>0</v>
      </c>
      <c r="F50">
        <f>F47-F33</f>
        <v>0</v>
      </c>
      <c r="G50">
        <f>G47-G33</f>
        <v>0</v>
      </c>
      <c r="H50">
        <f>H47-H33</f>
        <v>0</v>
      </c>
      <c r="I50">
        <f>I47-I33</f>
        <v>0</v>
      </c>
      <c r="J50">
        <f>J47-J33</f>
        <v>0</v>
      </c>
      <c r="K50">
        <f>K47-K33</f>
        <v>0</v>
      </c>
      <c r="L50">
        <f>L47-L33</f>
        <v>0</v>
      </c>
      <c r="M50">
        <f>M47-M33</f>
        <v>0</v>
      </c>
    </row>
    <row r="51">
      <c r="A51" t="str">
        <v>Cumulative Difference</v>
      </c>
      <c r="B51">
        <f>B50/B47</f>
        <v>0</v>
      </c>
      <c r="C51">
        <f>C50/C47</f>
        <v>0</v>
      </c>
      <c r="D51">
        <f>D50/D47</f>
        <v>0</v>
      </c>
      <c r="E51">
        <f>E50/E47</f>
        <v>0</v>
      </c>
      <c r="F51">
        <f>F50/F47</f>
        <v>0</v>
      </c>
      <c r="G51">
        <f>G50/G47</f>
        <v>0</v>
      </c>
      <c r="H51">
        <f>H50/H47</f>
        <v>0</v>
      </c>
      <c r="I51">
        <f>I50/I47</f>
        <v>0</v>
      </c>
      <c r="J51">
        <f>J50/J47</f>
        <v>0</v>
      </c>
      <c r="K51">
        <f>K50/K47</f>
        <v>0</v>
      </c>
      <c r="L51">
        <f>L50/L47</f>
        <v>0</v>
      </c>
      <c r="M51">
        <f>M50/M47</f>
        <v>0</v>
      </c>
    </row>
    <row r="52">
      <c r="A52" t="str">
        <v>Percentage Difference (Cumulative)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</sheetData>
  <ignoredErrors>
    <ignoredError numberStoredAsText="1" sqref="A1:M5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Healthcare Cost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