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R:\Healthcare\0 Clients\PRIME Healthcare Services\Medical &amp; Rx\Medical\Keenan TPA\Experience Reports\PSIMedica\Enrollment report\2025\08\"/>
    </mc:Choice>
  </mc:AlternateContent>
  <xr:revisionPtr revIDLastSave="0" documentId="13_ncr:1_{A6A7EF9F-D6BF-45C2-82EE-EB4DB2E11654}" xr6:coauthVersionLast="47" xr6:coauthVersionMax="47" xr10:uidLastSave="{00000000-0000-0000-0000-000000000000}"/>
  <bookViews>
    <workbookView xWindow="-120" yWindow="-120" windowWidth="29040" windowHeight="15840" tabRatio="815" firstSheet="20" activeTab="33" xr2:uid="{00000000-000D-0000-FFFF-FFFF00000000}"/>
  </bookViews>
  <sheets>
    <sheet name="Legacy" sheetId="15" r:id="rId1"/>
    <sheet name="Centinela" sheetId="14" r:id="rId2"/>
    <sheet name="Encino-Garden Grove" sheetId="13" r:id="rId3"/>
    <sheet name="St. Francis" sheetId="77" r:id="rId4"/>
    <sheet name="Alvarado" sheetId="24" state="hidden" r:id="rId5"/>
    <sheet name="Pampa" sheetId="26" r:id="rId6"/>
    <sheet name="Roxborough" sheetId="27" r:id="rId7"/>
    <sheet name="Lower Bucks" sheetId="30" r:id="rId8"/>
    <sheet name="Dallas Medical Center" sheetId="29" r:id="rId9"/>
    <sheet name="Harlingen" sheetId="43" r:id="rId10"/>
    <sheet name="Knapp" sheetId="42" r:id="rId11"/>
    <sheet name="Glendora" sheetId="44" state="hidden" r:id="rId12"/>
    <sheet name="RHRI" sheetId="46" state="hidden" r:id="rId13"/>
    <sheet name="Monroe" sheetId="47" r:id="rId14"/>
    <sheet name="Saint Mary's Reno" sheetId="52" r:id="rId15"/>
    <sheet name="North Vista" sheetId="65" r:id="rId16"/>
    <sheet name="Dallas Regional" sheetId="58" r:id="rId17"/>
    <sheet name="Riverview &amp; Gadsden" sheetId="56" r:id="rId18"/>
    <sheet name="Saint Clare's" sheetId="60" r:id="rId19"/>
    <sheet name="Landmark" sheetId="61" r:id="rId20"/>
    <sheet name="Saint Mary's Passaic" sheetId="62" r:id="rId21"/>
    <sheet name="Southern Regional" sheetId="63" r:id="rId22"/>
    <sheet name="Lehigh" sheetId="64" state="hidden" r:id="rId23"/>
    <sheet name="St Michael's" sheetId="66" r:id="rId24"/>
    <sheet name="Reddy Dev." sheetId="67" state="hidden" r:id="rId25"/>
    <sheet name="Mission" sheetId="69" r:id="rId26"/>
    <sheet name="Coshocton" sheetId="70" r:id="rId27"/>
    <sheet name="Suburban" sheetId="72" r:id="rId28"/>
    <sheet name="Garden City" sheetId="71" r:id="rId29"/>
    <sheet name="Lake Huron" sheetId="73" r:id="rId30"/>
    <sheet name="Providence &amp; St John" sheetId="74" r:id="rId31"/>
    <sheet name="East Liverpool" sheetId="75" r:id="rId32"/>
    <sheet name="St Joe &amp; St Mary's" sheetId="76" r:id="rId33"/>
    <sheet name="Illinois" sheetId="78" r:id="rId34"/>
  </sheets>
  <externalReferences>
    <externalReference r:id="rId35"/>
    <externalReference r:id="rId36"/>
    <externalReference r:id="rId37"/>
  </externalReferences>
  <definedNames>
    <definedName name="_xlnm._FilterDatabase" localSheetId="2" hidden="1">'Encino-Garden Grove'!$A$1:$J$193</definedName>
    <definedName name="_xlnm._FilterDatabase" localSheetId="33" hidden="1">Illinois!$C$1:$G$195</definedName>
    <definedName name="_xlnm._FilterDatabase" localSheetId="0" hidden="1">Legacy!$A$1:$CX$367</definedName>
    <definedName name="_xlnm._FilterDatabase" localSheetId="32" hidden="1">'St Joe &amp; St Mary''s'!$A$1:$CR$118</definedName>
    <definedName name="_xlnm.Print_Area" localSheetId="4">Alvarado!$A$1:$G$28</definedName>
    <definedName name="_xlnm.Print_Area" localSheetId="1">Centinela!$A$1:$H$75</definedName>
    <definedName name="_xlnm.Print_Area" localSheetId="26">Coshocton!$A$1:$G$16</definedName>
    <definedName name="_xlnm.Print_Area" localSheetId="8">'Dallas Medical Center'!$A$1:$G$16</definedName>
    <definedName name="_xlnm.Print_Area" localSheetId="16">'Dallas Regional'!$A$1:$G$16</definedName>
    <definedName name="_xlnm.Print_Area" localSheetId="31">'East Liverpool'!$A$1:$G$91</definedName>
    <definedName name="_xlnm.Print_Area" localSheetId="2">'Encino-Garden Grove'!$A$1:$G$138</definedName>
    <definedName name="_xlnm.Print_Area" localSheetId="28">'Garden City'!$A$1:$G$51</definedName>
    <definedName name="_xlnm.Print_Area" localSheetId="11">Glendora!$A$1:$G$16</definedName>
    <definedName name="_xlnm.Print_Area" localSheetId="9">Harlingen!$A$1:$G$16</definedName>
    <definedName name="_xlnm.Print_Area" localSheetId="33">Illinois!$A$1:$G$195</definedName>
    <definedName name="_xlnm.Print_Area" localSheetId="10">Knapp!$A$1:$G$33</definedName>
    <definedName name="_xlnm.Print_Area" localSheetId="29">'Lake Huron'!$A$1:$G$47</definedName>
    <definedName name="_xlnm.Print_Area" localSheetId="19">Landmark!$A$1:$G$16</definedName>
    <definedName name="_xlnm.Print_Area" localSheetId="0">Legacy!$D$1:$J$323</definedName>
    <definedName name="_xlnm.Print_Area" localSheetId="22">Lehigh!$A$1:$G$16</definedName>
    <definedName name="_xlnm.Print_Area" localSheetId="7">'Lower Bucks'!$A$1:$G$29</definedName>
    <definedName name="_xlnm.Print_Area" localSheetId="25">Mission!$A$1:$G$16</definedName>
    <definedName name="_xlnm.Print_Area" localSheetId="13">Monroe!$A$1:$G$16</definedName>
    <definedName name="_xlnm.Print_Area" localSheetId="15">'North Vista'!$A$1:$G$39</definedName>
    <definedName name="_xlnm.Print_Area" localSheetId="5">Pampa!$A$1:$G$16</definedName>
    <definedName name="_xlnm.Print_Area" localSheetId="30">'Providence &amp; St John'!$A$1:$G$35</definedName>
    <definedName name="_xlnm.Print_Area" localSheetId="24">'Reddy Dev.'!$A$1:$G$16</definedName>
    <definedName name="_xlnm.Print_Area" localSheetId="12">RHRI!$A$1:$G$16</definedName>
    <definedName name="_xlnm.Print_Area" localSheetId="17">'Riverview &amp; Gadsden'!$A$1:$G$35</definedName>
    <definedName name="_xlnm.Print_Area" localSheetId="6">Roxborough!$A$1:$G$16</definedName>
    <definedName name="_xlnm.Print_Area" localSheetId="18">'Saint Clare''s'!$A$1:$AJ$16</definedName>
    <definedName name="_xlnm.Print_Area" localSheetId="20">'Saint Mary''s Passaic'!$A$1:$G$21</definedName>
    <definedName name="_xlnm.Print_Area" localSheetId="14">'Saint Mary''s Reno'!$A$1:$G$96</definedName>
    <definedName name="_xlnm.Print_Area" localSheetId="21">'Southern Regional'!$A$1:$G$16</definedName>
    <definedName name="_xlnm.Print_Area" localSheetId="32">'St Joe &amp; St Mary''s'!$A$1:$G$115</definedName>
    <definedName name="_xlnm.Print_Area" localSheetId="23">'St Michael''s'!$A$1:$H$40</definedName>
    <definedName name="_xlnm.Print_Area" localSheetId="3">'St. Francis'!$A$1:$G$54</definedName>
    <definedName name="_xlnm.Print_Area" localSheetId="27">Suburban!$A$1:$AR$49</definedName>
    <definedName name="_xlnm.Print_Titles" localSheetId="4">Alvarado!$1:$1</definedName>
    <definedName name="_xlnm.Print_Titles" localSheetId="1">Centinela!$1:$1</definedName>
    <definedName name="_xlnm.Print_Titles" localSheetId="26">Coshocton!$1:$1</definedName>
    <definedName name="_xlnm.Print_Titles" localSheetId="8">'Dallas Medical Center'!$1:$1</definedName>
    <definedName name="_xlnm.Print_Titles" localSheetId="16">'Dallas Regional'!$1:$1</definedName>
    <definedName name="_xlnm.Print_Titles" localSheetId="31">'East Liverpool'!$1:$1</definedName>
    <definedName name="_xlnm.Print_Titles" localSheetId="2">'Encino-Garden Grove'!$1:$1</definedName>
    <definedName name="_xlnm.Print_Titles" localSheetId="28">'Garden City'!$1:$1</definedName>
    <definedName name="_xlnm.Print_Titles" localSheetId="11">Glendora!$1:$1</definedName>
    <definedName name="_xlnm.Print_Titles" localSheetId="9">Harlingen!$1:$1</definedName>
    <definedName name="_xlnm.Print_Titles" localSheetId="33">Illinois!$1:$1</definedName>
    <definedName name="_xlnm.Print_Titles" localSheetId="10">Knapp!$1:$1</definedName>
    <definedName name="_xlnm.Print_Titles" localSheetId="29">'Lake Huron'!$1:$1</definedName>
    <definedName name="_xlnm.Print_Titles" localSheetId="19">Landmark!$1:$1</definedName>
    <definedName name="_xlnm.Print_Titles" localSheetId="0">Legacy!$1:$1</definedName>
    <definedName name="_xlnm.Print_Titles" localSheetId="22">Lehigh!$1:$1</definedName>
    <definedName name="_xlnm.Print_Titles" localSheetId="7">'Lower Bucks'!$1:$1</definedName>
    <definedName name="_xlnm.Print_Titles" localSheetId="25">Mission!$1:$1</definedName>
    <definedName name="_xlnm.Print_Titles" localSheetId="13">Monroe!$1:$1</definedName>
    <definedName name="_xlnm.Print_Titles" localSheetId="15">'North Vista'!$1:$1</definedName>
    <definedName name="_xlnm.Print_Titles" localSheetId="5">Pampa!$1:$1</definedName>
    <definedName name="_xlnm.Print_Titles" localSheetId="30">'Providence &amp; St John'!$1:$1</definedName>
    <definedName name="_xlnm.Print_Titles" localSheetId="24">'Reddy Dev.'!$1:$1</definedName>
    <definedName name="_xlnm.Print_Titles" localSheetId="12">RHRI!$1:$1</definedName>
    <definedName name="_xlnm.Print_Titles" localSheetId="17">'Riverview &amp; Gadsden'!$1:$1</definedName>
    <definedName name="_xlnm.Print_Titles" localSheetId="6">Roxborough!$1:$1</definedName>
    <definedName name="_xlnm.Print_Titles" localSheetId="18">'Saint Clare''s'!$1:$1</definedName>
    <definedName name="_xlnm.Print_Titles" localSheetId="20">'Saint Mary''s Passaic'!$1:$1</definedName>
    <definedName name="_xlnm.Print_Titles" localSheetId="14">'Saint Mary''s Reno'!$1:$1</definedName>
    <definedName name="_xlnm.Print_Titles" localSheetId="21">'Southern Regional'!$1:$1</definedName>
    <definedName name="_xlnm.Print_Titles" localSheetId="32">'St Joe &amp; St Mary''s'!$1:$1</definedName>
    <definedName name="_xlnm.Print_Titles" localSheetId="23">'St Michael''s'!$1:$1</definedName>
    <definedName name="_xlnm.Print_Titles" localSheetId="27">Suburban!$1:$1</definedName>
    <definedName name="union">'[1]Plan Key'!$B$123:$D$134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89" i="78" l="1"/>
  <c r="M183" i="78"/>
  <c r="M191" i="78" s="1"/>
  <c r="M173" i="78"/>
  <c r="M167" i="78"/>
  <c r="M175" i="78" s="1"/>
  <c r="M157" i="78"/>
  <c r="M151" i="78"/>
  <c r="M159" i="78" s="1"/>
  <c r="M141" i="78"/>
  <c r="M135" i="78"/>
  <c r="M143" i="78" s="1"/>
  <c r="M125" i="78"/>
  <c r="M119" i="78"/>
  <c r="M127" i="78" s="1"/>
  <c r="M109" i="78"/>
  <c r="M103" i="78"/>
  <c r="M111" i="78" s="1"/>
  <c r="M93" i="78"/>
  <c r="M87" i="78"/>
  <c r="M95" i="78" s="1"/>
  <c r="M77" i="78"/>
  <c r="M71" i="78"/>
  <c r="M79" i="78" s="1"/>
  <c r="M61" i="78"/>
  <c r="M55" i="78"/>
  <c r="M63" i="78" s="1"/>
  <c r="M45" i="78"/>
  <c r="M39" i="78"/>
  <c r="M47" i="78" s="1"/>
  <c r="M29" i="78"/>
  <c r="M23" i="78"/>
  <c r="M31" i="78" s="1"/>
  <c r="M13" i="78"/>
  <c r="M7" i="78"/>
  <c r="M15" i="78" s="1"/>
  <c r="CW109" i="76"/>
  <c r="CW103" i="76"/>
  <c r="CW111" i="76" s="1"/>
  <c r="CW93" i="76"/>
  <c r="CW95" i="76" s="1"/>
  <c r="CW87" i="76"/>
  <c r="CW77" i="76"/>
  <c r="CW71" i="76"/>
  <c r="CW79" i="76" s="1"/>
  <c r="CW61" i="76"/>
  <c r="CW55" i="76"/>
  <c r="CW63" i="76" s="1"/>
  <c r="CW45" i="76"/>
  <c r="CW39" i="76"/>
  <c r="CW47" i="76" s="1"/>
  <c r="CW29" i="76"/>
  <c r="CW31" i="76" s="1"/>
  <c r="CW23" i="76"/>
  <c r="CW13" i="76"/>
  <c r="CW7" i="76"/>
  <c r="CW15" i="76" s="1"/>
  <c r="CW85" i="75"/>
  <c r="CW79" i="75"/>
  <c r="CW73" i="75"/>
  <c r="CW87" i="75" s="1"/>
  <c r="CW63" i="75"/>
  <c r="CW65" i="75" s="1"/>
  <c r="CW57" i="75"/>
  <c r="CW51" i="75"/>
  <c r="CW41" i="75"/>
  <c r="CW35" i="75"/>
  <c r="CW43" i="75" s="1"/>
  <c r="CW29" i="75"/>
  <c r="CW19" i="75"/>
  <c r="CW13" i="75"/>
  <c r="CW7" i="75"/>
  <c r="CW21" i="75" s="1"/>
  <c r="CW29" i="74"/>
  <c r="CW23" i="74"/>
  <c r="CW31" i="74" s="1"/>
  <c r="CW13" i="74"/>
  <c r="CW7" i="74"/>
  <c r="CW15" i="74" s="1"/>
  <c r="CW41" i="73"/>
  <c r="CW35" i="73"/>
  <c r="CW29" i="73"/>
  <c r="CW43" i="73" s="1"/>
  <c r="CW19" i="73"/>
  <c r="CW13" i="73"/>
  <c r="CW7" i="73"/>
  <c r="CW21" i="73" s="1"/>
  <c r="CW46" i="73" s="1"/>
  <c r="CW45" i="71"/>
  <c r="CW39" i="71"/>
  <c r="CW47" i="71" s="1"/>
  <c r="CW29" i="71"/>
  <c r="CW23" i="71"/>
  <c r="CW31" i="71" s="1"/>
  <c r="CW13" i="71"/>
  <c r="CW7" i="71"/>
  <c r="CW15" i="71" s="1"/>
  <c r="CW50" i="71" s="1"/>
  <c r="CW41" i="72"/>
  <c r="CW35" i="72"/>
  <c r="CW29" i="72"/>
  <c r="CW43" i="72" s="1"/>
  <c r="CW19" i="72"/>
  <c r="CW13" i="72"/>
  <c r="CW7" i="72"/>
  <c r="CW21" i="72" s="1"/>
  <c r="CW46" i="72" s="1"/>
  <c r="CW13" i="70"/>
  <c r="CW7" i="70"/>
  <c r="CW15" i="70" s="1"/>
  <c r="CW13" i="69"/>
  <c r="CW7" i="69"/>
  <c r="CW15" i="69" s="1"/>
  <c r="CW37" i="66"/>
  <c r="CW31" i="66"/>
  <c r="CW25" i="66"/>
  <c r="CW19" i="66"/>
  <c r="CW13" i="66"/>
  <c r="CW7" i="66"/>
  <c r="CW39" i="66" s="1"/>
  <c r="CW13" i="63"/>
  <c r="CW7" i="63"/>
  <c r="CW15" i="63" s="1"/>
  <c r="CW19" i="62"/>
  <c r="CW13" i="62"/>
  <c r="CW7" i="62"/>
  <c r="CW20" i="62" s="1"/>
  <c r="CW13" i="61"/>
  <c r="CW7" i="61"/>
  <c r="CW15" i="61" s="1"/>
  <c r="CW13" i="60"/>
  <c r="CW7" i="60"/>
  <c r="CW15" i="60" s="1"/>
  <c r="CW29" i="56"/>
  <c r="CW23" i="56"/>
  <c r="CW31" i="56" s="1"/>
  <c r="CW13" i="56"/>
  <c r="CW7" i="56"/>
  <c r="CW15" i="56" s="1"/>
  <c r="CW34" i="56" s="1"/>
  <c r="CW13" i="58"/>
  <c r="CW7" i="58"/>
  <c r="CW15" i="58" s="1"/>
  <c r="CW33" i="65"/>
  <c r="CW26" i="65"/>
  <c r="CW35" i="65" s="1"/>
  <c r="CW15" i="65"/>
  <c r="CW8" i="65"/>
  <c r="CW17" i="65" s="1"/>
  <c r="CW38" i="65" s="1"/>
  <c r="CW90" i="52"/>
  <c r="CW92" i="52" s="1"/>
  <c r="CW84" i="52"/>
  <c r="CW75" i="52"/>
  <c r="CW69" i="52"/>
  <c r="CW63" i="52"/>
  <c r="CW77" i="52" s="1"/>
  <c r="CW53" i="52"/>
  <c r="CW47" i="52"/>
  <c r="CW41" i="52"/>
  <c r="CW35" i="52"/>
  <c r="CW29" i="52"/>
  <c r="CW55" i="52" s="1"/>
  <c r="CW19" i="52"/>
  <c r="CW13" i="52"/>
  <c r="CW7" i="52"/>
  <c r="CW21" i="52" s="1"/>
  <c r="CW13" i="47"/>
  <c r="CW7" i="47"/>
  <c r="CW15" i="47" s="1"/>
  <c r="CW28" i="42"/>
  <c r="CW22" i="42"/>
  <c r="CW29" i="42" s="1"/>
  <c r="CW14" i="42"/>
  <c r="CW13" i="42"/>
  <c r="CW7" i="42"/>
  <c r="CW13" i="43"/>
  <c r="CW7" i="43"/>
  <c r="CW15" i="43" s="1"/>
  <c r="CW13" i="29"/>
  <c r="CW7" i="29"/>
  <c r="CW15" i="29" s="1"/>
  <c r="CW26" i="30"/>
  <c r="CW20" i="30"/>
  <c r="CW28" i="30" s="1"/>
  <c r="CW14" i="30"/>
  <c r="CW8" i="30"/>
  <c r="CW13" i="27"/>
  <c r="CW7" i="27"/>
  <c r="CW15" i="27" s="1"/>
  <c r="CW13" i="26"/>
  <c r="CW7" i="26"/>
  <c r="CW15" i="26" s="1"/>
  <c r="CW51" i="77"/>
  <c r="CW45" i="77"/>
  <c r="CW38" i="77"/>
  <c r="CW32" i="77"/>
  <c r="CW25" i="77"/>
  <c r="CW19" i="77"/>
  <c r="CW13" i="77"/>
  <c r="CW7" i="77"/>
  <c r="CW53" i="77" s="1"/>
  <c r="CW130" i="13"/>
  <c r="CW123" i="13"/>
  <c r="CW116" i="13"/>
  <c r="CW109" i="13"/>
  <c r="CW132" i="13" s="1"/>
  <c r="CW102" i="13"/>
  <c r="CW95" i="13"/>
  <c r="CW88" i="13"/>
  <c r="CW81" i="13"/>
  <c r="CW74" i="13"/>
  <c r="CW64" i="13"/>
  <c r="CW57" i="13"/>
  <c r="CW50" i="13"/>
  <c r="CW43" i="13"/>
  <c r="CW36" i="13"/>
  <c r="CZ327" i="15" s="1"/>
  <c r="CW29" i="13"/>
  <c r="CW65" i="13" s="1"/>
  <c r="CW135" i="13" s="1"/>
  <c r="CW22" i="13"/>
  <c r="CW15" i="13"/>
  <c r="CW8" i="13"/>
  <c r="CW73" i="14"/>
  <c r="CW67" i="14"/>
  <c r="CW61" i="14"/>
  <c r="CW55" i="14"/>
  <c r="CW49" i="14"/>
  <c r="CW74" i="14" s="1"/>
  <c r="CW43" i="14"/>
  <c r="CW37" i="14"/>
  <c r="CW31" i="14"/>
  <c r="CW25" i="14"/>
  <c r="CW19" i="14"/>
  <c r="CW13" i="14"/>
  <c r="CW7" i="14"/>
  <c r="CZ328" i="15"/>
  <c r="CZ315" i="15"/>
  <c r="CZ313" i="15"/>
  <c r="CZ307" i="15"/>
  <c r="CZ297" i="15"/>
  <c r="CZ291" i="15"/>
  <c r="CZ299" i="15" s="1"/>
  <c r="CZ281" i="15"/>
  <c r="CZ275" i="15"/>
  <c r="CZ283" i="15" s="1"/>
  <c r="CZ265" i="15"/>
  <c r="CZ259" i="15"/>
  <c r="CZ267" i="15" s="1"/>
  <c r="CZ251" i="15"/>
  <c r="CZ249" i="15"/>
  <c r="CZ243" i="15"/>
  <c r="CZ233" i="15"/>
  <c r="CZ227" i="15"/>
  <c r="CZ235" i="15" s="1"/>
  <c r="CZ217" i="15"/>
  <c r="CZ211" i="15"/>
  <c r="CZ219" i="15" s="1"/>
  <c r="CZ201" i="15"/>
  <c r="CZ195" i="15"/>
  <c r="CZ203" i="15" s="1"/>
  <c r="CZ187" i="15"/>
  <c r="CZ185" i="15"/>
  <c r="CZ179" i="15"/>
  <c r="CZ169" i="15"/>
  <c r="CZ171" i="15" s="1"/>
  <c r="CZ159" i="15"/>
  <c r="CZ153" i="15"/>
  <c r="CZ161" i="15" s="1"/>
  <c r="CZ143" i="15"/>
  <c r="CZ137" i="15"/>
  <c r="CZ145" i="15" s="1"/>
  <c r="CZ127" i="15"/>
  <c r="CZ129" i="15" s="1"/>
  <c r="CZ121" i="15"/>
  <c r="CZ111" i="15"/>
  <c r="CZ105" i="15"/>
  <c r="CZ113" i="15" s="1"/>
  <c r="CZ95" i="15"/>
  <c r="CZ89" i="15"/>
  <c r="CZ97" i="15" s="1"/>
  <c r="CZ79" i="15"/>
  <c r="CZ73" i="15"/>
  <c r="CZ81" i="15" s="1"/>
  <c r="CZ63" i="15"/>
  <c r="CZ65" i="15" s="1"/>
  <c r="CZ57" i="15"/>
  <c r="CZ46" i="15"/>
  <c r="CZ40" i="15"/>
  <c r="CZ48" i="15" s="1"/>
  <c r="CZ30" i="15"/>
  <c r="CZ24" i="15"/>
  <c r="CZ32" i="15" s="1"/>
  <c r="CZ14" i="15"/>
  <c r="CZ8" i="15"/>
  <c r="CZ326" i="15" s="1"/>
  <c r="D74" i="14"/>
  <c r="E74" i="14"/>
  <c r="H319" i="15"/>
  <c r="I319" i="15"/>
  <c r="J319" i="15"/>
  <c r="H326" i="15"/>
  <c r="M194" i="78" l="1"/>
  <c r="CW114" i="76"/>
  <c r="CW90" i="75"/>
  <c r="CW34" i="74"/>
  <c r="CW95" i="52"/>
  <c r="CW32" i="42"/>
  <c r="CZ329" i="15"/>
  <c r="CZ16" i="15"/>
  <c r="CZ319" i="15" s="1"/>
  <c r="CZ322" i="15" s="1"/>
  <c r="D7" i="56"/>
  <c r="CX327" i="15"/>
  <c r="CX315" i="15"/>
  <c r="CX313" i="15"/>
  <c r="CX307" i="15"/>
  <c r="CX297" i="15"/>
  <c r="CX291" i="15"/>
  <c r="CX299" i="15" s="1"/>
  <c r="CX281" i="15"/>
  <c r="CX275" i="15"/>
  <c r="CX283" i="15" s="1"/>
  <c r="CX265" i="15"/>
  <c r="CX259" i="15"/>
  <c r="CX267" i="15" s="1"/>
  <c r="CX251" i="15"/>
  <c r="CX249" i="15"/>
  <c r="CX243" i="15"/>
  <c r="CX233" i="15"/>
  <c r="CX227" i="15"/>
  <c r="CX235" i="15" s="1"/>
  <c r="CX217" i="15"/>
  <c r="CX211" i="15"/>
  <c r="CX219" i="15" s="1"/>
  <c r="CX201" i="15"/>
  <c r="CX195" i="15"/>
  <c r="CX203" i="15" s="1"/>
  <c r="CX187" i="15"/>
  <c r="CX185" i="15"/>
  <c r="CX179" i="15"/>
  <c r="CX169" i="15"/>
  <c r="CX171" i="15" s="1"/>
  <c r="CX161" i="15"/>
  <c r="CX159" i="15"/>
  <c r="CX153" i="15"/>
  <c r="CX143" i="15"/>
  <c r="CX137" i="15"/>
  <c r="CX145" i="15" s="1"/>
  <c r="CX127" i="15"/>
  <c r="CX129" i="15" s="1"/>
  <c r="CX121" i="15"/>
  <c r="CX111" i="15"/>
  <c r="CX105" i="15"/>
  <c r="CX113" i="15" s="1"/>
  <c r="CX97" i="15"/>
  <c r="CX95" i="15"/>
  <c r="CX89" i="15"/>
  <c r="CX79" i="15"/>
  <c r="CX73" i="15"/>
  <c r="CX81" i="15" s="1"/>
  <c r="CX63" i="15"/>
  <c r="CX65" i="15" s="1"/>
  <c r="CX57" i="15"/>
  <c r="CX46" i="15"/>
  <c r="CX40" i="15"/>
  <c r="CX48" i="15" s="1"/>
  <c r="CX32" i="15"/>
  <c r="CX30" i="15"/>
  <c r="CX24" i="15"/>
  <c r="CX14" i="15"/>
  <c r="CX328" i="15" s="1"/>
  <c r="CX8" i="15"/>
  <c r="CX16" i="15" s="1"/>
  <c r="CZ330" i="15" l="1"/>
  <c r="CX319" i="15"/>
  <c r="CX322" i="15" s="1"/>
  <c r="CX326" i="15"/>
  <c r="CX329" i="15" s="1"/>
  <c r="CX330" i="15" s="1"/>
  <c r="L191" i="78" l="1"/>
  <c r="L189" i="78"/>
  <c r="L183" i="78"/>
  <c r="L173" i="78"/>
  <c r="L167" i="78"/>
  <c r="L175" i="78" s="1"/>
  <c r="L159" i="78"/>
  <c r="L157" i="78"/>
  <c r="L151" i="78"/>
  <c r="L141" i="78"/>
  <c r="L135" i="78"/>
  <c r="L143" i="78" s="1"/>
  <c r="L127" i="78"/>
  <c r="L125" i="78"/>
  <c r="L119" i="78"/>
  <c r="L109" i="78"/>
  <c r="L103" i="78"/>
  <c r="L111" i="78" s="1"/>
  <c r="L95" i="78"/>
  <c r="L93" i="78"/>
  <c r="L87" i="78"/>
  <c r="L79" i="78"/>
  <c r="L77" i="78"/>
  <c r="L71" i="78"/>
  <c r="L63" i="78"/>
  <c r="L61" i="78"/>
  <c r="L55" i="78"/>
  <c r="L45" i="78"/>
  <c r="L39" i="78"/>
  <c r="L47" i="78" s="1"/>
  <c r="L31" i="78"/>
  <c r="L29" i="78"/>
  <c r="L23" i="78"/>
  <c r="L13" i="78"/>
  <c r="L7" i="78"/>
  <c r="L15" i="78" s="1"/>
  <c r="L194" i="78" s="1"/>
  <c r="CV109" i="76"/>
  <c r="CV103" i="76"/>
  <c r="CV111" i="76" s="1"/>
  <c r="CV93" i="76"/>
  <c r="CV87" i="76"/>
  <c r="CV95" i="76" s="1"/>
  <c r="CV77" i="76"/>
  <c r="CV71" i="76"/>
  <c r="CV79" i="76" s="1"/>
  <c r="CV61" i="76"/>
  <c r="CV55" i="76"/>
  <c r="CV63" i="76" s="1"/>
  <c r="CV45" i="76"/>
  <c r="CV39" i="76"/>
  <c r="CV47" i="76" s="1"/>
  <c r="CV29" i="76"/>
  <c r="CV23" i="76"/>
  <c r="CV31" i="76" s="1"/>
  <c r="CV13" i="76"/>
  <c r="CV7" i="76"/>
  <c r="CV15" i="76" s="1"/>
  <c r="CV85" i="75"/>
  <c r="CV79" i="75"/>
  <c r="CV73" i="75"/>
  <c r="CV87" i="75" s="1"/>
  <c r="CV63" i="75"/>
  <c r="CV57" i="75"/>
  <c r="CV65" i="75" s="1"/>
  <c r="CV51" i="75"/>
  <c r="CV41" i="75"/>
  <c r="CV35" i="75"/>
  <c r="CV29" i="75"/>
  <c r="CV43" i="75" s="1"/>
  <c r="CV19" i="75"/>
  <c r="CV13" i="75"/>
  <c r="CV7" i="75"/>
  <c r="CV21" i="75" s="1"/>
  <c r="CV29" i="74"/>
  <c r="CV23" i="74"/>
  <c r="CV31" i="74" s="1"/>
  <c r="CV13" i="74"/>
  <c r="CV7" i="74"/>
  <c r="CV15" i="74" s="1"/>
  <c r="CV34" i="74" s="1"/>
  <c r="CV41" i="73"/>
  <c r="CV35" i="73"/>
  <c r="CV29" i="73"/>
  <c r="CV43" i="73" s="1"/>
  <c r="CV21" i="73"/>
  <c r="CV46" i="73" s="1"/>
  <c r="CV19" i="73"/>
  <c r="CV13" i="73"/>
  <c r="CV7" i="73"/>
  <c r="CV45" i="71"/>
  <c r="CV39" i="71"/>
  <c r="CV47" i="71" s="1"/>
  <c r="CV29" i="71"/>
  <c r="CV23" i="71"/>
  <c r="CV31" i="71" s="1"/>
  <c r="CV13" i="71"/>
  <c r="CV7" i="71"/>
  <c r="CV15" i="71" s="1"/>
  <c r="CV50" i="71" s="1"/>
  <c r="CV41" i="72"/>
  <c r="CV35" i="72"/>
  <c r="CV29" i="72"/>
  <c r="CV43" i="72" s="1"/>
  <c r="CV19" i="72"/>
  <c r="CV21" i="72" s="1"/>
  <c r="CV46" i="72" s="1"/>
  <c r="CV13" i="72"/>
  <c r="CV7" i="72"/>
  <c r="CV13" i="70"/>
  <c r="CV7" i="70"/>
  <c r="CV15" i="70" s="1"/>
  <c r="CV13" i="69"/>
  <c r="CV7" i="69"/>
  <c r="CV15" i="69" s="1"/>
  <c r="CV37" i="66"/>
  <c r="CV31" i="66"/>
  <c r="CV39" i="66" s="1"/>
  <c r="CV25" i="66"/>
  <c r="CV19" i="66"/>
  <c r="CV13" i="66"/>
  <c r="CV7" i="66"/>
  <c r="CV13" i="64"/>
  <c r="CV7" i="64"/>
  <c r="CV15" i="64" s="1"/>
  <c r="CV13" i="63"/>
  <c r="CV7" i="63"/>
  <c r="CV15" i="63" s="1"/>
  <c r="CV19" i="62"/>
  <c r="CV13" i="62"/>
  <c r="CV7" i="62"/>
  <c r="CV20" i="62" s="1"/>
  <c r="CV13" i="61"/>
  <c r="CV7" i="61"/>
  <c r="CV15" i="61" s="1"/>
  <c r="CV13" i="60"/>
  <c r="CV7" i="60"/>
  <c r="CV15" i="60" s="1"/>
  <c r="CV29" i="56"/>
  <c r="CV23" i="56"/>
  <c r="CV31" i="56" s="1"/>
  <c r="CV13" i="56"/>
  <c r="CV7" i="56"/>
  <c r="CV15" i="56" s="1"/>
  <c r="CV34" i="56" s="1"/>
  <c r="CV13" i="58"/>
  <c r="CV7" i="58"/>
  <c r="CV15" i="58" s="1"/>
  <c r="CV33" i="65"/>
  <c r="CV26" i="65"/>
  <c r="CV35" i="65" s="1"/>
  <c r="CV15" i="65"/>
  <c r="CV8" i="65"/>
  <c r="CV17" i="65" s="1"/>
  <c r="CV90" i="52"/>
  <c r="CV92" i="52" s="1"/>
  <c r="CV84" i="52"/>
  <c r="CV75" i="52"/>
  <c r="CV69" i="52"/>
  <c r="CV77" i="52" s="1"/>
  <c r="CV63" i="52"/>
  <c r="CV53" i="52"/>
  <c r="CV47" i="52"/>
  <c r="CV41" i="52"/>
  <c r="CV35" i="52"/>
  <c r="CV29" i="52"/>
  <c r="CV55" i="52" s="1"/>
  <c r="CV19" i="52"/>
  <c r="CV13" i="52"/>
  <c r="CV7" i="52"/>
  <c r="CV21" i="52" s="1"/>
  <c r="CV13" i="47"/>
  <c r="CV7" i="47"/>
  <c r="CV15" i="47" s="1"/>
  <c r="CV28" i="42"/>
  <c r="CV22" i="42"/>
  <c r="CV29" i="42" s="1"/>
  <c r="CV13" i="42"/>
  <c r="CV7" i="42"/>
  <c r="CV14" i="42" s="1"/>
  <c r="CV13" i="43"/>
  <c r="CV7" i="43"/>
  <c r="CV15" i="43" s="1"/>
  <c r="CV13" i="29"/>
  <c r="CV7" i="29"/>
  <c r="CV15" i="29" s="1"/>
  <c r="CV26" i="30"/>
  <c r="CV20" i="30"/>
  <c r="CV28" i="30" s="1"/>
  <c r="CV14" i="30"/>
  <c r="CV8" i="30"/>
  <c r="CV13" i="27"/>
  <c r="CV7" i="27"/>
  <c r="CV15" i="27" s="1"/>
  <c r="CV13" i="26"/>
  <c r="CV7" i="26"/>
  <c r="CV15" i="26" s="1"/>
  <c r="CV25" i="24"/>
  <c r="CV19" i="24"/>
  <c r="CV13" i="24"/>
  <c r="CV7" i="24"/>
  <c r="CV27" i="24" s="1"/>
  <c r="CV51" i="77"/>
  <c r="CV45" i="77"/>
  <c r="CV38" i="77"/>
  <c r="CV32" i="77"/>
  <c r="CV25" i="77"/>
  <c r="CV19" i="77"/>
  <c r="CV13" i="77"/>
  <c r="CV53" i="77" s="1"/>
  <c r="CV7" i="77"/>
  <c r="CV130" i="13"/>
  <c r="CV123" i="13"/>
  <c r="CV116" i="13"/>
  <c r="CV132" i="13" s="1"/>
  <c r="CV109" i="13"/>
  <c r="CV102" i="13"/>
  <c r="CV95" i="13"/>
  <c r="CV88" i="13"/>
  <c r="CV81" i="13"/>
  <c r="CV74" i="13"/>
  <c r="CV64" i="13"/>
  <c r="CV57" i="13"/>
  <c r="CV50" i="13"/>
  <c r="CV43" i="13"/>
  <c r="CV36" i="13"/>
  <c r="CV65" i="13" s="1"/>
  <c r="CV29" i="13"/>
  <c r="CV22" i="13"/>
  <c r="CV15" i="13"/>
  <c r="CV8" i="13"/>
  <c r="CV73" i="14"/>
  <c r="CV67" i="14"/>
  <c r="CV61" i="14"/>
  <c r="CV55" i="14"/>
  <c r="CV49" i="14"/>
  <c r="CV43" i="14"/>
  <c r="CV37" i="14"/>
  <c r="CV31" i="14"/>
  <c r="CV25" i="14"/>
  <c r="CV19" i="14"/>
  <c r="CV13" i="14"/>
  <c r="CV7" i="14"/>
  <c r="CV74" i="14" s="1"/>
  <c r="CY313" i="15"/>
  <c r="CY307" i="15"/>
  <c r="CY315" i="15" s="1"/>
  <c r="CY297" i="15"/>
  <c r="CY291" i="15"/>
  <c r="CY299" i="15" s="1"/>
  <c r="CY281" i="15"/>
  <c r="CY275" i="15"/>
  <c r="CY283" i="15" s="1"/>
  <c r="CY265" i="15"/>
  <c r="CY267" i="15" s="1"/>
  <c r="CY259" i="15"/>
  <c r="CY249" i="15"/>
  <c r="CY243" i="15"/>
  <c r="CY251" i="15" s="1"/>
  <c r="CY233" i="15"/>
  <c r="CY227" i="15"/>
  <c r="CY235" i="15" s="1"/>
  <c r="CY217" i="15"/>
  <c r="CY211" i="15"/>
  <c r="CY219" i="15" s="1"/>
  <c r="CY201" i="15"/>
  <c r="CY203" i="15" s="1"/>
  <c r="CY195" i="15"/>
  <c r="CY185" i="15"/>
  <c r="CY179" i="15"/>
  <c r="CY187" i="15" s="1"/>
  <c r="CY169" i="15"/>
  <c r="CY171" i="15" s="1"/>
  <c r="CY159" i="15"/>
  <c r="CY161" i="15" s="1"/>
  <c r="CY153" i="15"/>
  <c r="CY145" i="15"/>
  <c r="CY143" i="15"/>
  <c r="CY137" i="15"/>
  <c r="CY127" i="15"/>
  <c r="CY121" i="15"/>
  <c r="CY129" i="15" s="1"/>
  <c r="CY111" i="15"/>
  <c r="CY105" i="15"/>
  <c r="CY113" i="15" s="1"/>
  <c r="CY95" i="15"/>
  <c r="CY89" i="15"/>
  <c r="CY97" i="15" s="1"/>
  <c r="CY81" i="15"/>
  <c r="CY79" i="15"/>
  <c r="CY73" i="15"/>
  <c r="CY63" i="15"/>
  <c r="CY57" i="15"/>
  <c r="CY65" i="15" s="1"/>
  <c r="CY46" i="15"/>
  <c r="CY40" i="15"/>
  <c r="CY48" i="15" s="1"/>
  <c r="CY30" i="15"/>
  <c r="CY24" i="15"/>
  <c r="CY32" i="15" s="1"/>
  <c r="CY16" i="15"/>
  <c r="CY319" i="15" s="1"/>
  <c r="CY14" i="15"/>
  <c r="CY8" i="15"/>
  <c r="K189" i="78"/>
  <c r="K183" i="78"/>
  <c r="K191" i="78" s="1"/>
  <c r="K173" i="78"/>
  <c r="K167" i="78"/>
  <c r="K175" i="78" s="1"/>
  <c r="K157" i="78"/>
  <c r="K151" i="78"/>
  <c r="K159" i="78" s="1"/>
  <c r="K141" i="78"/>
  <c r="K143" i="78" s="1"/>
  <c r="K135" i="78"/>
  <c r="K125" i="78"/>
  <c r="K119" i="78"/>
  <c r="K127" i="78" s="1"/>
  <c r="K109" i="78"/>
  <c r="K103" i="78"/>
  <c r="K111" i="78" s="1"/>
  <c r="K93" i="78"/>
  <c r="K87" i="78"/>
  <c r="K95" i="78" s="1"/>
  <c r="K77" i="78"/>
  <c r="K79" i="78" s="1"/>
  <c r="K71" i="78"/>
  <c r="K61" i="78"/>
  <c r="K55" i="78"/>
  <c r="K63" i="78" s="1"/>
  <c r="K45" i="78"/>
  <c r="K39" i="78"/>
  <c r="K47" i="78" s="1"/>
  <c r="K29" i="78"/>
  <c r="K23" i="78"/>
  <c r="K31" i="78" s="1"/>
  <c r="K13" i="78"/>
  <c r="K15" i="78" s="1"/>
  <c r="K7" i="78"/>
  <c r="CU109" i="76"/>
  <c r="CU103" i="76"/>
  <c r="CU111" i="76" s="1"/>
  <c r="CU93" i="76"/>
  <c r="CU95" i="76" s="1"/>
  <c r="CU87" i="76"/>
  <c r="CU77" i="76"/>
  <c r="CU71" i="76"/>
  <c r="CU79" i="76" s="1"/>
  <c r="CU61" i="76"/>
  <c r="CU63" i="76" s="1"/>
  <c r="CU55" i="76"/>
  <c r="CU45" i="76"/>
  <c r="CU39" i="76"/>
  <c r="CU47" i="76" s="1"/>
  <c r="CU29" i="76"/>
  <c r="CU31" i="76" s="1"/>
  <c r="CU23" i="76"/>
  <c r="CU13" i="76"/>
  <c r="CU7" i="76"/>
  <c r="CU15" i="76" s="1"/>
  <c r="CU85" i="75"/>
  <c r="CU79" i="75"/>
  <c r="CU73" i="75"/>
  <c r="CU87" i="75" s="1"/>
  <c r="CU65" i="75"/>
  <c r="CU63" i="75"/>
  <c r="CU57" i="75"/>
  <c r="CU51" i="75"/>
  <c r="CU41" i="75"/>
  <c r="CU35" i="75"/>
  <c r="CU29" i="75"/>
  <c r="CU43" i="75" s="1"/>
  <c r="CU19" i="75"/>
  <c r="CU13" i="75"/>
  <c r="CU7" i="75"/>
  <c r="CU21" i="75" s="1"/>
  <c r="CU29" i="74"/>
  <c r="CU23" i="74"/>
  <c r="CU31" i="74" s="1"/>
  <c r="CU13" i="74"/>
  <c r="CU7" i="74"/>
  <c r="CU15" i="74" s="1"/>
  <c r="CU34" i="74" s="1"/>
  <c r="CU41" i="73"/>
  <c r="CU35" i="73"/>
  <c r="CU29" i="73"/>
  <c r="CU43" i="73" s="1"/>
  <c r="CU19" i="73"/>
  <c r="CU13" i="73"/>
  <c r="CU21" i="73" s="1"/>
  <c r="CU46" i="73" s="1"/>
  <c r="CU7" i="73"/>
  <c r="CU45" i="71"/>
  <c r="CU39" i="71"/>
  <c r="CU47" i="71" s="1"/>
  <c r="CU29" i="71"/>
  <c r="CU23" i="71"/>
  <c r="CU31" i="71" s="1"/>
  <c r="CU15" i="71"/>
  <c r="CU13" i="71"/>
  <c r="CU7" i="71"/>
  <c r="CU41" i="72"/>
  <c r="CU35" i="72"/>
  <c r="CU29" i="72"/>
  <c r="CU43" i="72" s="1"/>
  <c r="CU19" i="72"/>
  <c r="CU13" i="72"/>
  <c r="CU21" i="72" s="1"/>
  <c r="CU46" i="72" s="1"/>
  <c r="CU7" i="72"/>
  <c r="CU13" i="70"/>
  <c r="CU7" i="70"/>
  <c r="CU15" i="70" s="1"/>
  <c r="CU13" i="69"/>
  <c r="CU7" i="69"/>
  <c r="CU15" i="69" s="1"/>
  <c r="CU37" i="66"/>
  <c r="CU31" i="66"/>
  <c r="CU25" i="66"/>
  <c r="CU19" i="66"/>
  <c r="CU13" i="66"/>
  <c r="CU7" i="66"/>
  <c r="CU39" i="66" s="1"/>
  <c r="CU13" i="64"/>
  <c r="CU7" i="64"/>
  <c r="CU15" i="64" s="1"/>
  <c r="CU13" i="63"/>
  <c r="CU7" i="63"/>
  <c r="CU15" i="63" s="1"/>
  <c r="CU19" i="62"/>
  <c r="CU13" i="62"/>
  <c r="CU7" i="62"/>
  <c r="CU20" i="62" s="1"/>
  <c r="CU13" i="61"/>
  <c r="CU7" i="61"/>
  <c r="CU15" i="61" s="1"/>
  <c r="CU13" i="60"/>
  <c r="CU7" i="60"/>
  <c r="CU15" i="60" s="1"/>
  <c r="CU29" i="56"/>
  <c r="CU23" i="56"/>
  <c r="CU31" i="56" s="1"/>
  <c r="CU13" i="56"/>
  <c r="CU15" i="56" s="1"/>
  <c r="CU34" i="56" s="1"/>
  <c r="CU7" i="56"/>
  <c r="CU13" i="58"/>
  <c r="CU7" i="58"/>
  <c r="CU15" i="58" s="1"/>
  <c r="CU35" i="65"/>
  <c r="CU33" i="65"/>
  <c r="CU26" i="65"/>
  <c r="CU17" i="65"/>
  <c r="CU38" i="65" s="1"/>
  <c r="CU15" i="65"/>
  <c r="CU8" i="65"/>
  <c r="CU90" i="52"/>
  <c r="CU92" i="52" s="1"/>
  <c r="CU84" i="52"/>
  <c r="CU75" i="52"/>
  <c r="CU69" i="52"/>
  <c r="CU77" i="52" s="1"/>
  <c r="CU63" i="52"/>
  <c r="CU53" i="52"/>
  <c r="CU47" i="52"/>
  <c r="CU41" i="52"/>
  <c r="CU35" i="52"/>
  <c r="CU29" i="52"/>
  <c r="CU55" i="52" s="1"/>
  <c r="CU19" i="52"/>
  <c r="CU13" i="52"/>
  <c r="CU7" i="52"/>
  <c r="CU21" i="52" s="1"/>
  <c r="CU13" i="47"/>
  <c r="CU7" i="47"/>
  <c r="CU15" i="47" s="1"/>
  <c r="CU28" i="42"/>
  <c r="CU22" i="42"/>
  <c r="CU29" i="42" s="1"/>
  <c r="CU13" i="42"/>
  <c r="CU7" i="42"/>
  <c r="CU14" i="42" s="1"/>
  <c r="CU32" i="42" s="1"/>
  <c r="CU13" i="43"/>
  <c r="CU7" i="43"/>
  <c r="CU15" i="43" s="1"/>
  <c r="CU13" i="29"/>
  <c r="CU7" i="29"/>
  <c r="CU15" i="29" s="1"/>
  <c r="CU26" i="30"/>
  <c r="CU20" i="30"/>
  <c r="CU28" i="30" s="1"/>
  <c r="CU14" i="30"/>
  <c r="CU8" i="30"/>
  <c r="CU13" i="27"/>
  <c r="CU7" i="27"/>
  <c r="CU15" i="27" s="1"/>
  <c r="CU13" i="26"/>
  <c r="CU7" i="26"/>
  <c r="CU15" i="26" s="1"/>
  <c r="CU25" i="24"/>
  <c r="CU19" i="24"/>
  <c r="CU13" i="24"/>
  <c r="CU7" i="24"/>
  <c r="CU27" i="24" s="1"/>
  <c r="CU51" i="77"/>
  <c r="CU45" i="77"/>
  <c r="CU38" i="77"/>
  <c r="CU32" i="77"/>
  <c r="CU25" i="77"/>
  <c r="CU19" i="77"/>
  <c r="CU13" i="77"/>
  <c r="CU7" i="77"/>
  <c r="CU53" i="77" s="1"/>
  <c r="CU130" i="13"/>
  <c r="CU123" i="13"/>
  <c r="CU116" i="13"/>
  <c r="CU109" i="13"/>
  <c r="CU102" i="13"/>
  <c r="CU95" i="13"/>
  <c r="CU88" i="13"/>
  <c r="CU81" i="13"/>
  <c r="CU74" i="13"/>
  <c r="CU132" i="13" s="1"/>
  <c r="CU64" i="13"/>
  <c r="CU57" i="13"/>
  <c r="CU50" i="13"/>
  <c r="CU43" i="13"/>
  <c r="CU36" i="13"/>
  <c r="CU29" i="13"/>
  <c r="CU22" i="13"/>
  <c r="CU65" i="13" s="1"/>
  <c r="CU15" i="13"/>
  <c r="CU8" i="13"/>
  <c r="CU73" i="14"/>
  <c r="CU67" i="14"/>
  <c r="CU61" i="14"/>
  <c r="CU55" i="14"/>
  <c r="CU49" i="14"/>
  <c r="CU43" i="14"/>
  <c r="CU37" i="14"/>
  <c r="CU31" i="14"/>
  <c r="CU25" i="14"/>
  <c r="CU19" i="14"/>
  <c r="CU13" i="14"/>
  <c r="CU7" i="14"/>
  <c r="F72" i="14"/>
  <c r="F71" i="14"/>
  <c r="F70" i="14"/>
  <c r="F69" i="14"/>
  <c r="F54" i="14"/>
  <c r="F53" i="14"/>
  <c r="F52" i="14"/>
  <c r="F51" i="14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AB326" i="15"/>
  <c r="AC326" i="15"/>
  <c r="AD326" i="15"/>
  <c r="AE326" i="15"/>
  <c r="AF326" i="15"/>
  <c r="AG326" i="15"/>
  <c r="AH326" i="15"/>
  <c r="AI326" i="15"/>
  <c r="AJ326" i="15"/>
  <c r="AK326" i="15"/>
  <c r="AL326" i="15"/>
  <c r="AM326" i="15"/>
  <c r="AN326" i="15"/>
  <c r="AO326" i="15"/>
  <c r="AP326" i="15"/>
  <c r="AQ326" i="15"/>
  <c r="AR326" i="15"/>
  <c r="AS326" i="15"/>
  <c r="AT326" i="15"/>
  <c r="AU326" i="15"/>
  <c r="AV326" i="15"/>
  <c r="AW326" i="15"/>
  <c r="AX326" i="15"/>
  <c r="AY326" i="15"/>
  <c r="AZ326" i="15"/>
  <c r="BA326" i="15"/>
  <c r="BB326" i="15"/>
  <c r="BC326" i="15"/>
  <c r="BD326" i="15"/>
  <c r="BE326" i="15"/>
  <c r="BF326" i="15"/>
  <c r="BG326" i="15"/>
  <c r="BH326" i="15"/>
  <c r="BI326" i="15"/>
  <c r="BK326" i="15"/>
  <c r="BL326" i="15"/>
  <c r="BM326" i="15"/>
  <c r="BN326" i="15"/>
  <c r="BO326" i="15"/>
  <c r="BP326" i="15"/>
  <c r="BQ326" i="15"/>
  <c r="BR326" i="15"/>
  <c r="BS326" i="15"/>
  <c r="BT326" i="15"/>
  <c r="BU326" i="15"/>
  <c r="BV326" i="15"/>
  <c r="BW326" i="15"/>
  <c r="BX326" i="15"/>
  <c r="BY326" i="15"/>
  <c r="BZ326" i="15"/>
  <c r="CA326" i="15"/>
  <c r="CB326" i="15"/>
  <c r="CC326" i="15"/>
  <c r="CD326" i="15"/>
  <c r="CE326" i="15"/>
  <c r="CF326" i="15"/>
  <c r="CG326" i="15"/>
  <c r="CH326" i="15"/>
  <c r="CI326" i="15"/>
  <c r="CJ326" i="15"/>
  <c r="CK326" i="15"/>
  <c r="CL326" i="15"/>
  <c r="CM326" i="15"/>
  <c r="CN326" i="15"/>
  <c r="CO326" i="15"/>
  <c r="CP326" i="15"/>
  <c r="CQ326" i="15"/>
  <c r="CR326" i="15"/>
  <c r="CS326" i="15"/>
  <c r="CT326" i="15"/>
  <c r="CU326" i="15"/>
  <c r="CV326" i="15"/>
  <c r="CW326" i="15"/>
  <c r="K328" i="15"/>
  <c r="L328" i="15"/>
  <c r="M328" i="15"/>
  <c r="CU328" i="15"/>
  <c r="I74" i="14"/>
  <c r="L322" i="15" s="1"/>
  <c r="L330" i="15" s="1"/>
  <c r="J74" i="14"/>
  <c r="M322" i="15" s="1"/>
  <c r="M330" i="15" s="1"/>
  <c r="CR74" i="14"/>
  <c r="CU322" i="15" s="1"/>
  <c r="CU330" i="15" s="1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G73" i="14"/>
  <c r="E73" i="14"/>
  <c r="D73" i="14"/>
  <c r="J72" i="14"/>
  <c r="I72" i="14"/>
  <c r="J71" i="14"/>
  <c r="I71" i="14"/>
  <c r="H71" i="14" s="1"/>
  <c r="J70" i="14"/>
  <c r="I70" i="14"/>
  <c r="J69" i="14"/>
  <c r="H69" i="14" s="1"/>
  <c r="I69" i="14"/>
  <c r="H68" i="14"/>
  <c r="CT67" i="14"/>
  <c r="CS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F67" i="14"/>
  <c r="E67" i="14"/>
  <c r="D67" i="14"/>
  <c r="G66" i="14"/>
  <c r="H66" i="14" s="1"/>
  <c r="G65" i="14"/>
  <c r="H65" i="14" s="1"/>
  <c r="G64" i="14"/>
  <c r="G63" i="14"/>
  <c r="H63" i="14" s="1"/>
  <c r="H62" i="14"/>
  <c r="CT61" i="14"/>
  <c r="CS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F61" i="14"/>
  <c r="E61" i="14"/>
  <c r="D61" i="14"/>
  <c r="G60" i="14"/>
  <c r="H60" i="14" s="1"/>
  <c r="G59" i="14"/>
  <c r="H59" i="14" s="1"/>
  <c r="G58" i="14"/>
  <c r="H58" i="14" s="1"/>
  <c r="G57" i="14"/>
  <c r="H57" i="14" s="1"/>
  <c r="CT55" i="14"/>
  <c r="CS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J326" i="15" s="1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G55" i="14"/>
  <c r="E55" i="14"/>
  <c r="D55" i="14"/>
  <c r="J54" i="14"/>
  <c r="I54" i="14"/>
  <c r="J53" i="14"/>
  <c r="I53" i="14"/>
  <c r="J52" i="14"/>
  <c r="I52" i="14"/>
  <c r="H52" i="14" s="1"/>
  <c r="J51" i="14"/>
  <c r="I51" i="14"/>
  <c r="B51" i="14"/>
  <c r="F73" i="14" l="1"/>
  <c r="CU74" i="14"/>
  <c r="CV114" i="76"/>
  <c r="CV90" i="75"/>
  <c r="CV38" i="65"/>
  <c r="CV95" i="52"/>
  <c r="CV32" i="42"/>
  <c r="CY328" i="15"/>
  <c r="CV135" i="13"/>
  <c r="CY327" i="15"/>
  <c r="CY322" i="15"/>
  <c r="CY326" i="15"/>
  <c r="K194" i="78"/>
  <c r="CU114" i="76"/>
  <c r="CU90" i="75"/>
  <c r="CU50" i="71"/>
  <c r="CU95" i="52"/>
  <c r="CU135" i="13"/>
  <c r="H72" i="14"/>
  <c r="H53" i="14"/>
  <c r="G67" i="14"/>
  <c r="H67" i="14" s="1"/>
  <c r="H54" i="14"/>
  <c r="H70" i="14"/>
  <c r="F55" i="14"/>
  <c r="H51" i="14"/>
  <c r="H64" i="14"/>
  <c r="G61" i="14"/>
  <c r="H61" i="14" s="1"/>
  <c r="CY329" i="15" l="1"/>
  <c r="CY330" i="15" s="1"/>
  <c r="CT109" i="76"/>
  <c r="CT103" i="76"/>
  <c r="CT111" i="76" s="1"/>
  <c r="CT93" i="76"/>
  <c r="CT87" i="76"/>
  <c r="CT95" i="76" s="1"/>
  <c r="CT77" i="76"/>
  <c r="CT71" i="76"/>
  <c r="CT79" i="76" s="1"/>
  <c r="CT61" i="76"/>
  <c r="CT63" i="76" s="1"/>
  <c r="CT55" i="76"/>
  <c r="CT45" i="76"/>
  <c r="CT39" i="76"/>
  <c r="CT47" i="76" s="1"/>
  <c r="CT29" i="76"/>
  <c r="CT23" i="76"/>
  <c r="CT31" i="76" s="1"/>
  <c r="CT13" i="76"/>
  <c r="CT7" i="76"/>
  <c r="CT15" i="76" s="1"/>
  <c r="CT85" i="75"/>
  <c r="CT79" i="75"/>
  <c r="CT73" i="75"/>
  <c r="CT87" i="75" s="1"/>
  <c r="CT65" i="75"/>
  <c r="CT63" i="75"/>
  <c r="CT57" i="75"/>
  <c r="CT51" i="75"/>
  <c r="CT41" i="75"/>
  <c r="CT35" i="75"/>
  <c r="CT43" i="75" s="1"/>
  <c r="CT29" i="75"/>
  <c r="CT19" i="75"/>
  <c r="CT13" i="75"/>
  <c r="CT7" i="75"/>
  <c r="CT21" i="75" s="1"/>
  <c r="CT29" i="74"/>
  <c r="CT23" i="74"/>
  <c r="CT31" i="74" s="1"/>
  <c r="CT13" i="74"/>
  <c r="CT7" i="74"/>
  <c r="CT15" i="74" s="1"/>
  <c r="CT34" i="74" s="1"/>
  <c r="CT41" i="73"/>
  <c r="CT35" i="73"/>
  <c r="CT43" i="73" s="1"/>
  <c r="CT29" i="73"/>
  <c r="CT19" i="73"/>
  <c r="CT13" i="73"/>
  <c r="CT21" i="73" s="1"/>
  <c r="CT46" i="73" s="1"/>
  <c r="CT7" i="73"/>
  <c r="CT45" i="71"/>
  <c r="CT39" i="71"/>
  <c r="CT47" i="71" s="1"/>
  <c r="CT29" i="71"/>
  <c r="CT23" i="71"/>
  <c r="CT31" i="71" s="1"/>
  <c r="CT13" i="71"/>
  <c r="CT7" i="71"/>
  <c r="CT15" i="71" s="1"/>
  <c r="CT41" i="72"/>
  <c r="CT35" i="72"/>
  <c r="CT29" i="72"/>
  <c r="CT43" i="72" s="1"/>
  <c r="CT19" i="72"/>
  <c r="CT13" i="72"/>
  <c r="CT7" i="72"/>
  <c r="CT21" i="72" s="1"/>
  <c r="CT46" i="72" s="1"/>
  <c r="CT13" i="70"/>
  <c r="CT7" i="70"/>
  <c r="CT15" i="70" s="1"/>
  <c r="CT13" i="69"/>
  <c r="CT7" i="69"/>
  <c r="CT15" i="69" s="1"/>
  <c r="CT37" i="66"/>
  <c r="CT31" i="66"/>
  <c r="CT25" i="66"/>
  <c r="CT39" i="66" s="1"/>
  <c r="CT19" i="66"/>
  <c r="CT13" i="66"/>
  <c r="CT7" i="66"/>
  <c r="CT13" i="64"/>
  <c r="CT7" i="64"/>
  <c r="CT15" i="64" s="1"/>
  <c r="CT13" i="63"/>
  <c r="CT7" i="63"/>
  <c r="CT15" i="63" s="1"/>
  <c r="CT19" i="62"/>
  <c r="CT13" i="62"/>
  <c r="CT7" i="62"/>
  <c r="CT20" i="62" s="1"/>
  <c r="CT15" i="61"/>
  <c r="CT13" i="61"/>
  <c r="CT7" i="61"/>
  <c r="CT13" i="60"/>
  <c r="CT7" i="60"/>
  <c r="CT15" i="60" s="1"/>
  <c r="CT29" i="56"/>
  <c r="CT23" i="56"/>
  <c r="CT31" i="56" s="1"/>
  <c r="CT13" i="56"/>
  <c r="CT7" i="56"/>
  <c r="CT15" i="56" s="1"/>
  <c r="CT34" i="56" s="1"/>
  <c r="CT13" i="58"/>
  <c r="CT7" i="58"/>
  <c r="CT15" i="58" s="1"/>
  <c r="CT33" i="65"/>
  <c r="CT26" i="65"/>
  <c r="CT35" i="65" s="1"/>
  <c r="CT15" i="65"/>
  <c r="CT8" i="65"/>
  <c r="CT17" i="65" s="1"/>
  <c r="CT38" i="65" s="1"/>
  <c r="CT90" i="52"/>
  <c r="CT92" i="52" s="1"/>
  <c r="CT84" i="52"/>
  <c r="CT75" i="52"/>
  <c r="CT69" i="52"/>
  <c r="CT63" i="52"/>
  <c r="CT77" i="52" s="1"/>
  <c r="CT53" i="52"/>
  <c r="CT47" i="52"/>
  <c r="CT41" i="52"/>
  <c r="CT35" i="52"/>
  <c r="CT29" i="52"/>
  <c r="CT55" i="52" s="1"/>
  <c r="CT19" i="52"/>
  <c r="CT21" i="52" s="1"/>
  <c r="CT95" i="52" s="1"/>
  <c r="CT13" i="52"/>
  <c r="CT7" i="52"/>
  <c r="CT13" i="47"/>
  <c r="CT7" i="47"/>
  <c r="CT15" i="47" s="1"/>
  <c r="CT28" i="42"/>
  <c r="CT22" i="42"/>
  <c r="CT29" i="42" s="1"/>
  <c r="CT13" i="42"/>
  <c r="CT7" i="42"/>
  <c r="CT14" i="42" s="1"/>
  <c r="CT32" i="42" s="1"/>
  <c r="CT13" i="43"/>
  <c r="CT7" i="43"/>
  <c r="CT15" i="43" s="1"/>
  <c r="CT13" i="29"/>
  <c r="CT15" i="29" s="1"/>
  <c r="CT7" i="29"/>
  <c r="CT26" i="30"/>
  <c r="CT20" i="30"/>
  <c r="CT28" i="30" s="1"/>
  <c r="CT14" i="30"/>
  <c r="CT8" i="30"/>
  <c r="CT13" i="27"/>
  <c r="CT7" i="27"/>
  <c r="CT15" i="27" s="1"/>
  <c r="CT13" i="26"/>
  <c r="CT7" i="26"/>
  <c r="CT15" i="26" s="1"/>
  <c r="CT25" i="24"/>
  <c r="CT19" i="24"/>
  <c r="CT13" i="24"/>
  <c r="CT7" i="24"/>
  <c r="CT27" i="24" s="1"/>
  <c r="CT51" i="77"/>
  <c r="CT45" i="77"/>
  <c r="CT38" i="77"/>
  <c r="CT32" i="77"/>
  <c r="CT25" i="77"/>
  <c r="CT19" i="77"/>
  <c r="CT13" i="77"/>
  <c r="CT7" i="77"/>
  <c r="CT53" i="77" s="1"/>
  <c r="CT130" i="13"/>
  <c r="CT123" i="13"/>
  <c r="CT116" i="13"/>
  <c r="CT109" i="13"/>
  <c r="CT102" i="13"/>
  <c r="CT95" i="13"/>
  <c r="CT88" i="13"/>
  <c r="CT81" i="13"/>
  <c r="CT132" i="13" s="1"/>
  <c r="CT74" i="13"/>
  <c r="CT64" i="13"/>
  <c r="CT57" i="13"/>
  <c r="CT50" i="13"/>
  <c r="CT43" i="13"/>
  <c r="CT36" i="13"/>
  <c r="CT29" i="13"/>
  <c r="CT22" i="13"/>
  <c r="CT15" i="13"/>
  <c r="CT8" i="13"/>
  <c r="CT65" i="13" s="1"/>
  <c r="CT49" i="14"/>
  <c r="CT43" i="14"/>
  <c r="CT37" i="14"/>
  <c r="CT31" i="14"/>
  <c r="CT25" i="14"/>
  <c r="CT19" i="14"/>
  <c r="CT13" i="14"/>
  <c r="CT7" i="14"/>
  <c r="CW313" i="15"/>
  <c r="CW307" i="15"/>
  <c r="CW315" i="15" s="1"/>
  <c r="CW297" i="15"/>
  <c r="CW291" i="15"/>
  <c r="CW299" i="15" s="1"/>
  <c r="CW281" i="15"/>
  <c r="CW275" i="15"/>
  <c r="CW283" i="15" s="1"/>
  <c r="CW265" i="15"/>
  <c r="CW259" i="15"/>
  <c r="CW267" i="15" s="1"/>
  <c r="CW249" i="15"/>
  <c r="CW243" i="15"/>
  <c r="CW251" i="15" s="1"/>
  <c r="CW233" i="15"/>
  <c r="CW227" i="15"/>
  <c r="CW235" i="15" s="1"/>
  <c r="CW217" i="15"/>
  <c r="CW211" i="15"/>
  <c r="CW219" i="15" s="1"/>
  <c r="CW201" i="15"/>
  <c r="CW195" i="15"/>
  <c r="CW203" i="15" s="1"/>
  <c r="CW185" i="15"/>
  <c r="CW179" i="15"/>
  <c r="CW187" i="15" s="1"/>
  <c r="CW169" i="15"/>
  <c r="CW171" i="15" s="1"/>
  <c r="CW159" i="15"/>
  <c r="CW153" i="15"/>
  <c r="CW161" i="15" s="1"/>
  <c r="CW145" i="15"/>
  <c r="CW143" i="15"/>
  <c r="CW137" i="15"/>
  <c r="CW127" i="15"/>
  <c r="CW121" i="15"/>
  <c r="CW129" i="15" s="1"/>
  <c r="CW111" i="15"/>
  <c r="CW105" i="15"/>
  <c r="CW113" i="15" s="1"/>
  <c r="CW95" i="15"/>
  <c r="CW89" i="15"/>
  <c r="CW97" i="15" s="1"/>
  <c r="CW81" i="15"/>
  <c r="CW79" i="15"/>
  <c r="CW73" i="15"/>
  <c r="CW63" i="15"/>
  <c r="CW57" i="15"/>
  <c r="CW65" i="15" s="1"/>
  <c r="CW46" i="15"/>
  <c r="CW40" i="15"/>
  <c r="CW48" i="15" s="1"/>
  <c r="CW30" i="15"/>
  <c r="CW24" i="15"/>
  <c r="CW32" i="15" s="1"/>
  <c r="CW16" i="15"/>
  <c r="CW14" i="15"/>
  <c r="CW8" i="15"/>
  <c r="J189" i="78"/>
  <c r="J183" i="78"/>
  <c r="J191" i="78" s="1"/>
  <c r="J173" i="78"/>
  <c r="J167" i="78"/>
  <c r="J175" i="78" s="1"/>
  <c r="J157" i="78"/>
  <c r="J151" i="78"/>
  <c r="J159" i="78" s="1"/>
  <c r="J141" i="78"/>
  <c r="J135" i="78"/>
  <c r="J143" i="78" s="1"/>
  <c r="J125" i="78"/>
  <c r="J119" i="78"/>
  <c r="J127" i="78" s="1"/>
  <c r="J109" i="78"/>
  <c r="J103" i="78"/>
  <c r="J111" i="78" s="1"/>
  <c r="J93" i="78"/>
  <c r="J87" i="78"/>
  <c r="J95" i="78" s="1"/>
  <c r="J77" i="78"/>
  <c r="J71" i="78"/>
  <c r="J79" i="78" s="1"/>
  <c r="J61" i="78"/>
  <c r="J55" i="78"/>
  <c r="J63" i="78" s="1"/>
  <c r="J45" i="78"/>
  <c r="J39" i="78"/>
  <c r="J47" i="78" s="1"/>
  <c r="J29" i="78"/>
  <c r="J23" i="78"/>
  <c r="J31" i="78" s="1"/>
  <c r="J13" i="78"/>
  <c r="J7" i="78"/>
  <c r="J15" i="78" s="1"/>
  <c r="I189" i="78"/>
  <c r="I183" i="78"/>
  <c r="I191" i="78" s="1"/>
  <c r="I173" i="78"/>
  <c r="I167" i="78"/>
  <c r="I175" i="78" s="1"/>
  <c r="I159" i="78"/>
  <c r="I157" i="78"/>
  <c r="I151" i="78"/>
  <c r="I141" i="78"/>
  <c r="I143" i="78" s="1"/>
  <c r="I135" i="78"/>
  <c r="I125" i="78"/>
  <c r="I119" i="78"/>
  <c r="I127" i="78" s="1"/>
  <c r="I109" i="78"/>
  <c r="I103" i="78"/>
  <c r="I111" i="78" s="1"/>
  <c r="I95" i="78"/>
  <c r="I93" i="78"/>
  <c r="I87" i="78"/>
  <c r="I77" i="78"/>
  <c r="I79" i="78" s="1"/>
  <c r="I71" i="78"/>
  <c r="I61" i="78"/>
  <c r="I55" i="78"/>
  <c r="I63" i="78" s="1"/>
  <c r="I45" i="78"/>
  <c r="I39" i="78"/>
  <c r="I47" i="78" s="1"/>
  <c r="I31" i="78"/>
  <c r="I29" i="78"/>
  <c r="I23" i="78"/>
  <c r="I13" i="78"/>
  <c r="I15" i="78" s="1"/>
  <c r="I7" i="78"/>
  <c r="CS109" i="76"/>
  <c r="CS111" i="76" s="1"/>
  <c r="CS103" i="76"/>
  <c r="CS93" i="76"/>
  <c r="CS87" i="76"/>
  <c r="CS95" i="76" s="1"/>
  <c r="CS77" i="76"/>
  <c r="CS71" i="76"/>
  <c r="CS79" i="76" s="1"/>
  <c r="CS61" i="76"/>
  <c r="CS63" i="76" s="1"/>
  <c r="CS55" i="76"/>
  <c r="CS45" i="76"/>
  <c r="CS47" i="76" s="1"/>
  <c r="CS39" i="76"/>
  <c r="CS29" i="76"/>
  <c r="CS23" i="76"/>
  <c r="CS31" i="76" s="1"/>
  <c r="CS13" i="76"/>
  <c r="CS7" i="76"/>
  <c r="CS15" i="76" s="1"/>
  <c r="CS85" i="75"/>
  <c r="CS79" i="75"/>
  <c r="CS73" i="75"/>
  <c r="CS87" i="75" s="1"/>
  <c r="CS63" i="75"/>
  <c r="CS57" i="75"/>
  <c r="CS51" i="75"/>
  <c r="CS65" i="75" s="1"/>
  <c r="CS41" i="75"/>
  <c r="CS35" i="75"/>
  <c r="CS29" i="75"/>
  <c r="CS43" i="75" s="1"/>
  <c r="CS19" i="75"/>
  <c r="CS13" i="75"/>
  <c r="CS7" i="75"/>
  <c r="CS21" i="75" s="1"/>
  <c r="CS90" i="75" s="1"/>
  <c r="CS29" i="74"/>
  <c r="CS23" i="74"/>
  <c r="CS31" i="74" s="1"/>
  <c r="CS13" i="74"/>
  <c r="CS7" i="74"/>
  <c r="CS15" i="74" s="1"/>
  <c r="CS34" i="74" s="1"/>
  <c r="CS41" i="73"/>
  <c r="CS35" i="73"/>
  <c r="CS29" i="73"/>
  <c r="CS43" i="73" s="1"/>
  <c r="CS19" i="73"/>
  <c r="CS13" i="73"/>
  <c r="CS7" i="73"/>
  <c r="CS21" i="73" s="1"/>
  <c r="CS45" i="71"/>
  <c r="CS39" i="71"/>
  <c r="CS47" i="71" s="1"/>
  <c r="CS29" i="71"/>
  <c r="CS23" i="71"/>
  <c r="CS31" i="71" s="1"/>
  <c r="CS13" i="71"/>
  <c r="CS7" i="71"/>
  <c r="CS15" i="71" s="1"/>
  <c r="CS41" i="72"/>
  <c r="CS35" i="72"/>
  <c r="CS29" i="72"/>
  <c r="CS43" i="72" s="1"/>
  <c r="CS19" i="72"/>
  <c r="CS13" i="72"/>
  <c r="CS7" i="72"/>
  <c r="CS21" i="72" s="1"/>
  <c r="CS46" i="72" s="1"/>
  <c r="CS13" i="70"/>
  <c r="CS7" i="70"/>
  <c r="CS15" i="70" s="1"/>
  <c r="CS13" i="69"/>
  <c r="CS7" i="69"/>
  <c r="CS15" i="69" s="1"/>
  <c r="CS37" i="66"/>
  <c r="CS31" i="66"/>
  <c r="CS25" i="66"/>
  <c r="CS19" i="66"/>
  <c r="CS13" i="66"/>
  <c r="CS7" i="66"/>
  <c r="CS39" i="66" s="1"/>
  <c r="CS13" i="64"/>
  <c r="CS7" i="64"/>
  <c r="CS15" i="64" s="1"/>
  <c r="CS13" i="63"/>
  <c r="CS7" i="63"/>
  <c r="CS15" i="63" s="1"/>
  <c r="CS19" i="62"/>
  <c r="CS13" i="62"/>
  <c r="CS7" i="62"/>
  <c r="CS20" i="62" s="1"/>
  <c r="CS13" i="61"/>
  <c r="CS7" i="61"/>
  <c r="CS15" i="61" s="1"/>
  <c r="CS13" i="60"/>
  <c r="CS7" i="60"/>
  <c r="CS15" i="60" s="1"/>
  <c r="CS29" i="56"/>
  <c r="CS23" i="56"/>
  <c r="CS31" i="56" s="1"/>
  <c r="CS13" i="56"/>
  <c r="CS7" i="56"/>
  <c r="CS15" i="56" s="1"/>
  <c r="CS34" i="56" s="1"/>
  <c r="CS13" i="58"/>
  <c r="CS7" i="58"/>
  <c r="CS15" i="58" s="1"/>
  <c r="CS33" i="65"/>
  <c r="CS26" i="65"/>
  <c r="CS35" i="65" s="1"/>
  <c r="CS15" i="65"/>
  <c r="CS8" i="65"/>
  <c r="CS17" i="65" s="1"/>
  <c r="CS38" i="65" s="1"/>
  <c r="CS90" i="52"/>
  <c r="CS92" i="52" s="1"/>
  <c r="CS84" i="52"/>
  <c r="CS75" i="52"/>
  <c r="CS69" i="52"/>
  <c r="CS63" i="52"/>
  <c r="CS77" i="52" s="1"/>
  <c r="CS53" i="52"/>
  <c r="CS47" i="52"/>
  <c r="CS41" i="52"/>
  <c r="CS55" i="52" s="1"/>
  <c r="CS35" i="52"/>
  <c r="CS29" i="52"/>
  <c r="CS19" i="52"/>
  <c r="CS13" i="52"/>
  <c r="CS7" i="52"/>
  <c r="CS21" i="52" s="1"/>
  <c r="CS13" i="47"/>
  <c r="CS7" i="47"/>
  <c r="CS15" i="47" s="1"/>
  <c r="CS28" i="42"/>
  <c r="CS22" i="42"/>
  <c r="CS29" i="42" s="1"/>
  <c r="CS13" i="42"/>
  <c r="CS7" i="42"/>
  <c r="CS14" i="42" s="1"/>
  <c r="CS32" i="42" s="1"/>
  <c r="CS13" i="43"/>
  <c r="CS7" i="43"/>
  <c r="CS15" i="43" s="1"/>
  <c r="CS13" i="29"/>
  <c r="CS7" i="29"/>
  <c r="CS15" i="29" s="1"/>
  <c r="CS26" i="30"/>
  <c r="CS20" i="30"/>
  <c r="CS28" i="30" s="1"/>
  <c r="CS14" i="30"/>
  <c r="CS8" i="30"/>
  <c r="CS13" i="27"/>
  <c r="CS7" i="27"/>
  <c r="CS15" i="27" s="1"/>
  <c r="CS13" i="26"/>
  <c r="CS7" i="26"/>
  <c r="CS15" i="26" s="1"/>
  <c r="CS25" i="24"/>
  <c r="CS19" i="24"/>
  <c r="CS13" i="24"/>
  <c r="CS7" i="24"/>
  <c r="CS27" i="24" s="1"/>
  <c r="CS53" i="77"/>
  <c r="CS51" i="77"/>
  <c r="CS45" i="77"/>
  <c r="CS38" i="77"/>
  <c r="CS32" i="77"/>
  <c r="CS25" i="77"/>
  <c r="CS19" i="77"/>
  <c r="CS13" i="77"/>
  <c r="CS7" i="77"/>
  <c r="CS130" i="13"/>
  <c r="CS123" i="13"/>
  <c r="CS116" i="13"/>
  <c r="CS109" i="13"/>
  <c r="CS102" i="13"/>
  <c r="CS95" i="13"/>
  <c r="CS88" i="13"/>
  <c r="CS81" i="13"/>
  <c r="CS74" i="13"/>
  <c r="CS132" i="13" s="1"/>
  <c r="CS65" i="13"/>
  <c r="CS64" i="13"/>
  <c r="CS57" i="13"/>
  <c r="CS50" i="13"/>
  <c r="CS43" i="13"/>
  <c r="CS36" i="13"/>
  <c r="CS29" i="13"/>
  <c r="CS22" i="13"/>
  <c r="CS15" i="13"/>
  <c r="CS8" i="13"/>
  <c r="CS49" i="14"/>
  <c r="CS43" i="14"/>
  <c r="CS37" i="14"/>
  <c r="CS31" i="14"/>
  <c r="CS25" i="14"/>
  <c r="CS19" i="14"/>
  <c r="CS13" i="14"/>
  <c r="CV327" i="15" s="1"/>
  <c r="CS7" i="14"/>
  <c r="CV313" i="15"/>
  <c r="CV307" i="15"/>
  <c r="CV315" i="15" s="1"/>
  <c r="CV297" i="15"/>
  <c r="CV299" i="15" s="1"/>
  <c r="CV291" i="15"/>
  <c r="CV281" i="15"/>
  <c r="CV275" i="15"/>
  <c r="CV283" i="15" s="1"/>
  <c r="CV265" i="15"/>
  <c r="CV267" i="15" s="1"/>
  <c r="CV259" i="15"/>
  <c r="CV249" i="15"/>
  <c r="CV243" i="15"/>
  <c r="CV251" i="15" s="1"/>
  <c r="CV233" i="15"/>
  <c r="CV235" i="15" s="1"/>
  <c r="CV227" i="15"/>
  <c r="CV217" i="15"/>
  <c r="CV211" i="15"/>
  <c r="CV219" i="15" s="1"/>
  <c r="CV201" i="15"/>
  <c r="CV203" i="15" s="1"/>
  <c r="CV195" i="15"/>
  <c r="CV185" i="15"/>
  <c r="CV179" i="15"/>
  <c r="CV187" i="15" s="1"/>
  <c r="CV169" i="15"/>
  <c r="CV171" i="15" s="1"/>
  <c r="CV159" i="15"/>
  <c r="CV153" i="15"/>
  <c r="CV161" i="15" s="1"/>
  <c r="CV143" i="15"/>
  <c r="CV137" i="15"/>
  <c r="CV145" i="15" s="1"/>
  <c r="CV127" i="15"/>
  <c r="CV121" i="15"/>
  <c r="CV129" i="15" s="1"/>
  <c r="CV111" i="15"/>
  <c r="CV105" i="15"/>
  <c r="CV113" i="15" s="1"/>
  <c r="CV95" i="15"/>
  <c r="CV89" i="15"/>
  <c r="CV97" i="15" s="1"/>
  <c r="CV79" i="15"/>
  <c r="CV73" i="15"/>
  <c r="CV81" i="15" s="1"/>
  <c r="CV63" i="15"/>
  <c r="CV57" i="15"/>
  <c r="CV65" i="15" s="1"/>
  <c r="CV46" i="15"/>
  <c r="CV40" i="15"/>
  <c r="CV48" i="15" s="1"/>
  <c r="CV30" i="15"/>
  <c r="CV24" i="15"/>
  <c r="CV32" i="15" s="1"/>
  <c r="CV14" i="15"/>
  <c r="CV8" i="15"/>
  <c r="CV16" i="15" s="1"/>
  <c r="CV328" i="15" l="1"/>
  <c r="CV329" i="15" s="1"/>
  <c r="CS74" i="14"/>
  <c r="CV322" i="15" s="1"/>
  <c r="CW328" i="15"/>
  <c r="CT74" i="14"/>
  <c r="CW322" i="15" s="1"/>
  <c r="CV319" i="15"/>
  <c r="CT114" i="76"/>
  <c r="CT90" i="75"/>
  <c r="CT50" i="71"/>
  <c r="CW327" i="15"/>
  <c r="CT135" i="13"/>
  <c r="CW319" i="15"/>
  <c r="J194" i="78"/>
  <c r="I194" i="78"/>
  <c r="CS114" i="76"/>
  <c r="CS46" i="73"/>
  <c r="CS50" i="71"/>
  <c r="CS95" i="52"/>
  <c r="CS135" i="13"/>
  <c r="G51" i="77"/>
  <c r="E51" i="77"/>
  <c r="D51" i="77"/>
  <c r="F50" i="77"/>
  <c r="F49" i="77"/>
  <c r="F48" i="77"/>
  <c r="G45" i="77"/>
  <c r="E45" i="77"/>
  <c r="D45" i="77"/>
  <c r="F44" i="77"/>
  <c r="F43" i="77"/>
  <c r="F42" i="77"/>
  <c r="F41" i="77"/>
  <c r="F45" i="77" s="1"/>
  <c r="CV330" i="15" l="1"/>
  <c r="CW329" i="15"/>
  <c r="CW330" i="15" s="1"/>
  <c r="F51" i="77"/>
  <c r="G189" i="78" l="1"/>
  <c r="F189" i="78"/>
  <c r="E189" i="78"/>
  <c r="D189" i="78"/>
  <c r="F188" i="78"/>
  <c r="F187" i="78"/>
  <c r="F186" i="78"/>
  <c r="F185" i="78"/>
  <c r="B185" i="78"/>
  <c r="G183" i="78"/>
  <c r="G191" i="78" s="1"/>
  <c r="G192" i="78" s="1"/>
  <c r="E183" i="78"/>
  <c r="E191" i="78" s="1"/>
  <c r="E192" i="78" s="1"/>
  <c r="D183" i="78"/>
  <c r="D191" i="78" s="1"/>
  <c r="F182" i="78"/>
  <c r="F181" i="78"/>
  <c r="F180" i="78"/>
  <c r="F179" i="78"/>
  <c r="F183" i="78" s="1"/>
  <c r="F191" i="78" s="1"/>
  <c r="F192" i="78" s="1"/>
  <c r="G173" i="78"/>
  <c r="F173" i="78"/>
  <c r="E173" i="78"/>
  <c r="D173" i="78"/>
  <c r="F172" i="78"/>
  <c r="F171" i="78"/>
  <c r="F170" i="78"/>
  <c r="F169" i="78"/>
  <c r="B169" i="78"/>
  <c r="G167" i="78"/>
  <c r="G175" i="78" s="1"/>
  <c r="G176" i="78" s="1"/>
  <c r="E167" i="78"/>
  <c r="D167" i="78"/>
  <c r="F166" i="78"/>
  <c r="F165" i="78"/>
  <c r="F164" i="78"/>
  <c r="F163" i="78"/>
  <c r="F167" i="78" s="1"/>
  <c r="G157" i="78"/>
  <c r="F157" i="78"/>
  <c r="E157" i="78"/>
  <c r="D157" i="78"/>
  <c r="F156" i="78"/>
  <c r="F155" i="78"/>
  <c r="F154" i="78"/>
  <c r="F153" i="78"/>
  <c r="B153" i="78"/>
  <c r="G151" i="78"/>
  <c r="E151" i="78"/>
  <c r="D151" i="78"/>
  <c r="F150" i="78"/>
  <c r="F149" i="78"/>
  <c r="F148" i="78"/>
  <c r="F147" i="78"/>
  <c r="F151" i="78" s="1"/>
  <c r="G141" i="78"/>
  <c r="F141" i="78"/>
  <c r="E141" i="78"/>
  <c r="D141" i="78"/>
  <c r="F140" i="78"/>
  <c r="F139" i="78"/>
  <c r="F138" i="78"/>
  <c r="F137" i="78"/>
  <c r="B137" i="78"/>
  <c r="G135" i="78"/>
  <c r="E135" i="78"/>
  <c r="D135" i="78"/>
  <c r="F134" i="78"/>
  <c r="F133" i="78"/>
  <c r="F132" i="78"/>
  <c r="F131" i="78"/>
  <c r="F135" i="78" s="1"/>
  <c r="G125" i="78"/>
  <c r="F125" i="78"/>
  <c r="E125" i="78"/>
  <c r="D125" i="78"/>
  <c r="F124" i="78"/>
  <c r="F123" i="78"/>
  <c r="F122" i="78"/>
  <c r="F121" i="78"/>
  <c r="B121" i="78"/>
  <c r="G119" i="78"/>
  <c r="E119" i="78"/>
  <c r="D119" i="78"/>
  <c r="F118" i="78"/>
  <c r="F117" i="78"/>
  <c r="F116" i="78"/>
  <c r="F115" i="78"/>
  <c r="F119" i="78" s="1"/>
  <c r="G109" i="78"/>
  <c r="F109" i="78"/>
  <c r="E109" i="78"/>
  <c r="D109" i="78"/>
  <c r="F108" i="78"/>
  <c r="F107" i="78"/>
  <c r="F106" i="78"/>
  <c r="F105" i="78"/>
  <c r="B105" i="78"/>
  <c r="G103" i="78"/>
  <c r="E103" i="78"/>
  <c r="D103" i="78"/>
  <c r="F102" i="78"/>
  <c r="F101" i="78"/>
  <c r="F100" i="78"/>
  <c r="F99" i="78"/>
  <c r="F103" i="78" s="1"/>
  <c r="G93" i="78"/>
  <c r="F93" i="78"/>
  <c r="E93" i="78"/>
  <c r="D93" i="78"/>
  <c r="F92" i="78"/>
  <c r="F91" i="78"/>
  <c r="F90" i="78"/>
  <c r="F89" i="78"/>
  <c r="B89" i="78"/>
  <c r="G87" i="78"/>
  <c r="E87" i="78"/>
  <c r="D87" i="78"/>
  <c r="F86" i="78"/>
  <c r="F85" i="78"/>
  <c r="F84" i="78"/>
  <c r="F83" i="78"/>
  <c r="F87" i="78" s="1"/>
  <c r="G77" i="78"/>
  <c r="F77" i="78"/>
  <c r="E77" i="78"/>
  <c r="D77" i="78"/>
  <c r="F76" i="78"/>
  <c r="F75" i="78"/>
  <c r="F74" i="78"/>
  <c r="F73" i="78"/>
  <c r="B73" i="78"/>
  <c r="G71" i="78"/>
  <c r="E71" i="78"/>
  <c r="D71" i="78"/>
  <c r="F70" i="78"/>
  <c r="F69" i="78"/>
  <c r="F68" i="78"/>
  <c r="F67" i="78"/>
  <c r="F71" i="78" s="1"/>
  <c r="G61" i="78"/>
  <c r="F61" i="78"/>
  <c r="E61" i="78"/>
  <c r="D61" i="78"/>
  <c r="F60" i="78"/>
  <c r="F59" i="78"/>
  <c r="F58" i="78"/>
  <c r="F57" i="78"/>
  <c r="B57" i="78"/>
  <c r="G55" i="78"/>
  <c r="E55" i="78"/>
  <c r="D55" i="78"/>
  <c r="F54" i="78"/>
  <c r="F53" i="78"/>
  <c r="F52" i="78"/>
  <c r="F51" i="78"/>
  <c r="F55" i="78" s="1"/>
  <c r="G45" i="78"/>
  <c r="F45" i="78"/>
  <c r="E45" i="78"/>
  <c r="D45" i="78"/>
  <c r="F44" i="78"/>
  <c r="F43" i="78"/>
  <c r="F42" i="78"/>
  <c r="F41" i="78"/>
  <c r="B41" i="78"/>
  <c r="G39" i="78"/>
  <c r="E39" i="78"/>
  <c r="D39" i="78"/>
  <c r="F38" i="78"/>
  <c r="F37" i="78"/>
  <c r="F36" i="78"/>
  <c r="F35" i="78"/>
  <c r="F39" i="78" s="1"/>
  <c r="G29" i="78"/>
  <c r="F29" i="78"/>
  <c r="E29" i="78"/>
  <c r="D29" i="78"/>
  <c r="F28" i="78"/>
  <c r="F27" i="78"/>
  <c r="F26" i="78"/>
  <c r="F25" i="78"/>
  <c r="B25" i="78"/>
  <c r="G23" i="78"/>
  <c r="E23" i="78"/>
  <c r="D23" i="78"/>
  <c r="F22" i="78"/>
  <c r="F21" i="78"/>
  <c r="F20" i="78"/>
  <c r="F19" i="78"/>
  <c r="F23" i="78" s="1"/>
  <c r="G13" i="78"/>
  <c r="F13" i="78"/>
  <c r="E13" i="78"/>
  <c r="D13" i="78"/>
  <c r="F12" i="78"/>
  <c r="F11" i="78"/>
  <c r="F10" i="78"/>
  <c r="F9" i="78"/>
  <c r="B9" i="78"/>
  <c r="G7" i="78"/>
  <c r="E7" i="78"/>
  <c r="D7" i="78"/>
  <c r="F6" i="78"/>
  <c r="F5" i="78"/>
  <c r="F4" i="78"/>
  <c r="F3" i="78"/>
  <c r="F7" i="78" s="1"/>
  <c r="F175" i="78" l="1"/>
  <c r="F176" i="78" s="1"/>
  <c r="D143" i="78"/>
  <c r="G143" i="78"/>
  <c r="G144" i="78" s="1"/>
  <c r="E143" i="78"/>
  <c r="E144" i="78" s="1"/>
  <c r="D63" i="78"/>
  <c r="E63" i="78"/>
  <c r="E64" i="78" s="1"/>
  <c r="D175" i="78"/>
  <c r="E175" i="78"/>
  <c r="E176" i="78" s="1"/>
  <c r="D159" i="78"/>
  <c r="F127" i="78"/>
  <c r="F128" i="78" s="1"/>
  <c r="G127" i="78"/>
  <c r="G128" i="78" s="1"/>
  <c r="E111" i="78"/>
  <c r="E112" i="78" s="1"/>
  <c r="D111" i="78"/>
  <c r="E95" i="78"/>
  <c r="E96" i="78" s="1"/>
  <c r="D95" i="78"/>
  <c r="G95" i="78"/>
  <c r="G96" i="78" s="1"/>
  <c r="F79" i="78"/>
  <c r="F80" i="78" s="1"/>
  <c r="G79" i="78"/>
  <c r="G80" i="78" s="1"/>
  <c r="G47" i="78"/>
  <c r="G48" i="78" s="1"/>
  <c r="D47" i="78"/>
  <c r="F31" i="78"/>
  <c r="F32" i="78" s="1"/>
  <c r="G31" i="78"/>
  <c r="G32" i="78" s="1"/>
  <c r="D15" i="78"/>
  <c r="E15" i="78"/>
  <c r="E16" i="78" s="1"/>
  <c r="F15" i="78"/>
  <c r="F16" i="78" s="1"/>
  <c r="F63" i="78"/>
  <c r="F64" i="78" s="1"/>
  <c r="F111" i="78"/>
  <c r="F112" i="78" s="1"/>
  <c r="F159" i="78"/>
  <c r="F160" i="78" s="1"/>
  <c r="E47" i="78"/>
  <c r="E48" i="78" s="1"/>
  <c r="E159" i="78"/>
  <c r="E160" i="78" s="1"/>
  <c r="G159" i="78"/>
  <c r="G160" i="78" s="1"/>
  <c r="G15" i="78"/>
  <c r="G63" i="78"/>
  <c r="G64" i="78" s="1"/>
  <c r="G111" i="78"/>
  <c r="G112" i="78" s="1"/>
  <c r="D31" i="78"/>
  <c r="F47" i="78"/>
  <c r="F48" i="78" s="1"/>
  <c r="D79" i="78"/>
  <c r="F95" i="78"/>
  <c r="F96" i="78" s="1"/>
  <c r="D127" i="78"/>
  <c r="F143" i="78"/>
  <c r="F144" i="78" s="1"/>
  <c r="E79" i="78"/>
  <c r="E80" i="78" s="1"/>
  <c r="E127" i="78"/>
  <c r="E128" i="78" s="1"/>
  <c r="E31" i="78"/>
  <c r="E32" i="78" s="1"/>
  <c r="D194" i="78" l="1"/>
  <c r="G194" i="78"/>
  <c r="G195" i="78" s="1"/>
  <c r="E194" i="78"/>
  <c r="E195" i="78" s="1"/>
  <c r="G16" i="78"/>
  <c r="F194" i="78"/>
  <c r="F195" i="78" s="1"/>
  <c r="CQ13" i="71"/>
  <c r="A302" i="15" l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B293" i="15"/>
  <c r="B294" i="15" s="1"/>
  <c r="B295" i="15" s="1"/>
  <c r="B296" i="15" s="1"/>
  <c r="B297" i="15" s="1"/>
  <c r="B298" i="15" s="1"/>
  <c r="B299" i="15" s="1"/>
  <c r="B300" i="15" s="1"/>
  <c r="B301" i="15" s="1"/>
  <c r="B302" i="15" s="1"/>
  <c r="B277" i="15"/>
  <c r="B278" i="15" s="1"/>
  <c r="B279" i="15" s="1"/>
  <c r="B280" i="15" s="1"/>
  <c r="B281" i="15" s="1"/>
  <c r="B282" i="15" s="1"/>
  <c r="B283" i="15" s="1"/>
  <c r="B284" i="15" s="1"/>
  <c r="B285" i="15" s="1"/>
  <c r="B286" i="15" s="1"/>
  <c r="B261" i="15"/>
  <c r="B262" i="15" s="1"/>
  <c r="B263" i="15" s="1"/>
  <c r="B264" i="15" s="1"/>
  <c r="B265" i="15" s="1"/>
  <c r="B266" i="15" s="1"/>
  <c r="B267" i="15" s="1"/>
  <c r="B268" i="15" s="1"/>
  <c r="B269" i="15" s="1"/>
  <c r="B270" i="15" s="1"/>
  <c r="B245" i="15"/>
  <c r="B246" i="15" s="1"/>
  <c r="B247" i="15" s="1"/>
  <c r="B248" i="15" s="1"/>
  <c r="B249" i="15" s="1"/>
  <c r="B250" i="15" s="1"/>
  <c r="B251" i="15" s="1"/>
  <c r="B252" i="15" s="1"/>
  <c r="B253" i="15" s="1"/>
  <c r="B254" i="15" s="1"/>
  <c r="B229" i="15"/>
  <c r="B230" i="15" s="1"/>
  <c r="B231" i="15" s="1"/>
  <c r="B232" i="15" s="1"/>
  <c r="B233" i="15" s="1"/>
  <c r="B234" i="15" s="1"/>
  <c r="B235" i="15" s="1"/>
  <c r="B236" i="15" s="1"/>
  <c r="B237" i="15" s="1"/>
  <c r="B238" i="15" s="1"/>
  <c r="B213" i="15"/>
  <c r="B214" i="15" s="1"/>
  <c r="B215" i="15" s="1"/>
  <c r="B216" i="15" s="1"/>
  <c r="B217" i="15" s="1"/>
  <c r="B218" i="15" s="1"/>
  <c r="B219" i="15" s="1"/>
  <c r="B220" i="15" s="1"/>
  <c r="B221" i="15" s="1"/>
  <c r="B222" i="15" s="1"/>
  <c r="B197" i="15"/>
  <c r="B198" i="15" s="1"/>
  <c r="B199" i="15" s="1"/>
  <c r="B200" i="15" s="1"/>
  <c r="B201" i="15" s="1"/>
  <c r="B202" i="15" s="1"/>
  <c r="B203" i="15" s="1"/>
  <c r="B204" i="15" s="1"/>
  <c r="B205" i="15" s="1"/>
  <c r="B206" i="15" s="1"/>
  <c r="B181" i="15"/>
  <c r="B182" i="15" s="1"/>
  <c r="B183" i="15" s="1"/>
  <c r="B184" i="15" s="1"/>
  <c r="B185" i="15" s="1"/>
  <c r="B186" i="15" s="1"/>
  <c r="B187" i="15" s="1"/>
  <c r="B188" i="15" s="1"/>
  <c r="B189" i="15" s="1"/>
  <c r="B190" i="15" s="1"/>
  <c r="B155" i="15"/>
  <c r="B156" i="15" s="1"/>
  <c r="B157" i="15" s="1"/>
  <c r="B158" i="15" s="1"/>
  <c r="B159" i="15" s="1"/>
  <c r="B160" i="15" s="1"/>
  <c r="B161" i="15" s="1"/>
  <c r="B162" i="15" s="1"/>
  <c r="B163" i="15" s="1"/>
  <c r="B164" i="15" s="1"/>
  <c r="B139" i="15"/>
  <c r="B140" i="15" s="1"/>
  <c r="B141" i="15" s="1"/>
  <c r="B142" i="15" s="1"/>
  <c r="B143" i="15" s="1"/>
  <c r="B144" i="15" s="1"/>
  <c r="B145" i="15" s="1"/>
  <c r="B146" i="15" s="1"/>
  <c r="B147" i="15" s="1"/>
  <c r="B148" i="15" s="1"/>
  <c r="B123" i="15"/>
  <c r="B124" i="15" s="1"/>
  <c r="B125" i="15" s="1"/>
  <c r="B126" i="15" s="1"/>
  <c r="B127" i="15" s="1"/>
  <c r="B128" i="15" s="1"/>
  <c r="B129" i="15" s="1"/>
  <c r="B130" i="15" s="1"/>
  <c r="B131" i="15" s="1"/>
  <c r="B132" i="15" s="1"/>
  <c r="B107" i="15"/>
  <c r="B108" i="15" s="1"/>
  <c r="B109" i="15" s="1"/>
  <c r="B110" i="15" s="1"/>
  <c r="B111" i="15" s="1"/>
  <c r="B112" i="15" s="1"/>
  <c r="B113" i="15" s="1"/>
  <c r="B114" i="15" s="1"/>
  <c r="B115" i="15" s="1"/>
  <c r="B116" i="15" s="1"/>
  <c r="B91" i="15"/>
  <c r="B92" i="15" s="1"/>
  <c r="B93" i="15" s="1"/>
  <c r="B94" i="15" s="1"/>
  <c r="B95" i="15" s="1"/>
  <c r="B96" i="15" s="1"/>
  <c r="B97" i="15" s="1"/>
  <c r="B98" i="15" s="1"/>
  <c r="B99" i="15" s="1"/>
  <c r="B100" i="15" s="1"/>
  <c r="B75" i="15"/>
  <c r="B76" i="15" s="1"/>
  <c r="B77" i="15" s="1"/>
  <c r="B78" i="15" s="1"/>
  <c r="B79" i="15" s="1"/>
  <c r="B80" i="15" s="1"/>
  <c r="B81" i="15" s="1"/>
  <c r="B82" i="15" s="1"/>
  <c r="B83" i="15" s="1"/>
  <c r="B84" i="15" s="1"/>
  <c r="B59" i="15"/>
  <c r="B60" i="15" s="1"/>
  <c r="B61" i="15" s="1"/>
  <c r="B62" i="15" s="1"/>
  <c r="B63" i="15" s="1"/>
  <c r="B64" i="15" s="1"/>
  <c r="B65" i="15" s="1"/>
  <c r="B66" i="15" s="1"/>
  <c r="B67" i="15" s="1"/>
  <c r="B68" i="15" s="1"/>
  <c r="B42" i="15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26" i="15"/>
  <c r="B27" i="15" s="1"/>
  <c r="B10" i="15"/>
  <c r="B11" i="15" s="1"/>
  <c r="B12" i="15" s="1"/>
  <c r="B13" i="15" s="1"/>
  <c r="B14" i="15" s="1"/>
  <c r="B15" i="15" s="1"/>
  <c r="B16" i="15" s="1"/>
  <c r="B17" i="15" s="1"/>
  <c r="B18" i="15" s="1"/>
  <c r="B19" i="15" s="1"/>
  <c r="A286" i="15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70" i="15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54" i="15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22" i="15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06" i="15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190" i="15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174" i="15"/>
  <c r="A175" i="15" s="1"/>
  <c r="A164" i="15"/>
  <c r="A165" i="15" s="1"/>
  <c r="A166" i="15" s="1"/>
  <c r="A167" i="15" s="1"/>
  <c r="A168" i="15" s="1"/>
  <c r="A169" i="15" s="1"/>
  <c r="A170" i="15" s="1"/>
  <c r="A171" i="15" s="1"/>
  <c r="A172" i="15" s="1"/>
  <c r="A173" i="15" s="1"/>
  <c r="A148" i="15"/>
  <c r="A149" i="15" s="1"/>
  <c r="A132" i="15"/>
  <c r="A133" i="15" s="1"/>
  <c r="A100" i="15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84" i="15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68" i="15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51" i="15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35" i="15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19" i="15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B4" i="15"/>
  <c r="B5" i="15" s="1"/>
  <c r="B6" i="15" s="1"/>
  <c r="B7" i="15" s="1"/>
  <c r="B8" i="15" s="1"/>
  <c r="B9" i="15" s="1"/>
  <c r="A3" i="15"/>
  <c r="A4" i="15" s="1"/>
  <c r="A125" i="15" l="1"/>
  <c r="C124" i="15"/>
  <c r="C78" i="15"/>
  <c r="C76" i="15"/>
  <c r="C77" i="15"/>
  <c r="C246" i="15"/>
  <c r="C247" i="15"/>
  <c r="C296" i="15"/>
  <c r="A297" i="15"/>
  <c r="A298" i="15" s="1"/>
  <c r="A299" i="15" s="1"/>
  <c r="A300" i="15" s="1"/>
  <c r="A301" i="15" s="1"/>
  <c r="A150" i="15"/>
  <c r="A176" i="15"/>
  <c r="A5" i="15"/>
  <c r="C4" i="15"/>
  <c r="A134" i="15"/>
  <c r="B28" i="15"/>
  <c r="C27" i="15"/>
  <c r="C199" i="15"/>
  <c r="C294" i="15"/>
  <c r="C61" i="15"/>
  <c r="C109" i="15"/>
  <c r="C62" i="15"/>
  <c r="C110" i="15"/>
  <c r="C232" i="15"/>
  <c r="C280" i="15"/>
  <c r="C200" i="15"/>
  <c r="C248" i="15"/>
  <c r="C59" i="15"/>
  <c r="C107" i="15"/>
  <c r="C229" i="15"/>
  <c r="C277" i="15"/>
  <c r="C231" i="15"/>
  <c r="C42" i="15"/>
  <c r="C91" i="15"/>
  <c r="C213" i="15"/>
  <c r="C261" i="15"/>
  <c r="C60" i="15"/>
  <c r="C108" i="15"/>
  <c r="C230" i="15"/>
  <c r="C278" i="15"/>
  <c r="C279" i="15"/>
  <c r="C43" i="15"/>
  <c r="C92" i="15"/>
  <c r="C214" i="15"/>
  <c r="C262" i="15"/>
  <c r="C198" i="15"/>
  <c r="C295" i="15"/>
  <c r="C44" i="15"/>
  <c r="C93" i="15"/>
  <c r="C215" i="15"/>
  <c r="C263" i="15"/>
  <c r="C45" i="15"/>
  <c r="C94" i="15"/>
  <c r="C216" i="15"/>
  <c r="C264" i="15"/>
  <c r="C26" i="15"/>
  <c r="C75" i="15"/>
  <c r="C123" i="15"/>
  <c r="C197" i="15"/>
  <c r="C245" i="15"/>
  <c r="C293" i="15"/>
  <c r="A126" i="15" l="1"/>
  <c r="C125" i="15"/>
  <c r="B29" i="15"/>
  <c r="C28" i="15"/>
  <c r="A135" i="15"/>
  <c r="A6" i="15"/>
  <c r="C5" i="15"/>
  <c r="A177" i="15"/>
  <c r="A151" i="15"/>
  <c r="A127" i="15" l="1"/>
  <c r="A128" i="15" s="1"/>
  <c r="A129" i="15" s="1"/>
  <c r="A130" i="15" s="1"/>
  <c r="A131" i="15" s="1"/>
  <c r="C126" i="15"/>
  <c r="A136" i="15"/>
  <c r="A7" i="15"/>
  <c r="C6" i="15"/>
  <c r="A152" i="15"/>
  <c r="A178" i="15"/>
  <c r="B30" i="15"/>
  <c r="B31" i="15" s="1"/>
  <c r="B32" i="15" s="1"/>
  <c r="B33" i="15" s="1"/>
  <c r="B34" i="15" s="1"/>
  <c r="B35" i="15" s="1"/>
  <c r="C29" i="15"/>
  <c r="A179" i="15" l="1"/>
  <c r="A180" i="15" s="1"/>
  <c r="A181" i="15" s="1"/>
  <c r="A153" i="15"/>
  <c r="A154" i="15" s="1"/>
  <c r="A155" i="15" s="1"/>
  <c r="A8" i="15"/>
  <c r="A9" i="15" s="1"/>
  <c r="A10" i="15" s="1"/>
  <c r="C7" i="15"/>
  <c r="A137" i="15"/>
  <c r="A138" i="15" s="1"/>
  <c r="A139" i="15" s="1"/>
  <c r="A156" i="15" l="1"/>
  <c r="C155" i="15"/>
  <c r="A11" i="15"/>
  <c r="C10" i="15"/>
  <c r="A140" i="15"/>
  <c r="C139" i="15"/>
  <c r="A182" i="15"/>
  <c r="C181" i="15"/>
  <c r="A183" i="15" l="1"/>
  <c r="C182" i="15"/>
  <c r="A141" i="15"/>
  <c r="C140" i="15"/>
  <c r="A12" i="15"/>
  <c r="C11" i="15"/>
  <c r="A157" i="15"/>
  <c r="C156" i="15"/>
  <c r="A184" i="15" l="1"/>
  <c r="C183" i="15"/>
  <c r="A158" i="15"/>
  <c r="C157" i="15"/>
  <c r="A13" i="15"/>
  <c r="C12" i="15"/>
  <c r="A142" i="15"/>
  <c r="C141" i="15"/>
  <c r="A14" i="15" l="1"/>
  <c r="A15" i="15" s="1"/>
  <c r="A16" i="15" s="1"/>
  <c r="A17" i="15" s="1"/>
  <c r="A18" i="15" s="1"/>
  <c r="C13" i="15"/>
  <c r="A143" i="15"/>
  <c r="A144" i="15" s="1"/>
  <c r="A145" i="15" s="1"/>
  <c r="A146" i="15" s="1"/>
  <c r="A147" i="15" s="1"/>
  <c r="C142" i="15"/>
  <c r="A159" i="15"/>
  <c r="A160" i="15" s="1"/>
  <c r="A161" i="15" s="1"/>
  <c r="A162" i="15" s="1"/>
  <c r="A163" i="15" s="1"/>
  <c r="C158" i="15"/>
  <c r="A185" i="15"/>
  <c r="A186" i="15" s="1"/>
  <c r="A187" i="15" s="1"/>
  <c r="A188" i="15" s="1"/>
  <c r="A189" i="15" s="1"/>
  <c r="C184" i="15"/>
  <c r="CQ109" i="76" l="1"/>
  <c r="CQ103" i="76"/>
  <c r="CQ111" i="76" s="1"/>
  <c r="CQ93" i="76"/>
  <c r="CQ87" i="76"/>
  <c r="CQ95" i="76" s="1"/>
  <c r="CQ77" i="76"/>
  <c r="CQ71" i="76"/>
  <c r="CQ79" i="76" s="1"/>
  <c r="CQ61" i="76"/>
  <c r="CQ55" i="76"/>
  <c r="CQ63" i="76" s="1"/>
  <c r="CQ45" i="76"/>
  <c r="CQ39" i="76"/>
  <c r="CQ29" i="76"/>
  <c r="CQ23" i="76"/>
  <c r="CQ31" i="76" s="1"/>
  <c r="CQ13" i="76"/>
  <c r="CQ7" i="76"/>
  <c r="CQ15" i="76" s="1"/>
  <c r="CQ85" i="75"/>
  <c r="CQ79" i="75"/>
  <c r="CQ73" i="75"/>
  <c r="CQ87" i="75" s="1"/>
  <c r="CQ63" i="75"/>
  <c r="CQ57" i="75"/>
  <c r="CQ51" i="75"/>
  <c r="CQ65" i="75" s="1"/>
  <c r="CQ41" i="75"/>
  <c r="CQ35" i="75"/>
  <c r="CQ29" i="75"/>
  <c r="CQ19" i="75"/>
  <c r="CQ13" i="75"/>
  <c r="CQ7" i="75"/>
  <c r="CQ21" i="75" s="1"/>
  <c r="CQ29" i="74"/>
  <c r="CQ23" i="74"/>
  <c r="CQ31" i="74" s="1"/>
  <c r="CQ13" i="74"/>
  <c r="CQ7" i="74"/>
  <c r="CQ15" i="74" s="1"/>
  <c r="CQ34" i="74" s="1"/>
  <c r="CQ41" i="73"/>
  <c r="CQ35" i="73"/>
  <c r="CQ29" i="73"/>
  <c r="CQ43" i="73" s="1"/>
  <c r="CQ19" i="73"/>
  <c r="CQ13" i="73"/>
  <c r="CQ21" i="73" s="1"/>
  <c r="CQ46" i="73" s="1"/>
  <c r="CQ7" i="73"/>
  <c r="CQ45" i="71"/>
  <c r="CQ39" i="71"/>
  <c r="CQ47" i="71" s="1"/>
  <c r="CQ29" i="71"/>
  <c r="CQ23" i="71"/>
  <c r="CQ31" i="71" s="1"/>
  <c r="CQ7" i="71"/>
  <c r="CQ15" i="71" s="1"/>
  <c r="CQ50" i="71" s="1"/>
  <c r="CQ41" i="72"/>
  <c r="CQ35" i="72"/>
  <c r="CQ43" i="72" s="1"/>
  <c r="CQ29" i="72"/>
  <c r="CQ21" i="72"/>
  <c r="CQ46" i="72" s="1"/>
  <c r="CQ19" i="72"/>
  <c r="CQ13" i="72"/>
  <c r="CQ7" i="72"/>
  <c r="CQ13" i="70"/>
  <c r="CQ7" i="70"/>
  <c r="CQ15" i="70" s="1"/>
  <c r="CQ13" i="69"/>
  <c r="CQ7" i="69"/>
  <c r="CQ15" i="69" s="1"/>
  <c r="CQ37" i="66"/>
  <c r="CQ31" i="66"/>
  <c r="CQ25" i="66"/>
  <c r="CQ19" i="66"/>
  <c r="CQ13" i="66"/>
  <c r="CQ7" i="66"/>
  <c r="CQ39" i="66" s="1"/>
  <c r="CQ13" i="64"/>
  <c r="CQ7" i="64"/>
  <c r="CQ15" i="64" s="1"/>
  <c r="CQ13" i="63"/>
  <c r="CQ7" i="63"/>
  <c r="CQ15" i="63" s="1"/>
  <c r="CQ19" i="62"/>
  <c r="CQ13" i="62"/>
  <c r="CQ7" i="62"/>
  <c r="CQ20" i="62" s="1"/>
  <c r="CQ13" i="61"/>
  <c r="CQ7" i="61"/>
  <c r="CQ15" i="61" s="1"/>
  <c r="CQ13" i="60"/>
  <c r="CQ7" i="60"/>
  <c r="CQ15" i="60" s="1"/>
  <c r="CQ29" i="56"/>
  <c r="CQ23" i="56"/>
  <c r="CQ31" i="56" s="1"/>
  <c r="CQ13" i="56"/>
  <c r="CQ7" i="56"/>
  <c r="CQ15" i="56" s="1"/>
  <c r="CQ34" i="56" s="1"/>
  <c r="CQ13" i="58"/>
  <c r="CQ7" i="58"/>
  <c r="CQ15" i="58" s="1"/>
  <c r="CQ33" i="65"/>
  <c r="CQ26" i="65"/>
  <c r="CQ35" i="65" s="1"/>
  <c r="CQ15" i="65"/>
  <c r="CQ17" i="65" s="1"/>
  <c r="CQ38" i="65" s="1"/>
  <c r="CQ8" i="65"/>
  <c r="CQ90" i="52"/>
  <c r="CQ92" i="52" s="1"/>
  <c r="CQ84" i="52"/>
  <c r="CQ75" i="52"/>
  <c r="CQ77" i="52" s="1"/>
  <c r="CQ69" i="52"/>
  <c r="CQ63" i="52"/>
  <c r="CQ53" i="52"/>
  <c r="CQ47" i="52"/>
  <c r="CQ41" i="52"/>
  <c r="CQ35" i="52"/>
  <c r="CQ29" i="52"/>
  <c r="CQ55" i="52" s="1"/>
  <c r="CQ19" i="52"/>
  <c r="CQ21" i="52" s="1"/>
  <c r="CQ13" i="52"/>
  <c r="CQ7" i="52"/>
  <c r="CQ13" i="47"/>
  <c r="CQ7" i="47"/>
  <c r="CQ15" i="47" s="1"/>
  <c r="CQ28" i="42"/>
  <c r="CQ22" i="42"/>
  <c r="CQ29" i="42" s="1"/>
  <c r="CQ13" i="42"/>
  <c r="CQ7" i="42"/>
  <c r="CQ14" i="42" s="1"/>
  <c r="CQ32" i="42" s="1"/>
  <c r="CQ13" i="43"/>
  <c r="CQ7" i="43"/>
  <c r="CQ15" i="43" s="1"/>
  <c r="CQ13" i="29"/>
  <c r="CQ7" i="29"/>
  <c r="CQ15" i="29" s="1"/>
  <c r="CQ26" i="30"/>
  <c r="CQ20" i="30"/>
  <c r="CQ28" i="30" s="1"/>
  <c r="CQ14" i="30"/>
  <c r="CQ8" i="30"/>
  <c r="CQ13" i="27"/>
  <c r="CQ7" i="27"/>
  <c r="CQ15" i="27" s="1"/>
  <c r="CQ13" i="26"/>
  <c r="CQ7" i="26"/>
  <c r="CQ15" i="26" s="1"/>
  <c r="CQ25" i="24"/>
  <c r="CQ19" i="24"/>
  <c r="CQ13" i="24"/>
  <c r="CQ7" i="24"/>
  <c r="CQ27" i="24" s="1"/>
  <c r="CQ38" i="77"/>
  <c r="CQ32" i="77"/>
  <c r="CQ25" i="77"/>
  <c r="CQ19" i="77"/>
  <c r="CQ13" i="77"/>
  <c r="CQ7" i="77"/>
  <c r="CQ130" i="13"/>
  <c r="CQ123" i="13"/>
  <c r="CQ116" i="13"/>
  <c r="CQ109" i="13"/>
  <c r="CQ102" i="13"/>
  <c r="CQ95" i="13"/>
  <c r="CQ88" i="13"/>
  <c r="CQ81" i="13"/>
  <c r="CQ74" i="13"/>
  <c r="CQ132" i="13" s="1"/>
  <c r="CQ65" i="13"/>
  <c r="CQ135" i="13" s="1"/>
  <c r="CQ64" i="13"/>
  <c r="CQ57" i="13"/>
  <c r="CQ50" i="13"/>
  <c r="CQ43" i="13"/>
  <c r="CQ36" i="13"/>
  <c r="CQ29" i="13"/>
  <c r="CQ22" i="13"/>
  <c r="CQ15" i="13"/>
  <c r="CQ8" i="13"/>
  <c r="CQ49" i="14"/>
  <c r="CQ43" i="14"/>
  <c r="CQ37" i="14"/>
  <c r="CQ31" i="14"/>
  <c r="CQ25" i="14"/>
  <c r="CQ19" i="14"/>
  <c r="CQ13" i="14"/>
  <c r="CQ7" i="14"/>
  <c r="CT313" i="15"/>
  <c r="CT307" i="15"/>
  <c r="CT297" i="15"/>
  <c r="CT291" i="15"/>
  <c r="CT281" i="15"/>
  <c r="CT275" i="15"/>
  <c r="CT265" i="15"/>
  <c r="CT259" i="15"/>
  <c r="CT249" i="15"/>
  <c r="CT243" i="15"/>
  <c r="CT233" i="15"/>
  <c r="CT227" i="15"/>
  <c r="CT217" i="15"/>
  <c r="CT211" i="15"/>
  <c r="CT201" i="15"/>
  <c r="CT195" i="15"/>
  <c r="CT185" i="15"/>
  <c r="CT179" i="15"/>
  <c r="CT169" i="15"/>
  <c r="CT171" i="15" s="1"/>
  <c r="CT159" i="15"/>
  <c r="CT153" i="15"/>
  <c r="CT143" i="15"/>
  <c r="CT137" i="15"/>
  <c r="CT127" i="15"/>
  <c r="CT121" i="15"/>
  <c r="CT111" i="15"/>
  <c r="CT105" i="15"/>
  <c r="CT95" i="15"/>
  <c r="CT89" i="15"/>
  <c r="CT79" i="15"/>
  <c r="CT73" i="15"/>
  <c r="CT63" i="15"/>
  <c r="CT57" i="15"/>
  <c r="CT46" i="15"/>
  <c r="CT40" i="15"/>
  <c r="CT30" i="15"/>
  <c r="CT24" i="15"/>
  <c r="CT14" i="15"/>
  <c r="CT8" i="15"/>
  <c r="I42" i="15"/>
  <c r="I53" i="15"/>
  <c r="I59" i="15"/>
  <c r="I229" i="15"/>
  <c r="I293" i="15"/>
  <c r="I277" i="15"/>
  <c r="I261" i="15"/>
  <c r="I213" i="15"/>
  <c r="I197" i="15"/>
  <c r="F24" i="42"/>
  <c r="G24" i="42"/>
  <c r="CP109" i="76"/>
  <c r="CP103" i="76"/>
  <c r="CP111" i="76" s="1"/>
  <c r="CP93" i="76"/>
  <c r="CP87" i="76"/>
  <c r="CP77" i="76"/>
  <c r="CP71" i="76"/>
  <c r="CP61" i="76"/>
  <c r="CP55" i="76"/>
  <c r="CP63" i="76" s="1"/>
  <c r="CP45" i="76"/>
  <c r="CP39" i="76"/>
  <c r="CP47" i="76" s="1"/>
  <c r="CP29" i="76"/>
  <c r="CP23" i="76"/>
  <c r="CP31" i="76" s="1"/>
  <c r="CP13" i="76"/>
  <c r="CP7" i="76"/>
  <c r="CP15" i="76" s="1"/>
  <c r="CP85" i="75"/>
  <c r="CP79" i="75"/>
  <c r="CP73" i="75"/>
  <c r="CP87" i="75" s="1"/>
  <c r="CP63" i="75"/>
  <c r="CP65" i="75" s="1"/>
  <c r="CP57" i="75"/>
  <c r="CP51" i="75"/>
  <c r="CP41" i="75"/>
  <c r="CP35" i="75"/>
  <c r="CP43" i="75" s="1"/>
  <c r="CP29" i="75"/>
  <c r="CP19" i="75"/>
  <c r="CP13" i="75"/>
  <c r="CP7" i="75"/>
  <c r="CP21" i="75" s="1"/>
  <c r="CP29" i="74"/>
  <c r="CP23" i="74"/>
  <c r="CP31" i="74" s="1"/>
  <c r="CP13" i="74"/>
  <c r="CP7" i="74"/>
  <c r="CP15" i="74" s="1"/>
  <c r="CP34" i="74" s="1"/>
  <c r="CP41" i="73"/>
  <c r="CP35" i="73"/>
  <c r="CP29" i="73"/>
  <c r="CP43" i="73" s="1"/>
  <c r="CP21" i="73"/>
  <c r="CP46" i="73" s="1"/>
  <c r="CP19" i="73"/>
  <c r="CP13" i="73"/>
  <c r="CP7" i="73"/>
  <c r="CP45" i="71"/>
  <c r="CP39" i="71"/>
  <c r="CP47" i="71" s="1"/>
  <c r="CP29" i="71"/>
  <c r="CP23" i="71"/>
  <c r="CP31" i="71" s="1"/>
  <c r="CP13" i="71"/>
  <c r="CP7" i="71"/>
  <c r="CP15" i="71" s="1"/>
  <c r="CP50" i="71" s="1"/>
  <c r="CP41" i="72"/>
  <c r="CP35" i="72"/>
  <c r="CP29" i="72"/>
  <c r="CP43" i="72" s="1"/>
  <c r="CP19" i="72"/>
  <c r="CP21" i="72" s="1"/>
  <c r="CP46" i="72" s="1"/>
  <c r="CP13" i="72"/>
  <c r="CP7" i="72"/>
  <c r="CP13" i="70"/>
  <c r="CP7" i="70"/>
  <c r="CP15" i="70" s="1"/>
  <c r="CP13" i="69"/>
  <c r="CP7" i="69"/>
  <c r="CP15" i="69" s="1"/>
  <c r="CP37" i="66"/>
  <c r="CP31" i="66"/>
  <c r="CP25" i="66"/>
  <c r="CP19" i="66"/>
  <c r="CP13" i="66"/>
  <c r="CP7" i="66"/>
  <c r="CP39" i="66" s="1"/>
  <c r="CP13" i="64"/>
  <c r="CP7" i="64"/>
  <c r="CP15" i="64" s="1"/>
  <c r="CP13" i="63"/>
  <c r="CP7" i="63"/>
  <c r="CP15" i="63" s="1"/>
  <c r="CP19" i="62"/>
  <c r="CP13" i="62"/>
  <c r="CP7" i="62"/>
  <c r="CP20" i="62" s="1"/>
  <c r="CP13" i="61"/>
  <c r="CP7" i="61"/>
  <c r="CP15" i="61" s="1"/>
  <c r="CP13" i="60"/>
  <c r="CP7" i="60"/>
  <c r="CP15" i="60" s="1"/>
  <c r="CP29" i="56"/>
  <c r="CP23" i="56"/>
  <c r="CP31" i="56" s="1"/>
  <c r="CP13" i="56"/>
  <c r="CP15" i="56" s="1"/>
  <c r="CP34" i="56" s="1"/>
  <c r="CP7" i="56"/>
  <c r="CP13" i="58"/>
  <c r="CP15" i="58" s="1"/>
  <c r="CP7" i="58"/>
  <c r="CP33" i="65"/>
  <c r="CP26" i="65"/>
  <c r="CP35" i="65" s="1"/>
  <c r="CP15" i="65"/>
  <c r="CP8" i="65"/>
  <c r="CP17" i="65" s="1"/>
  <c r="CP38" i="65" s="1"/>
  <c r="CP90" i="52"/>
  <c r="CP92" i="52" s="1"/>
  <c r="CP84" i="52"/>
  <c r="CP77" i="52"/>
  <c r="CP75" i="52"/>
  <c r="CP69" i="52"/>
  <c r="CP63" i="52"/>
  <c r="CP53" i="52"/>
  <c r="CP47" i="52"/>
  <c r="CP41" i="52"/>
  <c r="CP35" i="52"/>
  <c r="CP29" i="52"/>
  <c r="CP55" i="52" s="1"/>
  <c r="CP19" i="52"/>
  <c r="CP21" i="52" s="1"/>
  <c r="CP95" i="52" s="1"/>
  <c r="CP13" i="52"/>
  <c r="CP7" i="52"/>
  <c r="CP13" i="47"/>
  <c r="CP7" i="47"/>
  <c r="CP15" i="47" s="1"/>
  <c r="CP28" i="42"/>
  <c r="CP22" i="42"/>
  <c r="CP29" i="42" s="1"/>
  <c r="CP13" i="42"/>
  <c r="CP14" i="42" s="1"/>
  <c r="CP32" i="42" s="1"/>
  <c r="CP7" i="42"/>
  <c r="CP13" i="43"/>
  <c r="CP7" i="43"/>
  <c r="CP15" i="43" s="1"/>
  <c r="CP13" i="29"/>
  <c r="CP7" i="29"/>
  <c r="CP15" i="29" s="1"/>
  <c r="CP26" i="30"/>
  <c r="CP20" i="30"/>
  <c r="CP28" i="30" s="1"/>
  <c r="CP14" i="30"/>
  <c r="CP8" i="30"/>
  <c r="CP13" i="27"/>
  <c r="CP7" i="27"/>
  <c r="CP15" i="27" s="1"/>
  <c r="CP13" i="26"/>
  <c r="CP7" i="26"/>
  <c r="CP25" i="24"/>
  <c r="CP19" i="24"/>
  <c r="CP13" i="24"/>
  <c r="CP7" i="24"/>
  <c r="CP27" i="24" s="1"/>
  <c r="CP38" i="77"/>
  <c r="CP32" i="77"/>
  <c r="CP25" i="77"/>
  <c r="CP19" i="77"/>
  <c r="CP13" i="77"/>
  <c r="CP7" i="77"/>
  <c r="CP130" i="13"/>
  <c r="CP123" i="13"/>
  <c r="CP116" i="13"/>
  <c r="CP109" i="13"/>
  <c r="CP102" i="13"/>
  <c r="CP95" i="13"/>
  <c r="CP132" i="13" s="1"/>
  <c r="CP88" i="13"/>
  <c r="CP81" i="13"/>
  <c r="CP74" i="13"/>
  <c r="CP64" i="13"/>
  <c r="CP57" i="13"/>
  <c r="CP50" i="13"/>
  <c r="CP43" i="13"/>
  <c r="CP36" i="13"/>
  <c r="CP29" i="13"/>
  <c r="CP22" i="13"/>
  <c r="CP15" i="13"/>
  <c r="CP65" i="13" s="1"/>
  <c r="CP8" i="13"/>
  <c r="CP49" i="14"/>
  <c r="CP43" i="14"/>
  <c r="CP37" i="14"/>
  <c r="CP31" i="14"/>
  <c r="CP25" i="14"/>
  <c r="CP19" i="14"/>
  <c r="CP13" i="14"/>
  <c r="CP7" i="14"/>
  <c r="CS313" i="15"/>
  <c r="CS307" i="15"/>
  <c r="CS315" i="15" s="1"/>
  <c r="CS297" i="15"/>
  <c r="CS291" i="15"/>
  <c r="CS281" i="15"/>
  <c r="CS275" i="15"/>
  <c r="CS265" i="15"/>
  <c r="CS259" i="15"/>
  <c r="CS249" i="15"/>
  <c r="CS243" i="15"/>
  <c r="CS233" i="15"/>
  <c r="CS227" i="15"/>
  <c r="CS217" i="15"/>
  <c r="CS211" i="15"/>
  <c r="CS219" i="15" s="1"/>
  <c r="CS201" i="15"/>
  <c r="CS195" i="15"/>
  <c r="CS185" i="15"/>
  <c r="CS179" i="15"/>
  <c r="CS169" i="15"/>
  <c r="CS171" i="15" s="1"/>
  <c r="CS159" i="15"/>
  <c r="CS153" i="15"/>
  <c r="CS143" i="15"/>
  <c r="CS137" i="15"/>
  <c r="CS127" i="15"/>
  <c r="CS121" i="15"/>
  <c r="CS111" i="15"/>
  <c r="CS105" i="15"/>
  <c r="CS95" i="15"/>
  <c r="CS89" i="15"/>
  <c r="CS79" i="15"/>
  <c r="CS73" i="15"/>
  <c r="CS63" i="15"/>
  <c r="CS57" i="15"/>
  <c r="CS46" i="15"/>
  <c r="CS40" i="15"/>
  <c r="CS30" i="15"/>
  <c r="CS24" i="15"/>
  <c r="CS14" i="15"/>
  <c r="CS8" i="15"/>
  <c r="CO109" i="76"/>
  <c r="CO103" i="76"/>
  <c r="CO111" i="76" s="1"/>
  <c r="CO93" i="76"/>
  <c r="CO87" i="76"/>
  <c r="CO95" i="76" s="1"/>
  <c r="CO77" i="76"/>
  <c r="CO71" i="76"/>
  <c r="CO79" i="76" s="1"/>
  <c r="CO61" i="76"/>
  <c r="CO55" i="76"/>
  <c r="CO45" i="76"/>
  <c r="CO39" i="76"/>
  <c r="CO29" i="76"/>
  <c r="CO23" i="76"/>
  <c r="CO31" i="76" s="1"/>
  <c r="CO13" i="76"/>
  <c r="CO7" i="76"/>
  <c r="CO85" i="75"/>
  <c r="CO79" i="75"/>
  <c r="CO73" i="75"/>
  <c r="CO87" i="75" s="1"/>
  <c r="CO63" i="75"/>
  <c r="CO65" i="75" s="1"/>
  <c r="CO57" i="75"/>
  <c r="CO51" i="75"/>
  <c r="CO41" i="75"/>
  <c r="CO35" i="75"/>
  <c r="CO43" i="75" s="1"/>
  <c r="CO29" i="75"/>
  <c r="CO19" i="75"/>
  <c r="CO13" i="75"/>
  <c r="CO7" i="75"/>
  <c r="CO21" i="75" s="1"/>
  <c r="CO29" i="74"/>
  <c r="CO23" i="74"/>
  <c r="CO31" i="74" s="1"/>
  <c r="CO13" i="74"/>
  <c r="CO7" i="74"/>
  <c r="CO15" i="74" s="1"/>
  <c r="CO34" i="74" s="1"/>
  <c r="CO41" i="73"/>
  <c r="CO35" i="73"/>
  <c r="CO29" i="73"/>
  <c r="CO43" i="73" s="1"/>
  <c r="CO21" i="73"/>
  <c r="CO46" i="73" s="1"/>
  <c r="CO19" i="73"/>
  <c r="CO13" i="73"/>
  <c r="CO7" i="73"/>
  <c r="CO45" i="71"/>
  <c r="CO39" i="71"/>
  <c r="CO47" i="71" s="1"/>
  <c r="CO29" i="71"/>
  <c r="CO31" i="71" s="1"/>
  <c r="CO23" i="71"/>
  <c r="CO13" i="71"/>
  <c r="CO7" i="71"/>
  <c r="CO15" i="71" s="1"/>
  <c r="CO50" i="71" s="1"/>
  <c r="CO41" i="72"/>
  <c r="CO35" i="72"/>
  <c r="CO29" i="72"/>
  <c r="CO43" i="72" s="1"/>
  <c r="CO19" i="72"/>
  <c r="CO13" i="72"/>
  <c r="CO21" i="72" s="1"/>
  <c r="CO46" i="72" s="1"/>
  <c r="CO7" i="72"/>
  <c r="CO13" i="70"/>
  <c r="CO7" i="70"/>
  <c r="CO15" i="70" s="1"/>
  <c r="CO13" i="69"/>
  <c r="CO7" i="69"/>
  <c r="CO15" i="69" s="1"/>
  <c r="CO37" i="66"/>
  <c r="CO31" i="66"/>
  <c r="CO25" i="66"/>
  <c r="CO19" i="66"/>
  <c r="CO39" i="66" s="1"/>
  <c r="CO13" i="66"/>
  <c r="CO7" i="66"/>
  <c r="CO13" i="64"/>
  <c r="CO7" i="64"/>
  <c r="CO15" i="64" s="1"/>
  <c r="CO15" i="63"/>
  <c r="CO13" i="63"/>
  <c r="CO7" i="63"/>
  <c r="CO19" i="62"/>
  <c r="CO13" i="62"/>
  <c r="CO7" i="62"/>
  <c r="CO20" i="62" s="1"/>
  <c r="CO13" i="61"/>
  <c r="CO7" i="61"/>
  <c r="CO15" i="61" s="1"/>
  <c r="CO13" i="60"/>
  <c r="CO7" i="60"/>
  <c r="CO15" i="60" s="1"/>
  <c r="CO29" i="56"/>
  <c r="CO23" i="56"/>
  <c r="CO31" i="56" s="1"/>
  <c r="CO13" i="56"/>
  <c r="CO7" i="56"/>
  <c r="CO15" i="56" s="1"/>
  <c r="CO34" i="56" s="1"/>
  <c r="CO13" i="58"/>
  <c r="CO7" i="58"/>
  <c r="CO15" i="58" s="1"/>
  <c r="CO33" i="65"/>
  <c r="CO35" i="65" s="1"/>
  <c r="CO26" i="65"/>
  <c r="CO15" i="65"/>
  <c r="CO8" i="65"/>
  <c r="CO17" i="65" s="1"/>
  <c r="CO38" i="65" s="1"/>
  <c r="CO90" i="52"/>
  <c r="CO92" i="52" s="1"/>
  <c r="CO84" i="52"/>
  <c r="CO75" i="52"/>
  <c r="CO69" i="52"/>
  <c r="CO77" i="52" s="1"/>
  <c r="CO63" i="52"/>
  <c r="CO53" i="52"/>
  <c r="CO47" i="52"/>
  <c r="CO41" i="52"/>
  <c r="CO35" i="52"/>
  <c r="CO29" i="52"/>
  <c r="CO55" i="52" s="1"/>
  <c r="CO19" i="52"/>
  <c r="CO13" i="52"/>
  <c r="CO7" i="52"/>
  <c r="CO21" i="52" s="1"/>
  <c r="CO13" i="47"/>
  <c r="CO7" i="47"/>
  <c r="CO15" i="47" s="1"/>
  <c r="CO28" i="42"/>
  <c r="CO22" i="42"/>
  <c r="CO29" i="42" s="1"/>
  <c r="CO13" i="42"/>
  <c r="CO14" i="42" s="1"/>
  <c r="CO32" i="42" s="1"/>
  <c r="CO7" i="42"/>
  <c r="CO13" i="43"/>
  <c r="CO7" i="43"/>
  <c r="CO15" i="43" s="1"/>
  <c r="CO13" i="29"/>
  <c r="CO7" i="29"/>
  <c r="CO15" i="29" s="1"/>
  <c r="CO26" i="30"/>
  <c r="CO20" i="30"/>
  <c r="CO28" i="30" s="1"/>
  <c r="CO14" i="30"/>
  <c r="CO8" i="30"/>
  <c r="CO13" i="27"/>
  <c r="CO7" i="27"/>
  <c r="CO15" i="27" s="1"/>
  <c r="CO13" i="26"/>
  <c r="CO7" i="26"/>
  <c r="CO25" i="24"/>
  <c r="CO19" i="24"/>
  <c r="CO13" i="24"/>
  <c r="CO7" i="24"/>
  <c r="CO27" i="24" s="1"/>
  <c r="CO38" i="77"/>
  <c r="CO32" i="77"/>
  <c r="CO25" i="77"/>
  <c r="CO19" i="77"/>
  <c r="CO13" i="77"/>
  <c r="CO7" i="77"/>
  <c r="CO130" i="13"/>
  <c r="CO123" i="13"/>
  <c r="CO116" i="13"/>
  <c r="CO109" i="13"/>
  <c r="CO102" i="13"/>
  <c r="CO95" i="13"/>
  <c r="CO88" i="13"/>
  <c r="CO81" i="13"/>
  <c r="CO74" i="13"/>
  <c r="CO132" i="13" s="1"/>
  <c r="CO64" i="13"/>
  <c r="CO57" i="13"/>
  <c r="CO50" i="13"/>
  <c r="CO43" i="13"/>
  <c r="CO36" i="13"/>
  <c r="CO29" i="13"/>
  <c r="CO22" i="13"/>
  <c r="CO15" i="13"/>
  <c r="CO8" i="13"/>
  <c r="CO65" i="13" s="1"/>
  <c r="CO135" i="13" s="1"/>
  <c r="CO49" i="14"/>
  <c r="CO43" i="14"/>
  <c r="CO37" i="14"/>
  <c r="CO31" i="14"/>
  <c r="CO25" i="14"/>
  <c r="CO19" i="14"/>
  <c r="CO13" i="14"/>
  <c r="CO7" i="14"/>
  <c r="CR313" i="15"/>
  <c r="CR307" i="15"/>
  <c r="CR297" i="15"/>
  <c r="CR291" i="15"/>
  <c r="CR281" i="15"/>
  <c r="CR275" i="15"/>
  <c r="CR265" i="15"/>
  <c r="CR259" i="15"/>
  <c r="CR249" i="15"/>
  <c r="CR243" i="15"/>
  <c r="CR233" i="15"/>
  <c r="CR227" i="15"/>
  <c r="CR217" i="15"/>
  <c r="CR211" i="15"/>
  <c r="CR201" i="15"/>
  <c r="CR195" i="15"/>
  <c r="CR185" i="15"/>
  <c r="CR179" i="15"/>
  <c r="CR169" i="15"/>
  <c r="CR171" i="15" s="1"/>
  <c r="CR159" i="15"/>
  <c r="CR153" i="15"/>
  <c r="CR143" i="15"/>
  <c r="CR137" i="15"/>
  <c r="CR127" i="15"/>
  <c r="CR121" i="15"/>
  <c r="CR111" i="15"/>
  <c r="CR105" i="15"/>
  <c r="CR95" i="15"/>
  <c r="CR89" i="15"/>
  <c r="CR97" i="15" s="1"/>
  <c r="CR79" i="15"/>
  <c r="CR73" i="15"/>
  <c r="CR63" i="15"/>
  <c r="CR57" i="15"/>
  <c r="CR46" i="15"/>
  <c r="CR40" i="15"/>
  <c r="CR30" i="15"/>
  <c r="CR24" i="15"/>
  <c r="CR14" i="15"/>
  <c r="CR8" i="15"/>
  <c r="D8" i="13"/>
  <c r="D51" i="75"/>
  <c r="D19" i="62"/>
  <c r="CN109" i="76"/>
  <c r="CN103" i="76"/>
  <c r="CN111" i="76" s="1"/>
  <c r="CN93" i="76"/>
  <c r="CN87" i="76"/>
  <c r="CN95" i="76" s="1"/>
  <c r="CN77" i="76"/>
  <c r="CN71" i="76"/>
  <c r="CN79" i="76" s="1"/>
  <c r="CN61" i="76"/>
  <c r="CN55" i="76"/>
  <c r="CN45" i="76"/>
  <c r="CN39" i="76"/>
  <c r="CN29" i="76"/>
  <c r="CN23" i="76"/>
  <c r="CN31" i="76" s="1"/>
  <c r="CN13" i="76"/>
  <c r="CN7" i="76"/>
  <c r="CN85" i="75"/>
  <c r="CN79" i="75"/>
  <c r="CN73" i="75"/>
  <c r="CN87" i="75" s="1"/>
  <c r="CN63" i="75"/>
  <c r="CN57" i="75"/>
  <c r="CN51" i="75"/>
  <c r="CN65" i="75" s="1"/>
  <c r="CN43" i="75"/>
  <c r="CN41" i="75"/>
  <c r="CN35" i="75"/>
  <c r="CN29" i="75"/>
  <c r="CN19" i="75"/>
  <c r="CN13" i="75"/>
  <c r="CN7" i="75"/>
  <c r="CN21" i="75" s="1"/>
  <c r="CN29" i="74"/>
  <c r="CN23" i="74"/>
  <c r="CN31" i="74" s="1"/>
  <c r="CN13" i="74"/>
  <c r="CN7" i="74"/>
  <c r="CN15" i="74" s="1"/>
  <c r="CN41" i="73"/>
  <c r="CN35" i="73"/>
  <c r="CN29" i="73"/>
  <c r="CN43" i="73" s="1"/>
  <c r="CN19" i="73"/>
  <c r="CN13" i="73"/>
  <c r="CN7" i="73"/>
  <c r="CN21" i="73" s="1"/>
  <c r="CN45" i="71"/>
  <c r="CN39" i="71"/>
  <c r="CN47" i="71" s="1"/>
  <c r="CN31" i="71"/>
  <c r="CN29" i="71"/>
  <c r="CN23" i="71"/>
  <c r="CN13" i="71"/>
  <c r="CN7" i="71"/>
  <c r="CN15" i="71" s="1"/>
  <c r="CN50" i="71" s="1"/>
  <c r="CN41" i="72"/>
  <c r="CN35" i="72"/>
  <c r="CN29" i="72"/>
  <c r="CN43" i="72" s="1"/>
  <c r="CN19" i="72"/>
  <c r="CN13" i="72"/>
  <c r="CN7" i="72"/>
  <c r="CN21" i="72" s="1"/>
  <c r="CN46" i="72" s="1"/>
  <c r="CN13" i="70"/>
  <c r="CN7" i="70"/>
  <c r="CN15" i="70" s="1"/>
  <c r="CN13" i="69"/>
  <c r="CN7" i="69"/>
  <c r="CN15" i="69" s="1"/>
  <c r="CN37" i="66"/>
  <c r="CN31" i="66"/>
  <c r="CN25" i="66"/>
  <c r="CN19" i="66"/>
  <c r="CN13" i="66"/>
  <c r="CN7" i="66"/>
  <c r="CN39" i="66" s="1"/>
  <c r="CN13" i="64"/>
  <c r="CN7" i="64"/>
  <c r="CN15" i="64" s="1"/>
  <c r="CN13" i="63"/>
  <c r="CN7" i="63"/>
  <c r="CN15" i="63" s="1"/>
  <c r="CN19" i="62"/>
  <c r="CN13" i="62"/>
  <c r="CN7" i="62"/>
  <c r="CN20" i="62" s="1"/>
  <c r="CN13" i="61"/>
  <c r="CN7" i="61"/>
  <c r="CN15" i="61" s="1"/>
  <c r="CN13" i="60"/>
  <c r="CN7" i="60"/>
  <c r="CN15" i="60" s="1"/>
  <c r="CN29" i="56"/>
  <c r="CN23" i="56"/>
  <c r="CN31" i="56" s="1"/>
  <c r="CN13" i="56"/>
  <c r="CN7" i="56"/>
  <c r="CN15" i="56" s="1"/>
  <c r="CN34" i="56" s="1"/>
  <c r="CN13" i="58"/>
  <c r="CN7" i="58"/>
  <c r="CN15" i="58" s="1"/>
  <c r="CN33" i="65"/>
  <c r="CN26" i="65"/>
  <c r="CN35" i="65" s="1"/>
  <c r="CN15" i="65"/>
  <c r="CN8" i="65"/>
  <c r="CN17" i="65" s="1"/>
  <c r="CN38" i="65" s="1"/>
  <c r="CN90" i="52"/>
  <c r="CN92" i="52" s="1"/>
  <c r="CN84" i="52"/>
  <c r="CN75" i="52"/>
  <c r="CN69" i="52"/>
  <c r="CN63" i="52"/>
  <c r="CN77" i="52" s="1"/>
  <c r="CN53" i="52"/>
  <c r="CN55" i="52" s="1"/>
  <c r="CN47" i="52"/>
  <c r="CN41" i="52"/>
  <c r="CN35" i="52"/>
  <c r="CN29" i="52"/>
  <c r="CN19" i="52"/>
  <c r="CN13" i="52"/>
  <c r="CN7" i="52"/>
  <c r="CN21" i="52" s="1"/>
  <c r="CN13" i="47"/>
  <c r="CN7" i="47"/>
  <c r="CN15" i="47" s="1"/>
  <c r="CN28" i="42"/>
  <c r="CN29" i="42" s="1"/>
  <c r="CN22" i="42"/>
  <c r="CN13" i="42"/>
  <c r="CN7" i="42"/>
  <c r="CN14" i="42" s="1"/>
  <c r="CN32" i="42" s="1"/>
  <c r="CN13" i="43"/>
  <c r="CN7" i="43"/>
  <c r="CN15" i="43" s="1"/>
  <c r="CN13" i="29"/>
  <c r="CN7" i="29"/>
  <c r="CN15" i="29" s="1"/>
  <c r="CN26" i="30"/>
  <c r="CN20" i="30"/>
  <c r="CN28" i="30" s="1"/>
  <c r="CN14" i="30"/>
  <c r="CN8" i="30"/>
  <c r="CN13" i="27"/>
  <c r="CN7" i="27"/>
  <c r="CN15" i="27" s="1"/>
  <c r="CN13" i="26"/>
  <c r="CN7" i="26"/>
  <c r="CN25" i="24"/>
  <c r="CN19" i="24"/>
  <c r="CN13" i="24"/>
  <c r="CN7" i="24"/>
  <c r="CN27" i="24" s="1"/>
  <c r="CN38" i="77"/>
  <c r="CN32" i="77"/>
  <c r="CN25" i="77"/>
  <c r="CN19" i="77"/>
  <c r="CN13" i="77"/>
  <c r="CN7" i="77"/>
  <c r="CN53" i="77" s="1"/>
  <c r="CN130" i="13"/>
  <c r="CN123" i="13"/>
  <c r="CN116" i="13"/>
  <c r="CN132" i="13" s="1"/>
  <c r="CN109" i="13"/>
  <c r="CN102" i="13"/>
  <c r="CN95" i="13"/>
  <c r="CN88" i="13"/>
  <c r="CN81" i="13"/>
  <c r="CN74" i="13"/>
  <c r="CN64" i="13"/>
  <c r="CN57" i="13"/>
  <c r="CN50" i="13"/>
  <c r="CN43" i="13"/>
  <c r="CN36" i="13"/>
  <c r="CN29" i="13"/>
  <c r="CN22" i="13"/>
  <c r="CN15" i="13"/>
  <c r="CN8" i="13"/>
  <c r="CN65" i="13" s="1"/>
  <c r="CN135" i="13" s="1"/>
  <c r="CN49" i="14"/>
  <c r="CN43" i="14"/>
  <c r="CN37" i="14"/>
  <c r="CN31" i="14"/>
  <c r="CN25" i="14"/>
  <c r="CN19" i="14"/>
  <c r="CQ327" i="15" s="1"/>
  <c r="CN13" i="14"/>
  <c r="CN7" i="14"/>
  <c r="CQ313" i="15"/>
  <c r="CQ307" i="15"/>
  <c r="CQ297" i="15"/>
  <c r="CQ291" i="15"/>
  <c r="CQ281" i="15"/>
  <c r="CQ275" i="15"/>
  <c r="CQ265" i="15"/>
  <c r="CQ259" i="15"/>
  <c r="CQ249" i="15"/>
  <c r="CQ243" i="15"/>
  <c r="CQ233" i="15"/>
  <c r="CQ227" i="15"/>
  <c r="CQ217" i="15"/>
  <c r="CQ211" i="15"/>
  <c r="CQ201" i="15"/>
  <c r="CQ195" i="15"/>
  <c r="CQ203" i="15" s="1"/>
  <c r="CQ185" i="15"/>
  <c r="CQ179" i="15"/>
  <c r="CQ169" i="15"/>
  <c r="CQ171" i="15" s="1"/>
  <c r="CQ159" i="15"/>
  <c r="CQ153" i="15"/>
  <c r="CQ143" i="15"/>
  <c r="CQ137" i="15"/>
  <c r="CQ127" i="15"/>
  <c r="CQ121" i="15"/>
  <c r="CQ111" i="15"/>
  <c r="CQ105" i="15"/>
  <c r="CQ95" i="15"/>
  <c r="CQ89" i="15"/>
  <c r="CQ79" i="15"/>
  <c r="CQ73" i="15"/>
  <c r="CQ63" i="15"/>
  <c r="CQ57" i="15"/>
  <c r="CQ46" i="15"/>
  <c r="CQ40" i="15"/>
  <c r="CQ30" i="15"/>
  <c r="CQ24" i="15"/>
  <c r="CQ14" i="15"/>
  <c r="CQ8" i="15"/>
  <c r="G185" i="15"/>
  <c r="CQ328" i="15" l="1"/>
  <c r="CN74" i="14"/>
  <c r="CQ322" i="15" s="1"/>
  <c r="CS328" i="15"/>
  <c r="CP74" i="14"/>
  <c r="CS322" i="15" s="1"/>
  <c r="CQ74" i="14"/>
  <c r="CT322" i="15" s="1"/>
  <c r="CT328" i="15"/>
  <c r="CR328" i="15"/>
  <c r="CO74" i="14"/>
  <c r="CR322" i="15" s="1"/>
  <c r="CP53" i="77"/>
  <c r="CO53" i="77"/>
  <c r="CQ53" i="77"/>
  <c r="CN63" i="76"/>
  <c r="CO63" i="76"/>
  <c r="CP95" i="76"/>
  <c r="CQ47" i="76"/>
  <c r="CN15" i="76"/>
  <c r="CO15" i="76"/>
  <c r="CN47" i="76"/>
  <c r="CO47" i="76"/>
  <c r="CP79" i="76"/>
  <c r="CP114" i="76" s="1"/>
  <c r="CQ219" i="15"/>
  <c r="CT187" i="15"/>
  <c r="CS235" i="15"/>
  <c r="CQ299" i="15"/>
  <c r="CT267" i="15"/>
  <c r="CQ187" i="15"/>
  <c r="CQ283" i="15"/>
  <c r="CR81" i="15"/>
  <c r="CS203" i="15"/>
  <c r="CT251" i="15"/>
  <c r="CT65" i="15"/>
  <c r="CR219" i="15"/>
  <c r="CR315" i="15"/>
  <c r="CR283" i="15"/>
  <c r="CQ32" i="15"/>
  <c r="CS48" i="15"/>
  <c r="CT97" i="15"/>
  <c r="CT161" i="15"/>
  <c r="CQ251" i="15"/>
  <c r="CR48" i="15"/>
  <c r="CR145" i="15"/>
  <c r="CT219" i="15"/>
  <c r="CT315" i="15"/>
  <c r="CR267" i="15"/>
  <c r="CS97" i="15"/>
  <c r="CT48" i="15"/>
  <c r="CT145" i="15"/>
  <c r="CQ16" i="15"/>
  <c r="CR203" i="15"/>
  <c r="CR299" i="15"/>
  <c r="CS32" i="15"/>
  <c r="CT81" i="15"/>
  <c r="CS145" i="15"/>
  <c r="CS251" i="15"/>
  <c r="CT203" i="15"/>
  <c r="CT299" i="15"/>
  <c r="CQ145" i="15"/>
  <c r="CQ65" i="15"/>
  <c r="CQ161" i="15"/>
  <c r="CR251" i="15"/>
  <c r="CS81" i="15"/>
  <c r="CR65" i="15"/>
  <c r="CQ113" i="15"/>
  <c r="CS129" i="15"/>
  <c r="CQ129" i="15"/>
  <c r="CR235" i="15"/>
  <c r="CS65" i="15"/>
  <c r="CS161" i="15"/>
  <c r="CT16" i="15"/>
  <c r="CT113" i="15"/>
  <c r="CQ267" i="15"/>
  <c r="CR161" i="15"/>
  <c r="CS187" i="15"/>
  <c r="CS283" i="15"/>
  <c r="CT235" i="15"/>
  <c r="CQ81" i="15"/>
  <c r="CQ97" i="15"/>
  <c r="CS16" i="15"/>
  <c r="CR16" i="15"/>
  <c r="CR113" i="15"/>
  <c r="CT283" i="15"/>
  <c r="CR187" i="15"/>
  <c r="CT32" i="15"/>
  <c r="CT129" i="15"/>
  <c r="CS299" i="15"/>
  <c r="CR129" i="15"/>
  <c r="CS113" i="15"/>
  <c r="CQ235" i="15"/>
  <c r="CQ315" i="15"/>
  <c r="CS267" i="15"/>
  <c r="CQ114" i="76"/>
  <c r="CQ43" i="75"/>
  <c r="CQ90" i="75" s="1"/>
  <c r="CT327" i="15"/>
  <c r="CQ95" i="52"/>
  <c r="CP90" i="75"/>
  <c r="CP15" i="26"/>
  <c r="CP135" i="13"/>
  <c r="CS327" i="15"/>
  <c r="CO114" i="76"/>
  <c r="CO90" i="75"/>
  <c r="CO95" i="52"/>
  <c r="CO15" i="26"/>
  <c r="CR327" i="15"/>
  <c r="CR32" i="15"/>
  <c r="CN114" i="76"/>
  <c r="CN90" i="75"/>
  <c r="CN34" i="74"/>
  <c r="CN46" i="73"/>
  <c r="CN95" i="52"/>
  <c r="CN15" i="26"/>
  <c r="CQ48" i="15"/>
  <c r="CM109" i="76"/>
  <c r="CM103" i="76"/>
  <c r="CM93" i="76"/>
  <c r="CM87" i="76"/>
  <c r="CM95" i="76" s="1"/>
  <c r="CM77" i="76"/>
  <c r="CM71" i="76"/>
  <c r="CM61" i="76"/>
  <c r="CM63" i="76" s="1"/>
  <c r="CM55" i="76"/>
  <c r="CM45" i="76"/>
  <c r="CM39" i="76"/>
  <c r="CM47" i="76" s="1"/>
  <c r="CM29" i="76"/>
  <c r="CM23" i="76"/>
  <c r="CM31" i="76" s="1"/>
  <c r="CM13" i="76"/>
  <c r="CM15" i="76" s="1"/>
  <c r="CM7" i="76"/>
  <c r="CM85" i="75"/>
  <c r="CM79" i="75"/>
  <c r="CM73" i="75"/>
  <c r="CM87" i="75" s="1"/>
  <c r="CM63" i="75"/>
  <c r="CM65" i="75" s="1"/>
  <c r="CM57" i="75"/>
  <c r="CM51" i="75"/>
  <c r="CM41" i="75"/>
  <c r="CM35" i="75"/>
  <c r="CM29" i="75"/>
  <c r="CM43" i="75" s="1"/>
  <c r="CM19" i="75"/>
  <c r="CM13" i="75"/>
  <c r="CM7" i="75"/>
  <c r="CM21" i="75" s="1"/>
  <c r="CM90" i="75" s="1"/>
  <c r="CM29" i="74"/>
  <c r="CM23" i="74"/>
  <c r="CM31" i="74" s="1"/>
  <c r="CM13" i="74"/>
  <c r="CM7" i="74"/>
  <c r="CM15" i="74" s="1"/>
  <c r="CM34" i="74" s="1"/>
  <c r="CM41" i="73"/>
  <c r="CM35" i="73"/>
  <c r="CM29" i="73"/>
  <c r="CM43" i="73" s="1"/>
  <c r="CM19" i="73"/>
  <c r="CM13" i="73"/>
  <c r="CM7" i="73"/>
  <c r="CM21" i="73" s="1"/>
  <c r="CM45" i="71"/>
  <c r="CM39" i="71"/>
  <c r="CM47" i="71" s="1"/>
  <c r="CM29" i="71"/>
  <c r="CM23" i="71"/>
  <c r="CM31" i="71" s="1"/>
  <c r="CM13" i="71"/>
  <c r="CM7" i="71"/>
  <c r="CM15" i="71" s="1"/>
  <c r="CM41" i="72"/>
  <c r="CM35" i="72"/>
  <c r="CM29" i="72"/>
  <c r="CM43" i="72" s="1"/>
  <c r="CM19" i="72"/>
  <c r="CM13" i="72"/>
  <c r="CM7" i="72"/>
  <c r="CM21" i="72" s="1"/>
  <c r="CM46" i="72" s="1"/>
  <c r="CM13" i="70"/>
  <c r="CM7" i="70"/>
  <c r="CM15" i="70" s="1"/>
  <c r="CM13" i="69"/>
  <c r="CM7" i="69"/>
  <c r="CM15" i="69" s="1"/>
  <c r="CM37" i="66"/>
  <c r="CM31" i="66"/>
  <c r="CM25" i="66"/>
  <c r="CM19" i="66"/>
  <c r="CM13" i="66"/>
  <c r="CM7" i="66"/>
  <c r="CM39" i="66" s="1"/>
  <c r="CM13" i="64"/>
  <c r="CM7" i="64"/>
  <c r="CM15" i="64" s="1"/>
  <c r="CM13" i="63"/>
  <c r="CM7" i="63"/>
  <c r="CM15" i="63" s="1"/>
  <c r="CM19" i="62"/>
  <c r="CM13" i="62"/>
  <c r="CM7" i="62"/>
  <c r="CM20" i="62" s="1"/>
  <c r="CM13" i="61"/>
  <c r="CM7" i="61"/>
  <c r="CM15" i="61" s="1"/>
  <c r="CM13" i="60"/>
  <c r="CM7" i="60"/>
  <c r="CM15" i="60" s="1"/>
  <c r="CM29" i="56"/>
  <c r="CM23" i="56"/>
  <c r="CM31" i="56" s="1"/>
  <c r="CM13" i="56"/>
  <c r="CM7" i="56"/>
  <c r="CM15" i="56" s="1"/>
  <c r="CM34" i="56" s="1"/>
  <c r="CM13" i="58"/>
  <c r="CM7" i="58"/>
  <c r="CM15" i="58" s="1"/>
  <c r="CM33" i="65"/>
  <c r="CM26" i="65"/>
  <c r="CM35" i="65" s="1"/>
  <c r="CM15" i="65"/>
  <c r="CM8" i="65"/>
  <c r="CM17" i="65" s="1"/>
  <c r="CM38" i="65" s="1"/>
  <c r="CM90" i="52"/>
  <c r="CM92" i="52" s="1"/>
  <c r="CM84" i="52"/>
  <c r="CM75" i="52"/>
  <c r="CM69" i="52"/>
  <c r="CM63" i="52"/>
  <c r="CM77" i="52" s="1"/>
  <c r="CM55" i="52"/>
  <c r="CM53" i="52"/>
  <c r="CM47" i="52"/>
  <c r="CM41" i="52"/>
  <c r="CM35" i="52"/>
  <c r="CM29" i="52"/>
  <c r="CM19" i="52"/>
  <c r="CM21" i="52" s="1"/>
  <c r="CM95" i="52" s="1"/>
  <c r="CM13" i="52"/>
  <c r="CM7" i="52"/>
  <c r="CM13" i="47"/>
  <c r="CM7" i="47"/>
  <c r="CM15" i="47" s="1"/>
  <c r="CM28" i="42"/>
  <c r="CM22" i="42"/>
  <c r="CM29" i="42" s="1"/>
  <c r="CM13" i="42"/>
  <c r="CM7" i="42"/>
  <c r="CM14" i="42" s="1"/>
  <c r="CM32" i="42" s="1"/>
  <c r="CM13" i="43"/>
  <c r="CM7" i="43"/>
  <c r="CM15" i="43" s="1"/>
  <c r="CM13" i="29"/>
  <c r="CM7" i="29"/>
  <c r="CM15" i="29" s="1"/>
  <c r="CM26" i="30"/>
  <c r="CM20" i="30"/>
  <c r="CM28" i="30" s="1"/>
  <c r="CM14" i="30"/>
  <c r="CM8" i="30"/>
  <c r="CM13" i="27"/>
  <c r="CM7" i="27"/>
  <c r="CM15" i="27" s="1"/>
  <c r="CM13" i="26"/>
  <c r="CM7" i="26"/>
  <c r="CM25" i="24"/>
  <c r="CM19" i="24"/>
  <c r="CM13" i="24"/>
  <c r="CM27" i="24" s="1"/>
  <c r="CM7" i="24"/>
  <c r="CM38" i="77"/>
  <c r="CM32" i="77"/>
  <c r="CM25" i="77"/>
  <c r="CM19" i="77"/>
  <c r="CM13" i="77"/>
  <c r="CM7" i="77"/>
  <c r="CM130" i="13"/>
  <c r="CM123" i="13"/>
  <c r="CM116" i="13"/>
  <c r="CM109" i="13"/>
  <c r="CM102" i="13"/>
  <c r="CM95" i="13"/>
  <c r="CM88" i="13"/>
  <c r="CM81" i="13"/>
  <c r="CM74" i="13"/>
  <c r="CM132" i="13" s="1"/>
  <c r="CM64" i="13"/>
  <c r="CM57" i="13"/>
  <c r="CM50" i="13"/>
  <c r="CM43" i="13"/>
  <c r="CM36" i="13"/>
  <c r="CM29" i="13"/>
  <c r="CM22" i="13"/>
  <c r="CM15" i="13"/>
  <c r="CM65" i="13" s="1"/>
  <c r="CM135" i="13" s="1"/>
  <c r="CM8" i="13"/>
  <c r="CM49" i="14"/>
  <c r="CM43" i="14"/>
  <c r="CM37" i="14"/>
  <c r="CM31" i="14"/>
  <c r="CM25" i="14"/>
  <c r="CM19" i="14"/>
  <c r="CM13" i="14"/>
  <c r="CM7" i="14"/>
  <c r="CP313" i="15"/>
  <c r="CP307" i="15"/>
  <c r="CP297" i="15"/>
  <c r="CP291" i="15"/>
  <c r="CP281" i="15"/>
  <c r="CP275" i="15"/>
  <c r="CP265" i="15"/>
  <c r="CP259" i="15"/>
  <c r="CP249" i="15"/>
  <c r="CP243" i="15"/>
  <c r="CP233" i="15"/>
  <c r="CP227" i="15"/>
  <c r="CP217" i="15"/>
  <c r="CP211" i="15"/>
  <c r="CP201" i="15"/>
  <c r="CP195" i="15"/>
  <c r="CP185" i="15"/>
  <c r="CP179" i="15"/>
  <c r="CP169" i="15"/>
  <c r="CP171" i="15" s="1"/>
  <c r="CP159" i="15"/>
  <c r="CP153" i="15"/>
  <c r="CP143" i="15"/>
  <c r="CP137" i="15"/>
  <c r="CP127" i="15"/>
  <c r="CP121" i="15"/>
  <c r="CP111" i="15"/>
  <c r="CP105" i="15"/>
  <c r="CP95" i="15"/>
  <c r="CP89" i="15"/>
  <c r="CP79" i="15"/>
  <c r="CP73" i="15"/>
  <c r="CP63" i="15"/>
  <c r="CP57" i="15"/>
  <c r="CP46" i="15"/>
  <c r="CP40" i="15"/>
  <c r="CP30" i="15"/>
  <c r="CP24" i="15"/>
  <c r="CP14" i="15"/>
  <c r="CP8" i="15"/>
  <c r="CL109" i="76"/>
  <c r="CL103" i="76"/>
  <c r="CL93" i="76"/>
  <c r="CL87" i="76"/>
  <c r="CL77" i="76"/>
  <c r="CL71" i="76"/>
  <c r="CL61" i="76"/>
  <c r="CL63" i="76" s="1"/>
  <c r="CL55" i="76"/>
  <c r="CL45" i="76"/>
  <c r="CL39" i="76"/>
  <c r="CL47" i="76" s="1"/>
  <c r="CL29" i="76"/>
  <c r="CL23" i="76"/>
  <c r="CL13" i="76"/>
  <c r="CL15" i="76" s="1"/>
  <c r="CL7" i="76"/>
  <c r="CL85" i="75"/>
  <c r="CL79" i="75"/>
  <c r="CL73" i="75"/>
  <c r="CL87" i="75" s="1"/>
  <c r="CL65" i="75"/>
  <c r="CL63" i="75"/>
  <c r="CL57" i="75"/>
  <c r="CL51" i="75"/>
  <c r="CL41" i="75"/>
  <c r="CL35" i="75"/>
  <c r="CL29" i="75"/>
  <c r="CL43" i="75" s="1"/>
  <c r="CL19" i="75"/>
  <c r="CL13" i="75"/>
  <c r="CL7" i="75"/>
  <c r="CL21" i="75" s="1"/>
  <c r="CL29" i="74"/>
  <c r="CL23" i="74"/>
  <c r="CL31" i="74" s="1"/>
  <c r="CL13" i="74"/>
  <c r="CL15" i="74" s="1"/>
  <c r="CL34" i="74" s="1"/>
  <c r="CL7" i="74"/>
  <c r="CL41" i="73"/>
  <c r="CL35" i="73"/>
  <c r="CL29" i="73"/>
  <c r="CL43" i="73" s="1"/>
  <c r="CL19" i="73"/>
  <c r="CL13" i="73"/>
  <c r="CL7" i="73"/>
  <c r="CL21" i="73" s="1"/>
  <c r="CL46" i="73" s="1"/>
  <c r="CL45" i="71"/>
  <c r="CL39" i="71"/>
  <c r="CL47" i="71" s="1"/>
  <c r="CL29" i="71"/>
  <c r="CL31" i="71" s="1"/>
  <c r="CL23" i="71"/>
  <c r="CL13" i="71"/>
  <c r="CL15" i="71" s="1"/>
  <c r="CL50" i="71" s="1"/>
  <c r="CL7" i="71"/>
  <c r="CL41" i="72"/>
  <c r="CL35" i="72"/>
  <c r="CL29" i="72"/>
  <c r="CL43" i="72" s="1"/>
  <c r="CL19" i="72"/>
  <c r="CL13" i="72"/>
  <c r="CL7" i="72"/>
  <c r="CL21" i="72" s="1"/>
  <c r="CL46" i="72" s="1"/>
  <c r="CL15" i="70"/>
  <c r="CL13" i="70"/>
  <c r="CL7" i="70"/>
  <c r="CL15" i="69"/>
  <c r="CL13" i="69"/>
  <c r="CL7" i="69"/>
  <c r="CL37" i="66"/>
  <c r="CL31" i="66"/>
  <c r="CL25" i="66"/>
  <c r="CL39" i="66" s="1"/>
  <c r="CL19" i="66"/>
  <c r="CL13" i="66"/>
  <c r="CL7" i="66"/>
  <c r="CL13" i="64"/>
  <c r="CL7" i="64"/>
  <c r="CL15" i="64" s="1"/>
  <c r="CL13" i="63"/>
  <c r="CL7" i="63"/>
  <c r="CL15" i="63" s="1"/>
  <c r="CL19" i="62"/>
  <c r="CL13" i="62"/>
  <c r="CL7" i="62"/>
  <c r="CL20" i="62" s="1"/>
  <c r="CL15" i="61"/>
  <c r="CL13" i="61"/>
  <c r="CL7" i="61"/>
  <c r="CL13" i="60"/>
  <c r="CL7" i="60"/>
  <c r="CL15" i="60" s="1"/>
  <c r="CL29" i="56"/>
  <c r="CL23" i="56"/>
  <c r="CL31" i="56" s="1"/>
  <c r="CL15" i="56"/>
  <c r="CL34" i="56" s="1"/>
  <c r="CL13" i="56"/>
  <c r="CL7" i="56"/>
  <c r="CL15" i="58"/>
  <c r="CL13" i="58"/>
  <c r="CL7" i="58"/>
  <c r="CL33" i="65"/>
  <c r="CL26" i="65"/>
  <c r="CL35" i="65" s="1"/>
  <c r="CL15" i="65"/>
  <c r="CL17" i="65" s="1"/>
  <c r="CL38" i="65" s="1"/>
  <c r="CL8" i="65"/>
  <c r="CL90" i="52"/>
  <c r="CL92" i="52" s="1"/>
  <c r="CL84" i="52"/>
  <c r="CL77" i="52"/>
  <c r="CL75" i="52"/>
  <c r="CL69" i="52"/>
  <c r="CL63" i="52"/>
  <c r="CL53" i="52"/>
  <c r="CL47" i="52"/>
  <c r="CL41" i="52"/>
  <c r="CL35" i="52"/>
  <c r="CL29" i="52"/>
  <c r="CL55" i="52" s="1"/>
  <c r="CL19" i="52"/>
  <c r="CL13" i="52"/>
  <c r="CL7" i="52"/>
  <c r="CL21" i="52" s="1"/>
  <c r="CL13" i="47"/>
  <c r="CL7" i="47"/>
  <c r="CL15" i="47" s="1"/>
  <c r="CL28" i="42"/>
  <c r="CL22" i="42"/>
  <c r="CL29" i="42" s="1"/>
  <c r="CL13" i="42"/>
  <c r="CL14" i="42" s="1"/>
  <c r="CL32" i="42" s="1"/>
  <c r="CL7" i="42"/>
  <c r="CL13" i="43"/>
  <c r="CL7" i="43"/>
  <c r="CL15" i="43" s="1"/>
  <c r="CL13" i="29"/>
  <c r="CL7" i="29"/>
  <c r="CL15" i="29" s="1"/>
  <c r="CL26" i="30"/>
  <c r="CL20" i="30"/>
  <c r="CL28" i="30" s="1"/>
  <c r="CL14" i="30"/>
  <c r="CL8" i="30"/>
  <c r="CL13" i="27"/>
  <c r="CL7" i="27"/>
  <c r="CL15" i="27" s="1"/>
  <c r="CL13" i="26"/>
  <c r="CL7" i="26"/>
  <c r="CL25" i="24"/>
  <c r="CL19" i="24"/>
  <c r="CL13" i="24"/>
  <c r="CL7" i="24"/>
  <c r="CL27" i="24" s="1"/>
  <c r="CL38" i="77"/>
  <c r="CL32" i="77"/>
  <c r="CL25" i="77"/>
  <c r="CL19" i="77"/>
  <c r="CL13" i="77"/>
  <c r="CL7" i="77"/>
  <c r="CL130" i="13"/>
  <c r="CL123" i="13"/>
  <c r="CL116" i="13"/>
  <c r="CL109" i="13"/>
  <c r="CL132" i="13" s="1"/>
  <c r="CL102" i="13"/>
  <c r="CL95" i="13"/>
  <c r="CL88" i="13"/>
  <c r="CL81" i="13"/>
  <c r="CL74" i="13"/>
  <c r="CL64" i="13"/>
  <c r="CL57" i="13"/>
  <c r="CL50" i="13"/>
  <c r="CL43" i="13"/>
  <c r="CL36" i="13"/>
  <c r="CL29" i="13"/>
  <c r="CL65" i="13" s="1"/>
  <c r="CL135" i="13" s="1"/>
  <c r="CL22" i="13"/>
  <c r="CL15" i="13"/>
  <c r="CL8" i="13"/>
  <c r="CL49" i="14"/>
  <c r="CL43" i="14"/>
  <c r="CL37" i="14"/>
  <c r="CL31" i="14"/>
  <c r="CL25" i="14"/>
  <c r="CL19" i="14"/>
  <c r="CL13" i="14"/>
  <c r="CL7" i="14"/>
  <c r="CO313" i="15"/>
  <c r="CO307" i="15"/>
  <c r="CO297" i="15"/>
  <c r="CO291" i="15"/>
  <c r="CO281" i="15"/>
  <c r="CO275" i="15"/>
  <c r="CO265" i="15"/>
  <c r="CO259" i="15"/>
  <c r="CO249" i="15"/>
  <c r="CO243" i="15"/>
  <c r="CO233" i="15"/>
  <c r="CO227" i="15"/>
  <c r="CO217" i="15"/>
  <c r="CO211" i="15"/>
  <c r="CO201" i="15"/>
  <c r="CO195" i="15"/>
  <c r="CO185" i="15"/>
  <c r="CO179" i="15"/>
  <c r="CO169" i="15"/>
  <c r="CO171" i="15" s="1"/>
  <c r="CO159" i="15"/>
  <c r="CO153" i="15"/>
  <c r="CO143" i="15"/>
  <c r="CO137" i="15"/>
  <c r="CO127" i="15"/>
  <c r="CO121" i="15"/>
  <c r="CO111" i="15"/>
  <c r="CO105" i="15"/>
  <c r="CO95" i="15"/>
  <c r="CO89" i="15"/>
  <c r="CO79" i="15"/>
  <c r="CO73" i="15"/>
  <c r="CO63" i="15"/>
  <c r="CO57" i="15"/>
  <c r="CO46" i="15"/>
  <c r="CO40" i="15"/>
  <c r="CO30" i="15"/>
  <c r="CO24" i="15"/>
  <c r="CO14" i="15"/>
  <c r="CO8" i="15"/>
  <c r="D14" i="30"/>
  <c r="D20" i="30"/>
  <c r="CO328" i="15" l="1"/>
  <c r="CL74" i="14"/>
  <c r="CO322" i="15" s="1"/>
  <c r="CP328" i="15"/>
  <c r="CM74" i="14"/>
  <c r="CP322" i="15" s="1"/>
  <c r="CL53" i="77"/>
  <c r="CM53" i="77"/>
  <c r="CL95" i="76"/>
  <c r="CM111" i="76"/>
  <c r="CL79" i="76"/>
  <c r="CL111" i="76"/>
  <c r="CL31" i="76"/>
  <c r="CM79" i="76"/>
  <c r="CO97" i="15"/>
  <c r="CP235" i="15"/>
  <c r="CO187" i="15"/>
  <c r="CP65" i="15"/>
  <c r="CT319" i="15"/>
  <c r="CP81" i="15"/>
  <c r="CO203" i="15"/>
  <c r="CO299" i="15"/>
  <c r="CP203" i="15"/>
  <c r="CP299" i="15"/>
  <c r="CQ319" i="15"/>
  <c r="CP219" i="15"/>
  <c r="CO235" i="15"/>
  <c r="CP48" i="15"/>
  <c r="CO32" i="15"/>
  <c r="CO129" i="15"/>
  <c r="CO219" i="15"/>
  <c r="CP16" i="15"/>
  <c r="CP32" i="15"/>
  <c r="CP129" i="15"/>
  <c r="CP315" i="15"/>
  <c r="CO81" i="15"/>
  <c r="CO267" i="15"/>
  <c r="CO283" i="15"/>
  <c r="CS319" i="15"/>
  <c r="CO113" i="15"/>
  <c r="CO251" i="15"/>
  <c r="CP145" i="15"/>
  <c r="CP161" i="15"/>
  <c r="CP251" i="15"/>
  <c r="CP97" i="15"/>
  <c r="CP267" i="15"/>
  <c r="CO145" i="15"/>
  <c r="CO161" i="15"/>
  <c r="CO315" i="15"/>
  <c r="CP113" i="15"/>
  <c r="CP187" i="15"/>
  <c r="CP283" i="15"/>
  <c r="CR319" i="15"/>
  <c r="CT329" i="15"/>
  <c r="CT330" i="15" s="1"/>
  <c r="CS329" i="15"/>
  <c r="CS330" i="15" s="1"/>
  <c r="CR329" i="15"/>
  <c r="CR330" i="15" s="1"/>
  <c r="CQ329" i="15"/>
  <c r="CQ330" i="15" s="1"/>
  <c r="CM114" i="76"/>
  <c r="CM46" i="73"/>
  <c r="CM50" i="71"/>
  <c r="CM15" i="26"/>
  <c r="CP327" i="15"/>
  <c r="CL114" i="76"/>
  <c r="CL90" i="75"/>
  <c r="CL95" i="52"/>
  <c r="CL15" i="26"/>
  <c r="CO327" i="15"/>
  <c r="CO48" i="15"/>
  <c r="CO16" i="15"/>
  <c r="CO65" i="15"/>
  <c r="CK109" i="76"/>
  <c r="CK103" i="76"/>
  <c r="CK93" i="76"/>
  <c r="CK87" i="76"/>
  <c r="CK77" i="76"/>
  <c r="CK71" i="76"/>
  <c r="CK79" i="76" s="1"/>
  <c r="CK61" i="76"/>
  <c r="CK55" i="76"/>
  <c r="CK45" i="76"/>
  <c r="CK39" i="76"/>
  <c r="CK47" i="76" s="1"/>
  <c r="CK29" i="76"/>
  <c r="CK23" i="76"/>
  <c r="CK13" i="76"/>
  <c r="CK7" i="76"/>
  <c r="CK15" i="76" s="1"/>
  <c r="CK85" i="75"/>
  <c r="CK79" i="75"/>
  <c r="CK87" i="75" s="1"/>
  <c r="CK73" i="75"/>
  <c r="CK63" i="75"/>
  <c r="CK57" i="75"/>
  <c r="CK51" i="75"/>
  <c r="CK65" i="75" s="1"/>
  <c r="CK41" i="75"/>
  <c r="CK35" i="75"/>
  <c r="CK29" i="75"/>
  <c r="CK43" i="75" s="1"/>
  <c r="CK19" i="75"/>
  <c r="CK13" i="75"/>
  <c r="CK21" i="75" s="1"/>
  <c r="CK7" i="75"/>
  <c r="CK29" i="74"/>
  <c r="CK23" i="74"/>
  <c r="CK31" i="74" s="1"/>
  <c r="CK13" i="74"/>
  <c r="CK15" i="74" s="1"/>
  <c r="CK34" i="74" s="1"/>
  <c r="CK7" i="74"/>
  <c r="CK41" i="73"/>
  <c r="CK35" i="73"/>
  <c r="CK43" i="73" s="1"/>
  <c r="CK29" i="73"/>
  <c r="CK19" i="73"/>
  <c r="CK21" i="73" s="1"/>
  <c r="CK46" i="73" s="1"/>
  <c r="CK13" i="73"/>
  <c r="CK7" i="73"/>
  <c r="CK45" i="71"/>
  <c r="CK39" i="71"/>
  <c r="CK47" i="71" s="1"/>
  <c r="CK29" i="71"/>
  <c r="CK23" i="71"/>
  <c r="CK31" i="71" s="1"/>
  <c r="CK13" i="71"/>
  <c r="CK7" i="71"/>
  <c r="CK15" i="71" s="1"/>
  <c r="CK41" i="72"/>
  <c r="CK35" i="72"/>
  <c r="CK43" i="72" s="1"/>
  <c r="CK29" i="72"/>
  <c r="CK19" i="72"/>
  <c r="CK13" i="72"/>
  <c r="CK7" i="72"/>
  <c r="CK21" i="72" s="1"/>
  <c r="CK46" i="72" s="1"/>
  <c r="CK13" i="70"/>
  <c r="CK7" i="70"/>
  <c r="CK15" i="70" s="1"/>
  <c r="CK13" i="69"/>
  <c r="CK7" i="69"/>
  <c r="CK15" i="69" s="1"/>
  <c r="CK37" i="66"/>
  <c r="CK31" i="66"/>
  <c r="CK25" i="66"/>
  <c r="CK19" i="66"/>
  <c r="CK13" i="66"/>
  <c r="CK7" i="66"/>
  <c r="CK39" i="66" s="1"/>
  <c r="CK13" i="64"/>
  <c r="CK7" i="64"/>
  <c r="CK15" i="64" s="1"/>
  <c r="CK13" i="63"/>
  <c r="CK7" i="63"/>
  <c r="CK15" i="63" s="1"/>
  <c r="CK19" i="62"/>
  <c r="CK13" i="62"/>
  <c r="CK7" i="62"/>
  <c r="CK20" i="62" s="1"/>
  <c r="CK13" i="61"/>
  <c r="CK7" i="61"/>
  <c r="CK15" i="61" s="1"/>
  <c r="CK13" i="60"/>
  <c r="CK7" i="60"/>
  <c r="CK15" i="60" s="1"/>
  <c r="CK29" i="56"/>
  <c r="CK23" i="56"/>
  <c r="CK31" i="56" s="1"/>
  <c r="CK13" i="56"/>
  <c r="CK15" i="56" s="1"/>
  <c r="CK34" i="56" s="1"/>
  <c r="CK7" i="56"/>
  <c r="CK13" i="58"/>
  <c r="CK7" i="58"/>
  <c r="CK15" i="58" s="1"/>
  <c r="CK33" i="65"/>
  <c r="CK26" i="65"/>
  <c r="CK35" i="65" s="1"/>
  <c r="CK15" i="65"/>
  <c r="CK8" i="65"/>
  <c r="CK17" i="65" s="1"/>
  <c r="CK38" i="65" s="1"/>
  <c r="CK90" i="52"/>
  <c r="CK92" i="52" s="1"/>
  <c r="CK84" i="52"/>
  <c r="CK75" i="52"/>
  <c r="CK69" i="52"/>
  <c r="CK63" i="52"/>
  <c r="CK77" i="52" s="1"/>
  <c r="CK53" i="52"/>
  <c r="CK47" i="52"/>
  <c r="CK41" i="52"/>
  <c r="CK35" i="52"/>
  <c r="CK29" i="52"/>
  <c r="CK55" i="52" s="1"/>
  <c r="CK19" i="52"/>
  <c r="CK21" i="52" s="1"/>
  <c r="CK13" i="52"/>
  <c r="CK7" i="52"/>
  <c r="CK13" i="47"/>
  <c r="CK7" i="47"/>
  <c r="CK15" i="47" s="1"/>
  <c r="CK28" i="42"/>
  <c r="CK22" i="42"/>
  <c r="CK29" i="42" s="1"/>
  <c r="CK13" i="42"/>
  <c r="CK7" i="42"/>
  <c r="CK14" i="42" s="1"/>
  <c r="CK32" i="42" s="1"/>
  <c r="CK13" i="43"/>
  <c r="CK15" i="43" s="1"/>
  <c r="CK7" i="43"/>
  <c r="CK13" i="29"/>
  <c r="CK7" i="29"/>
  <c r="CK15" i="29" s="1"/>
  <c r="CK26" i="30"/>
  <c r="CK20" i="30"/>
  <c r="CK28" i="30" s="1"/>
  <c r="CK14" i="30"/>
  <c r="CK8" i="30"/>
  <c r="CK13" i="27"/>
  <c r="CK7" i="27"/>
  <c r="CK15" i="27" s="1"/>
  <c r="CK13" i="26"/>
  <c r="CK7" i="26"/>
  <c r="CK27" i="24"/>
  <c r="CK25" i="24"/>
  <c r="CK19" i="24"/>
  <c r="CK13" i="24"/>
  <c r="CK7" i="24"/>
  <c r="CK38" i="77"/>
  <c r="CK32" i="77"/>
  <c r="CK25" i="77"/>
  <c r="CK19" i="77"/>
  <c r="CK13" i="77"/>
  <c r="CK7" i="77"/>
  <c r="CK130" i="13"/>
  <c r="CK123" i="13"/>
  <c r="CK116" i="13"/>
  <c r="CK109" i="13"/>
  <c r="CK102" i="13"/>
  <c r="CK95" i="13"/>
  <c r="CK88" i="13"/>
  <c r="CK81" i="13"/>
  <c r="CK74" i="13"/>
  <c r="CK132" i="13" s="1"/>
  <c r="CK65" i="13"/>
  <c r="CK135" i="13" s="1"/>
  <c r="CK64" i="13"/>
  <c r="CK57" i="13"/>
  <c r="CK50" i="13"/>
  <c r="CK43" i="13"/>
  <c r="CK36" i="13"/>
  <c r="CK29" i="13"/>
  <c r="CK22" i="13"/>
  <c r="CK15" i="13"/>
  <c r="CK8" i="13"/>
  <c r="CK49" i="14"/>
  <c r="CK43" i="14"/>
  <c r="CK37" i="14"/>
  <c r="CK31" i="14"/>
  <c r="CK25" i="14"/>
  <c r="CK19" i="14"/>
  <c r="CK13" i="14"/>
  <c r="CK7" i="14"/>
  <c r="CN313" i="15"/>
  <c r="CN307" i="15"/>
  <c r="CN297" i="15"/>
  <c r="CN291" i="15"/>
  <c r="CN281" i="15"/>
  <c r="CN275" i="15"/>
  <c r="CN265" i="15"/>
  <c r="CN259" i="15"/>
  <c r="CN249" i="15"/>
  <c r="CN243" i="15"/>
  <c r="CN233" i="15"/>
  <c r="CN227" i="15"/>
  <c r="CN217" i="15"/>
  <c r="CN211" i="15"/>
  <c r="CN201" i="15"/>
  <c r="CN195" i="15"/>
  <c r="CN185" i="15"/>
  <c r="CN179" i="15"/>
  <c r="CN169" i="15"/>
  <c r="CN171" i="15" s="1"/>
  <c r="CN159" i="15"/>
  <c r="CN153" i="15"/>
  <c r="CN143" i="15"/>
  <c r="CN137" i="15"/>
  <c r="CN127" i="15"/>
  <c r="CN121" i="15"/>
  <c r="CN111" i="15"/>
  <c r="CN105" i="15"/>
  <c r="CN95" i="15"/>
  <c r="CN89" i="15"/>
  <c r="CN79" i="15"/>
  <c r="CN73" i="15"/>
  <c r="CN63" i="15"/>
  <c r="CN57" i="15"/>
  <c r="CN46" i="15"/>
  <c r="CN40" i="15"/>
  <c r="CN30" i="15"/>
  <c r="CN24" i="15"/>
  <c r="CN14" i="15"/>
  <c r="CN8" i="15"/>
  <c r="CJ109" i="76"/>
  <c r="CJ103" i="76"/>
  <c r="CJ111" i="76" s="1"/>
  <c r="CJ93" i="76"/>
  <c r="CJ87" i="76"/>
  <c r="CJ95" i="76" s="1"/>
  <c r="CJ77" i="76"/>
  <c r="CJ71" i="76"/>
  <c r="CJ79" i="76" s="1"/>
  <c r="CJ61" i="76"/>
  <c r="CJ55" i="76"/>
  <c r="CJ45" i="76"/>
  <c r="CJ39" i="76"/>
  <c r="CJ47" i="76" s="1"/>
  <c r="CJ29" i="76"/>
  <c r="CJ23" i="76"/>
  <c r="CJ31" i="76" s="1"/>
  <c r="CJ13" i="76"/>
  <c r="CJ7" i="76"/>
  <c r="CJ15" i="76" s="1"/>
  <c r="CJ85" i="75"/>
  <c r="CJ79" i="75"/>
  <c r="CJ73" i="75"/>
  <c r="CJ87" i="75" s="1"/>
  <c r="CJ65" i="75"/>
  <c r="CJ63" i="75"/>
  <c r="CJ57" i="75"/>
  <c r="CJ51" i="75"/>
  <c r="CJ41" i="75"/>
  <c r="CJ35" i="75"/>
  <c r="CJ43" i="75" s="1"/>
  <c r="CJ29" i="75"/>
  <c r="CJ19" i="75"/>
  <c r="CJ13" i="75"/>
  <c r="CJ7" i="75"/>
  <c r="CJ21" i="75" s="1"/>
  <c r="CJ29" i="74"/>
  <c r="CJ23" i="74"/>
  <c r="CJ31" i="74" s="1"/>
  <c r="CJ15" i="74"/>
  <c r="CJ34" i="74" s="1"/>
  <c r="CJ13" i="74"/>
  <c r="CJ7" i="74"/>
  <c r="CJ41" i="73"/>
  <c r="CJ35" i="73"/>
  <c r="CJ29" i="73"/>
  <c r="CJ43" i="73" s="1"/>
  <c r="CJ21" i="73"/>
  <c r="CJ46" i="73" s="1"/>
  <c r="CJ19" i="73"/>
  <c r="CJ13" i="73"/>
  <c r="CJ7" i="73"/>
  <c r="CJ45" i="71"/>
  <c r="CJ39" i="71"/>
  <c r="CJ47" i="71" s="1"/>
  <c r="CJ29" i="71"/>
  <c r="CJ31" i="71" s="1"/>
  <c r="CJ50" i="71" s="1"/>
  <c r="CJ23" i="71"/>
  <c r="CJ15" i="71"/>
  <c r="CJ13" i="71"/>
  <c r="CJ7" i="71"/>
  <c r="CJ41" i="72"/>
  <c r="CJ35" i="72"/>
  <c r="CJ29" i="72"/>
  <c r="CJ43" i="72" s="1"/>
  <c r="CJ21" i="72"/>
  <c r="CJ46" i="72" s="1"/>
  <c r="CJ19" i="72"/>
  <c r="CJ13" i="72"/>
  <c r="CJ7" i="72"/>
  <c r="CJ13" i="70"/>
  <c r="CJ7" i="70"/>
  <c r="CJ15" i="70" s="1"/>
  <c r="CJ13" i="69"/>
  <c r="CJ7" i="69"/>
  <c r="CJ15" i="69" s="1"/>
  <c r="CJ37" i="66"/>
  <c r="CJ31" i="66"/>
  <c r="CJ25" i="66"/>
  <c r="CJ19" i="66"/>
  <c r="CJ13" i="66"/>
  <c r="CJ7" i="66"/>
  <c r="CJ39" i="66" s="1"/>
  <c r="CJ13" i="64"/>
  <c r="CJ7" i="64"/>
  <c r="CJ15" i="64" s="1"/>
  <c r="CJ13" i="63"/>
  <c r="CJ7" i="63"/>
  <c r="CJ15" i="63" s="1"/>
  <c r="CJ19" i="62"/>
  <c r="CJ13" i="62"/>
  <c r="CJ7" i="62"/>
  <c r="CJ20" i="62" s="1"/>
  <c r="CJ13" i="61"/>
  <c r="CJ7" i="61"/>
  <c r="CJ15" i="61" s="1"/>
  <c r="CJ13" i="60"/>
  <c r="CJ7" i="60"/>
  <c r="CJ15" i="60" s="1"/>
  <c r="CJ29" i="56"/>
  <c r="CJ23" i="56"/>
  <c r="CJ31" i="56" s="1"/>
  <c r="CJ13" i="56"/>
  <c r="CJ7" i="56"/>
  <c r="CJ15" i="56" s="1"/>
  <c r="CJ34" i="56" s="1"/>
  <c r="CJ13" i="58"/>
  <c r="CJ7" i="58"/>
  <c r="CJ15" i="58" s="1"/>
  <c r="CJ33" i="65"/>
  <c r="CJ26" i="65"/>
  <c r="CJ35" i="65" s="1"/>
  <c r="CJ15" i="65"/>
  <c r="CJ17" i="65" s="1"/>
  <c r="CJ38" i="65" s="1"/>
  <c r="CJ8" i="65"/>
  <c r="CJ90" i="52"/>
  <c r="CJ92" i="52" s="1"/>
  <c r="CJ84" i="52"/>
  <c r="CJ75" i="52"/>
  <c r="CJ77" i="52" s="1"/>
  <c r="CJ69" i="52"/>
  <c r="CJ63" i="52"/>
  <c r="CJ53" i="52"/>
  <c r="CJ47" i="52"/>
  <c r="CJ41" i="52"/>
  <c r="CJ35" i="52"/>
  <c r="CJ29" i="52"/>
  <c r="CJ55" i="52" s="1"/>
  <c r="CJ19" i="52"/>
  <c r="CJ13" i="52"/>
  <c r="CJ7" i="52"/>
  <c r="CJ21" i="52" s="1"/>
  <c r="CJ13" i="47"/>
  <c r="CJ7" i="47"/>
  <c r="CJ15" i="47" s="1"/>
  <c r="CJ28" i="42"/>
  <c r="CJ22" i="42"/>
  <c r="CJ29" i="42" s="1"/>
  <c r="CJ13" i="42"/>
  <c r="CJ7" i="42"/>
  <c r="CJ14" i="42" s="1"/>
  <c r="CJ32" i="42" s="1"/>
  <c r="CJ13" i="43"/>
  <c r="CJ7" i="43"/>
  <c r="CJ15" i="43" s="1"/>
  <c r="CJ13" i="29"/>
  <c r="CJ7" i="29"/>
  <c r="CJ15" i="29" s="1"/>
  <c r="CJ26" i="30"/>
  <c r="CJ20" i="30"/>
  <c r="CJ28" i="30" s="1"/>
  <c r="CJ14" i="30"/>
  <c r="CJ8" i="30"/>
  <c r="CJ13" i="27"/>
  <c r="CJ7" i="27"/>
  <c r="CJ15" i="27" s="1"/>
  <c r="CJ13" i="26"/>
  <c r="CJ7" i="26"/>
  <c r="CJ15" i="26" s="1"/>
  <c r="CJ25" i="24"/>
  <c r="CJ19" i="24"/>
  <c r="CJ13" i="24"/>
  <c r="CJ7" i="24"/>
  <c r="CJ27" i="24" s="1"/>
  <c r="CJ38" i="77"/>
  <c r="CJ32" i="77"/>
  <c r="CJ25" i="77"/>
  <c r="CJ19" i="77"/>
  <c r="CJ13" i="77"/>
  <c r="CJ7" i="77"/>
  <c r="CJ130" i="13"/>
  <c r="CJ123" i="13"/>
  <c r="CJ116" i="13"/>
  <c r="CJ109" i="13"/>
  <c r="CJ102" i="13"/>
  <c r="CJ95" i="13"/>
  <c r="CJ88" i="13"/>
  <c r="CJ81" i="13"/>
  <c r="CJ74" i="13"/>
  <c r="CJ65" i="13"/>
  <c r="CJ64" i="13"/>
  <c r="CJ57" i="13"/>
  <c r="CJ50" i="13"/>
  <c r="CJ43" i="13"/>
  <c r="CJ36" i="13"/>
  <c r="CJ29" i="13"/>
  <c r="CJ22" i="13"/>
  <c r="CJ15" i="13"/>
  <c r="CJ8" i="13"/>
  <c r="CJ49" i="14"/>
  <c r="CJ43" i="14"/>
  <c r="CJ37" i="14"/>
  <c r="CJ31" i="14"/>
  <c r="CJ25" i="14"/>
  <c r="CJ19" i="14"/>
  <c r="CJ13" i="14"/>
  <c r="CJ7" i="14"/>
  <c r="CM313" i="15"/>
  <c r="CM307" i="15"/>
  <c r="CM297" i="15"/>
  <c r="CM291" i="15"/>
  <c r="CM281" i="15"/>
  <c r="CM275" i="15"/>
  <c r="CM265" i="15"/>
  <c r="CM259" i="15"/>
  <c r="CM249" i="15"/>
  <c r="CM243" i="15"/>
  <c r="CM233" i="15"/>
  <c r="CM227" i="15"/>
  <c r="CM217" i="15"/>
  <c r="CM211" i="15"/>
  <c r="CM201" i="15"/>
  <c r="CM195" i="15"/>
  <c r="CM185" i="15"/>
  <c r="CM179" i="15"/>
  <c r="CM169" i="15"/>
  <c r="CM171" i="15" s="1"/>
  <c r="CM159" i="15"/>
  <c r="CM153" i="15"/>
  <c r="CM143" i="15"/>
  <c r="CM137" i="15"/>
  <c r="CM127" i="15"/>
  <c r="CM121" i="15"/>
  <c r="CM111" i="15"/>
  <c r="CM105" i="15"/>
  <c r="CM95" i="15"/>
  <c r="CM89" i="15"/>
  <c r="CM79" i="15"/>
  <c r="CM73" i="15"/>
  <c r="CM63" i="15"/>
  <c r="CM57" i="15"/>
  <c r="CM46" i="15"/>
  <c r="CM40" i="15"/>
  <c r="CM30" i="15"/>
  <c r="CM24" i="15"/>
  <c r="CM14" i="15"/>
  <c r="CM8" i="15"/>
  <c r="CI109" i="76"/>
  <c r="CI103" i="76"/>
  <c r="CI111" i="76" s="1"/>
  <c r="CI95" i="76"/>
  <c r="CI93" i="76"/>
  <c r="CI87" i="76"/>
  <c r="CI77" i="76"/>
  <c r="CI79" i="76" s="1"/>
  <c r="CI71" i="76"/>
  <c r="CI61" i="76"/>
  <c r="CI55" i="76"/>
  <c r="CI45" i="76"/>
  <c r="CI39" i="76"/>
  <c r="CI47" i="76" s="1"/>
  <c r="CI29" i="76"/>
  <c r="CI23" i="76"/>
  <c r="CI31" i="76" s="1"/>
  <c r="CI13" i="76"/>
  <c r="CI7" i="76"/>
  <c r="CI15" i="76" s="1"/>
  <c r="CI85" i="75"/>
  <c r="CI79" i="75"/>
  <c r="CI73" i="75"/>
  <c r="CI87" i="75" s="1"/>
  <c r="CI63" i="75"/>
  <c r="CI57" i="75"/>
  <c r="CI51" i="75"/>
  <c r="CI65" i="75" s="1"/>
  <c r="CI41" i="75"/>
  <c r="CI35" i="75"/>
  <c r="CI29" i="75"/>
  <c r="CI43" i="75" s="1"/>
  <c r="CI19" i="75"/>
  <c r="CI13" i="75"/>
  <c r="CI7" i="75"/>
  <c r="CI21" i="75" s="1"/>
  <c r="CI29" i="74"/>
  <c r="CI23" i="74"/>
  <c r="CI31" i="74" s="1"/>
  <c r="CI15" i="74"/>
  <c r="CI13" i="74"/>
  <c r="CI7" i="74"/>
  <c r="CI43" i="73"/>
  <c r="CI41" i="73"/>
  <c r="CI35" i="73"/>
  <c r="CI29" i="73"/>
  <c r="CI19" i="73"/>
  <c r="CI21" i="73" s="1"/>
  <c r="CI46" i="73" s="1"/>
  <c r="CI13" i="73"/>
  <c r="CI7" i="73"/>
  <c r="CI47" i="71"/>
  <c r="CI45" i="71"/>
  <c r="CI39" i="71"/>
  <c r="CI31" i="71"/>
  <c r="CI29" i="71"/>
  <c r="CI23" i="71"/>
  <c r="CI13" i="71"/>
  <c r="CI7" i="71"/>
  <c r="CI15" i="71" s="1"/>
  <c r="CI50" i="71" s="1"/>
  <c r="CI41" i="72"/>
  <c r="CI35" i="72"/>
  <c r="CI29" i="72"/>
  <c r="CI43" i="72" s="1"/>
  <c r="CI19" i="72"/>
  <c r="CI13" i="72"/>
  <c r="CI7" i="72"/>
  <c r="CI21" i="72" s="1"/>
  <c r="CI46" i="72" s="1"/>
  <c r="CI13" i="70"/>
  <c r="CI7" i="70"/>
  <c r="CI15" i="70" s="1"/>
  <c r="CI13" i="69"/>
  <c r="CI7" i="69"/>
  <c r="CI15" i="69" s="1"/>
  <c r="CI37" i="66"/>
  <c r="CI31" i="66"/>
  <c r="CI25" i="66"/>
  <c r="CI19" i="66"/>
  <c r="CI13" i="66"/>
  <c r="CI7" i="66"/>
  <c r="CI39" i="66" s="1"/>
  <c r="CI13" i="64"/>
  <c r="CI7" i="64"/>
  <c r="CI15" i="64" s="1"/>
  <c r="CI13" i="63"/>
  <c r="CI7" i="63"/>
  <c r="CI15" i="63" s="1"/>
  <c r="CI19" i="62"/>
  <c r="CI13" i="62"/>
  <c r="CI7" i="62"/>
  <c r="CI20" i="62" s="1"/>
  <c r="CI13" i="61"/>
  <c r="CI7" i="61"/>
  <c r="CI15" i="61" s="1"/>
  <c r="CI13" i="60"/>
  <c r="CI7" i="60"/>
  <c r="CI15" i="60" s="1"/>
  <c r="CI29" i="56"/>
  <c r="CI23" i="56"/>
  <c r="CI31" i="56" s="1"/>
  <c r="CI15" i="56"/>
  <c r="CI34" i="56" s="1"/>
  <c r="CI13" i="56"/>
  <c r="CI7" i="56"/>
  <c r="CI13" i="58"/>
  <c r="CI7" i="58"/>
  <c r="CI15" i="58" s="1"/>
  <c r="CI33" i="65"/>
  <c r="CI26" i="65"/>
  <c r="CI35" i="65" s="1"/>
  <c r="CI15" i="65"/>
  <c r="CI8" i="65"/>
  <c r="CI17" i="65" s="1"/>
  <c r="CI38" i="65" s="1"/>
  <c r="CI90" i="52"/>
  <c r="CI92" i="52" s="1"/>
  <c r="CI84" i="52"/>
  <c r="CI77" i="52"/>
  <c r="CI75" i="52"/>
  <c r="CI69" i="52"/>
  <c r="CI63" i="52"/>
  <c r="CI53" i="52"/>
  <c r="CI47" i="52"/>
  <c r="CI41" i="52"/>
  <c r="CI35" i="52"/>
  <c r="CI29" i="52"/>
  <c r="CI55" i="52" s="1"/>
  <c r="CI19" i="52"/>
  <c r="CI13" i="52"/>
  <c r="CI21" i="52" s="1"/>
  <c r="CI95" i="52" s="1"/>
  <c r="CI7" i="52"/>
  <c r="CI13" i="47"/>
  <c r="CI7" i="47"/>
  <c r="CI15" i="47" s="1"/>
  <c r="CI28" i="42"/>
  <c r="CI29" i="42" s="1"/>
  <c r="CI22" i="42"/>
  <c r="CI13" i="42"/>
  <c r="CI7" i="42"/>
  <c r="CI14" i="42" s="1"/>
  <c r="CI32" i="42" s="1"/>
  <c r="CI13" i="43"/>
  <c r="CI7" i="43"/>
  <c r="CI15" i="43" s="1"/>
  <c r="CI13" i="29"/>
  <c r="CI7" i="29"/>
  <c r="CI15" i="29" s="1"/>
  <c r="CI26" i="30"/>
  <c r="CI20" i="30"/>
  <c r="CI28" i="30" s="1"/>
  <c r="CI14" i="30"/>
  <c r="CI8" i="30"/>
  <c r="CI13" i="27"/>
  <c r="CI7" i="27"/>
  <c r="CI15" i="27" s="1"/>
  <c r="CI13" i="26"/>
  <c r="CI7" i="26"/>
  <c r="CI15" i="26" s="1"/>
  <c r="CI25" i="24"/>
  <c r="CI19" i="24"/>
  <c r="CI13" i="24"/>
  <c r="CI7" i="24"/>
  <c r="CI27" i="24" s="1"/>
  <c r="CI38" i="77"/>
  <c r="CI32" i="77"/>
  <c r="CI25" i="77"/>
  <c r="CI19" i="77"/>
  <c r="CI13" i="77"/>
  <c r="CI7" i="77"/>
  <c r="CI130" i="13"/>
  <c r="CI123" i="13"/>
  <c r="CI116" i="13"/>
  <c r="CI109" i="13"/>
  <c r="CI102" i="13"/>
  <c r="CI95" i="13"/>
  <c r="CI88" i="13"/>
  <c r="CI81" i="13"/>
  <c r="CI74" i="13"/>
  <c r="CI64" i="13"/>
  <c r="CI57" i="13"/>
  <c r="CI50" i="13"/>
  <c r="CI43" i="13"/>
  <c r="CI36" i="13"/>
  <c r="CI29" i="13"/>
  <c r="CI22" i="13"/>
  <c r="CI15" i="13"/>
  <c r="CI65" i="13" s="1"/>
  <c r="CI8" i="13"/>
  <c r="CI49" i="14"/>
  <c r="CI43" i="14"/>
  <c r="CI37" i="14"/>
  <c r="CI31" i="14"/>
  <c r="CI25" i="14"/>
  <c r="CI19" i="14"/>
  <c r="CI13" i="14"/>
  <c r="CI7" i="14"/>
  <c r="CL313" i="15"/>
  <c r="CL307" i="15"/>
  <c r="CL297" i="15"/>
  <c r="CL291" i="15"/>
  <c r="CL281" i="15"/>
  <c r="CL275" i="15"/>
  <c r="CL265" i="15"/>
  <c r="CL259" i="15"/>
  <c r="CL249" i="15"/>
  <c r="CL243" i="15"/>
  <c r="CL233" i="15"/>
  <c r="CL227" i="15"/>
  <c r="CL217" i="15"/>
  <c r="CL211" i="15"/>
  <c r="CL201" i="15"/>
  <c r="CL195" i="15"/>
  <c r="CL185" i="15"/>
  <c r="CL179" i="15"/>
  <c r="CL169" i="15"/>
  <c r="CL171" i="15" s="1"/>
  <c r="CL159" i="15"/>
  <c r="CL153" i="15"/>
  <c r="CL143" i="15"/>
  <c r="CL137" i="15"/>
  <c r="CL127" i="15"/>
  <c r="CL121" i="15"/>
  <c r="CL111" i="15"/>
  <c r="CL105" i="15"/>
  <c r="CL95" i="15"/>
  <c r="CL89" i="15"/>
  <c r="CL79" i="15"/>
  <c r="CL73" i="15"/>
  <c r="CL63" i="15"/>
  <c r="CL57" i="15"/>
  <c r="CL46" i="15"/>
  <c r="CL40" i="15"/>
  <c r="CL30" i="15"/>
  <c r="CL24" i="15"/>
  <c r="CL14" i="15"/>
  <c r="CL8" i="15"/>
  <c r="CH109" i="76"/>
  <c r="CH103" i="76"/>
  <c r="CH111" i="76" s="1"/>
  <c r="CH93" i="76"/>
  <c r="CH87" i="76"/>
  <c r="CH77" i="76"/>
  <c r="CH71" i="76"/>
  <c r="CH79" i="76" s="1"/>
  <c r="CH61" i="76"/>
  <c r="CH55" i="76"/>
  <c r="CH63" i="76" s="1"/>
  <c r="CH45" i="76"/>
  <c r="CH39" i="76"/>
  <c r="CH47" i="76" s="1"/>
  <c r="CH29" i="76"/>
  <c r="CH23" i="76"/>
  <c r="CH31" i="76" s="1"/>
  <c r="CH13" i="76"/>
  <c r="CH15" i="76" s="1"/>
  <c r="CH7" i="76"/>
  <c r="CH85" i="75"/>
  <c r="CH79" i="75"/>
  <c r="CH73" i="75"/>
  <c r="CH87" i="75" s="1"/>
  <c r="CH63" i="75"/>
  <c r="CH57" i="75"/>
  <c r="CH51" i="75"/>
  <c r="CH65" i="75" s="1"/>
  <c r="CH41" i="75"/>
  <c r="CH35" i="75"/>
  <c r="CH43" i="75" s="1"/>
  <c r="CH29" i="75"/>
  <c r="CH19" i="75"/>
  <c r="CH13" i="75"/>
  <c r="CH7" i="75"/>
  <c r="CH21" i="75" s="1"/>
  <c r="CH90" i="75" s="1"/>
  <c r="CH29" i="74"/>
  <c r="CH23" i="74"/>
  <c r="CH31" i="74" s="1"/>
  <c r="CH13" i="74"/>
  <c r="CH7" i="74"/>
  <c r="CH15" i="74" s="1"/>
  <c r="CH34" i="74" s="1"/>
  <c r="CH41" i="73"/>
  <c r="CH35" i="73"/>
  <c r="CH29" i="73"/>
  <c r="CH43" i="73" s="1"/>
  <c r="CH19" i="73"/>
  <c r="CH13" i="73"/>
  <c r="CH21" i="73" s="1"/>
  <c r="CH46" i="73" s="1"/>
  <c r="CH7" i="73"/>
  <c r="CH45" i="71"/>
  <c r="CH39" i="71"/>
  <c r="CH47" i="71" s="1"/>
  <c r="CH29" i="71"/>
  <c r="CH23" i="71"/>
  <c r="CH31" i="71" s="1"/>
  <c r="CH13" i="71"/>
  <c r="CH7" i="71"/>
  <c r="CH15" i="71" s="1"/>
  <c r="CH50" i="71" s="1"/>
  <c r="CH41" i="72"/>
  <c r="CH35" i="72"/>
  <c r="CH29" i="72"/>
  <c r="CH43" i="72" s="1"/>
  <c r="CH19" i="72"/>
  <c r="CH13" i="72"/>
  <c r="CH21" i="72" s="1"/>
  <c r="CH46" i="72" s="1"/>
  <c r="CH7" i="72"/>
  <c r="CH13" i="70"/>
  <c r="CH7" i="70"/>
  <c r="CH15" i="70" s="1"/>
  <c r="CH13" i="69"/>
  <c r="CH7" i="69"/>
  <c r="CH15" i="69" s="1"/>
  <c r="CH37" i="66"/>
  <c r="CH31" i="66"/>
  <c r="CH25" i="66"/>
  <c r="CH19" i="66"/>
  <c r="CH13" i="66"/>
  <c r="CH7" i="66"/>
  <c r="CH39" i="66" s="1"/>
  <c r="CH13" i="64"/>
  <c r="CH15" i="64" s="1"/>
  <c r="CH7" i="64"/>
  <c r="CH13" i="63"/>
  <c r="CH7" i="63"/>
  <c r="CH15" i="63" s="1"/>
  <c r="CH19" i="62"/>
  <c r="CH13" i="62"/>
  <c r="CH7" i="62"/>
  <c r="CH20" i="62" s="1"/>
  <c r="CH13" i="61"/>
  <c r="CH7" i="61"/>
  <c r="CH15" i="61" s="1"/>
  <c r="CH13" i="60"/>
  <c r="CH7" i="60"/>
  <c r="CH15" i="60" s="1"/>
  <c r="CH29" i="56"/>
  <c r="CH23" i="56"/>
  <c r="CH31" i="56" s="1"/>
  <c r="CH13" i="56"/>
  <c r="CH7" i="56"/>
  <c r="CH15" i="56" s="1"/>
  <c r="CH34" i="56" s="1"/>
  <c r="CH13" i="58"/>
  <c r="CH7" i="58"/>
  <c r="CH15" i="58" s="1"/>
  <c r="CH33" i="65"/>
  <c r="CH26" i="65"/>
  <c r="CH35" i="65" s="1"/>
  <c r="CH17" i="65"/>
  <c r="CH38" i="65" s="1"/>
  <c r="CH15" i="65"/>
  <c r="CH8" i="65"/>
  <c r="CH90" i="52"/>
  <c r="CH92" i="52" s="1"/>
  <c r="CH84" i="52"/>
  <c r="CH75" i="52"/>
  <c r="CH69" i="52"/>
  <c r="CH63" i="52"/>
  <c r="CH77" i="52" s="1"/>
  <c r="CH53" i="52"/>
  <c r="CH47" i="52"/>
  <c r="CH41" i="52"/>
  <c r="CH35" i="52"/>
  <c r="CH29" i="52"/>
  <c r="CH55" i="52" s="1"/>
  <c r="CH19" i="52"/>
  <c r="CH13" i="52"/>
  <c r="CH7" i="52"/>
  <c r="CH21" i="52" s="1"/>
  <c r="CH95" i="52" s="1"/>
  <c r="CH13" i="47"/>
  <c r="CH7" i="47"/>
  <c r="CH15" i="47" s="1"/>
  <c r="CH28" i="42"/>
  <c r="CH22" i="42"/>
  <c r="CH29" i="42" s="1"/>
  <c r="CH13" i="42"/>
  <c r="CH7" i="42"/>
  <c r="CH14" i="42" s="1"/>
  <c r="CH32" i="42" s="1"/>
  <c r="CH13" i="43"/>
  <c r="CH7" i="43"/>
  <c r="CH15" i="43" s="1"/>
  <c r="CH13" i="29"/>
  <c r="CH7" i="29"/>
  <c r="CH15" i="29" s="1"/>
  <c r="CH26" i="30"/>
  <c r="CH20" i="30"/>
  <c r="CH28" i="30" s="1"/>
  <c r="CH14" i="30"/>
  <c r="CH8" i="30"/>
  <c r="CH13" i="27"/>
  <c r="CH7" i="27"/>
  <c r="CH15" i="27" s="1"/>
  <c r="CH15" i="26"/>
  <c r="CH13" i="26"/>
  <c r="CH7" i="26"/>
  <c r="CH25" i="24"/>
  <c r="CH19" i="24"/>
  <c r="CH13" i="24"/>
  <c r="CH7" i="24"/>
  <c r="CH27" i="24" s="1"/>
  <c r="CH38" i="77"/>
  <c r="CH32" i="77"/>
  <c r="CH25" i="77"/>
  <c r="CH19" i="77"/>
  <c r="CH13" i="77"/>
  <c r="CH7" i="77"/>
  <c r="CH130" i="13"/>
  <c r="CH123" i="13"/>
  <c r="CH116" i="13"/>
  <c r="CH109" i="13"/>
  <c r="CH102" i="13"/>
  <c r="CH95" i="13"/>
  <c r="CH88" i="13"/>
  <c r="CH81" i="13"/>
  <c r="CH74" i="13"/>
  <c r="CH65" i="13"/>
  <c r="CH64" i="13"/>
  <c r="CH57" i="13"/>
  <c r="CH50" i="13"/>
  <c r="CH43" i="13"/>
  <c r="CH36" i="13"/>
  <c r="CH29" i="13"/>
  <c r="CH22" i="13"/>
  <c r="CH15" i="13"/>
  <c r="CH8" i="13"/>
  <c r="CH49" i="14"/>
  <c r="CH43" i="14"/>
  <c r="CH37" i="14"/>
  <c r="CH31" i="14"/>
  <c r="CH25" i="14"/>
  <c r="CH19" i="14"/>
  <c r="CH13" i="14"/>
  <c r="CH7" i="14"/>
  <c r="CK313" i="15"/>
  <c r="CK307" i="15"/>
  <c r="CK297" i="15"/>
  <c r="CK291" i="15"/>
  <c r="CK281" i="15"/>
  <c r="CK275" i="15"/>
  <c r="CK265" i="15"/>
  <c r="CK259" i="15"/>
  <c r="CK249" i="15"/>
  <c r="CK243" i="15"/>
  <c r="CK233" i="15"/>
  <c r="CK227" i="15"/>
  <c r="CK217" i="15"/>
  <c r="CK211" i="15"/>
  <c r="CK201" i="15"/>
  <c r="CK195" i="15"/>
  <c r="CK185" i="15"/>
  <c r="CK179" i="15"/>
  <c r="CK169" i="15"/>
  <c r="CK171" i="15" s="1"/>
  <c r="CK159" i="15"/>
  <c r="CK153" i="15"/>
  <c r="CK143" i="15"/>
  <c r="CK137" i="15"/>
  <c r="CK127" i="15"/>
  <c r="CK121" i="15"/>
  <c r="CK111" i="15"/>
  <c r="CK105" i="15"/>
  <c r="CK95" i="15"/>
  <c r="CK89" i="15"/>
  <c r="CK79" i="15"/>
  <c r="CK73" i="15"/>
  <c r="CK63" i="15"/>
  <c r="CK57" i="15"/>
  <c r="CK46" i="15"/>
  <c r="CK40" i="15"/>
  <c r="CK30" i="15"/>
  <c r="CK24" i="15"/>
  <c r="CK14" i="15"/>
  <c r="CK8" i="15"/>
  <c r="CN328" i="15" l="1"/>
  <c r="CK74" i="14"/>
  <c r="CN322" i="15" s="1"/>
  <c r="CI74" i="14"/>
  <c r="CL322" i="15" s="1"/>
  <c r="CL328" i="15"/>
  <c r="CM328" i="15"/>
  <c r="CJ74" i="14"/>
  <c r="CM322" i="15" s="1"/>
  <c r="CK328" i="15"/>
  <c r="CH74" i="14"/>
  <c r="CK322" i="15" s="1"/>
  <c r="CM327" i="15"/>
  <c r="CI53" i="77"/>
  <c r="CJ53" i="77"/>
  <c r="CH53" i="77"/>
  <c r="CK53" i="77"/>
  <c r="CK31" i="76"/>
  <c r="CI63" i="76"/>
  <c r="CI114" i="76" s="1"/>
  <c r="CK63" i="76"/>
  <c r="CK95" i="76"/>
  <c r="CH95" i="76"/>
  <c r="CJ63" i="76"/>
  <c r="CK111" i="76"/>
  <c r="CK114" i="76" s="1"/>
  <c r="CL187" i="15"/>
  <c r="CK48" i="15"/>
  <c r="CK145" i="15"/>
  <c r="CL48" i="15"/>
  <c r="CK219" i="15"/>
  <c r="CL219" i="15"/>
  <c r="CN203" i="15"/>
  <c r="CN299" i="15"/>
  <c r="CM16" i="15"/>
  <c r="CM113" i="15"/>
  <c r="CL81" i="15"/>
  <c r="CM251" i="15"/>
  <c r="CN65" i="15"/>
  <c r="CK203" i="15"/>
  <c r="CK299" i="15"/>
  <c r="CL299" i="15"/>
  <c r="CN129" i="15"/>
  <c r="CL251" i="15"/>
  <c r="CN251" i="15"/>
  <c r="CN97" i="15"/>
  <c r="CK32" i="15"/>
  <c r="CK129" i="15"/>
  <c r="CL129" i="15"/>
  <c r="CM299" i="15"/>
  <c r="CL65" i="15"/>
  <c r="CL161" i="15"/>
  <c r="CM235" i="15"/>
  <c r="CN145" i="15"/>
  <c r="CM315" i="15"/>
  <c r="CK97" i="15"/>
  <c r="CL97" i="15"/>
  <c r="CM267" i="15"/>
  <c r="CN81" i="15"/>
  <c r="CM129" i="15"/>
  <c r="CK113" i="15"/>
  <c r="CL113" i="15"/>
  <c r="CM187" i="15"/>
  <c r="CM283" i="15"/>
  <c r="CK267" i="15"/>
  <c r="CN48" i="15"/>
  <c r="CP319" i="15"/>
  <c r="CL315" i="15"/>
  <c r="CN113" i="15"/>
  <c r="CM161" i="15"/>
  <c r="CN267" i="15"/>
  <c r="CM32" i="15"/>
  <c r="CN219" i="15"/>
  <c r="CN315" i="15"/>
  <c r="CK81" i="15"/>
  <c r="CL203" i="15"/>
  <c r="CK283" i="15"/>
  <c r="CN235" i="15"/>
  <c r="CK315" i="15"/>
  <c r="CM97" i="15"/>
  <c r="CM203" i="15"/>
  <c r="CM81" i="15"/>
  <c r="CK65" i="15"/>
  <c r="CK161" i="15"/>
  <c r="CK251" i="15"/>
  <c r="CL145" i="15"/>
  <c r="CL235" i="15"/>
  <c r="CN161" i="15"/>
  <c r="CL267" i="15"/>
  <c r="CK187" i="15"/>
  <c r="CL283" i="15"/>
  <c r="CM48" i="15"/>
  <c r="CM219" i="15"/>
  <c r="CN16" i="15"/>
  <c r="CN187" i="15"/>
  <c r="CN283" i="15"/>
  <c r="CL32" i="15"/>
  <c r="CM145" i="15"/>
  <c r="CK235" i="15"/>
  <c r="CM65" i="15"/>
  <c r="CP329" i="15"/>
  <c r="CP330" i="15" s="1"/>
  <c r="CO329" i="15"/>
  <c r="CO330" i="15" s="1"/>
  <c r="CO319" i="15"/>
  <c r="CK90" i="75"/>
  <c r="CK50" i="71"/>
  <c r="CK95" i="52"/>
  <c r="CK15" i="26"/>
  <c r="CN327" i="15"/>
  <c r="CN32" i="15"/>
  <c r="CH132" i="13"/>
  <c r="CH135" i="13" s="1"/>
  <c r="CJ132" i="13"/>
  <c r="CJ135" i="13" s="1"/>
  <c r="CI132" i="13"/>
  <c r="CI135" i="13" s="1"/>
  <c r="CJ114" i="76"/>
  <c r="CJ90" i="75"/>
  <c r="CJ95" i="52"/>
  <c r="CI90" i="75"/>
  <c r="CI34" i="74"/>
  <c r="CL327" i="15"/>
  <c r="CL16" i="15"/>
  <c r="CH114" i="76"/>
  <c r="CK327" i="15"/>
  <c r="CK16" i="15"/>
  <c r="CK319" i="15" l="1"/>
  <c r="CM319" i="15"/>
  <c r="CN319" i="15"/>
  <c r="CL319" i="15"/>
  <c r="CN329" i="15"/>
  <c r="CN330" i="15" s="1"/>
  <c r="CM329" i="15"/>
  <c r="CM330" i="15" s="1"/>
  <c r="CL329" i="15"/>
  <c r="CL330" i="15" s="1"/>
  <c r="CK329" i="15"/>
  <c r="CK330" i="15" s="1"/>
  <c r="CG109" i="76" l="1"/>
  <c r="CG103" i="76"/>
  <c r="CG111" i="76" s="1"/>
  <c r="CG93" i="76"/>
  <c r="CG87" i="76"/>
  <c r="CG77" i="76"/>
  <c r="CG71" i="76"/>
  <c r="CG79" i="76" s="1"/>
  <c r="CG61" i="76"/>
  <c r="CG63" i="76" s="1"/>
  <c r="CG55" i="76"/>
  <c r="CG45" i="76"/>
  <c r="CG39" i="76"/>
  <c r="CG47" i="76" s="1"/>
  <c r="CG29" i="76"/>
  <c r="CG23" i="76"/>
  <c r="CG31" i="76" s="1"/>
  <c r="CG15" i="76"/>
  <c r="CG13" i="76"/>
  <c r="CG7" i="76"/>
  <c r="CG85" i="75"/>
  <c r="CG79" i="75"/>
  <c r="CG73" i="75"/>
  <c r="CG87" i="75" s="1"/>
  <c r="CG63" i="75"/>
  <c r="CG65" i="75" s="1"/>
  <c r="CG57" i="75"/>
  <c r="CG51" i="75"/>
  <c r="CG41" i="75"/>
  <c r="CG35" i="75"/>
  <c r="CG29" i="75"/>
  <c r="CG43" i="75" s="1"/>
  <c r="CG19" i="75"/>
  <c r="CG13" i="75"/>
  <c r="CG7" i="75"/>
  <c r="CG21" i="75" s="1"/>
  <c r="CG90" i="75" s="1"/>
  <c r="CG29" i="74"/>
  <c r="CG23" i="74"/>
  <c r="CG31" i="74" s="1"/>
  <c r="CG13" i="74"/>
  <c r="CG15" i="74" s="1"/>
  <c r="CG34" i="74" s="1"/>
  <c r="CG7" i="74"/>
  <c r="CG41" i="73"/>
  <c r="CG35" i="73"/>
  <c r="CG29" i="73"/>
  <c r="CG43" i="73" s="1"/>
  <c r="CG19" i="73"/>
  <c r="CG13" i="73"/>
  <c r="CG21" i="73" s="1"/>
  <c r="CG46" i="73" s="1"/>
  <c r="CG7" i="73"/>
  <c r="CG45" i="71"/>
  <c r="CG39" i="71"/>
  <c r="CG47" i="71" s="1"/>
  <c r="CG29" i="71"/>
  <c r="CG23" i="71"/>
  <c r="CG31" i="71" s="1"/>
  <c r="CG13" i="71"/>
  <c r="CG7" i="71"/>
  <c r="CG41" i="72"/>
  <c r="CG35" i="72"/>
  <c r="CG29" i="72"/>
  <c r="CG43" i="72" s="1"/>
  <c r="CG19" i="72"/>
  <c r="CG13" i="72"/>
  <c r="CG21" i="72" s="1"/>
  <c r="CG46" i="72" s="1"/>
  <c r="CG7" i="72"/>
  <c r="CG13" i="70"/>
  <c r="CG7" i="70"/>
  <c r="CG15" i="70" s="1"/>
  <c r="CG13" i="69"/>
  <c r="CG7" i="69"/>
  <c r="CG15" i="69" s="1"/>
  <c r="CG37" i="66"/>
  <c r="CG31" i="66"/>
  <c r="CG25" i="66"/>
  <c r="CG19" i="66"/>
  <c r="CG13" i="66"/>
  <c r="CG7" i="66"/>
  <c r="CG39" i="66" s="1"/>
  <c r="CG13" i="64"/>
  <c r="CG7" i="64"/>
  <c r="CG15" i="64" s="1"/>
  <c r="CG13" i="63"/>
  <c r="CG7" i="63"/>
  <c r="CG15" i="63" s="1"/>
  <c r="CG19" i="62"/>
  <c r="CG13" i="62"/>
  <c r="CG7" i="62"/>
  <c r="CG20" i="62" s="1"/>
  <c r="CG13" i="61"/>
  <c r="CG7" i="61"/>
  <c r="CG15" i="61" s="1"/>
  <c r="CG15" i="60"/>
  <c r="CG13" i="60"/>
  <c r="CG7" i="60"/>
  <c r="CG29" i="56"/>
  <c r="CG23" i="56"/>
  <c r="CG31" i="56" s="1"/>
  <c r="CG15" i="56"/>
  <c r="CG34" i="56" s="1"/>
  <c r="CG13" i="56"/>
  <c r="CG7" i="56"/>
  <c r="CG13" i="58"/>
  <c r="CG7" i="58"/>
  <c r="CG15" i="58" s="1"/>
  <c r="CG33" i="65"/>
  <c r="CG26" i="65"/>
  <c r="CG35" i="65" s="1"/>
  <c r="CG15" i="65"/>
  <c r="CG8" i="65"/>
  <c r="CG17" i="65" s="1"/>
  <c r="CG38" i="65" s="1"/>
  <c r="CG90" i="52"/>
  <c r="CG92" i="52" s="1"/>
  <c r="CG84" i="52"/>
  <c r="CG75" i="52"/>
  <c r="CG69" i="52"/>
  <c r="CG63" i="52"/>
  <c r="CG77" i="52" s="1"/>
  <c r="CG53" i="52"/>
  <c r="CG47" i="52"/>
  <c r="CG41" i="52"/>
  <c r="CG35" i="52"/>
  <c r="CG29" i="52"/>
  <c r="CG55" i="52" s="1"/>
  <c r="CG19" i="52"/>
  <c r="CG13" i="52"/>
  <c r="CG7" i="52"/>
  <c r="CG21" i="52" s="1"/>
  <c r="CG13" i="47"/>
  <c r="CG7" i="47"/>
  <c r="CG15" i="47" s="1"/>
  <c r="CG28" i="42"/>
  <c r="CG22" i="42"/>
  <c r="CG29" i="42" s="1"/>
  <c r="CG13" i="42"/>
  <c r="CG7" i="42"/>
  <c r="CG14" i="42" s="1"/>
  <c r="CG32" i="42" s="1"/>
  <c r="CG13" i="43"/>
  <c r="CG7" i="43"/>
  <c r="CG15" i="43" s="1"/>
  <c r="CG13" i="29"/>
  <c r="CG7" i="29"/>
  <c r="CG15" i="29" s="1"/>
  <c r="CG26" i="30"/>
  <c r="CG20" i="30"/>
  <c r="CG28" i="30" s="1"/>
  <c r="CG14" i="30"/>
  <c r="CG8" i="30"/>
  <c r="CG13" i="27"/>
  <c r="CG7" i="27"/>
  <c r="CG15" i="27" s="1"/>
  <c r="CG13" i="26"/>
  <c r="CG7" i="26"/>
  <c r="CG15" i="26" s="1"/>
  <c r="CG25" i="24"/>
  <c r="CG19" i="24"/>
  <c r="CG13" i="24"/>
  <c r="CG7" i="24"/>
  <c r="CG27" i="24" s="1"/>
  <c r="CG38" i="77"/>
  <c r="CG32" i="77"/>
  <c r="CG25" i="77"/>
  <c r="CG19" i="77"/>
  <c r="CG13" i="77"/>
  <c r="CG7" i="77"/>
  <c r="CG130" i="13"/>
  <c r="CG123" i="13"/>
  <c r="CG116" i="13"/>
  <c r="CG109" i="13"/>
  <c r="CG102" i="13"/>
  <c r="CG95" i="13"/>
  <c r="CG88" i="13"/>
  <c r="CG81" i="13"/>
  <c r="CG74" i="13"/>
  <c r="CG64" i="13"/>
  <c r="CG57" i="13"/>
  <c r="CG50" i="13"/>
  <c r="CG43" i="13"/>
  <c r="CG36" i="13"/>
  <c r="CG29" i="13"/>
  <c r="CG22" i="13"/>
  <c r="CG15" i="13"/>
  <c r="CG8" i="13"/>
  <c r="CG65" i="13" s="1"/>
  <c r="CG49" i="14"/>
  <c r="CG43" i="14"/>
  <c r="CG37" i="14"/>
  <c r="CG31" i="14"/>
  <c r="CG25" i="14"/>
  <c r="CG19" i="14"/>
  <c r="CG13" i="14"/>
  <c r="CG7" i="14"/>
  <c r="CJ313" i="15"/>
  <c r="CJ307" i="15"/>
  <c r="CJ297" i="15"/>
  <c r="CJ291" i="15"/>
  <c r="CJ281" i="15"/>
  <c r="CJ275" i="15"/>
  <c r="CJ265" i="15"/>
  <c r="CJ259" i="15"/>
  <c r="CJ249" i="15"/>
  <c r="CJ243" i="15"/>
  <c r="CJ233" i="15"/>
  <c r="CJ227" i="15"/>
  <c r="CJ217" i="15"/>
  <c r="CJ211" i="15"/>
  <c r="CJ201" i="15"/>
  <c r="CJ195" i="15"/>
  <c r="CJ185" i="15"/>
  <c r="CJ179" i="15"/>
  <c r="CJ169" i="15"/>
  <c r="CJ171" i="15" s="1"/>
  <c r="CJ159" i="15"/>
  <c r="CJ153" i="15"/>
  <c r="CJ143" i="15"/>
  <c r="CJ137" i="15"/>
  <c r="CJ127" i="15"/>
  <c r="CJ121" i="15"/>
  <c r="CJ111" i="15"/>
  <c r="CJ105" i="15"/>
  <c r="CJ95" i="15"/>
  <c r="CJ89" i="15"/>
  <c r="CJ79" i="15"/>
  <c r="CJ73" i="15"/>
  <c r="CJ63" i="15"/>
  <c r="CJ57" i="15"/>
  <c r="CJ46" i="15"/>
  <c r="CJ40" i="15"/>
  <c r="CJ30" i="15"/>
  <c r="CJ24" i="15"/>
  <c r="CJ14" i="15"/>
  <c r="CJ8" i="15"/>
  <c r="CF109" i="76"/>
  <c r="CF103" i="76"/>
  <c r="CF111" i="76" s="1"/>
  <c r="CF93" i="76"/>
  <c r="CF87" i="76"/>
  <c r="CF77" i="76"/>
  <c r="CF71" i="76"/>
  <c r="CF61" i="76"/>
  <c r="CF55" i="76"/>
  <c r="CF63" i="76" s="1"/>
  <c r="CF45" i="76"/>
  <c r="CF39" i="76"/>
  <c r="CF47" i="76" s="1"/>
  <c r="CF29" i="76"/>
  <c r="CF31" i="76" s="1"/>
  <c r="CF23" i="76"/>
  <c r="CF13" i="76"/>
  <c r="CF7" i="76"/>
  <c r="CF15" i="76" s="1"/>
  <c r="CF85" i="75"/>
  <c r="CF79" i="75"/>
  <c r="CF73" i="75"/>
  <c r="CF87" i="75" s="1"/>
  <c r="CF63" i="75"/>
  <c r="CF57" i="75"/>
  <c r="CF51" i="75"/>
  <c r="CF65" i="75" s="1"/>
  <c r="CF41" i="75"/>
  <c r="CF35" i="75"/>
  <c r="CF29" i="75"/>
  <c r="CF43" i="75" s="1"/>
  <c r="CF19" i="75"/>
  <c r="CF13" i="75"/>
  <c r="CF7" i="75"/>
  <c r="CF21" i="75" s="1"/>
  <c r="CF29" i="74"/>
  <c r="CF23" i="74"/>
  <c r="CF31" i="74" s="1"/>
  <c r="CF13" i="74"/>
  <c r="CF7" i="74"/>
  <c r="CF15" i="74" s="1"/>
  <c r="CF34" i="74" s="1"/>
  <c r="CF41" i="73"/>
  <c r="CF35" i="73"/>
  <c r="CF29" i="73"/>
  <c r="CF43" i="73" s="1"/>
  <c r="CF21" i="73"/>
  <c r="CF46" i="73" s="1"/>
  <c r="CF19" i="73"/>
  <c r="CF13" i="73"/>
  <c r="CF7" i="73"/>
  <c r="CF45" i="71"/>
  <c r="CF39" i="71"/>
  <c r="CF29" i="71"/>
  <c r="CF23" i="71"/>
  <c r="CF13" i="71"/>
  <c r="CF7" i="71"/>
  <c r="CF15" i="71" s="1"/>
  <c r="CF41" i="72"/>
  <c r="CF35" i="72"/>
  <c r="CF29" i="72"/>
  <c r="CF43" i="72" s="1"/>
  <c r="CF19" i="72"/>
  <c r="CF13" i="72"/>
  <c r="CF7" i="72"/>
  <c r="CF21" i="72" s="1"/>
  <c r="CF46" i="72" s="1"/>
  <c r="CF13" i="70"/>
  <c r="CF7" i="70"/>
  <c r="CF15" i="70" s="1"/>
  <c r="CF13" i="69"/>
  <c r="CF7" i="69"/>
  <c r="CF15" i="69" s="1"/>
  <c r="CF37" i="66"/>
  <c r="CF31" i="66"/>
  <c r="CF25" i="66"/>
  <c r="CF19" i="66"/>
  <c r="CF13" i="66"/>
  <c r="CF7" i="66"/>
  <c r="CF39" i="66" s="1"/>
  <c r="CF13" i="64"/>
  <c r="CF7" i="64"/>
  <c r="CF15" i="64" s="1"/>
  <c r="CF13" i="63"/>
  <c r="CF7" i="63"/>
  <c r="CF15" i="63" s="1"/>
  <c r="CF19" i="62"/>
  <c r="CF13" i="62"/>
  <c r="CF7" i="62"/>
  <c r="CF20" i="62" s="1"/>
  <c r="CF15" i="61"/>
  <c r="CF13" i="61"/>
  <c r="CF7" i="61"/>
  <c r="CF13" i="60"/>
  <c r="CF7" i="60"/>
  <c r="CF15" i="60" s="1"/>
  <c r="CF29" i="56"/>
  <c r="CF23" i="56"/>
  <c r="CF31" i="56" s="1"/>
  <c r="CF15" i="56"/>
  <c r="CF34" i="56" s="1"/>
  <c r="CF13" i="56"/>
  <c r="CF7" i="56"/>
  <c r="CF13" i="58"/>
  <c r="CF7" i="58"/>
  <c r="CF15" i="58" s="1"/>
  <c r="CF33" i="65"/>
  <c r="CF26" i="65"/>
  <c r="CF35" i="65" s="1"/>
  <c r="CF15" i="65"/>
  <c r="CF17" i="65" s="1"/>
  <c r="CF38" i="65" s="1"/>
  <c r="CF8" i="65"/>
  <c r="CF90" i="52"/>
  <c r="CF92" i="52" s="1"/>
  <c r="CF84" i="52"/>
  <c r="CF75" i="52"/>
  <c r="CF77" i="52" s="1"/>
  <c r="CF69" i="52"/>
  <c r="CF63" i="52"/>
  <c r="CF53" i="52"/>
  <c r="CF47" i="52"/>
  <c r="CF41" i="52"/>
  <c r="CF35" i="52"/>
  <c r="CF29" i="52"/>
  <c r="CF55" i="52" s="1"/>
  <c r="CF19" i="52"/>
  <c r="CF13" i="52"/>
  <c r="CF7" i="52"/>
  <c r="CF21" i="52" s="1"/>
  <c r="CF13" i="47"/>
  <c r="CF7" i="47"/>
  <c r="CF15" i="47" s="1"/>
  <c r="CF28" i="42"/>
  <c r="CF22" i="42"/>
  <c r="CF29" i="42" s="1"/>
  <c r="CF13" i="42"/>
  <c r="CF14" i="42" s="1"/>
  <c r="CF32" i="42" s="1"/>
  <c r="CF7" i="42"/>
  <c r="CF13" i="43"/>
  <c r="CF7" i="43"/>
  <c r="CF15" i="43" s="1"/>
  <c r="CF13" i="29"/>
  <c r="CF7" i="29"/>
  <c r="CF15" i="29" s="1"/>
  <c r="CF26" i="30"/>
  <c r="CF20" i="30"/>
  <c r="CF28" i="30" s="1"/>
  <c r="CF14" i="30"/>
  <c r="CF8" i="30"/>
  <c r="CF13" i="27"/>
  <c r="CF7" i="27"/>
  <c r="CF15" i="27" s="1"/>
  <c r="CF13" i="26"/>
  <c r="CF7" i="26"/>
  <c r="CF15" i="26" s="1"/>
  <c r="CF25" i="24"/>
  <c r="CF19" i="24"/>
  <c r="CF13" i="24"/>
  <c r="CF27" i="24" s="1"/>
  <c r="CF7" i="24"/>
  <c r="CF38" i="77"/>
  <c r="CF32" i="77"/>
  <c r="CF25" i="77"/>
  <c r="CF19" i="77"/>
  <c r="CF13" i="77"/>
  <c r="CF7" i="77"/>
  <c r="CF130" i="13"/>
  <c r="CF123" i="13"/>
  <c r="CF116" i="13"/>
  <c r="CF109" i="13"/>
  <c r="CF102" i="13"/>
  <c r="CF95" i="13"/>
  <c r="CF88" i="13"/>
  <c r="CF81" i="13"/>
  <c r="CF74" i="13"/>
  <c r="CF64" i="13"/>
  <c r="CF57" i="13"/>
  <c r="CF50" i="13"/>
  <c r="CF43" i="13"/>
  <c r="CF36" i="13"/>
  <c r="CF29" i="13"/>
  <c r="CF22" i="13"/>
  <c r="CF15" i="13"/>
  <c r="CF65" i="13" s="1"/>
  <c r="CF8" i="13"/>
  <c r="CF49" i="14"/>
  <c r="CF43" i="14"/>
  <c r="CF37" i="14"/>
  <c r="CF31" i="14"/>
  <c r="CF25" i="14"/>
  <c r="CF19" i="14"/>
  <c r="CF13" i="14"/>
  <c r="CF7" i="14"/>
  <c r="CI313" i="15"/>
  <c r="CI307" i="15"/>
  <c r="CI297" i="15"/>
  <c r="CI291" i="15"/>
  <c r="CI281" i="15"/>
  <c r="CI275" i="15"/>
  <c r="CI265" i="15"/>
  <c r="CI259" i="15"/>
  <c r="CI249" i="15"/>
  <c r="CI243" i="15"/>
  <c r="CI233" i="15"/>
  <c r="CI227" i="15"/>
  <c r="CI217" i="15"/>
  <c r="CI211" i="15"/>
  <c r="CI201" i="15"/>
  <c r="CI195" i="15"/>
  <c r="CI185" i="15"/>
  <c r="CI179" i="15"/>
  <c r="CI169" i="15"/>
  <c r="CI171" i="15" s="1"/>
  <c r="CI159" i="15"/>
  <c r="CI153" i="15"/>
  <c r="CI143" i="15"/>
  <c r="CI137" i="15"/>
  <c r="CI127" i="15"/>
  <c r="CI121" i="15"/>
  <c r="CI111" i="15"/>
  <c r="CI105" i="15"/>
  <c r="CI95" i="15"/>
  <c r="CI89" i="15"/>
  <c r="CI79" i="15"/>
  <c r="CI73" i="15"/>
  <c r="CI63" i="15"/>
  <c r="CI57" i="15"/>
  <c r="CI46" i="15"/>
  <c r="CI40" i="15"/>
  <c r="CI30" i="15"/>
  <c r="CI24" i="15"/>
  <c r="CI14" i="15"/>
  <c r="CI8" i="15"/>
  <c r="CI328" i="15" l="1"/>
  <c r="CF74" i="14"/>
  <c r="CI322" i="15" s="1"/>
  <c r="CG74" i="14"/>
  <c r="CJ322" i="15" s="1"/>
  <c r="CJ328" i="15"/>
  <c r="CG53" i="77"/>
  <c r="CF53" i="77"/>
  <c r="CF95" i="76"/>
  <c r="CG95" i="76"/>
  <c r="CF79" i="76"/>
  <c r="CI315" i="15"/>
  <c r="CI187" i="15"/>
  <c r="CI251" i="15"/>
  <c r="CI219" i="15"/>
  <c r="CJ219" i="15"/>
  <c r="CI129" i="15"/>
  <c r="CJ187" i="15"/>
  <c r="CJ283" i="15"/>
  <c r="CI97" i="15"/>
  <c r="CI299" i="15"/>
  <c r="CJ315" i="15"/>
  <c r="CJ48" i="15"/>
  <c r="CJ145" i="15"/>
  <c r="CJ97" i="15"/>
  <c r="CJ203" i="15"/>
  <c r="CI65" i="15"/>
  <c r="CI113" i="15"/>
  <c r="CI81" i="15"/>
  <c r="CI235" i="15"/>
  <c r="CI145" i="15"/>
  <c r="CJ81" i="15"/>
  <c r="CI161" i="15"/>
  <c r="CI267" i="15"/>
  <c r="CI48" i="15"/>
  <c r="CJ32" i="15"/>
  <c r="CJ129" i="15"/>
  <c r="CJ65" i="15"/>
  <c r="CJ251" i="15"/>
  <c r="CJ267" i="15"/>
  <c r="CI203" i="15"/>
  <c r="CI283" i="15"/>
  <c r="CJ299" i="15"/>
  <c r="CI32" i="15"/>
  <c r="CJ16" i="15"/>
  <c r="CJ113" i="15"/>
  <c r="CJ161" i="15"/>
  <c r="CJ235" i="15"/>
  <c r="CG132" i="13"/>
  <c r="CG135" i="13" s="1"/>
  <c r="CF132" i="13"/>
  <c r="CF135" i="13" s="1"/>
  <c r="CG15" i="71"/>
  <c r="CG50" i="71" s="1"/>
  <c r="CF31" i="71"/>
  <c r="CF47" i="71"/>
  <c r="CG114" i="76"/>
  <c r="CG95" i="52"/>
  <c r="CJ327" i="15"/>
  <c r="CF114" i="76"/>
  <c r="CF90" i="75"/>
  <c r="CF50" i="71"/>
  <c r="CF95" i="52"/>
  <c r="CI327" i="15"/>
  <c r="CI16" i="15"/>
  <c r="CI319" i="15" l="1"/>
  <c r="CJ319" i="15"/>
  <c r="CJ329" i="15"/>
  <c r="CJ330" i="15" s="1"/>
  <c r="CI329" i="15"/>
  <c r="CI330" i="15" s="1"/>
  <c r="E37" i="71" l="1"/>
  <c r="CE109" i="76" l="1"/>
  <c r="CE103" i="76"/>
  <c r="CE111" i="76" s="1"/>
  <c r="CE93" i="76"/>
  <c r="CE87" i="76"/>
  <c r="CE95" i="76" s="1"/>
  <c r="CE77" i="76"/>
  <c r="CE71" i="76"/>
  <c r="CE79" i="76" s="1"/>
  <c r="CE61" i="76"/>
  <c r="CE55" i="76"/>
  <c r="CE63" i="76" s="1"/>
  <c r="CE45" i="76"/>
  <c r="CE39" i="76"/>
  <c r="CE29" i="76"/>
  <c r="CE23" i="76"/>
  <c r="CE13" i="76"/>
  <c r="CE7" i="76"/>
  <c r="CE15" i="76" s="1"/>
  <c r="CE85" i="75"/>
  <c r="CE79" i="75"/>
  <c r="CE73" i="75"/>
  <c r="CE87" i="75" s="1"/>
  <c r="CE63" i="75"/>
  <c r="CE57" i="75"/>
  <c r="CE65" i="75" s="1"/>
  <c r="CE51" i="75"/>
  <c r="CE41" i="75"/>
  <c r="CE35" i="75"/>
  <c r="CE29" i="75"/>
  <c r="CE43" i="75" s="1"/>
  <c r="CE19" i="75"/>
  <c r="CE13" i="75"/>
  <c r="CE7" i="75"/>
  <c r="CE21" i="75" s="1"/>
  <c r="CE90" i="75" s="1"/>
  <c r="CE29" i="74"/>
  <c r="CE23" i="74"/>
  <c r="CE31" i="74" s="1"/>
  <c r="CE13" i="74"/>
  <c r="CE7" i="74"/>
  <c r="CE15" i="74" s="1"/>
  <c r="CE34" i="74" s="1"/>
  <c r="CE41" i="73"/>
  <c r="CE35" i="73"/>
  <c r="CE29" i="73"/>
  <c r="CE43" i="73" s="1"/>
  <c r="CE19" i="73"/>
  <c r="CE13" i="73"/>
  <c r="CE21" i="73" s="1"/>
  <c r="CE46" i="73" s="1"/>
  <c r="CE7" i="73"/>
  <c r="CE45" i="71"/>
  <c r="CE39" i="71"/>
  <c r="CE47" i="71" s="1"/>
  <c r="CE29" i="71"/>
  <c r="CE23" i="71"/>
  <c r="CE31" i="71" s="1"/>
  <c r="CE13" i="71"/>
  <c r="CE15" i="71" s="1"/>
  <c r="CE50" i="71" s="1"/>
  <c r="CE7" i="71"/>
  <c r="CE41" i="72"/>
  <c r="CE35" i="72"/>
  <c r="CE29" i="72"/>
  <c r="CE43" i="72" s="1"/>
  <c r="CE19" i="72"/>
  <c r="CE13" i="72"/>
  <c r="CE21" i="72" s="1"/>
  <c r="CE46" i="72" s="1"/>
  <c r="CE7" i="72"/>
  <c r="CE13" i="70"/>
  <c r="CE7" i="70"/>
  <c r="CE15" i="70" s="1"/>
  <c r="CE13" i="69"/>
  <c r="CE7" i="69"/>
  <c r="CE15" i="69" s="1"/>
  <c r="CE37" i="66"/>
  <c r="CE31" i="66"/>
  <c r="CE25" i="66"/>
  <c r="CE39" i="66" s="1"/>
  <c r="CE19" i="66"/>
  <c r="CE13" i="66"/>
  <c r="CE7" i="66"/>
  <c r="CE13" i="64"/>
  <c r="CE7" i="64"/>
  <c r="CE15" i="64" s="1"/>
  <c r="CE13" i="63"/>
  <c r="CE7" i="63"/>
  <c r="CE15" i="63" s="1"/>
  <c r="CE19" i="62"/>
  <c r="CE13" i="62"/>
  <c r="CE7" i="62"/>
  <c r="CE20" i="62" s="1"/>
  <c r="CE13" i="61"/>
  <c r="CE7" i="61"/>
  <c r="CE15" i="61" s="1"/>
  <c r="CE13" i="60"/>
  <c r="CE7" i="60"/>
  <c r="CE15" i="60" s="1"/>
  <c r="CE29" i="56"/>
  <c r="CE23" i="56"/>
  <c r="CE31" i="56" s="1"/>
  <c r="CE13" i="56"/>
  <c r="CE7" i="56"/>
  <c r="CE15" i="56" s="1"/>
  <c r="CE34" i="56" s="1"/>
  <c r="CE13" i="58"/>
  <c r="CE7" i="58"/>
  <c r="CE15" i="58" s="1"/>
  <c r="CE33" i="65"/>
  <c r="CE26" i="65"/>
  <c r="CE35" i="65" s="1"/>
  <c r="CE15" i="65"/>
  <c r="CE8" i="65"/>
  <c r="CE17" i="65" s="1"/>
  <c r="CE38" i="65" s="1"/>
  <c r="CE90" i="52"/>
  <c r="CE92" i="52" s="1"/>
  <c r="CE84" i="52"/>
  <c r="CE75" i="52"/>
  <c r="CE69" i="52"/>
  <c r="CE77" i="52" s="1"/>
  <c r="CE63" i="52"/>
  <c r="CE53" i="52"/>
  <c r="CE47" i="52"/>
  <c r="CE41" i="52"/>
  <c r="CE55" i="52" s="1"/>
  <c r="CE35" i="52"/>
  <c r="CE29" i="52"/>
  <c r="CE19" i="52"/>
  <c r="CE13" i="52"/>
  <c r="CE7" i="52"/>
  <c r="CE21" i="52" s="1"/>
  <c r="CE13" i="47"/>
  <c r="CE7" i="47"/>
  <c r="CE15" i="47" s="1"/>
  <c r="CE28" i="42"/>
  <c r="CE22" i="42"/>
  <c r="CE29" i="42" s="1"/>
  <c r="CE13" i="42"/>
  <c r="CE7" i="42"/>
  <c r="CE14" i="42" s="1"/>
  <c r="CE32" i="42" s="1"/>
  <c r="CE13" i="43"/>
  <c r="CE7" i="43"/>
  <c r="CE15" i="43" s="1"/>
  <c r="CE13" i="29"/>
  <c r="CE7" i="29"/>
  <c r="CE15" i="29" s="1"/>
  <c r="CE26" i="30"/>
  <c r="CE20" i="30"/>
  <c r="CE28" i="30" s="1"/>
  <c r="CE14" i="30"/>
  <c r="CE8" i="30"/>
  <c r="CE13" i="27"/>
  <c r="CE7" i="27"/>
  <c r="CE13" i="26"/>
  <c r="CE7" i="26"/>
  <c r="CE15" i="26" s="1"/>
  <c r="CE27" i="24"/>
  <c r="CE25" i="24"/>
  <c r="CE19" i="24"/>
  <c r="CE13" i="24"/>
  <c r="CE7" i="24"/>
  <c r="CE38" i="77"/>
  <c r="CE32" i="77"/>
  <c r="CE25" i="77"/>
  <c r="CE19" i="77"/>
  <c r="CE13" i="77"/>
  <c r="CE7" i="77"/>
  <c r="CE130" i="13"/>
  <c r="CE123" i="13"/>
  <c r="CE116" i="13"/>
  <c r="CE109" i="13"/>
  <c r="CE102" i="13"/>
  <c r="CE95" i="13"/>
  <c r="CE88" i="13"/>
  <c r="CE81" i="13"/>
  <c r="CE74" i="13"/>
  <c r="CE64" i="13"/>
  <c r="CE57" i="13"/>
  <c r="CE50" i="13"/>
  <c r="CE43" i="13"/>
  <c r="CE36" i="13"/>
  <c r="CE29" i="13"/>
  <c r="CE22" i="13"/>
  <c r="CE15" i="13"/>
  <c r="CE8" i="13"/>
  <c r="CE65" i="13" s="1"/>
  <c r="CE49" i="14"/>
  <c r="CE43" i="14"/>
  <c r="CE37" i="14"/>
  <c r="CE31" i="14"/>
  <c r="CE25" i="14"/>
  <c r="CE19" i="14"/>
  <c r="CE13" i="14"/>
  <c r="CE7" i="14"/>
  <c r="CH313" i="15"/>
  <c r="CH307" i="15"/>
  <c r="CH297" i="15"/>
  <c r="CH291" i="15"/>
  <c r="CH281" i="15"/>
  <c r="CH275" i="15"/>
  <c r="CH265" i="15"/>
  <c r="CH259" i="15"/>
  <c r="CH249" i="15"/>
  <c r="CH243" i="15"/>
  <c r="CH233" i="15"/>
  <c r="CH227" i="15"/>
  <c r="CH217" i="15"/>
  <c r="CH211" i="15"/>
  <c r="CH201" i="15"/>
  <c r="CH195" i="15"/>
  <c r="CH185" i="15"/>
  <c r="CH179" i="15"/>
  <c r="CH169" i="15"/>
  <c r="CH171" i="15" s="1"/>
  <c r="CH159" i="15"/>
  <c r="CH153" i="15"/>
  <c r="CH143" i="15"/>
  <c r="CH137" i="15"/>
  <c r="CH127" i="15"/>
  <c r="CH121" i="15"/>
  <c r="CH111" i="15"/>
  <c r="CH105" i="15"/>
  <c r="CH95" i="15"/>
  <c r="CH89" i="15"/>
  <c r="CH79" i="15"/>
  <c r="CH73" i="15"/>
  <c r="CH63" i="15"/>
  <c r="CH57" i="15"/>
  <c r="CH46" i="15"/>
  <c r="CH40" i="15"/>
  <c r="CH30" i="15"/>
  <c r="CH24" i="15"/>
  <c r="CH14" i="15"/>
  <c r="CH8" i="15"/>
  <c r="H310" i="15"/>
  <c r="H311" i="15"/>
  <c r="H312" i="15"/>
  <c r="CE74" i="14" l="1"/>
  <c r="CH322" i="15" s="1"/>
  <c r="CH328" i="15"/>
  <c r="CE53" i="77"/>
  <c r="CE47" i="76"/>
  <c r="CE31" i="76"/>
  <c r="CH32" i="15"/>
  <c r="CH161" i="15"/>
  <c r="CH267" i="15"/>
  <c r="CH283" i="15"/>
  <c r="CH219" i="15"/>
  <c r="CH235" i="15"/>
  <c r="CH145" i="15"/>
  <c r="CH97" i="15"/>
  <c r="CH203" i="15"/>
  <c r="CH299" i="15"/>
  <c r="CH113" i="15"/>
  <c r="CH129" i="15"/>
  <c r="CH16" i="15"/>
  <c r="CH81" i="15"/>
  <c r="CH187" i="15"/>
  <c r="CH315" i="15"/>
  <c r="CH48" i="15"/>
  <c r="CH65" i="15"/>
  <c r="CH251" i="15"/>
  <c r="CE132" i="13"/>
  <c r="CE114" i="76"/>
  <c r="CE95" i="52"/>
  <c r="CE15" i="27"/>
  <c r="CE135" i="13"/>
  <c r="CH327" i="15"/>
  <c r="H303" i="15"/>
  <c r="H304" i="15"/>
  <c r="H305" i="15"/>
  <c r="H306" i="15"/>
  <c r="CH319" i="15" l="1"/>
  <c r="CH329" i="15"/>
  <c r="CH330" i="15" s="1"/>
  <c r="G46" i="15"/>
  <c r="CD109" i="76" l="1"/>
  <c r="CD103" i="76"/>
  <c r="CD111" i="76" s="1"/>
  <c r="CD93" i="76"/>
  <c r="CD87" i="76"/>
  <c r="CD95" i="76" s="1"/>
  <c r="CD77" i="76"/>
  <c r="CD79" i="76" s="1"/>
  <c r="CD71" i="76"/>
  <c r="CD61" i="76"/>
  <c r="CD55" i="76"/>
  <c r="CD45" i="76"/>
  <c r="CD39" i="76"/>
  <c r="CD47" i="76" s="1"/>
  <c r="CD29" i="76"/>
  <c r="CD23" i="76"/>
  <c r="CD31" i="76" s="1"/>
  <c r="CD13" i="76"/>
  <c r="CD7" i="76"/>
  <c r="CD15" i="76" s="1"/>
  <c r="CD85" i="75"/>
  <c r="CD79" i="75"/>
  <c r="CD87" i="75" s="1"/>
  <c r="CD73" i="75"/>
  <c r="CD63" i="75"/>
  <c r="CD57" i="75"/>
  <c r="CD65" i="75" s="1"/>
  <c r="CD51" i="75"/>
  <c r="CD41" i="75"/>
  <c r="CD35" i="75"/>
  <c r="CD29" i="75"/>
  <c r="CD19" i="75"/>
  <c r="CD13" i="75"/>
  <c r="CD7" i="75"/>
  <c r="CD29" i="74"/>
  <c r="CD23" i="74"/>
  <c r="CD31" i="74" s="1"/>
  <c r="CD13" i="74"/>
  <c r="CD7" i="74"/>
  <c r="CD15" i="74" s="1"/>
  <c r="CD34" i="74" s="1"/>
  <c r="CD41" i="73"/>
  <c r="CD35" i="73"/>
  <c r="CD29" i="73"/>
  <c r="CD43" i="73" s="1"/>
  <c r="CD21" i="73"/>
  <c r="CD46" i="73" s="1"/>
  <c r="CD19" i="73"/>
  <c r="CD13" i="73"/>
  <c r="CD7" i="73"/>
  <c r="CD45" i="71"/>
  <c r="CD39" i="71"/>
  <c r="CD47" i="71" s="1"/>
  <c r="CD29" i="71"/>
  <c r="CD23" i="71"/>
  <c r="CD31" i="71" s="1"/>
  <c r="CD13" i="71"/>
  <c r="CD15" i="71" s="1"/>
  <c r="CD50" i="71" s="1"/>
  <c r="CD7" i="71"/>
  <c r="CD41" i="72"/>
  <c r="CD35" i="72"/>
  <c r="CD29" i="72"/>
  <c r="CD43" i="72" s="1"/>
  <c r="CD19" i="72"/>
  <c r="CD13" i="72"/>
  <c r="CD21" i="72" s="1"/>
  <c r="CD46" i="72" s="1"/>
  <c r="CD7" i="72"/>
  <c r="CD13" i="70"/>
  <c r="CD7" i="70"/>
  <c r="CD15" i="70" s="1"/>
  <c r="CD13" i="69"/>
  <c r="CD7" i="69"/>
  <c r="CD15" i="69" s="1"/>
  <c r="CD37" i="66"/>
  <c r="CD31" i="66"/>
  <c r="CD25" i="66"/>
  <c r="CD19" i="66"/>
  <c r="CD13" i="66"/>
  <c r="CD7" i="66"/>
  <c r="CD39" i="66" s="1"/>
  <c r="CD13" i="64"/>
  <c r="CD7" i="64"/>
  <c r="CD15" i="64" s="1"/>
  <c r="CD13" i="63"/>
  <c r="CD7" i="63"/>
  <c r="CD15" i="63" s="1"/>
  <c r="CD19" i="62"/>
  <c r="CD13" i="62"/>
  <c r="CD7" i="62"/>
  <c r="CD20" i="62" s="1"/>
  <c r="CD13" i="61"/>
  <c r="CD7" i="61"/>
  <c r="CD15" i="61" s="1"/>
  <c r="CD13" i="60"/>
  <c r="CD7" i="60"/>
  <c r="CD15" i="60" s="1"/>
  <c r="CD31" i="56"/>
  <c r="CD29" i="56"/>
  <c r="CD23" i="56"/>
  <c r="CD13" i="56"/>
  <c r="CD15" i="56" s="1"/>
  <c r="CD34" i="56" s="1"/>
  <c r="CD7" i="56"/>
  <c r="CD13" i="58"/>
  <c r="CD7" i="58"/>
  <c r="CD15" i="58" s="1"/>
  <c r="CD35" i="65"/>
  <c r="CD33" i="65"/>
  <c r="CD26" i="65"/>
  <c r="CD17" i="65"/>
  <c r="CD38" i="65" s="1"/>
  <c r="CD15" i="65"/>
  <c r="CD8" i="65"/>
  <c r="CD92" i="52"/>
  <c r="CD90" i="52"/>
  <c r="CD84" i="52"/>
  <c r="CD75" i="52"/>
  <c r="CD69" i="52"/>
  <c r="CD63" i="52"/>
  <c r="CD77" i="52" s="1"/>
  <c r="CD53" i="52"/>
  <c r="CD47" i="52"/>
  <c r="CD41" i="52"/>
  <c r="CD35" i="52"/>
  <c r="CD55" i="52" s="1"/>
  <c r="CD29" i="52"/>
  <c r="CD19" i="52"/>
  <c r="CD13" i="52"/>
  <c r="CD7" i="52"/>
  <c r="CD21" i="52" s="1"/>
  <c r="CD15" i="47"/>
  <c r="CD13" i="47"/>
  <c r="CD7" i="47"/>
  <c r="CD29" i="42"/>
  <c r="CD28" i="42"/>
  <c r="CD22" i="42"/>
  <c r="CD13" i="42"/>
  <c r="CD7" i="42"/>
  <c r="CD14" i="42" s="1"/>
  <c r="CD32" i="42" s="1"/>
  <c r="CD13" i="43"/>
  <c r="CD7" i="43"/>
  <c r="CD15" i="43" s="1"/>
  <c r="CD13" i="29"/>
  <c r="CD7" i="29"/>
  <c r="CD15" i="29" s="1"/>
  <c r="CD26" i="30"/>
  <c r="CD20" i="30"/>
  <c r="CD28" i="30" s="1"/>
  <c r="CD14" i="30"/>
  <c r="CD8" i="30"/>
  <c r="CD13" i="27"/>
  <c r="CD7" i="27"/>
  <c r="CD15" i="27" s="1"/>
  <c r="CD13" i="26"/>
  <c r="CD7" i="26"/>
  <c r="CD15" i="26" s="1"/>
  <c r="CD25" i="24"/>
  <c r="CD19" i="24"/>
  <c r="CD13" i="24"/>
  <c r="CD7" i="24"/>
  <c r="CD27" i="24" s="1"/>
  <c r="CD38" i="77"/>
  <c r="CD32" i="77"/>
  <c r="CD25" i="77"/>
  <c r="CD19" i="77"/>
  <c r="CD13" i="77"/>
  <c r="CD7" i="77"/>
  <c r="CD130" i="13"/>
  <c r="CD123" i="13"/>
  <c r="CD116" i="13"/>
  <c r="CD109" i="13"/>
  <c r="CD102" i="13"/>
  <c r="CD95" i="13"/>
  <c r="CD88" i="13"/>
  <c r="CD81" i="13"/>
  <c r="CD74" i="13"/>
  <c r="CD64" i="13"/>
  <c r="CD57" i="13"/>
  <c r="CD50" i="13"/>
  <c r="CD43" i="13"/>
  <c r="CD36" i="13"/>
  <c r="CD29" i="13"/>
  <c r="CD22" i="13"/>
  <c r="CD15" i="13"/>
  <c r="CD65" i="13" s="1"/>
  <c r="CD8" i="13"/>
  <c r="CD49" i="14"/>
  <c r="CD43" i="14"/>
  <c r="CD37" i="14"/>
  <c r="CD31" i="14"/>
  <c r="CD25" i="14"/>
  <c r="CD19" i="14"/>
  <c r="CD13" i="14"/>
  <c r="CD7" i="14"/>
  <c r="CG313" i="15"/>
  <c r="CG307" i="15"/>
  <c r="CG297" i="15"/>
  <c r="CG291" i="15"/>
  <c r="CG281" i="15"/>
  <c r="CG275" i="15"/>
  <c r="CG265" i="15"/>
  <c r="CG259" i="15"/>
  <c r="CG249" i="15"/>
  <c r="CG243" i="15"/>
  <c r="CG233" i="15"/>
  <c r="CG227" i="15"/>
  <c r="CG217" i="15"/>
  <c r="CG211" i="15"/>
  <c r="CG201" i="15"/>
  <c r="CG195" i="15"/>
  <c r="CG185" i="15"/>
  <c r="CG179" i="15"/>
  <c r="CG169" i="15"/>
  <c r="CG171" i="15" s="1"/>
  <c r="CG159" i="15"/>
  <c r="CG153" i="15"/>
  <c r="CG143" i="15"/>
  <c r="CG137" i="15"/>
  <c r="CG127" i="15"/>
  <c r="CG121" i="15"/>
  <c r="CG111" i="15"/>
  <c r="CG105" i="15"/>
  <c r="CG95" i="15"/>
  <c r="CG89" i="15"/>
  <c r="CG79" i="15"/>
  <c r="CG73" i="15"/>
  <c r="CG63" i="15"/>
  <c r="CG57" i="15"/>
  <c r="CG46" i="15"/>
  <c r="CG40" i="15"/>
  <c r="CG30" i="15"/>
  <c r="CG24" i="15"/>
  <c r="CG14" i="15"/>
  <c r="CG8" i="15"/>
  <c r="CC109" i="76"/>
  <c r="CC103" i="76"/>
  <c r="CC111" i="76" s="1"/>
  <c r="CC93" i="76"/>
  <c r="CC87" i="76"/>
  <c r="CC95" i="76" s="1"/>
  <c r="CC77" i="76"/>
  <c r="CC71" i="76"/>
  <c r="CC79" i="76" s="1"/>
  <c r="CC61" i="76"/>
  <c r="CC63" i="76" s="1"/>
  <c r="CC55" i="76"/>
  <c r="CC45" i="76"/>
  <c r="CC39" i="76"/>
  <c r="CC29" i="76"/>
  <c r="CC23" i="76"/>
  <c r="CC31" i="76" s="1"/>
  <c r="CC13" i="76"/>
  <c r="CC7" i="76"/>
  <c r="CC15" i="76" s="1"/>
  <c r="CC85" i="75"/>
  <c r="CC79" i="75"/>
  <c r="CC73" i="75"/>
  <c r="CC63" i="75"/>
  <c r="CC57" i="75"/>
  <c r="CC65" i="75" s="1"/>
  <c r="CC51" i="75"/>
  <c r="CC41" i="75"/>
  <c r="CC35" i="75"/>
  <c r="CC29" i="75"/>
  <c r="CC19" i="75"/>
  <c r="CC13" i="75"/>
  <c r="CC7" i="75"/>
  <c r="CC29" i="74"/>
  <c r="CC23" i="74"/>
  <c r="CC31" i="74" s="1"/>
  <c r="CC13" i="74"/>
  <c r="CC7" i="74"/>
  <c r="CC15" i="74" s="1"/>
  <c r="CC34" i="74" s="1"/>
  <c r="CC41" i="73"/>
  <c r="CC35" i="73"/>
  <c r="CC29" i="73"/>
  <c r="CC43" i="73" s="1"/>
  <c r="CC19" i="73"/>
  <c r="CC13" i="73"/>
  <c r="CC21" i="73" s="1"/>
  <c r="CC46" i="73" s="1"/>
  <c r="CC7" i="73"/>
  <c r="CC45" i="71"/>
  <c r="CC39" i="71"/>
  <c r="CC29" i="71"/>
  <c r="CC23" i="71"/>
  <c r="CC31" i="71" s="1"/>
  <c r="CC13" i="71"/>
  <c r="CC7" i="71"/>
  <c r="CC15" i="71" s="1"/>
  <c r="CC41" i="72"/>
  <c r="CC35" i="72"/>
  <c r="CC29" i="72"/>
  <c r="CC43" i="72" s="1"/>
  <c r="CC19" i="72"/>
  <c r="CC13" i="72"/>
  <c r="CC21" i="72" s="1"/>
  <c r="CC46" i="72" s="1"/>
  <c r="CC7" i="72"/>
  <c r="CC15" i="70"/>
  <c r="CC13" i="70"/>
  <c r="CC7" i="70"/>
  <c r="CC13" i="69"/>
  <c r="CC7" i="69"/>
  <c r="CC15" i="69" s="1"/>
  <c r="CC37" i="66"/>
  <c r="CC31" i="66"/>
  <c r="CC25" i="66"/>
  <c r="CC19" i="66"/>
  <c r="CC13" i="66"/>
  <c r="CC7" i="66"/>
  <c r="CC39" i="66" s="1"/>
  <c r="CC13" i="64"/>
  <c r="CC7" i="64"/>
  <c r="CC15" i="64" s="1"/>
  <c r="CC15" i="63"/>
  <c r="CC13" i="63"/>
  <c r="CC7" i="63"/>
  <c r="CC19" i="62"/>
  <c r="CC13" i="62"/>
  <c r="CC7" i="62"/>
  <c r="CC20" i="62" s="1"/>
  <c r="CC13" i="61"/>
  <c r="CC7" i="61"/>
  <c r="CC15" i="61" s="1"/>
  <c r="CC13" i="60"/>
  <c r="CC7" i="60"/>
  <c r="CC15" i="60" s="1"/>
  <c r="CC29" i="56"/>
  <c r="CC23" i="56"/>
  <c r="CC31" i="56" s="1"/>
  <c r="CC13" i="56"/>
  <c r="CC7" i="56"/>
  <c r="CC15" i="56" s="1"/>
  <c r="CC34" i="56" s="1"/>
  <c r="CC13" i="58"/>
  <c r="CC7" i="58"/>
  <c r="CC15" i="58" s="1"/>
  <c r="CC33" i="65"/>
  <c r="CC26" i="65"/>
  <c r="CC35" i="65" s="1"/>
  <c r="CC15" i="65"/>
  <c r="CC8" i="65"/>
  <c r="CC17" i="65" s="1"/>
  <c r="CC38" i="65" s="1"/>
  <c r="CC90" i="52"/>
  <c r="CC92" i="52" s="1"/>
  <c r="CC84" i="52"/>
  <c r="CC75" i="52"/>
  <c r="CC69" i="52"/>
  <c r="CC63" i="52"/>
  <c r="CC77" i="52" s="1"/>
  <c r="CC53" i="52"/>
  <c r="CC47" i="52"/>
  <c r="CC41" i="52"/>
  <c r="CC35" i="52"/>
  <c r="CC29" i="52"/>
  <c r="CC55" i="52" s="1"/>
  <c r="CC19" i="52"/>
  <c r="CC21" i="52" s="1"/>
  <c r="CC95" i="52" s="1"/>
  <c r="CC13" i="52"/>
  <c r="CC7" i="52"/>
  <c r="CC13" i="47"/>
  <c r="CC7" i="47"/>
  <c r="CC15" i="47" s="1"/>
  <c r="CC28" i="42"/>
  <c r="CC22" i="42"/>
  <c r="CC29" i="42" s="1"/>
  <c r="CC13" i="42"/>
  <c r="CC7" i="42"/>
  <c r="CC13" i="43"/>
  <c r="CC7" i="43"/>
  <c r="CC15" i="43" s="1"/>
  <c r="CC13" i="29"/>
  <c r="CC7" i="29"/>
  <c r="CC15" i="29" s="1"/>
  <c r="CC26" i="30"/>
  <c r="CC20" i="30"/>
  <c r="CC28" i="30" s="1"/>
  <c r="CC14" i="30"/>
  <c r="CC8" i="30"/>
  <c r="CC13" i="27"/>
  <c r="CC7" i="27"/>
  <c r="CC15" i="27" s="1"/>
  <c r="CC13" i="26"/>
  <c r="CC7" i="26"/>
  <c r="CC15" i="26" s="1"/>
  <c r="CC25" i="24"/>
  <c r="CC19" i="24"/>
  <c r="CC13" i="24"/>
  <c r="CC7" i="24"/>
  <c r="CC27" i="24" s="1"/>
  <c r="CC38" i="77"/>
  <c r="CC32" i="77"/>
  <c r="CC25" i="77"/>
  <c r="CC19" i="77"/>
  <c r="CC13" i="77"/>
  <c r="CC7" i="77"/>
  <c r="CC130" i="13"/>
  <c r="CC123" i="13"/>
  <c r="CC116" i="13"/>
  <c r="CC109" i="13"/>
  <c r="CC102" i="13"/>
  <c r="CC95" i="13"/>
  <c r="CC88" i="13"/>
  <c r="CC81" i="13"/>
  <c r="CC74" i="13"/>
  <c r="CC132" i="13" s="1"/>
  <c r="CC64" i="13"/>
  <c r="CC57" i="13"/>
  <c r="CC50" i="13"/>
  <c r="CC43" i="13"/>
  <c r="CC36" i="13"/>
  <c r="CC29" i="13"/>
  <c r="CC22" i="13"/>
  <c r="CC15" i="13"/>
  <c r="CC8" i="13"/>
  <c r="CC65" i="13" s="1"/>
  <c r="CC49" i="14"/>
  <c r="CC43" i="14"/>
  <c r="CC37" i="14"/>
  <c r="CC31" i="14"/>
  <c r="CC25" i="14"/>
  <c r="CC19" i="14"/>
  <c r="CC13" i="14"/>
  <c r="CC7" i="14"/>
  <c r="CF313" i="15"/>
  <c r="CF307" i="15"/>
  <c r="CF297" i="15"/>
  <c r="CF291" i="15"/>
  <c r="CF281" i="15"/>
  <c r="CF275" i="15"/>
  <c r="CF265" i="15"/>
  <c r="CF259" i="15"/>
  <c r="CF249" i="15"/>
  <c r="CF243" i="15"/>
  <c r="CF233" i="15"/>
  <c r="CF227" i="15"/>
  <c r="CF217" i="15"/>
  <c r="CF211" i="15"/>
  <c r="CF201" i="15"/>
  <c r="CF195" i="15"/>
  <c r="CF185" i="15"/>
  <c r="CF179" i="15"/>
  <c r="CF169" i="15"/>
  <c r="CF171" i="15" s="1"/>
  <c r="CF159" i="15"/>
  <c r="CF153" i="15"/>
  <c r="CF143" i="15"/>
  <c r="CF137" i="15"/>
  <c r="CF127" i="15"/>
  <c r="CF121" i="15"/>
  <c r="CF111" i="15"/>
  <c r="CF105" i="15"/>
  <c r="CF95" i="15"/>
  <c r="CF89" i="15"/>
  <c r="CF79" i="15"/>
  <c r="CF73" i="15"/>
  <c r="CF63" i="15"/>
  <c r="CF57" i="15"/>
  <c r="CF46" i="15"/>
  <c r="CF40" i="15"/>
  <c r="CF30" i="15"/>
  <c r="CF24" i="15"/>
  <c r="CF14" i="15"/>
  <c r="CF8" i="15"/>
  <c r="E15" i="13"/>
  <c r="CB109" i="76"/>
  <c r="CB103" i="76"/>
  <c r="CB93" i="76"/>
  <c r="CB87" i="76"/>
  <c r="CB95" i="76" s="1"/>
  <c r="CB77" i="76"/>
  <c r="CB71" i="76"/>
  <c r="CB61" i="76"/>
  <c r="CB63" i="76" s="1"/>
  <c r="CB55" i="76"/>
  <c r="CB45" i="76"/>
  <c r="CB39" i="76"/>
  <c r="CB29" i="76"/>
  <c r="CB23" i="76"/>
  <c r="CB31" i="76" s="1"/>
  <c r="CB13" i="76"/>
  <c r="CB7" i="76"/>
  <c r="CB15" i="76" s="1"/>
  <c r="CB85" i="75"/>
  <c r="CB79" i="75"/>
  <c r="CB73" i="75"/>
  <c r="CB63" i="75"/>
  <c r="CB57" i="75"/>
  <c r="CB65" i="75" s="1"/>
  <c r="CB51" i="75"/>
  <c r="CB41" i="75"/>
  <c r="CB35" i="75"/>
  <c r="CB29" i="75"/>
  <c r="CB43" i="75" s="1"/>
  <c r="CB19" i="75"/>
  <c r="CB13" i="75"/>
  <c r="CB7" i="75"/>
  <c r="CB31" i="74"/>
  <c r="CB29" i="74"/>
  <c r="CB23" i="74"/>
  <c r="CB13" i="74"/>
  <c r="CB7" i="74"/>
  <c r="CB15" i="74" s="1"/>
  <c r="CB34" i="74" s="1"/>
  <c r="CB41" i="73"/>
  <c r="CB35" i="73"/>
  <c r="CB29" i="73"/>
  <c r="CB43" i="73" s="1"/>
  <c r="CB19" i="73"/>
  <c r="CB13" i="73"/>
  <c r="CB21" i="73" s="1"/>
  <c r="CB46" i="73" s="1"/>
  <c r="CB7" i="73"/>
  <c r="CB45" i="71"/>
  <c r="CB39" i="71"/>
  <c r="CB47" i="71" s="1"/>
  <c r="CB29" i="71"/>
  <c r="CB31" i="71" s="1"/>
  <c r="CB23" i="71"/>
  <c r="CB13" i="71"/>
  <c r="CB7" i="71"/>
  <c r="CB15" i="71" s="1"/>
  <c r="CB41" i="72"/>
  <c r="CB35" i="72"/>
  <c r="CB29" i="72"/>
  <c r="CB43" i="72" s="1"/>
  <c r="CB19" i="72"/>
  <c r="CB13" i="72"/>
  <c r="CB21" i="72" s="1"/>
  <c r="CB46" i="72" s="1"/>
  <c r="CB7" i="72"/>
  <c r="CB13" i="70"/>
  <c r="CB7" i="70"/>
  <c r="CB15" i="70" s="1"/>
  <c r="CB13" i="69"/>
  <c r="CB7" i="69"/>
  <c r="CB15" i="69" s="1"/>
  <c r="CB37" i="66"/>
  <c r="CB31" i="66"/>
  <c r="CB25" i="66"/>
  <c r="CB19" i="66"/>
  <c r="CB13" i="66"/>
  <c r="CB7" i="66"/>
  <c r="CB39" i="66" s="1"/>
  <c r="CB13" i="64"/>
  <c r="CB7" i="64"/>
  <c r="CB15" i="64" s="1"/>
  <c r="CB13" i="63"/>
  <c r="CB7" i="63"/>
  <c r="CB15" i="63" s="1"/>
  <c r="CB19" i="62"/>
  <c r="CB13" i="62"/>
  <c r="CB7" i="62"/>
  <c r="CB20" i="62" s="1"/>
  <c r="CB15" i="61"/>
  <c r="CB13" i="61"/>
  <c r="CB7" i="61"/>
  <c r="CB13" i="60"/>
  <c r="CB7" i="60"/>
  <c r="CB15" i="60" s="1"/>
  <c r="CB29" i="56"/>
  <c r="CB23" i="56"/>
  <c r="CB31" i="56" s="1"/>
  <c r="CB13" i="56"/>
  <c r="CB7" i="56"/>
  <c r="CB15" i="56" s="1"/>
  <c r="CB34" i="56" s="1"/>
  <c r="CB13" i="58"/>
  <c r="CB7" i="58"/>
  <c r="CB15" i="58" s="1"/>
  <c r="CB35" i="65"/>
  <c r="CB33" i="65"/>
  <c r="CB26" i="65"/>
  <c r="CB15" i="65"/>
  <c r="CB8" i="65"/>
  <c r="CB17" i="65" s="1"/>
  <c r="CB38" i="65" s="1"/>
  <c r="CB90" i="52"/>
  <c r="CB92" i="52" s="1"/>
  <c r="CB84" i="52"/>
  <c r="CB75" i="52"/>
  <c r="CB69" i="52"/>
  <c r="CB63" i="52"/>
  <c r="CB77" i="52" s="1"/>
  <c r="CB53" i="52"/>
  <c r="CB47" i="52"/>
  <c r="CB41" i="52"/>
  <c r="CB35" i="52"/>
  <c r="CB29" i="52"/>
  <c r="CB55" i="52" s="1"/>
  <c r="CB19" i="52"/>
  <c r="CB21" i="52" s="1"/>
  <c r="CB13" i="52"/>
  <c r="CB7" i="52"/>
  <c r="CB13" i="47"/>
  <c r="CB7" i="47"/>
  <c r="CB15" i="47" s="1"/>
  <c r="BS28" i="42"/>
  <c r="BS22" i="42"/>
  <c r="BS29" i="42" s="1"/>
  <c r="BS13" i="42"/>
  <c r="BS7" i="42"/>
  <c r="BS14" i="42" s="1"/>
  <c r="BS32" i="42" s="1"/>
  <c r="CB28" i="42"/>
  <c r="CB22" i="42"/>
  <c r="CB29" i="42" s="1"/>
  <c r="CB13" i="42"/>
  <c r="CB7" i="42"/>
  <c r="CB14" i="42" s="1"/>
  <c r="CB13" i="43"/>
  <c r="CB7" i="43"/>
  <c r="CB15" i="43" s="1"/>
  <c r="CB13" i="29"/>
  <c r="CB7" i="29"/>
  <c r="CB15" i="29" s="1"/>
  <c r="CB26" i="30"/>
  <c r="CB20" i="30"/>
  <c r="CB28" i="30" s="1"/>
  <c r="CB14" i="30"/>
  <c r="CB8" i="30"/>
  <c r="CB13" i="27"/>
  <c r="CB7" i="27"/>
  <c r="CB15" i="27" s="1"/>
  <c r="CB13" i="26"/>
  <c r="CB7" i="26"/>
  <c r="CB15" i="26" s="1"/>
  <c r="CB25" i="24"/>
  <c r="CB19" i="24"/>
  <c r="CB13" i="24"/>
  <c r="CB7" i="24"/>
  <c r="CB27" i="24" s="1"/>
  <c r="CB38" i="77"/>
  <c r="CB32" i="77"/>
  <c r="CB25" i="77"/>
  <c r="CB19" i="77"/>
  <c r="CB13" i="77"/>
  <c r="CB7" i="77"/>
  <c r="CB130" i="13"/>
  <c r="CB123" i="13"/>
  <c r="CB116" i="13"/>
  <c r="CB109" i="13"/>
  <c r="CB102" i="13"/>
  <c r="CB95" i="13"/>
  <c r="CB88" i="13"/>
  <c r="CB81" i="13"/>
  <c r="CB74" i="13"/>
  <c r="CB64" i="13"/>
  <c r="CB57" i="13"/>
  <c r="CB50" i="13"/>
  <c r="CB43" i="13"/>
  <c r="CB36" i="13"/>
  <c r="CB29" i="13"/>
  <c r="CB22" i="13"/>
  <c r="CB15" i="13"/>
  <c r="CB65" i="13" s="1"/>
  <c r="CB8" i="13"/>
  <c r="CB49" i="14"/>
  <c r="CB43" i="14"/>
  <c r="CB37" i="14"/>
  <c r="CB31" i="14"/>
  <c r="CB25" i="14"/>
  <c r="CB19" i="14"/>
  <c r="CB13" i="14"/>
  <c r="CB7" i="14"/>
  <c r="CE313" i="15"/>
  <c r="CE307" i="15"/>
  <c r="CE297" i="15"/>
  <c r="CE291" i="15"/>
  <c r="CE281" i="15"/>
  <c r="CE275" i="15"/>
  <c r="CE265" i="15"/>
  <c r="CE259" i="15"/>
  <c r="CE249" i="15"/>
  <c r="CE243" i="15"/>
  <c r="CE233" i="15"/>
  <c r="CE227" i="15"/>
  <c r="CE217" i="15"/>
  <c r="CE211" i="15"/>
  <c r="CE219" i="15" s="1"/>
  <c r="CE201" i="15"/>
  <c r="CE195" i="15"/>
  <c r="CE185" i="15"/>
  <c r="CE179" i="15"/>
  <c r="CE169" i="15"/>
  <c r="CE171" i="15" s="1"/>
  <c r="CE159" i="15"/>
  <c r="CE153" i="15"/>
  <c r="CE143" i="15"/>
  <c r="CE137" i="15"/>
  <c r="CE127" i="15"/>
  <c r="CE121" i="15"/>
  <c r="CE111" i="15"/>
  <c r="CE105" i="15"/>
  <c r="CE95" i="15"/>
  <c r="CE89" i="15"/>
  <c r="CE79" i="15"/>
  <c r="CE73" i="15"/>
  <c r="CE63" i="15"/>
  <c r="CE57" i="15"/>
  <c r="CE46" i="15"/>
  <c r="CE40" i="15"/>
  <c r="CE30" i="15"/>
  <c r="CE24" i="15"/>
  <c r="CE14" i="15"/>
  <c r="CE8" i="15"/>
  <c r="D49" i="14"/>
  <c r="D31" i="14"/>
  <c r="CG328" i="15" l="1"/>
  <c r="CD74" i="14"/>
  <c r="CG322" i="15" s="1"/>
  <c r="CE328" i="15"/>
  <c r="CB74" i="14"/>
  <c r="CE322" i="15" s="1"/>
  <c r="CF328" i="15"/>
  <c r="CC74" i="14"/>
  <c r="CF322" i="15" s="1"/>
  <c r="CF97" i="15"/>
  <c r="CD53" i="77"/>
  <c r="CB53" i="77"/>
  <c r="CC53" i="77"/>
  <c r="CB111" i="76"/>
  <c r="CC47" i="76"/>
  <c r="CB79" i="76"/>
  <c r="CB47" i="76"/>
  <c r="CD63" i="76"/>
  <c r="CD114" i="76" s="1"/>
  <c r="CG219" i="15"/>
  <c r="CG315" i="15"/>
  <c r="CG187" i="15"/>
  <c r="CE203" i="15"/>
  <c r="CE299" i="15"/>
  <c r="CG299" i="15"/>
  <c r="CF235" i="15"/>
  <c r="CE283" i="15"/>
  <c r="CF65" i="15"/>
  <c r="CG32" i="15"/>
  <c r="CF203" i="15"/>
  <c r="CG235" i="15"/>
  <c r="CG251" i="15"/>
  <c r="CF161" i="15"/>
  <c r="CE32" i="15"/>
  <c r="CF251" i="15"/>
  <c r="CG65" i="15"/>
  <c r="CE315" i="15"/>
  <c r="CE16" i="15"/>
  <c r="CF32" i="15"/>
  <c r="CG161" i="15"/>
  <c r="CG81" i="15"/>
  <c r="CF267" i="15"/>
  <c r="CG113" i="15"/>
  <c r="CF81" i="15"/>
  <c r="CE65" i="15"/>
  <c r="CE161" i="15"/>
  <c r="CE267" i="15"/>
  <c r="CF48" i="15"/>
  <c r="CF145" i="15"/>
  <c r="CE187" i="15"/>
  <c r="CE97" i="15"/>
  <c r="CE113" i="15"/>
  <c r="CF113" i="15"/>
  <c r="CF219" i="15"/>
  <c r="CG145" i="15"/>
  <c r="CE145" i="15"/>
  <c r="CE48" i="15"/>
  <c r="CE235" i="15"/>
  <c r="CF187" i="15"/>
  <c r="CG267" i="15"/>
  <c r="CE81" i="15"/>
  <c r="CF283" i="15"/>
  <c r="CG97" i="15"/>
  <c r="CG203" i="15"/>
  <c r="CG283" i="15"/>
  <c r="CF129" i="15"/>
  <c r="CF299" i="15"/>
  <c r="CG48" i="15"/>
  <c r="CG129" i="15"/>
  <c r="CE251" i="15"/>
  <c r="CF315" i="15"/>
  <c r="CE129" i="15"/>
  <c r="CD132" i="13"/>
  <c r="CD135" i="13" s="1"/>
  <c r="CC135" i="13"/>
  <c r="CB132" i="13"/>
  <c r="CC47" i="71"/>
  <c r="CC50" i="71" s="1"/>
  <c r="CB87" i="75"/>
  <c r="CC87" i="75"/>
  <c r="CD43" i="75"/>
  <c r="CC43" i="75"/>
  <c r="CD21" i="75"/>
  <c r="CG327" i="15"/>
  <c r="CD95" i="52"/>
  <c r="CG16" i="15"/>
  <c r="CC114" i="76"/>
  <c r="CC21" i="75"/>
  <c r="CC14" i="42"/>
  <c r="CC32" i="42" s="1"/>
  <c r="CF327" i="15"/>
  <c r="CF16" i="15"/>
  <c r="CB114" i="76"/>
  <c r="CB21" i="75"/>
  <c r="CB90" i="75" s="1"/>
  <c r="CB50" i="71"/>
  <c r="CB95" i="52"/>
  <c r="CB32" i="42"/>
  <c r="CB135" i="13"/>
  <c r="CE327" i="15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G49" i="14"/>
  <c r="E49" i="14"/>
  <c r="J48" i="14"/>
  <c r="I48" i="14"/>
  <c r="F48" i="14"/>
  <c r="F49" i="14" s="1"/>
  <c r="J47" i="14"/>
  <c r="I47" i="14"/>
  <c r="F47" i="14"/>
  <c r="J46" i="14"/>
  <c r="I46" i="14"/>
  <c r="F46" i="14"/>
  <c r="J45" i="14"/>
  <c r="I45" i="14"/>
  <c r="H45" i="14" s="1"/>
  <c r="H44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F43" i="14"/>
  <c r="E43" i="14"/>
  <c r="D43" i="14"/>
  <c r="G42" i="14"/>
  <c r="H42" i="14" s="1"/>
  <c r="G41" i="14"/>
  <c r="H41" i="14" s="1"/>
  <c r="G40" i="14"/>
  <c r="H40" i="14" s="1"/>
  <c r="G39" i="14"/>
  <c r="H39" i="14" s="1"/>
  <c r="H38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F37" i="14"/>
  <c r="E37" i="14"/>
  <c r="D37" i="14"/>
  <c r="G36" i="14"/>
  <c r="H36" i="14" s="1"/>
  <c r="G35" i="14"/>
  <c r="H35" i="14" s="1"/>
  <c r="G34" i="14"/>
  <c r="H34" i="14" s="1"/>
  <c r="G33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G31" i="14"/>
  <c r="E31" i="14"/>
  <c r="J30" i="14"/>
  <c r="I30" i="14"/>
  <c r="F30" i="14"/>
  <c r="J29" i="14"/>
  <c r="I29" i="14"/>
  <c r="F29" i="14"/>
  <c r="J28" i="14"/>
  <c r="I28" i="14"/>
  <c r="F28" i="14"/>
  <c r="J27" i="14"/>
  <c r="I27" i="14"/>
  <c r="H27" i="14" s="1"/>
  <c r="F27" i="14"/>
  <c r="B27" i="14"/>
  <c r="H322" i="15" l="1"/>
  <c r="H328" i="15"/>
  <c r="G37" i="14"/>
  <c r="H37" i="14" s="1"/>
  <c r="F31" i="14"/>
  <c r="G43" i="14"/>
  <c r="H43" i="14" s="1"/>
  <c r="H33" i="14"/>
  <c r="H74" i="14" s="1"/>
  <c r="K322" i="15" s="1"/>
  <c r="K330" i="15" s="1"/>
  <c r="H28" i="14"/>
  <c r="H48" i="14"/>
  <c r="H29" i="14"/>
  <c r="H30" i="14"/>
  <c r="H47" i="14"/>
  <c r="H46" i="14"/>
  <c r="CE319" i="15"/>
  <c r="CF319" i="15"/>
  <c r="CG319" i="15"/>
  <c r="CC90" i="75"/>
  <c r="CG329" i="15"/>
  <c r="CG330" i="15" s="1"/>
  <c r="CD90" i="75"/>
  <c r="CF329" i="15"/>
  <c r="CF330" i="15" s="1"/>
  <c r="CE329" i="15"/>
  <c r="CE330" i="15" s="1"/>
  <c r="CA109" i="76"/>
  <c r="CA103" i="76"/>
  <c r="CA93" i="76"/>
  <c r="CA87" i="76"/>
  <c r="CA95" i="76" s="1"/>
  <c r="CA77" i="76"/>
  <c r="CA79" i="76" s="1"/>
  <c r="CA71" i="76"/>
  <c r="CA61" i="76"/>
  <c r="CA55" i="76"/>
  <c r="CA45" i="76"/>
  <c r="CA39" i="76"/>
  <c r="CA47" i="76" s="1"/>
  <c r="CA29" i="76"/>
  <c r="CA23" i="76"/>
  <c r="CA31" i="76" s="1"/>
  <c r="CA13" i="76"/>
  <c r="CA7" i="76"/>
  <c r="CA15" i="76" s="1"/>
  <c r="CA85" i="75"/>
  <c r="CA79" i="75"/>
  <c r="CA73" i="75"/>
  <c r="CA87" i="75" s="1"/>
  <c r="CA63" i="75"/>
  <c r="CA57" i="75"/>
  <c r="CA65" i="75" s="1"/>
  <c r="CA51" i="75"/>
  <c r="CA41" i="75"/>
  <c r="CA35" i="75"/>
  <c r="CA29" i="75"/>
  <c r="CA19" i="75"/>
  <c r="CA13" i="75"/>
  <c r="CA21" i="75" s="1"/>
  <c r="CA7" i="75"/>
  <c r="CA29" i="74"/>
  <c r="CA23" i="74"/>
  <c r="CA31" i="74" s="1"/>
  <c r="CA13" i="74"/>
  <c r="CA7" i="74"/>
  <c r="CA15" i="74" s="1"/>
  <c r="CA34" i="74" s="1"/>
  <c r="CA43" i="73"/>
  <c r="CA41" i="73"/>
  <c r="CA35" i="73"/>
  <c r="CA29" i="73"/>
  <c r="CA19" i="73"/>
  <c r="CA13" i="73"/>
  <c r="CA21" i="73" s="1"/>
  <c r="CA46" i="73" s="1"/>
  <c r="CA7" i="73"/>
  <c r="CA45" i="71"/>
  <c r="CA39" i="71"/>
  <c r="CA47" i="71" s="1"/>
  <c r="CA29" i="71"/>
  <c r="CA23" i="71"/>
  <c r="CA31" i="71" s="1"/>
  <c r="CA15" i="71"/>
  <c r="CA50" i="71" s="1"/>
  <c r="CA13" i="71"/>
  <c r="CA7" i="71"/>
  <c r="CA41" i="72"/>
  <c r="CA35" i="72"/>
  <c r="CA29" i="72"/>
  <c r="CA43" i="72" s="1"/>
  <c r="CA21" i="72"/>
  <c r="CA19" i="72"/>
  <c r="CA13" i="72"/>
  <c r="CA7" i="72"/>
  <c r="CA13" i="70"/>
  <c r="CA7" i="70"/>
  <c r="CA15" i="70" s="1"/>
  <c r="CA13" i="69"/>
  <c r="CA7" i="69"/>
  <c r="CA15" i="69" s="1"/>
  <c r="CA37" i="66"/>
  <c r="CA31" i="66"/>
  <c r="CA25" i="66"/>
  <c r="CA19" i="66"/>
  <c r="CA13" i="66"/>
  <c r="CA7" i="66"/>
  <c r="CA39" i="66" s="1"/>
  <c r="CA13" i="64"/>
  <c r="CA7" i="64"/>
  <c r="CA15" i="64" s="1"/>
  <c r="CA13" i="63"/>
  <c r="CA7" i="63"/>
  <c r="CA15" i="63" s="1"/>
  <c r="CA19" i="62"/>
  <c r="CA13" i="62"/>
  <c r="CA7" i="62"/>
  <c r="CA20" i="62" s="1"/>
  <c r="CA13" i="61"/>
  <c r="CA15" i="61" s="1"/>
  <c r="CA7" i="61"/>
  <c r="CA13" i="60"/>
  <c r="CA7" i="60"/>
  <c r="CA15" i="60" s="1"/>
  <c r="CA29" i="56"/>
  <c r="CA23" i="56"/>
  <c r="CA31" i="56" s="1"/>
  <c r="CA13" i="56"/>
  <c r="CA7" i="56"/>
  <c r="CA15" i="56" s="1"/>
  <c r="CA34" i="56" s="1"/>
  <c r="CA13" i="58"/>
  <c r="CA7" i="58"/>
  <c r="CA15" i="58" s="1"/>
  <c r="CA33" i="65"/>
  <c r="CA26" i="65"/>
  <c r="CA35" i="65" s="1"/>
  <c r="CA15" i="65"/>
  <c r="CA8" i="65"/>
  <c r="CA17" i="65" s="1"/>
  <c r="CA38" i="65" s="1"/>
  <c r="CA90" i="52"/>
  <c r="CA92" i="52" s="1"/>
  <c r="CA84" i="52"/>
  <c r="CA75" i="52"/>
  <c r="CA69" i="52"/>
  <c r="CA63" i="52"/>
  <c r="CA77" i="52" s="1"/>
  <c r="CA53" i="52"/>
  <c r="CA47" i="52"/>
  <c r="CA41" i="52"/>
  <c r="CA35" i="52"/>
  <c r="CA29" i="52"/>
  <c r="CA55" i="52" s="1"/>
  <c r="CA19" i="52"/>
  <c r="CA21" i="52" s="1"/>
  <c r="CA95" i="52" s="1"/>
  <c r="CA13" i="52"/>
  <c r="CA7" i="52"/>
  <c r="CA13" i="47"/>
  <c r="CA7" i="47"/>
  <c r="CA15" i="47" s="1"/>
  <c r="CA29" i="42"/>
  <c r="CA28" i="42"/>
  <c r="CA22" i="42"/>
  <c r="CA13" i="42"/>
  <c r="CA14" i="42" s="1"/>
  <c r="CA32" i="42" s="1"/>
  <c r="CA7" i="42"/>
  <c r="CA13" i="43"/>
  <c r="CA7" i="43"/>
  <c r="CA13" i="29"/>
  <c r="CA7" i="29"/>
  <c r="CA15" i="29" s="1"/>
  <c r="CA26" i="30"/>
  <c r="CA20" i="30"/>
  <c r="CA28" i="30" s="1"/>
  <c r="CA14" i="30"/>
  <c r="CA8" i="30"/>
  <c r="CA13" i="27"/>
  <c r="CA7" i="27"/>
  <c r="CA15" i="27" s="1"/>
  <c r="CA13" i="26"/>
  <c r="CA7" i="26"/>
  <c r="CA15" i="26" s="1"/>
  <c r="CA25" i="24"/>
  <c r="CA27" i="24" s="1"/>
  <c r="CA19" i="24"/>
  <c r="CA13" i="24"/>
  <c r="CA7" i="24"/>
  <c r="CA38" i="77"/>
  <c r="CA32" i="77"/>
  <c r="CA25" i="77"/>
  <c r="CA19" i="77"/>
  <c r="CA13" i="77"/>
  <c r="CA7" i="77"/>
  <c r="CA130" i="13"/>
  <c r="CA123" i="13"/>
  <c r="CA116" i="13"/>
  <c r="CA109" i="13"/>
  <c r="CA102" i="13"/>
  <c r="CA95" i="13"/>
  <c r="CA88" i="13"/>
  <c r="CA81" i="13"/>
  <c r="CA74" i="13"/>
  <c r="CA64" i="13"/>
  <c r="CA57" i="13"/>
  <c r="CA50" i="13"/>
  <c r="CA43" i="13"/>
  <c r="CA36" i="13"/>
  <c r="CA29" i="13"/>
  <c r="CA22" i="13"/>
  <c r="CA15" i="13"/>
  <c r="CA8" i="13"/>
  <c r="CA65" i="13" s="1"/>
  <c r="CA25" i="14"/>
  <c r="CA19" i="14"/>
  <c r="CA13" i="14"/>
  <c r="CA7" i="14"/>
  <c r="CD313" i="15"/>
  <c r="CD307" i="15"/>
  <c r="CD297" i="15"/>
  <c r="CD291" i="15"/>
  <c r="CD281" i="15"/>
  <c r="CD275" i="15"/>
  <c r="CD265" i="15"/>
  <c r="CD259" i="15"/>
  <c r="CD249" i="15"/>
  <c r="CD243" i="15"/>
  <c r="CD233" i="15"/>
  <c r="CD227" i="15"/>
  <c r="CD217" i="15"/>
  <c r="CD211" i="15"/>
  <c r="CD201" i="15"/>
  <c r="CD195" i="15"/>
  <c r="CD185" i="15"/>
  <c r="CD179" i="15"/>
  <c r="CD169" i="15"/>
  <c r="CD171" i="15" s="1"/>
  <c r="CD159" i="15"/>
  <c r="CD153" i="15"/>
  <c r="CD143" i="15"/>
  <c r="CD137" i="15"/>
  <c r="CD127" i="15"/>
  <c r="CD121" i="15"/>
  <c r="CD111" i="15"/>
  <c r="CD105" i="15"/>
  <c r="CD95" i="15"/>
  <c r="CD89" i="15"/>
  <c r="CD79" i="15"/>
  <c r="CD73" i="15"/>
  <c r="CD63" i="15"/>
  <c r="CD57" i="15"/>
  <c r="CD46" i="15"/>
  <c r="CD40" i="15"/>
  <c r="CD30" i="15"/>
  <c r="CD24" i="15"/>
  <c r="CD14" i="15"/>
  <c r="CD8" i="15"/>
  <c r="CD328" i="15" l="1"/>
  <c r="CA74" i="14"/>
  <c r="CD322" i="15" s="1"/>
  <c r="CA53" i="77"/>
  <c r="CA63" i="76"/>
  <c r="CA111" i="76"/>
  <c r="CA114" i="76" s="1"/>
  <c r="CD48" i="15"/>
  <c r="CD203" i="15"/>
  <c r="CD283" i="15"/>
  <c r="CD32" i="15"/>
  <c r="CD235" i="15"/>
  <c r="CD251" i="15"/>
  <c r="CD113" i="15"/>
  <c r="CD129" i="15"/>
  <c r="CD145" i="15"/>
  <c r="CD161" i="15"/>
  <c r="CD219" i="15"/>
  <c r="CD65" i="15"/>
  <c r="CD299" i="15"/>
  <c r="CD81" i="15"/>
  <c r="CD187" i="15"/>
  <c r="CD97" i="15"/>
  <c r="CD267" i="15"/>
  <c r="CA132" i="13"/>
  <c r="CA135" i="13" s="1"/>
  <c r="CD315" i="15"/>
  <c r="CA43" i="75"/>
  <c r="CA90" i="75"/>
  <c r="CD327" i="15"/>
  <c r="CA46" i="72"/>
  <c r="CA15" i="43"/>
  <c r="CD16" i="15"/>
  <c r="CD319" i="15" l="1"/>
  <c r="CD329" i="15"/>
  <c r="CD330" i="15" s="1"/>
  <c r="BZ109" i="76" l="1"/>
  <c r="BZ103" i="76"/>
  <c r="BZ111" i="76" s="1"/>
  <c r="BZ93" i="76"/>
  <c r="BZ87" i="76"/>
  <c r="BZ95" i="76" s="1"/>
  <c r="BZ77" i="76"/>
  <c r="BZ71" i="76"/>
  <c r="BZ79" i="76" s="1"/>
  <c r="BZ61" i="76"/>
  <c r="BZ55" i="76"/>
  <c r="BZ45" i="76"/>
  <c r="BZ39" i="76"/>
  <c r="BZ29" i="76"/>
  <c r="BZ23" i="76"/>
  <c r="BZ31" i="76" s="1"/>
  <c r="BZ13" i="76"/>
  <c r="BZ7" i="76"/>
  <c r="BZ15" i="76" s="1"/>
  <c r="BZ87" i="75"/>
  <c r="BZ85" i="75"/>
  <c r="BZ79" i="75"/>
  <c r="BZ73" i="75"/>
  <c r="BZ63" i="75"/>
  <c r="BZ57" i="75"/>
  <c r="BZ65" i="75" s="1"/>
  <c r="BZ51" i="75"/>
  <c r="BZ41" i="75"/>
  <c r="BZ43" i="75" s="1"/>
  <c r="BZ35" i="75"/>
  <c r="BZ29" i="75"/>
  <c r="BZ19" i="75"/>
  <c r="BZ13" i="75"/>
  <c r="BZ21" i="75" s="1"/>
  <c r="BZ7" i="75"/>
  <c r="BZ29" i="74"/>
  <c r="BZ23" i="74"/>
  <c r="BZ31" i="74" s="1"/>
  <c r="BZ13" i="74"/>
  <c r="BZ7" i="74"/>
  <c r="BZ15" i="74" s="1"/>
  <c r="BZ34" i="74" s="1"/>
  <c r="BZ41" i="73"/>
  <c r="BZ35" i="73"/>
  <c r="BZ29" i="73"/>
  <c r="BZ43" i="73" s="1"/>
  <c r="BZ19" i="73"/>
  <c r="BZ13" i="73"/>
  <c r="BZ7" i="73"/>
  <c r="BZ21" i="73" s="1"/>
  <c r="BZ45" i="71"/>
  <c r="BZ39" i="71"/>
  <c r="BZ47" i="71" s="1"/>
  <c r="BZ29" i="71"/>
  <c r="BZ23" i="71"/>
  <c r="BZ13" i="71"/>
  <c r="BZ7" i="71"/>
  <c r="BZ43" i="72"/>
  <c r="BZ41" i="72"/>
  <c r="BZ35" i="72"/>
  <c r="BZ29" i="72"/>
  <c r="BZ21" i="72"/>
  <c r="BZ46" i="72" s="1"/>
  <c r="BZ19" i="72"/>
  <c r="BZ13" i="72"/>
  <c r="BZ7" i="72"/>
  <c r="BZ13" i="70"/>
  <c r="BZ7" i="70"/>
  <c r="BZ15" i="70" s="1"/>
  <c r="BZ13" i="69"/>
  <c r="BZ7" i="69"/>
  <c r="BZ15" i="69" s="1"/>
  <c r="BZ37" i="66"/>
  <c r="BZ31" i="66"/>
  <c r="BZ25" i="66"/>
  <c r="BZ19" i="66"/>
  <c r="BZ13" i="66"/>
  <c r="BZ39" i="66" s="1"/>
  <c r="BZ7" i="66"/>
  <c r="BZ13" i="64"/>
  <c r="BZ7" i="64"/>
  <c r="BZ15" i="64" s="1"/>
  <c r="BZ13" i="63"/>
  <c r="BZ7" i="63"/>
  <c r="BZ15" i="63" s="1"/>
  <c r="BZ19" i="62"/>
  <c r="BZ13" i="62"/>
  <c r="BZ7" i="62"/>
  <c r="BZ20" i="62" s="1"/>
  <c r="BZ13" i="61"/>
  <c r="BZ7" i="61"/>
  <c r="BZ15" i="61" s="1"/>
  <c r="BZ13" i="60"/>
  <c r="BZ7" i="60"/>
  <c r="BZ15" i="60" s="1"/>
  <c r="BZ29" i="56"/>
  <c r="BZ23" i="56"/>
  <c r="BZ31" i="56" s="1"/>
  <c r="BZ13" i="56"/>
  <c r="BZ7" i="56"/>
  <c r="BZ15" i="56" s="1"/>
  <c r="BZ34" i="56" s="1"/>
  <c r="BZ13" i="58"/>
  <c r="BZ7" i="58"/>
  <c r="BZ15" i="58" s="1"/>
  <c r="BZ33" i="65"/>
  <c r="BZ26" i="65"/>
  <c r="BZ35" i="65" s="1"/>
  <c r="BZ15" i="65"/>
  <c r="BZ8" i="65"/>
  <c r="BZ17" i="65" s="1"/>
  <c r="BZ90" i="52"/>
  <c r="BZ92" i="52" s="1"/>
  <c r="BZ84" i="52"/>
  <c r="BZ75" i="52"/>
  <c r="BZ69" i="52"/>
  <c r="BZ63" i="52"/>
  <c r="BZ77" i="52" s="1"/>
  <c r="BZ55" i="52"/>
  <c r="BZ53" i="52"/>
  <c r="BZ47" i="52"/>
  <c r="BZ41" i="52"/>
  <c r="BZ35" i="52"/>
  <c r="BZ29" i="52"/>
  <c r="BZ19" i="52"/>
  <c r="BZ13" i="52"/>
  <c r="BZ21" i="52" s="1"/>
  <c r="BZ95" i="52" s="1"/>
  <c r="BZ7" i="52"/>
  <c r="BZ13" i="47"/>
  <c r="BZ7" i="47"/>
  <c r="BZ15" i="47" s="1"/>
  <c r="BZ29" i="42"/>
  <c r="BZ28" i="42"/>
  <c r="BZ22" i="42"/>
  <c r="BZ13" i="42"/>
  <c r="BZ7" i="42"/>
  <c r="BZ14" i="42" s="1"/>
  <c r="BZ32" i="42" s="1"/>
  <c r="BZ13" i="43"/>
  <c r="BZ7" i="43"/>
  <c r="BZ15" i="43" s="1"/>
  <c r="BZ13" i="29"/>
  <c r="BZ7" i="29"/>
  <c r="BZ15" i="29" s="1"/>
  <c r="BZ26" i="30"/>
  <c r="BZ20" i="30"/>
  <c r="BZ28" i="30" s="1"/>
  <c r="BZ14" i="30"/>
  <c r="BZ8" i="30"/>
  <c r="BZ15" i="27"/>
  <c r="BZ13" i="27"/>
  <c r="BZ7" i="27"/>
  <c r="BZ13" i="26"/>
  <c r="BZ7" i="26"/>
  <c r="BZ15" i="26" s="1"/>
  <c r="BZ27" i="24"/>
  <c r="BZ25" i="24"/>
  <c r="BZ19" i="24"/>
  <c r="BZ13" i="24"/>
  <c r="BZ7" i="24"/>
  <c r="BZ38" i="77"/>
  <c r="BZ32" i="77"/>
  <c r="BZ25" i="77"/>
  <c r="BZ19" i="77"/>
  <c r="BZ13" i="77"/>
  <c r="BZ7" i="77"/>
  <c r="BZ130" i="13"/>
  <c r="BZ123" i="13"/>
  <c r="BZ116" i="13"/>
  <c r="BZ109" i="13"/>
  <c r="BZ102" i="13"/>
  <c r="BZ95" i="13"/>
  <c r="BZ88" i="13"/>
  <c r="BZ81" i="13"/>
  <c r="BZ74" i="13"/>
  <c r="BZ64" i="13"/>
  <c r="BZ57" i="13"/>
  <c r="BZ50" i="13"/>
  <c r="BZ43" i="13"/>
  <c r="BZ36" i="13"/>
  <c r="BZ29" i="13"/>
  <c r="BZ22" i="13"/>
  <c r="BZ15" i="13"/>
  <c r="BZ8" i="13"/>
  <c r="BZ65" i="13" s="1"/>
  <c r="BZ25" i="14"/>
  <c r="BZ19" i="14"/>
  <c r="BZ13" i="14"/>
  <c r="BZ7" i="14"/>
  <c r="CC313" i="15"/>
  <c r="CC307" i="15"/>
  <c r="CC297" i="15"/>
  <c r="CC291" i="15"/>
  <c r="CC281" i="15"/>
  <c r="CC275" i="15"/>
  <c r="CC265" i="15"/>
  <c r="CC259" i="15"/>
  <c r="CC249" i="15"/>
  <c r="CC243" i="15"/>
  <c r="CC233" i="15"/>
  <c r="CC227" i="15"/>
  <c r="CC217" i="15"/>
  <c r="CC211" i="15"/>
  <c r="CC201" i="15"/>
  <c r="CC195" i="15"/>
  <c r="CC185" i="15"/>
  <c r="CC179" i="15"/>
  <c r="CC169" i="15"/>
  <c r="CC171" i="15" s="1"/>
  <c r="CC159" i="15"/>
  <c r="CC153" i="15"/>
  <c r="CC143" i="15"/>
  <c r="CC137" i="15"/>
  <c r="CC127" i="15"/>
  <c r="CC121" i="15"/>
  <c r="CC111" i="15"/>
  <c r="CC105" i="15"/>
  <c r="CC95" i="15"/>
  <c r="CC89" i="15"/>
  <c r="CC79" i="15"/>
  <c r="CC73" i="15"/>
  <c r="CC63" i="15"/>
  <c r="CC57" i="15"/>
  <c r="CC46" i="15"/>
  <c r="CC40" i="15"/>
  <c r="CC30" i="15"/>
  <c r="CC24" i="15"/>
  <c r="CC14" i="15"/>
  <c r="CC8" i="15"/>
  <c r="BY109" i="76"/>
  <c r="BY103" i="76"/>
  <c r="BY93" i="76"/>
  <c r="BY87" i="76"/>
  <c r="BY95" i="76" s="1"/>
  <c r="BY77" i="76"/>
  <c r="BY71" i="76"/>
  <c r="BY61" i="76"/>
  <c r="BY55" i="76"/>
  <c r="BY63" i="76" s="1"/>
  <c r="BY45" i="76"/>
  <c r="BY39" i="76"/>
  <c r="BY47" i="76" s="1"/>
  <c r="BY29" i="76"/>
  <c r="BY23" i="76"/>
  <c r="BY31" i="76" s="1"/>
  <c r="BY13" i="76"/>
  <c r="BY7" i="76"/>
  <c r="BY15" i="76" s="1"/>
  <c r="BY85" i="75"/>
  <c r="BY79" i="75"/>
  <c r="BY73" i="75"/>
  <c r="BY87" i="75" s="1"/>
  <c r="BY63" i="75"/>
  <c r="BY57" i="75"/>
  <c r="BY65" i="75" s="1"/>
  <c r="BY51" i="75"/>
  <c r="BY41" i="75"/>
  <c r="BY35" i="75"/>
  <c r="BY29" i="75"/>
  <c r="BY19" i="75"/>
  <c r="BY13" i="75"/>
  <c r="BY7" i="75"/>
  <c r="BY29" i="74"/>
  <c r="BY23" i="74"/>
  <c r="BY31" i="74" s="1"/>
  <c r="BY13" i="74"/>
  <c r="BY7" i="74"/>
  <c r="BY15" i="74" s="1"/>
  <c r="BY34" i="74" s="1"/>
  <c r="BY41" i="73"/>
  <c r="BY43" i="73" s="1"/>
  <c r="BY35" i="73"/>
  <c r="BY29" i="73"/>
  <c r="BY19" i="73"/>
  <c r="BY13" i="73"/>
  <c r="BY21" i="73" s="1"/>
  <c r="BY46" i="73" s="1"/>
  <c r="BY7" i="73"/>
  <c r="BY45" i="71"/>
  <c r="BY39" i="71"/>
  <c r="BY29" i="71"/>
  <c r="BY23" i="71"/>
  <c r="BY31" i="71" s="1"/>
  <c r="BY13" i="71"/>
  <c r="BY15" i="71" s="1"/>
  <c r="BY7" i="71"/>
  <c r="BY41" i="72"/>
  <c r="BY43" i="72" s="1"/>
  <c r="BY35" i="72"/>
  <c r="BY29" i="72"/>
  <c r="BY19" i="72"/>
  <c r="BY13" i="72"/>
  <c r="BY7" i="72"/>
  <c r="BY21" i="72" s="1"/>
  <c r="BY13" i="70"/>
  <c r="BY7" i="70"/>
  <c r="BY15" i="70" s="1"/>
  <c r="BY13" i="69"/>
  <c r="BY7" i="69"/>
  <c r="BY15" i="69" s="1"/>
  <c r="BY37" i="66"/>
  <c r="BY31" i="66"/>
  <c r="BY25" i="66"/>
  <c r="BY19" i="66"/>
  <c r="BY13" i="66"/>
  <c r="BY7" i="66"/>
  <c r="BY39" i="66" s="1"/>
  <c r="BY13" i="64"/>
  <c r="BY7" i="64"/>
  <c r="BY15" i="64" s="1"/>
  <c r="BY15" i="63"/>
  <c r="BY13" i="63"/>
  <c r="BY7" i="63"/>
  <c r="BY19" i="62"/>
  <c r="BY13" i="62"/>
  <c r="BY7" i="62"/>
  <c r="BY20" i="62" s="1"/>
  <c r="BY13" i="61"/>
  <c r="BY7" i="61"/>
  <c r="BY15" i="61" s="1"/>
  <c r="BY13" i="60"/>
  <c r="BY7" i="60"/>
  <c r="BY15" i="60" s="1"/>
  <c r="BY29" i="56"/>
  <c r="BY31" i="56" s="1"/>
  <c r="BY23" i="56"/>
  <c r="BY13" i="56"/>
  <c r="BY7" i="56"/>
  <c r="BY15" i="56" s="1"/>
  <c r="BY13" i="58"/>
  <c r="BY7" i="58"/>
  <c r="BY15" i="58" s="1"/>
  <c r="BY33" i="65"/>
  <c r="BY26" i="65"/>
  <c r="BY35" i="65" s="1"/>
  <c r="BY15" i="65"/>
  <c r="BY8" i="65"/>
  <c r="BY17" i="65" s="1"/>
  <c r="BY38" i="65" s="1"/>
  <c r="BY90" i="52"/>
  <c r="BY92" i="52" s="1"/>
  <c r="BY84" i="52"/>
  <c r="BY75" i="52"/>
  <c r="BY69" i="52"/>
  <c r="BY63" i="52"/>
  <c r="BY77" i="52" s="1"/>
  <c r="BY53" i="52"/>
  <c r="BY47" i="52"/>
  <c r="BY41" i="52"/>
  <c r="BY35" i="52"/>
  <c r="BY29" i="52"/>
  <c r="BY55" i="52" s="1"/>
  <c r="BY19" i="52"/>
  <c r="BY13" i="52"/>
  <c r="BY7" i="52"/>
  <c r="BY21" i="52" s="1"/>
  <c r="BY95" i="52" s="1"/>
  <c r="BY13" i="47"/>
  <c r="BY7" i="47"/>
  <c r="BY15" i="47" s="1"/>
  <c r="BY28" i="42"/>
  <c r="BY22" i="42"/>
  <c r="BY29" i="42" s="1"/>
  <c r="BY13" i="42"/>
  <c r="BY7" i="42"/>
  <c r="BY14" i="42" s="1"/>
  <c r="BY32" i="42" s="1"/>
  <c r="BY13" i="43"/>
  <c r="BY7" i="43"/>
  <c r="BY15" i="43" s="1"/>
  <c r="BY13" i="29"/>
  <c r="BY7" i="29"/>
  <c r="BY15" i="29" s="1"/>
  <c r="BY26" i="30"/>
  <c r="BY20" i="30"/>
  <c r="BY28" i="30" s="1"/>
  <c r="BY14" i="30"/>
  <c r="BY8" i="30"/>
  <c r="BY13" i="27"/>
  <c r="BY7" i="27"/>
  <c r="BY15" i="27" s="1"/>
  <c r="BY13" i="26"/>
  <c r="BY7" i="26"/>
  <c r="BY15" i="26" s="1"/>
  <c r="BY27" i="24"/>
  <c r="BY25" i="24"/>
  <c r="BY19" i="24"/>
  <c r="BY13" i="24"/>
  <c r="BY7" i="24"/>
  <c r="BY38" i="77"/>
  <c r="BY32" i="77"/>
  <c r="BY25" i="77"/>
  <c r="BY19" i="77"/>
  <c r="BY13" i="77"/>
  <c r="BY7" i="77"/>
  <c r="BY53" i="77" s="1"/>
  <c r="BY130" i="13"/>
  <c r="BY123" i="13"/>
  <c r="BY116" i="13"/>
  <c r="BY109" i="13"/>
  <c r="BY102" i="13"/>
  <c r="BY95" i="13"/>
  <c r="BY88" i="13"/>
  <c r="BY81" i="13"/>
  <c r="BY74" i="13"/>
  <c r="BY64" i="13"/>
  <c r="BY57" i="13"/>
  <c r="BY50" i="13"/>
  <c r="BY43" i="13"/>
  <c r="BY36" i="13"/>
  <c r="BY29" i="13"/>
  <c r="BY22" i="13"/>
  <c r="BY15" i="13"/>
  <c r="BY8" i="13"/>
  <c r="BY65" i="13" s="1"/>
  <c r="BY25" i="14"/>
  <c r="BY19" i="14"/>
  <c r="BY13" i="14"/>
  <c r="BY7" i="14"/>
  <c r="CB313" i="15"/>
  <c r="CB307" i="15"/>
  <c r="CB297" i="15"/>
  <c r="CB291" i="15"/>
  <c r="CB281" i="15"/>
  <c r="CB275" i="15"/>
  <c r="CB265" i="15"/>
  <c r="CB259" i="15"/>
  <c r="CB249" i="15"/>
  <c r="CB243" i="15"/>
  <c r="CB233" i="15"/>
  <c r="CB227" i="15"/>
  <c r="CB217" i="15"/>
  <c r="CB211" i="15"/>
  <c r="CB201" i="15"/>
  <c r="CB195" i="15"/>
  <c r="CB185" i="15"/>
  <c r="CB179" i="15"/>
  <c r="CB169" i="15"/>
  <c r="CB171" i="15" s="1"/>
  <c r="CB159" i="15"/>
  <c r="CB153" i="15"/>
  <c r="CB143" i="15"/>
  <c r="CB137" i="15"/>
  <c r="CB127" i="15"/>
  <c r="CB121" i="15"/>
  <c r="CB111" i="15"/>
  <c r="CB105" i="15"/>
  <c r="CB95" i="15"/>
  <c r="CB89" i="15"/>
  <c r="CB79" i="15"/>
  <c r="CB73" i="15"/>
  <c r="CB63" i="15"/>
  <c r="CB57" i="15"/>
  <c r="CB46" i="15"/>
  <c r="CB40" i="15"/>
  <c r="CB30" i="15"/>
  <c r="CB24" i="15"/>
  <c r="CB14" i="15"/>
  <c r="CB8" i="15"/>
  <c r="D38" i="77"/>
  <c r="D32" i="77"/>
  <c r="G38" i="77"/>
  <c r="J328" i="15" s="1"/>
  <c r="E38" i="77"/>
  <c r="F37" i="77"/>
  <c r="F36" i="77"/>
  <c r="F35" i="77"/>
  <c r="F38" i="77" s="1"/>
  <c r="I328" i="15" s="1"/>
  <c r="G32" i="77"/>
  <c r="E32" i="77"/>
  <c r="F31" i="77"/>
  <c r="F30" i="77"/>
  <c r="F29" i="77"/>
  <c r="F28" i="77"/>
  <c r="BY74" i="14" l="1"/>
  <c r="CB322" i="15" s="1"/>
  <c r="CB328" i="15"/>
  <c r="CC328" i="15"/>
  <c r="BZ74" i="14"/>
  <c r="CC322" i="15" s="1"/>
  <c r="BZ53" i="77"/>
  <c r="BZ63" i="76"/>
  <c r="BY79" i="76"/>
  <c r="BY111" i="76"/>
  <c r="BZ47" i="76"/>
  <c r="CC65" i="15"/>
  <c r="CB48" i="15"/>
  <c r="CB145" i="15"/>
  <c r="CC203" i="15"/>
  <c r="CC299" i="15"/>
  <c r="CB187" i="15"/>
  <c r="CC16" i="15"/>
  <c r="CC235" i="15"/>
  <c r="CC187" i="15"/>
  <c r="CC32" i="15"/>
  <c r="CC81" i="15"/>
  <c r="CC161" i="15"/>
  <c r="CC251" i="15"/>
  <c r="CC113" i="15"/>
  <c r="CB32" i="15"/>
  <c r="CB251" i="15"/>
  <c r="CB81" i="15"/>
  <c r="CB219" i="15"/>
  <c r="CB315" i="15"/>
  <c r="CC283" i="15"/>
  <c r="CB97" i="15"/>
  <c r="CB65" i="15"/>
  <c r="CB161" i="15"/>
  <c r="CC219" i="15"/>
  <c r="CC315" i="15"/>
  <c r="CB267" i="15"/>
  <c r="CB283" i="15"/>
  <c r="CC145" i="15"/>
  <c r="CB299" i="15"/>
  <c r="CB113" i="15"/>
  <c r="CB235" i="15"/>
  <c r="CB203" i="15"/>
  <c r="CB129" i="15"/>
  <c r="CC97" i="15"/>
  <c r="CC267" i="15"/>
  <c r="BZ132" i="13"/>
  <c r="BY132" i="13"/>
  <c r="BZ135" i="13"/>
  <c r="BY135" i="13"/>
  <c r="BZ15" i="71"/>
  <c r="BY47" i="71"/>
  <c r="BY50" i="71" s="1"/>
  <c r="BZ31" i="71"/>
  <c r="CB327" i="15"/>
  <c r="BZ90" i="75"/>
  <c r="BY43" i="75"/>
  <c r="BZ114" i="76"/>
  <c r="CC327" i="15"/>
  <c r="BZ46" i="73"/>
  <c r="BZ38" i="65"/>
  <c r="CC129" i="15"/>
  <c r="CC48" i="15"/>
  <c r="BY114" i="76"/>
  <c r="BY21" i="75"/>
  <c r="BY46" i="72"/>
  <c r="BY34" i="56"/>
  <c r="CB16" i="15"/>
  <c r="F32" i="77"/>
  <c r="CB319" i="15" l="1"/>
  <c r="CC319" i="15"/>
  <c r="BZ50" i="71"/>
  <c r="BY90" i="75"/>
  <c r="CB329" i="15"/>
  <c r="CB330" i="15" s="1"/>
  <c r="CC329" i="15"/>
  <c r="CC330" i="15" s="1"/>
  <c r="BX111" i="76"/>
  <c r="BX109" i="76"/>
  <c r="BX103" i="76"/>
  <c r="BX93" i="76"/>
  <c r="BX87" i="76"/>
  <c r="BX77" i="76"/>
  <c r="BX71" i="76"/>
  <c r="BX79" i="76" s="1"/>
  <c r="BX61" i="76"/>
  <c r="BX55" i="76"/>
  <c r="BX63" i="76" s="1"/>
  <c r="BX45" i="76"/>
  <c r="BX39" i="76"/>
  <c r="BX47" i="76" s="1"/>
  <c r="BX29" i="76"/>
  <c r="BX23" i="76"/>
  <c r="BX13" i="76"/>
  <c r="BX7" i="76"/>
  <c r="BX15" i="76" s="1"/>
  <c r="BX85" i="75"/>
  <c r="BX79" i="75"/>
  <c r="BX73" i="75"/>
  <c r="BX63" i="75"/>
  <c r="BX57" i="75"/>
  <c r="BX65" i="75" s="1"/>
  <c r="BX51" i="75"/>
  <c r="BX41" i="75"/>
  <c r="BX35" i="75"/>
  <c r="BX29" i="75"/>
  <c r="BX19" i="75"/>
  <c r="BX13" i="75"/>
  <c r="BX7" i="75"/>
  <c r="BX29" i="74"/>
  <c r="BX23" i="74"/>
  <c r="BX31" i="74" s="1"/>
  <c r="BX13" i="74"/>
  <c r="BX7" i="74"/>
  <c r="BX15" i="74" s="1"/>
  <c r="BX34" i="74" s="1"/>
  <c r="BX41" i="73"/>
  <c r="BX35" i="73"/>
  <c r="BX29" i="73"/>
  <c r="BX43" i="73" s="1"/>
  <c r="BX19" i="73"/>
  <c r="BX13" i="73"/>
  <c r="BX21" i="73" s="1"/>
  <c r="BX46" i="73" s="1"/>
  <c r="BX7" i="73"/>
  <c r="BX45" i="71"/>
  <c r="BX39" i="71"/>
  <c r="BX29" i="71"/>
  <c r="BX23" i="71"/>
  <c r="BX31" i="71" s="1"/>
  <c r="BX13" i="71"/>
  <c r="BX7" i="71"/>
  <c r="BX15" i="71" s="1"/>
  <c r="BX41" i="72"/>
  <c r="BX43" i="72" s="1"/>
  <c r="BX35" i="72"/>
  <c r="BX29" i="72"/>
  <c r="BX19" i="72"/>
  <c r="BX13" i="72"/>
  <c r="BX21" i="72" s="1"/>
  <c r="BX46" i="72" s="1"/>
  <c r="BX7" i="72"/>
  <c r="BX13" i="70"/>
  <c r="BX7" i="70"/>
  <c r="BX15" i="70" s="1"/>
  <c r="BX13" i="69"/>
  <c r="BX7" i="69"/>
  <c r="BX15" i="69" s="1"/>
  <c r="BX37" i="66"/>
  <c r="BX31" i="66"/>
  <c r="BX25" i="66"/>
  <c r="BX19" i="66"/>
  <c r="BX13" i="66"/>
  <c r="BX7" i="66"/>
  <c r="BX39" i="66" s="1"/>
  <c r="BX13" i="64"/>
  <c r="BX7" i="64"/>
  <c r="BX15" i="64" s="1"/>
  <c r="BX13" i="63"/>
  <c r="BX7" i="63"/>
  <c r="BX15" i="63" s="1"/>
  <c r="BX19" i="62"/>
  <c r="BX13" i="62"/>
  <c r="BX7" i="62"/>
  <c r="BX20" i="62" s="1"/>
  <c r="BX13" i="61"/>
  <c r="BX7" i="61"/>
  <c r="BX15" i="61" s="1"/>
  <c r="BX13" i="60"/>
  <c r="BX7" i="60"/>
  <c r="BX15" i="60" s="1"/>
  <c r="BX29" i="56"/>
  <c r="BX23" i="56"/>
  <c r="BX31" i="56" s="1"/>
  <c r="BX13" i="56"/>
  <c r="BX7" i="56"/>
  <c r="BX15" i="56" s="1"/>
  <c r="BX34" i="56" s="1"/>
  <c r="BX13" i="58"/>
  <c r="BX7" i="58"/>
  <c r="BX15" i="58" s="1"/>
  <c r="BX33" i="65"/>
  <c r="BX35" i="65" s="1"/>
  <c r="BX26" i="65"/>
  <c r="BX15" i="65"/>
  <c r="BX8" i="65"/>
  <c r="BX17" i="65" s="1"/>
  <c r="BX38" i="65" s="1"/>
  <c r="BX90" i="52"/>
  <c r="BX92" i="52" s="1"/>
  <c r="BX84" i="52"/>
  <c r="BX75" i="52"/>
  <c r="BX69" i="52"/>
  <c r="BX63" i="52"/>
  <c r="BX77" i="52" s="1"/>
  <c r="BX53" i="52"/>
  <c r="BX47" i="52"/>
  <c r="BX41" i="52"/>
  <c r="BX35" i="52"/>
  <c r="BX29" i="52"/>
  <c r="BX55" i="52" s="1"/>
  <c r="BX19" i="52"/>
  <c r="BX21" i="52" s="1"/>
  <c r="BX13" i="52"/>
  <c r="BX7" i="52"/>
  <c r="BX13" i="47"/>
  <c r="BX7" i="47"/>
  <c r="BX15" i="47" s="1"/>
  <c r="BX29" i="42"/>
  <c r="BX28" i="42"/>
  <c r="BX22" i="42"/>
  <c r="BX14" i="42"/>
  <c r="BX32" i="42" s="1"/>
  <c r="BX13" i="42"/>
  <c r="BX7" i="42"/>
  <c r="BX13" i="43"/>
  <c r="BX7" i="43"/>
  <c r="BX15" i="43" s="1"/>
  <c r="BX15" i="29"/>
  <c r="BX13" i="29"/>
  <c r="BX7" i="29"/>
  <c r="BX26" i="30"/>
  <c r="BX20" i="30"/>
  <c r="BX28" i="30" s="1"/>
  <c r="BX14" i="30"/>
  <c r="BX8" i="30"/>
  <c r="BX13" i="27"/>
  <c r="BX7" i="27"/>
  <c r="BX15" i="27" s="1"/>
  <c r="BX13" i="26"/>
  <c r="BX7" i="26"/>
  <c r="BX15" i="26" s="1"/>
  <c r="BX25" i="24"/>
  <c r="BX19" i="24"/>
  <c r="BX13" i="24"/>
  <c r="BX7" i="24"/>
  <c r="BX27" i="24" s="1"/>
  <c r="BX25" i="77"/>
  <c r="BX19" i="77"/>
  <c r="BX13" i="77"/>
  <c r="BX7" i="77"/>
  <c r="BX130" i="13"/>
  <c r="BX123" i="13"/>
  <c r="BX116" i="13"/>
  <c r="BX109" i="13"/>
  <c r="BX102" i="13"/>
  <c r="BX95" i="13"/>
  <c r="BX88" i="13"/>
  <c r="BX81" i="13"/>
  <c r="BX74" i="13"/>
  <c r="BX64" i="13"/>
  <c r="BX57" i="13"/>
  <c r="BX50" i="13"/>
  <c r="BX43" i="13"/>
  <c r="BX36" i="13"/>
  <c r="BX29" i="13"/>
  <c r="BX22" i="13"/>
  <c r="BX15" i="13"/>
  <c r="BX8" i="13"/>
  <c r="BX65" i="13" s="1"/>
  <c r="BX25" i="14"/>
  <c r="BX19" i="14"/>
  <c r="BX13" i="14"/>
  <c r="BX7" i="14"/>
  <c r="CA313" i="15"/>
  <c r="CA307" i="15"/>
  <c r="CA297" i="15"/>
  <c r="CA291" i="15"/>
  <c r="CA281" i="15"/>
  <c r="CA275" i="15"/>
  <c r="CA265" i="15"/>
  <c r="CA259" i="15"/>
  <c r="CA249" i="15"/>
  <c r="CA243" i="15"/>
  <c r="CA233" i="15"/>
  <c r="CA227" i="15"/>
  <c r="CA217" i="15"/>
  <c r="CA211" i="15"/>
  <c r="CA201" i="15"/>
  <c r="CA195" i="15"/>
  <c r="CA185" i="15"/>
  <c r="CA179" i="15"/>
  <c r="CA169" i="15"/>
  <c r="CA171" i="15" s="1"/>
  <c r="CA159" i="15"/>
  <c r="CA153" i="15"/>
  <c r="CA143" i="15"/>
  <c r="CA137" i="15"/>
  <c r="CA127" i="15"/>
  <c r="CA121" i="15"/>
  <c r="CA111" i="15"/>
  <c r="CA105" i="15"/>
  <c r="CA95" i="15"/>
  <c r="CA89" i="15"/>
  <c r="CA79" i="15"/>
  <c r="CA73" i="15"/>
  <c r="CA63" i="15"/>
  <c r="CA57" i="15"/>
  <c r="CA46" i="15"/>
  <c r="CA40" i="15"/>
  <c r="CA30" i="15"/>
  <c r="CA24" i="15"/>
  <c r="CA14" i="15"/>
  <c r="CA8" i="15"/>
  <c r="BW109" i="76"/>
  <c r="BW103" i="76"/>
  <c r="BW111" i="76" s="1"/>
  <c r="BW93" i="76"/>
  <c r="BW87" i="76"/>
  <c r="BW95" i="76" s="1"/>
  <c r="BW77" i="76"/>
  <c r="BW71" i="76"/>
  <c r="BW79" i="76" s="1"/>
  <c r="BW61" i="76"/>
  <c r="BW63" i="76" s="1"/>
  <c r="BW55" i="76"/>
  <c r="BW45" i="76"/>
  <c r="BW39" i="76"/>
  <c r="BW47" i="76" s="1"/>
  <c r="BW29" i="76"/>
  <c r="BW23" i="76"/>
  <c r="BW31" i="76" s="1"/>
  <c r="BW13" i="76"/>
  <c r="BW7" i="76"/>
  <c r="BW15" i="76" s="1"/>
  <c r="BW85" i="75"/>
  <c r="BW79" i="75"/>
  <c r="BW73" i="75"/>
  <c r="BW63" i="75"/>
  <c r="BW57" i="75"/>
  <c r="BW65" i="75" s="1"/>
  <c r="BW51" i="75"/>
  <c r="BW41" i="75"/>
  <c r="BW35" i="75"/>
  <c r="BW29" i="75"/>
  <c r="BW19" i="75"/>
  <c r="BW13" i="75"/>
  <c r="BW21" i="75" s="1"/>
  <c r="BW7" i="75"/>
  <c r="BW29" i="74"/>
  <c r="BW23" i="74"/>
  <c r="BW31" i="74" s="1"/>
  <c r="BW13" i="74"/>
  <c r="BW7" i="74"/>
  <c r="BW15" i="74" s="1"/>
  <c r="BW34" i="74" s="1"/>
  <c r="BW41" i="73"/>
  <c r="BW35" i="73"/>
  <c r="BW29" i="73"/>
  <c r="BW43" i="73" s="1"/>
  <c r="BW19" i="73"/>
  <c r="BW13" i="73"/>
  <c r="BW21" i="73" s="1"/>
  <c r="BW46" i="73" s="1"/>
  <c r="BW7" i="73"/>
  <c r="BW45" i="71"/>
  <c r="BW39" i="71"/>
  <c r="BW29" i="71"/>
  <c r="BW23" i="71"/>
  <c r="BW31" i="71" s="1"/>
  <c r="BW15" i="71"/>
  <c r="BW13" i="71"/>
  <c r="BW7" i="71"/>
  <c r="BW41" i="72"/>
  <c r="BW35" i="72"/>
  <c r="BW29" i="72"/>
  <c r="BW43" i="72" s="1"/>
  <c r="BW19" i="72"/>
  <c r="BW13" i="72"/>
  <c r="BW21" i="72" s="1"/>
  <c r="BW46" i="72" s="1"/>
  <c r="BW7" i="72"/>
  <c r="BW13" i="70"/>
  <c r="BW7" i="70"/>
  <c r="BW15" i="70" s="1"/>
  <c r="BW13" i="69"/>
  <c r="BW7" i="69"/>
  <c r="BW15" i="69" s="1"/>
  <c r="BW37" i="66"/>
  <c r="BW31" i="66"/>
  <c r="BW25" i="66"/>
  <c r="BW19" i="66"/>
  <c r="BW13" i="66"/>
  <c r="BW7" i="66"/>
  <c r="BW39" i="66" s="1"/>
  <c r="BW13" i="64"/>
  <c r="BW7" i="64"/>
  <c r="BW15" i="64" s="1"/>
  <c r="BW13" i="63"/>
  <c r="BW7" i="63"/>
  <c r="BW15" i="63" s="1"/>
  <c r="BW20" i="62"/>
  <c r="BW19" i="62"/>
  <c r="BW13" i="62"/>
  <c r="BW7" i="62"/>
  <c r="BW13" i="61"/>
  <c r="BW7" i="61"/>
  <c r="BW15" i="61" s="1"/>
  <c r="BW13" i="60"/>
  <c r="BW7" i="60"/>
  <c r="BW15" i="60" s="1"/>
  <c r="BW29" i="56"/>
  <c r="BW23" i="56"/>
  <c r="BW31" i="56" s="1"/>
  <c r="BW13" i="56"/>
  <c r="BW7" i="56"/>
  <c r="BW15" i="56" s="1"/>
  <c r="BW34" i="56" s="1"/>
  <c r="BW13" i="58"/>
  <c r="BW7" i="58"/>
  <c r="BW15" i="58" s="1"/>
  <c r="BW33" i="65"/>
  <c r="BW26" i="65"/>
  <c r="BW35" i="65" s="1"/>
  <c r="BW15" i="65"/>
  <c r="BW8" i="65"/>
  <c r="BW17" i="65" s="1"/>
  <c r="BW38" i="65" s="1"/>
  <c r="BW90" i="52"/>
  <c r="BW92" i="52" s="1"/>
  <c r="BW84" i="52"/>
  <c r="BW75" i="52"/>
  <c r="BW69" i="52"/>
  <c r="BW63" i="52"/>
  <c r="BW77" i="52" s="1"/>
  <c r="BW53" i="52"/>
  <c r="BW47" i="52"/>
  <c r="BW41" i="52"/>
  <c r="BW35" i="52"/>
  <c r="BW29" i="52"/>
  <c r="BW55" i="52" s="1"/>
  <c r="BW19" i="52"/>
  <c r="BW21" i="52" s="1"/>
  <c r="BW95" i="52" s="1"/>
  <c r="BW13" i="52"/>
  <c r="BW7" i="52"/>
  <c r="BW13" i="47"/>
  <c r="BW7" i="47"/>
  <c r="BW15" i="47" s="1"/>
  <c r="BW28" i="42"/>
  <c r="BW22" i="42"/>
  <c r="BW29" i="42" s="1"/>
  <c r="BW13" i="42"/>
  <c r="BW7" i="42"/>
  <c r="BW14" i="42" s="1"/>
  <c r="BW32" i="42" s="1"/>
  <c r="BW13" i="43"/>
  <c r="BW7" i="43"/>
  <c r="BW15" i="43" s="1"/>
  <c r="BW13" i="29"/>
  <c r="BW7" i="29"/>
  <c r="BW15" i="29" s="1"/>
  <c r="BW26" i="30"/>
  <c r="BW20" i="30"/>
  <c r="BW28" i="30" s="1"/>
  <c r="BW14" i="30"/>
  <c r="BW8" i="30"/>
  <c r="BW13" i="27"/>
  <c r="BW7" i="27"/>
  <c r="BW15" i="27" s="1"/>
  <c r="BW15" i="26"/>
  <c r="BW13" i="26"/>
  <c r="BW7" i="26"/>
  <c r="BW25" i="24"/>
  <c r="BW27" i="24" s="1"/>
  <c r="BW19" i="24"/>
  <c r="BW13" i="24"/>
  <c r="BW7" i="24"/>
  <c r="BW25" i="77"/>
  <c r="BW19" i="77"/>
  <c r="BW13" i="77"/>
  <c r="BW7" i="77"/>
  <c r="BW130" i="13"/>
  <c r="BW123" i="13"/>
  <c r="BW116" i="13"/>
  <c r="BW109" i="13"/>
  <c r="BW102" i="13"/>
  <c r="BW95" i="13"/>
  <c r="BW88" i="13"/>
  <c r="BW81" i="13"/>
  <c r="BW74" i="13"/>
  <c r="BW64" i="13"/>
  <c r="BW57" i="13"/>
  <c r="BW50" i="13"/>
  <c r="BW43" i="13"/>
  <c r="BW36" i="13"/>
  <c r="BW29" i="13"/>
  <c r="BW22" i="13"/>
  <c r="BW15" i="13"/>
  <c r="BW8" i="13"/>
  <c r="BW65" i="13" s="1"/>
  <c r="BW25" i="14"/>
  <c r="BW19" i="14"/>
  <c r="BW13" i="14"/>
  <c r="BW7" i="14"/>
  <c r="BZ313" i="15"/>
  <c r="BZ307" i="15"/>
  <c r="BZ297" i="15"/>
  <c r="BZ291" i="15"/>
  <c r="BZ281" i="15"/>
  <c r="BZ275" i="15"/>
  <c r="BZ265" i="15"/>
  <c r="BZ259" i="15"/>
  <c r="BZ249" i="15"/>
  <c r="BZ243" i="15"/>
  <c r="BZ233" i="15"/>
  <c r="BZ227" i="15"/>
  <c r="BZ217" i="15"/>
  <c r="BZ211" i="15"/>
  <c r="BZ201" i="15"/>
  <c r="BZ195" i="15"/>
  <c r="BZ185" i="15"/>
  <c r="BZ179" i="15"/>
  <c r="BZ169" i="15"/>
  <c r="BZ171" i="15" s="1"/>
  <c r="BZ159" i="15"/>
  <c r="BZ153" i="15"/>
  <c r="BZ143" i="15"/>
  <c r="BZ137" i="15"/>
  <c r="BZ127" i="15"/>
  <c r="BZ121" i="15"/>
  <c r="BZ111" i="15"/>
  <c r="BZ105" i="15"/>
  <c r="BZ95" i="15"/>
  <c r="BZ89" i="15"/>
  <c r="BZ79" i="15"/>
  <c r="BZ73" i="15"/>
  <c r="BZ63" i="15"/>
  <c r="BZ57" i="15"/>
  <c r="BZ46" i="15"/>
  <c r="BZ40" i="15"/>
  <c r="BZ30" i="15"/>
  <c r="BZ24" i="15"/>
  <c r="BZ14" i="15"/>
  <c r="BZ8" i="15"/>
  <c r="BV13" i="27"/>
  <c r="BV7" i="27"/>
  <c r="BV15" i="27" s="1"/>
  <c r="BV13" i="26"/>
  <c r="BV7" i="26"/>
  <c r="BV15" i="26" s="1"/>
  <c r="BW74" i="14" l="1"/>
  <c r="BZ322" i="15" s="1"/>
  <c r="BZ328" i="15"/>
  <c r="CA328" i="15"/>
  <c r="BX74" i="14"/>
  <c r="CA322" i="15" s="1"/>
  <c r="BX53" i="77"/>
  <c r="BW53" i="77"/>
  <c r="BX31" i="76"/>
  <c r="BX95" i="76"/>
  <c r="CA299" i="15"/>
  <c r="CA203" i="15"/>
  <c r="CA65" i="15"/>
  <c r="BZ235" i="15"/>
  <c r="BZ267" i="15"/>
  <c r="CA161" i="15"/>
  <c r="BZ219" i="15"/>
  <c r="CA283" i="15"/>
  <c r="BZ129" i="15"/>
  <c r="BZ251" i="15"/>
  <c r="BZ81" i="15"/>
  <c r="BZ32" i="15"/>
  <c r="BZ48" i="15"/>
  <c r="BZ65" i="15"/>
  <c r="BZ161" i="15"/>
  <c r="CA129" i="15"/>
  <c r="BZ187" i="15"/>
  <c r="CA48" i="15"/>
  <c r="CA145" i="15"/>
  <c r="CA235" i="15"/>
  <c r="BZ97" i="15"/>
  <c r="CA251" i="15"/>
  <c r="BZ299" i="15"/>
  <c r="CA81" i="15"/>
  <c r="CA97" i="15"/>
  <c r="CA113" i="15"/>
  <c r="CA219" i="15"/>
  <c r="BZ113" i="15"/>
  <c r="BZ315" i="15"/>
  <c r="BZ145" i="15"/>
  <c r="CA187" i="15"/>
  <c r="CA267" i="15"/>
  <c r="CA32" i="15"/>
  <c r="BZ203" i="15"/>
  <c r="BZ283" i="15"/>
  <c r="CA315" i="15"/>
  <c r="BX132" i="13"/>
  <c r="BX135" i="13" s="1"/>
  <c r="BW132" i="13"/>
  <c r="BW135" i="13" s="1"/>
  <c r="BW47" i="71"/>
  <c r="BW50" i="71" s="1"/>
  <c r="BX47" i="71"/>
  <c r="BW87" i="75"/>
  <c r="BX87" i="75"/>
  <c r="BX43" i="75"/>
  <c r="BW43" i="75"/>
  <c r="BZ327" i="15"/>
  <c r="BX114" i="76"/>
  <c r="BX21" i="75"/>
  <c r="BX90" i="75" s="1"/>
  <c r="BX50" i="71"/>
  <c r="BX95" i="52"/>
  <c r="CA327" i="15"/>
  <c r="CA16" i="15"/>
  <c r="BW114" i="76"/>
  <c r="BW90" i="75"/>
  <c r="BZ16" i="15"/>
  <c r="BV109" i="76"/>
  <c r="BV103" i="76"/>
  <c r="BV111" i="76" s="1"/>
  <c r="BV93" i="76"/>
  <c r="BV87" i="76"/>
  <c r="BV95" i="76" s="1"/>
  <c r="BV79" i="76"/>
  <c r="BV77" i="76"/>
  <c r="BV71" i="76"/>
  <c r="BV61" i="76"/>
  <c r="BV55" i="76"/>
  <c r="BV63" i="76" s="1"/>
  <c r="BV45" i="76"/>
  <c r="BV39" i="76"/>
  <c r="BV47" i="76" s="1"/>
  <c r="BV29" i="76"/>
  <c r="BV23" i="76"/>
  <c r="BV31" i="76" s="1"/>
  <c r="BV13" i="76"/>
  <c r="BV7" i="76"/>
  <c r="BV15" i="76" s="1"/>
  <c r="BV85" i="75"/>
  <c r="BV79" i="75"/>
  <c r="BV73" i="75"/>
  <c r="BV87" i="75" s="1"/>
  <c r="BV63" i="75"/>
  <c r="BV57" i="75"/>
  <c r="BV65" i="75" s="1"/>
  <c r="BV51" i="75"/>
  <c r="BV41" i="75"/>
  <c r="BV35" i="75"/>
  <c r="BV29" i="75"/>
  <c r="BV19" i="75"/>
  <c r="BV13" i="75"/>
  <c r="BV7" i="75"/>
  <c r="BV29" i="74"/>
  <c r="BV23" i="74"/>
  <c r="BV31" i="74" s="1"/>
  <c r="BV13" i="74"/>
  <c r="BV7" i="74"/>
  <c r="BV15" i="74" s="1"/>
  <c r="BV34" i="74" s="1"/>
  <c r="BV41" i="73"/>
  <c r="BV35" i="73"/>
  <c r="BV29" i="73"/>
  <c r="BV43" i="73" s="1"/>
  <c r="BV19" i="73"/>
  <c r="BV13" i="73"/>
  <c r="BV21" i="73" s="1"/>
  <c r="BV46" i="73" s="1"/>
  <c r="BV7" i="73"/>
  <c r="BV45" i="71"/>
  <c r="BV47" i="71" s="1"/>
  <c r="BV39" i="71"/>
  <c r="BV29" i="71"/>
  <c r="BV23" i="71"/>
  <c r="BV13" i="71"/>
  <c r="BV7" i="71"/>
  <c r="BV41" i="72"/>
  <c r="BV35" i="72"/>
  <c r="BV29" i="72"/>
  <c r="BV43" i="72" s="1"/>
  <c r="BV19" i="72"/>
  <c r="BV13" i="72"/>
  <c r="BV21" i="72" s="1"/>
  <c r="BV46" i="72" s="1"/>
  <c r="BV7" i="72"/>
  <c r="BV13" i="70"/>
  <c r="BV7" i="70"/>
  <c r="BV15" i="70" s="1"/>
  <c r="BV13" i="69"/>
  <c r="BV7" i="69"/>
  <c r="BV15" i="69" s="1"/>
  <c r="BV37" i="66"/>
  <c r="BV31" i="66"/>
  <c r="BV25" i="66"/>
  <c r="BV19" i="66"/>
  <c r="BV13" i="66"/>
  <c r="BV7" i="66"/>
  <c r="BV39" i="66" s="1"/>
  <c r="BV13" i="64"/>
  <c r="BV7" i="64"/>
  <c r="BV15" i="64" s="1"/>
  <c r="BV13" i="63"/>
  <c r="BV7" i="63"/>
  <c r="BV15" i="63" s="1"/>
  <c r="BV19" i="62"/>
  <c r="BV13" i="62"/>
  <c r="BV7" i="62"/>
  <c r="BV20" i="62" s="1"/>
  <c r="BV13" i="61"/>
  <c r="BV7" i="61"/>
  <c r="BV15" i="61" s="1"/>
  <c r="BV13" i="60"/>
  <c r="BV7" i="60"/>
  <c r="BV15" i="60" s="1"/>
  <c r="BV29" i="56"/>
  <c r="BV23" i="56"/>
  <c r="BV31" i="56" s="1"/>
  <c r="BV13" i="56"/>
  <c r="BV7" i="56"/>
  <c r="BV15" i="56" s="1"/>
  <c r="BV34" i="56" s="1"/>
  <c r="BV13" i="58"/>
  <c r="BV7" i="58"/>
  <c r="BV15" i="58" s="1"/>
  <c r="BV33" i="65"/>
  <c r="BV26" i="65"/>
  <c r="BV35" i="65" s="1"/>
  <c r="BV15" i="65"/>
  <c r="BV8" i="65"/>
  <c r="BV17" i="65" s="1"/>
  <c r="BV38" i="65" s="1"/>
  <c r="BV90" i="52"/>
  <c r="BV92" i="52" s="1"/>
  <c r="BV84" i="52"/>
  <c r="BV75" i="52"/>
  <c r="BV69" i="52"/>
  <c r="BV63" i="52"/>
  <c r="BV77" i="52" s="1"/>
  <c r="BV53" i="52"/>
  <c r="BV47" i="52"/>
  <c r="BV41" i="52"/>
  <c r="BV35" i="52"/>
  <c r="BV29" i="52"/>
  <c r="BV55" i="52" s="1"/>
  <c r="BV19" i="52"/>
  <c r="BV21" i="52" s="1"/>
  <c r="BV13" i="52"/>
  <c r="BV7" i="52"/>
  <c r="BV13" i="47"/>
  <c r="BV7" i="47"/>
  <c r="BV15" i="47" s="1"/>
  <c r="BV28" i="42"/>
  <c r="BV22" i="42"/>
  <c r="BV29" i="42" s="1"/>
  <c r="BV13" i="42"/>
  <c r="BV7" i="42"/>
  <c r="BV14" i="42" s="1"/>
  <c r="BV32" i="42" s="1"/>
  <c r="BV13" i="43"/>
  <c r="BV7" i="43"/>
  <c r="BV15" i="43" s="1"/>
  <c r="BV13" i="29"/>
  <c r="BV7" i="29"/>
  <c r="BV15" i="29" s="1"/>
  <c r="BV26" i="30"/>
  <c r="BV20" i="30"/>
  <c r="BV28" i="30" s="1"/>
  <c r="BV14" i="30"/>
  <c r="BV8" i="30"/>
  <c r="BV25" i="24"/>
  <c r="BV19" i="24"/>
  <c r="BV13" i="24"/>
  <c r="BV7" i="24"/>
  <c r="BV27" i="24" s="1"/>
  <c r="BV25" i="77"/>
  <c r="BV19" i="77"/>
  <c r="BV13" i="77"/>
  <c r="BV7" i="77"/>
  <c r="BV130" i="13"/>
  <c r="BV123" i="13"/>
  <c r="BV116" i="13"/>
  <c r="BV109" i="13"/>
  <c r="BV102" i="13"/>
  <c r="BV95" i="13"/>
  <c r="BV88" i="13"/>
  <c r="BV81" i="13"/>
  <c r="BV74" i="13"/>
  <c r="BV64" i="13"/>
  <c r="BV57" i="13"/>
  <c r="BV50" i="13"/>
  <c r="BV43" i="13"/>
  <c r="BV36" i="13"/>
  <c r="BV29" i="13"/>
  <c r="BV22" i="13"/>
  <c r="BV15" i="13"/>
  <c r="BV65" i="13" s="1"/>
  <c r="BV8" i="13"/>
  <c r="BV25" i="14"/>
  <c r="BV19" i="14"/>
  <c r="BV13" i="14"/>
  <c r="BV7" i="14"/>
  <c r="BY313" i="15"/>
  <c r="BY307" i="15"/>
  <c r="BY297" i="15"/>
  <c r="BY291" i="15"/>
  <c r="BY281" i="15"/>
  <c r="BY275" i="15"/>
  <c r="BY265" i="15"/>
  <c r="BY259" i="15"/>
  <c r="BY249" i="15"/>
  <c r="BY243" i="15"/>
  <c r="BY233" i="15"/>
  <c r="BY227" i="15"/>
  <c r="BY217" i="15"/>
  <c r="BY211" i="15"/>
  <c r="BY201" i="15"/>
  <c r="BY195" i="15"/>
  <c r="BY185" i="15"/>
  <c r="BY179" i="15"/>
  <c r="BY169" i="15"/>
  <c r="BY171" i="15" s="1"/>
  <c r="BY159" i="15"/>
  <c r="BY153" i="15"/>
  <c r="BY143" i="15"/>
  <c r="BY137" i="15"/>
  <c r="BY127" i="15"/>
  <c r="BY121" i="15"/>
  <c r="BY111" i="15"/>
  <c r="BY105" i="15"/>
  <c r="BY95" i="15"/>
  <c r="BY89" i="15"/>
  <c r="BY79" i="15"/>
  <c r="BY73" i="15"/>
  <c r="BY63" i="15"/>
  <c r="BY57" i="15"/>
  <c r="BY46" i="15"/>
  <c r="BY40" i="15"/>
  <c r="BY30" i="15"/>
  <c r="BY24" i="15"/>
  <c r="BY14" i="15"/>
  <c r="BY8" i="15"/>
  <c r="BU109" i="76"/>
  <c r="BU103" i="76"/>
  <c r="BU111" i="76" s="1"/>
  <c r="BU93" i="76"/>
  <c r="BU87" i="76"/>
  <c r="BU95" i="76" s="1"/>
  <c r="BU77" i="76"/>
  <c r="BU71" i="76"/>
  <c r="BU79" i="76" s="1"/>
  <c r="BU61" i="76"/>
  <c r="BU55" i="76"/>
  <c r="BU45" i="76"/>
  <c r="BU39" i="76"/>
  <c r="BU47" i="76" s="1"/>
  <c r="BU29" i="76"/>
  <c r="BU23" i="76"/>
  <c r="BU31" i="76" s="1"/>
  <c r="BU13" i="76"/>
  <c r="BU7" i="76"/>
  <c r="BU15" i="76" s="1"/>
  <c r="BU85" i="75"/>
  <c r="BU79" i="75"/>
  <c r="BU73" i="75"/>
  <c r="BU87" i="75" s="1"/>
  <c r="BU63" i="75"/>
  <c r="BU57" i="75"/>
  <c r="BU65" i="75" s="1"/>
  <c r="BU51" i="75"/>
  <c r="BU41" i="75"/>
  <c r="BU35" i="75"/>
  <c r="BU29" i="75"/>
  <c r="BU19" i="75"/>
  <c r="BU13" i="75"/>
  <c r="BU7" i="75"/>
  <c r="BU31" i="74"/>
  <c r="BU29" i="74"/>
  <c r="BU23" i="74"/>
  <c r="BU15" i="74"/>
  <c r="BU34" i="74" s="1"/>
  <c r="BU13" i="74"/>
  <c r="BU7" i="74"/>
  <c r="BU41" i="73"/>
  <c r="BU35" i="73"/>
  <c r="BU29" i="73"/>
  <c r="BU43" i="73" s="1"/>
  <c r="BU19" i="73"/>
  <c r="BU13" i="73"/>
  <c r="BU21" i="73" s="1"/>
  <c r="BU46" i="73" s="1"/>
  <c r="BU7" i="73"/>
  <c r="BU45" i="71"/>
  <c r="BU39" i="71"/>
  <c r="BU47" i="71" s="1"/>
  <c r="BU29" i="71"/>
  <c r="BU23" i="71"/>
  <c r="BU31" i="71" s="1"/>
  <c r="BU15" i="71"/>
  <c r="BU13" i="71"/>
  <c r="BU7" i="71"/>
  <c r="BY328" i="15" l="1"/>
  <c r="BV74" i="14"/>
  <c r="BY322" i="15" s="1"/>
  <c r="BV53" i="77"/>
  <c r="BU63" i="76"/>
  <c r="BU114" i="76"/>
  <c r="BV114" i="76"/>
  <c r="BY48" i="15"/>
  <c r="BY145" i="15"/>
  <c r="BY203" i="15"/>
  <c r="BY315" i="15"/>
  <c r="BY161" i="15"/>
  <c r="BY219" i="15"/>
  <c r="BZ319" i="15"/>
  <c r="BY32" i="15"/>
  <c r="BY129" i="15"/>
  <c r="BY251" i="15"/>
  <c r="BY187" i="15"/>
  <c r="BY299" i="15"/>
  <c r="BY16" i="15"/>
  <c r="BY235" i="15"/>
  <c r="BY65" i="15"/>
  <c r="BY81" i="15"/>
  <c r="BY283" i="15"/>
  <c r="CA319" i="15"/>
  <c r="BY97" i="15"/>
  <c r="BY267" i="15"/>
  <c r="BV132" i="13"/>
  <c r="BV135" i="13"/>
  <c r="BV15" i="71"/>
  <c r="BV31" i="71"/>
  <c r="BV21" i="75"/>
  <c r="BU21" i="75"/>
  <c r="BV43" i="75"/>
  <c r="BV90" i="75" s="1"/>
  <c r="BU43" i="75"/>
  <c r="BZ329" i="15"/>
  <c r="BZ330" i="15" s="1"/>
  <c r="CA329" i="15"/>
  <c r="CA330" i="15" s="1"/>
  <c r="BV95" i="52"/>
  <c r="BY327" i="15"/>
  <c r="BY113" i="15"/>
  <c r="BU90" i="75"/>
  <c r="BU50" i="71"/>
  <c r="BY319" i="15" l="1"/>
  <c r="BV50" i="71"/>
  <c r="BY329" i="15"/>
  <c r="BY330" i="15" s="1"/>
  <c r="BU41" i="72"/>
  <c r="BU35" i="72"/>
  <c r="BU29" i="72"/>
  <c r="BU43" i="72" s="1"/>
  <c r="BU19" i="72"/>
  <c r="BU13" i="72"/>
  <c r="BU21" i="72" s="1"/>
  <c r="BU46" i="72" s="1"/>
  <c r="BU7" i="72"/>
  <c r="BU13" i="70"/>
  <c r="BU7" i="70"/>
  <c r="BU15" i="70" s="1"/>
  <c r="BU13" i="69"/>
  <c r="BU7" i="69"/>
  <c r="BU15" i="69" s="1"/>
  <c r="BU37" i="66"/>
  <c r="BU31" i="66"/>
  <c r="BU25" i="66"/>
  <c r="BU19" i="66"/>
  <c r="BU13" i="66"/>
  <c r="BU7" i="66"/>
  <c r="BU39" i="66" s="1"/>
  <c r="BU13" i="64"/>
  <c r="BU7" i="64"/>
  <c r="BU15" i="64" s="1"/>
  <c r="BU13" i="63"/>
  <c r="BU7" i="63"/>
  <c r="BU15" i="63" s="1"/>
  <c r="BU19" i="62"/>
  <c r="BU13" i="62"/>
  <c r="BU7" i="62"/>
  <c r="BU20" i="62" s="1"/>
  <c r="BU13" i="61"/>
  <c r="BU7" i="61"/>
  <c r="BU15" i="61" s="1"/>
  <c r="BU13" i="60"/>
  <c r="BU7" i="60"/>
  <c r="BU15" i="60" s="1"/>
  <c r="BU29" i="56"/>
  <c r="BU23" i="56"/>
  <c r="BU31" i="56" s="1"/>
  <c r="BU13" i="56"/>
  <c r="BU7" i="56"/>
  <c r="BU15" i="56" s="1"/>
  <c r="BU34" i="56" s="1"/>
  <c r="BU13" i="58"/>
  <c r="BU7" i="58"/>
  <c r="BU15" i="58" s="1"/>
  <c r="BU33" i="65"/>
  <c r="BU26" i="65"/>
  <c r="BU35" i="65" s="1"/>
  <c r="BU15" i="65"/>
  <c r="BU8" i="65"/>
  <c r="BU17" i="65" s="1"/>
  <c r="BU38" i="65" s="1"/>
  <c r="BU90" i="52"/>
  <c r="BU92" i="52" s="1"/>
  <c r="BU84" i="52"/>
  <c r="BU75" i="52"/>
  <c r="BU69" i="52"/>
  <c r="BU63" i="52"/>
  <c r="BU77" i="52" s="1"/>
  <c r="BU53" i="52"/>
  <c r="BU47" i="52"/>
  <c r="BU41" i="52"/>
  <c r="BU35" i="52"/>
  <c r="BU29" i="52"/>
  <c r="BU55" i="52" s="1"/>
  <c r="BU19" i="52"/>
  <c r="BU21" i="52" s="1"/>
  <c r="BU13" i="52"/>
  <c r="BU7" i="52"/>
  <c r="BU13" i="47"/>
  <c r="BU7" i="47"/>
  <c r="BU15" i="47" s="1"/>
  <c r="BU28" i="42"/>
  <c r="BU22" i="42"/>
  <c r="BU29" i="42" s="1"/>
  <c r="BU13" i="42"/>
  <c r="BU7" i="42"/>
  <c r="BU14" i="42" s="1"/>
  <c r="BU32" i="42" s="1"/>
  <c r="BU13" i="43"/>
  <c r="BU7" i="43"/>
  <c r="BU15" i="43" s="1"/>
  <c r="BU13" i="29"/>
  <c r="BU7" i="29"/>
  <c r="BU15" i="29" s="1"/>
  <c r="BU26" i="30"/>
  <c r="BU20" i="30"/>
  <c r="BU28" i="30" s="1"/>
  <c r="BU14" i="30"/>
  <c r="BU8" i="30"/>
  <c r="BU13" i="27"/>
  <c r="BU7" i="27"/>
  <c r="BU15" i="27" s="1"/>
  <c r="BU13" i="26"/>
  <c r="BU7" i="26"/>
  <c r="BU15" i="26" s="1"/>
  <c r="BU25" i="24"/>
  <c r="BU19" i="24"/>
  <c r="BU13" i="24"/>
  <c r="BU7" i="24"/>
  <c r="BU27" i="24" s="1"/>
  <c r="BU95" i="52" l="1"/>
  <c r="BU25" i="77" l="1"/>
  <c r="BU19" i="77"/>
  <c r="BU13" i="77"/>
  <c r="BU7" i="77"/>
  <c r="BU130" i="13"/>
  <c r="BU123" i="13"/>
  <c r="BU116" i="13"/>
  <c r="BU109" i="13"/>
  <c r="BU102" i="13"/>
  <c r="BU95" i="13"/>
  <c r="BU88" i="13"/>
  <c r="BU81" i="13"/>
  <c r="BU74" i="13"/>
  <c r="BU64" i="13"/>
  <c r="BU57" i="13"/>
  <c r="BU50" i="13"/>
  <c r="BU43" i="13"/>
  <c r="BU36" i="13"/>
  <c r="BU29" i="13"/>
  <c r="BU22" i="13"/>
  <c r="BU15" i="13"/>
  <c r="BU8" i="13"/>
  <c r="BU65" i="13" s="1"/>
  <c r="BU25" i="14"/>
  <c r="BU19" i="14"/>
  <c r="BU13" i="14"/>
  <c r="BU7" i="14"/>
  <c r="BX328" i="15" l="1"/>
  <c r="BU74" i="14"/>
  <c r="BX322" i="15" s="1"/>
  <c r="BU53" i="77"/>
  <c r="BU132" i="13"/>
  <c r="BU135" i="13" s="1"/>
  <c r="BX327" i="15"/>
  <c r="BX313" i="15"/>
  <c r="BX307" i="15"/>
  <c r="BX297" i="15"/>
  <c r="BX291" i="15"/>
  <c r="BX281" i="15"/>
  <c r="BX275" i="15"/>
  <c r="BX265" i="15"/>
  <c r="BX259" i="15"/>
  <c r="BX249" i="15"/>
  <c r="BX243" i="15"/>
  <c r="BX233" i="15"/>
  <c r="BX227" i="15"/>
  <c r="BX217" i="15"/>
  <c r="BX211" i="15"/>
  <c r="BX201" i="15"/>
  <c r="BX195" i="15"/>
  <c r="BX185" i="15"/>
  <c r="BX179" i="15"/>
  <c r="BX169" i="15"/>
  <c r="BX171" i="15" s="1"/>
  <c r="BX159" i="15"/>
  <c r="BX153" i="15"/>
  <c r="BX143" i="15"/>
  <c r="BX137" i="15"/>
  <c r="BX127" i="15"/>
  <c r="BX121" i="15"/>
  <c r="BX111" i="15"/>
  <c r="BX105" i="15"/>
  <c r="BX95" i="15"/>
  <c r="BX89" i="15"/>
  <c r="BX79" i="15"/>
  <c r="BX73" i="15"/>
  <c r="BX63" i="15"/>
  <c r="BX57" i="15"/>
  <c r="BX46" i="15"/>
  <c r="BX40" i="15"/>
  <c r="BX30" i="15"/>
  <c r="BX24" i="15"/>
  <c r="BX14" i="15"/>
  <c r="BX8" i="15"/>
  <c r="E165" i="15"/>
  <c r="BW169" i="15"/>
  <c r="BW171" i="15" s="1"/>
  <c r="BV169" i="15"/>
  <c r="BV171" i="15" s="1"/>
  <c r="BU169" i="15"/>
  <c r="BU171" i="15" s="1"/>
  <c r="BT169" i="15"/>
  <c r="BT171" i="15" s="1"/>
  <c r="BS169" i="15"/>
  <c r="BS171" i="15" s="1"/>
  <c r="BR169" i="15"/>
  <c r="BR171" i="15" s="1"/>
  <c r="BQ169" i="15"/>
  <c r="BQ171" i="15" s="1"/>
  <c r="BP169" i="15"/>
  <c r="BP171" i="15" s="1"/>
  <c r="BO169" i="15"/>
  <c r="BO171" i="15" s="1"/>
  <c r="BN169" i="15"/>
  <c r="BN171" i="15" s="1"/>
  <c r="BM169" i="15"/>
  <c r="BM171" i="15" s="1"/>
  <c r="BL169" i="15"/>
  <c r="BL171" i="15" s="1"/>
  <c r="BK169" i="15"/>
  <c r="BK171" i="15" s="1"/>
  <c r="BJ169" i="15"/>
  <c r="BJ171" i="15" s="1"/>
  <c r="BI169" i="15"/>
  <c r="BI171" i="15" s="1"/>
  <c r="BH169" i="15"/>
  <c r="BH171" i="15" s="1"/>
  <c r="BG169" i="15"/>
  <c r="BG171" i="15" s="1"/>
  <c r="BF169" i="15"/>
  <c r="BF171" i="15" s="1"/>
  <c r="BE169" i="15"/>
  <c r="BE171" i="15" s="1"/>
  <c r="BD169" i="15"/>
  <c r="BD171" i="15" s="1"/>
  <c r="BC169" i="15"/>
  <c r="BC171" i="15" s="1"/>
  <c r="BB169" i="15"/>
  <c r="BB171" i="15" s="1"/>
  <c r="BA169" i="15"/>
  <c r="BA171" i="15" s="1"/>
  <c r="AZ169" i="15"/>
  <c r="AZ171" i="15" s="1"/>
  <c r="AY169" i="15"/>
  <c r="AY171" i="15" s="1"/>
  <c r="AX169" i="15"/>
  <c r="AX171" i="15" s="1"/>
  <c r="AW169" i="15"/>
  <c r="AW171" i="15" s="1"/>
  <c r="AV169" i="15"/>
  <c r="AV171" i="15" s="1"/>
  <c r="AU169" i="15"/>
  <c r="AU171" i="15" s="1"/>
  <c r="AT169" i="15"/>
  <c r="AT171" i="15" s="1"/>
  <c r="AS169" i="15"/>
  <c r="AS171" i="15" s="1"/>
  <c r="AR169" i="15"/>
  <c r="AR171" i="15" s="1"/>
  <c r="AQ169" i="15"/>
  <c r="AQ171" i="15" s="1"/>
  <c r="AP169" i="15"/>
  <c r="AP171" i="15" s="1"/>
  <c r="AO169" i="15"/>
  <c r="AO171" i="15" s="1"/>
  <c r="AN169" i="15"/>
  <c r="AN171" i="15" s="1"/>
  <c r="AM169" i="15"/>
  <c r="AM171" i="15" s="1"/>
  <c r="AK169" i="15"/>
  <c r="AK171" i="15" s="1"/>
  <c r="AJ169" i="15"/>
  <c r="AJ171" i="15" s="1"/>
  <c r="AG169" i="15"/>
  <c r="AG171" i="15" s="1"/>
  <c r="AF169" i="15"/>
  <c r="AF171" i="15" s="1"/>
  <c r="AE169" i="15"/>
  <c r="AE171" i="15" s="1"/>
  <c r="AD169" i="15"/>
  <c r="AD171" i="15" s="1"/>
  <c r="Y169" i="15"/>
  <c r="Y171" i="15" s="1"/>
  <c r="X169" i="15"/>
  <c r="X171" i="15" s="1"/>
  <c r="W169" i="15"/>
  <c r="W171" i="15" s="1"/>
  <c r="V169" i="15"/>
  <c r="V171" i="15" s="1"/>
  <c r="U169" i="15"/>
  <c r="U171" i="15" s="1"/>
  <c r="T169" i="15"/>
  <c r="T171" i="15" s="1"/>
  <c r="S169" i="15"/>
  <c r="S171" i="15" s="1"/>
  <c r="AL168" i="15"/>
  <c r="AI168" i="15"/>
  <c r="AH168" i="15"/>
  <c r="AC168" i="15"/>
  <c r="AB168" i="15"/>
  <c r="AA168" i="15"/>
  <c r="Z168" i="15"/>
  <c r="I168" i="15"/>
  <c r="AL167" i="15"/>
  <c r="AI167" i="15"/>
  <c r="AH167" i="15"/>
  <c r="AC167" i="15"/>
  <c r="AB167" i="15"/>
  <c r="AA167" i="15"/>
  <c r="Z167" i="15"/>
  <c r="I167" i="15"/>
  <c r="AL166" i="15"/>
  <c r="AI166" i="15"/>
  <c r="AH166" i="15"/>
  <c r="AC166" i="15"/>
  <c r="AB166" i="15"/>
  <c r="AA166" i="15"/>
  <c r="Z166" i="15"/>
  <c r="I166" i="15"/>
  <c r="AL165" i="15"/>
  <c r="AI165" i="15"/>
  <c r="AH165" i="15"/>
  <c r="AC165" i="15"/>
  <c r="AB165" i="15"/>
  <c r="AA165" i="15"/>
  <c r="Z165" i="15"/>
  <c r="I165" i="15"/>
  <c r="D165" i="15"/>
  <c r="B165" i="15" s="1"/>
  <c r="E181" i="15"/>
  <c r="I182" i="15"/>
  <c r="I183" i="15"/>
  <c r="I184" i="15"/>
  <c r="H185" i="15"/>
  <c r="J185" i="15"/>
  <c r="S185" i="15"/>
  <c r="T185" i="15"/>
  <c r="U185" i="15"/>
  <c r="V185" i="15"/>
  <c r="W185" i="15"/>
  <c r="X185" i="15"/>
  <c r="Y185" i="15"/>
  <c r="Z185" i="15"/>
  <c r="AA185" i="15"/>
  <c r="AB185" i="15"/>
  <c r="AC185" i="15"/>
  <c r="AD185" i="15"/>
  <c r="AE185" i="15"/>
  <c r="AF185" i="15"/>
  <c r="AG185" i="15"/>
  <c r="AH185" i="15"/>
  <c r="AI185" i="15"/>
  <c r="AJ185" i="15"/>
  <c r="AK185" i="15"/>
  <c r="AL185" i="15"/>
  <c r="AM185" i="15"/>
  <c r="AN185" i="15"/>
  <c r="AO185" i="15"/>
  <c r="AP185" i="15"/>
  <c r="AQ185" i="15"/>
  <c r="AR185" i="15"/>
  <c r="AS185" i="15"/>
  <c r="AT185" i="15"/>
  <c r="AU185" i="15"/>
  <c r="AV185" i="15"/>
  <c r="AW185" i="15"/>
  <c r="AX185" i="15"/>
  <c r="AY185" i="15"/>
  <c r="AZ185" i="15"/>
  <c r="BA185" i="15"/>
  <c r="BB185" i="15"/>
  <c r="BC185" i="15"/>
  <c r="BD185" i="15"/>
  <c r="BE185" i="15"/>
  <c r="BF185" i="15"/>
  <c r="BG185" i="15"/>
  <c r="BH185" i="15"/>
  <c r="BI185" i="15"/>
  <c r="BJ185" i="15"/>
  <c r="BK185" i="15"/>
  <c r="BL185" i="15"/>
  <c r="BM185" i="15"/>
  <c r="BN185" i="15"/>
  <c r="BO185" i="15"/>
  <c r="BP185" i="15"/>
  <c r="BQ185" i="15"/>
  <c r="BR185" i="15"/>
  <c r="BS185" i="15"/>
  <c r="BT185" i="15"/>
  <c r="BU185" i="15"/>
  <c r="BV185" i="15"/>
  <c r="BW185" i="15"/>
  <c r="BT109" i="76"/>
  <c r="BT103" i="76"/>
  <c r="BT111" i="76" s="1"/>
  <c r="BT93" i="76"/>
  <c r="BT87" i="76"/>
  <c r="BT95" i="76" s="1"/>
  <c r="BT77" i="76"/>
  <c r="BT71" i="76"/>
  <c r="BT79" i="76" s="1"/>
  <c r="BT61" i="76"/>
  <c r="BT55" i="76"/>
  <c r="BT45" i="76"/>
  <c r="BT39" i="76"/>
  <c r="BT29" i="76"/>
  <c r="BT23" i="76"/>
  <c r="BT31" i="76" s="1"/>
  <c r="BT13" i="76"/>
  <c r="BT7" i="76"/>
  <c r="BT85" i="75"/>
  <c r="BT79" i="75"/>
  <c r="BT73" i="75"/>
  <c r="BT87" i="75" s="1"/>
  <c r="BT63" i="75"/>
  <c r="BT57" i="75"/>
  <c r="BT51" i="75"/>
  <c r="BT41" i="75"/>
  <c r="BT35" i="75"/>
  <c r="BT29" i="75"/>
  <c r="BT19" i="75"/>
  <c r="BT13" i="75"/>
  <c r="BT7" i="75"/>
  <c r="BT31" i="74"/>
  <c r="BT29" i="74"/>
  <c r="BT23" i="74"/>
  <c r="BT13" i="74"/>
  <c r="BT7" i="74"/>
  <c r="BT15" i="74" s="1"/>
  <c r="BT34" i="74" s="1"/>
  <c r="BT41" i="73"/>
  <c r="BT43" i="73" s="1"/>
  <c r="BT35" i="73"/>
  <c r="BT29" i="73"/>
  <c r="BT19" i="73"/>
  <c r="BT13" i="73"/>
  <c r="BT21" i="73" s="1"/>
  <c r="BT46" i="73" s="1"/>
  <c r="BT7" i="73"/>
  <c r="BT45" i="71"/>
  <c r="BT39" i="71"/>
  <c r="BT47" i="71" s="1"/>
  <c r="BT29" i="71"/>
  <c r="BT23" i="71"/>
  <c r="BT31" i="71" s="1"/>
  <c r="BT13" i="71"/>
  <c r="BT7" i="71"/>
  <c r="BT15" i="71" s="1"/>
  <c r="BT50" i="71" s="1"/>
  <c r="BT41" i="72"/>
  <c r="BT43" i="72" s="1"/>
  <c r="BT35" i="72"/>
  <c r="BT29" i="72"/>
  <c r="BT19" i="72"/>
  <c r="BT13" i="72"/>
  <c r="BT21" i="72" s="1"/>
  <c r="BT46" i="72" s="1"/>
  <c r="BT7" i="72"/>
  <c r="BT13" i="70"/>
  <c r="BT7" i="70"/>
  <c r="BT15" i="70" s="1"/>
  <c r="BT13" i="69"/>
  <c r="BT7" i="69"/>
  <c r="BT15" i="69" s="1"/>
  <c r="BT37" i="66"/>
  <c r="BT31" i="66"/>
  <c r="BT25" i="66"/>
  <c r="BT19" i="66"/>
  <c r="BT13" i="66"/>
  <c r="BT7" i="66"/>
  <c r="BT39" i="66" s="1"/>
  <c r="BT13" i="64"/>
  <c r="BT7" i="64"/>
  <c r="BT15" i="64" s="1"/>
  <c r="BT13" i="63"/>
  <c r="BT7" i="63"/>
  <c r="BT15" i="63" s="1"/>
  <c r="BT19" i="62"/>
  <c r="BT13" i="62"/>
  <c r="BT7" i="62"/>
  <c r="BT20" i="62" s="1"/>
  <c r="BT13" i="61"/>
  <c r="BT7" i="61"/>
  <c r="BT15" i="61" s="1"/>
  <c r="BT13" i="60"/>
  <c r="BT7" i="60"/>
  <c r="BT15" i="60" s="1"/>
  <c r="BT29" i="56"/>
  <c r="BT23" i="56"/>
  <c r="BT31" i="56" s="1"/>
  <c r="BT13" i="56"/>
  <c r="BT7" i="56"/>
  <c r="BT15" i="56" s="1"/>
  <c r="BT34" i="56" s="1"/>
  <c r="BT13" i="58"/>
  <c r="BT7" i="58"/>
  <c r="BT15" i="58" s="1"/>
  <c r="BT33" i="65"/>
  <c r="BT26" i="65"/>
  <c r="BT35" i="65" s="1"/>
  <c r="BT15" i="65"/>
  <c r="BT8" i="65"/>
  <c r="BT17" i="65" s="1"/>
  <c r="BT38" i="65" s="1"/>
  <c r="BT90" i="52"/>
  <c r="BT92" i="52" s="1"/>
  <c r="BT84" i="52"/>
  <c r="BT75" i="52"/>
  <c r="BT69" i="52"/>
  <c r="BT63" i="52"/>
  <c r="BT77" i="52" s="1"/>
  <c r="BT53" i="52"/>
  <c r="BT47" i="52"/>
  <c r="BT41" i="52"/>
  <c r="BT35" i="52"/>
  <c r="BT29" i="52"/>
  <c r="BT55" i="52" s="1"/>
  <c r="BT19" i="52"/>
  <c r="BT21" i="52" s="1"/>
  <c r="BT13" i="52"/>
  <c r="BT7" i="52"/>
  <c r="BT13" i="47"/>
  <c r="BT7" i="47"/>
  <c r="BT15" i="47" s="1"/>
  <c r="BT28" i="42"/>
  <c r="BT22" i="42"/>
  <c r="BT29" i="42" s="1"/>
  <c r="BT13" i="42"/>
  <c r="BT7" i="42"/>
  <c r="BT14" i="42" s="1"/>
  <c r="BT32" i="42" s="1"/>
  <c r="BT13" i="43"/>
  <c r="BT7" i="43"/>
  <c r="BT15" i="43" s="1"/>
  <c r="BT13" i="29"/>
  <c r="BT7" i="29"/>
  <c r="BT15" i="29" s="1"/>
  <c r="BT26" i="30"/>
  <c r="BT20" i="30"/>
  <c r="BT28" i="30" s="1"/>
  <c r="BT14" i="30"/>
  <c r="BT8" i="30"/>
  <c r="BT13" i="27"/>
  <c r="BT7" i="27"/>
  <c r="BT15" i="27" s="1"/>
  <c r="BT13" i="26"/>
  <c r="BT7" i="26"/>
  <c r="BT15" i="26" s="1"/>
  <c r="BT25" i="24"/>
  <c r="BT27" i="24" s="1"/>
  <c r="BT19" i="24"/>
  <c r="BT13" i="24"/>
  <c r="BT7" i="24"/>
  <c r="BT63" i="76" l="1"/>
  <c r="BT15" i="76"/>
  <c r="BT114" i="76" s="1"/>
  <c r="BT47" i="76"/>
  <c r="BX251" i="15"/>
  <c r="B166" i="15"/>
  <c r="C165" i="15"/>
  <c r="BX203" i="15"/>
  <c r="BX235" i="15"/>
  <c r="BX113" i="15"/>
  <c r="BX315" i="15"/>
  <c r="BX32" i="15"/>
  <c r="BX48" i="15"/>
  <c r="BX65" i="15"/>
  <c r="BX97" i="15"/>
  <c r="BT65" i="75"/>
  <c r="BT21" i="75"/>
  <c r="BT43" i="75"/>
  <c r="BT90" i="75" s="1"/>
  <c r="BX283" i="15"/>
  <c r="AC169" i="15"/>
  <c r="AC171" i="15" s="1"/>
  <c r="BX219" i="15"/>
  <c r="BX129" i="15"/>
  <c r="BX81" i="15"/>
  <c r="AH169" i="15"/>
  <c r="AH171" i="15" s="1"/>
  <c r="AI169" i="15"/>
  <c r="AI171" i="15" s="1"/>
  <c r="BX299" i="15"/>
  <c r="AA169" i="15"/>
  <c r="AA171" i="15" s="1"/>
  <c r="AL169" i="15"/>
  <c r="AL171" i="15" s="1"/>
  <c r="BX145" i="15"/>
  <c r="BX161" i="15"/>
  <c r="Z169" i="15"/>
  <c r="Z171" i="15" s="1"/>
  <c r="BX187" i="15"/>
  <c r="BX267" i="15"/>
  <c r="BX16" i="15"/>
  <c r="AB169" i="15"/>
  <c r="AB171" i="15" s="1"/>
  <c r="I185" i="15"/>
  <c r="BT95" i="52"/>
  <c r="B167" i="15" l="1"/>
  <c r="C166" i="15"/>
  <c r="BX319" i="15"/>
  <c r="BX329" i="15"/>
  <c r="BX330" i="15" s="1"/>
  <c r="BT25" i="77"/>
  <c r="BT19" i="77"/>
  <c r="BT13" i="77"/>
  <c r="BT7" i="77"/>
  <c r="BT53" i="77" s="1"/>
  <c r="BT130" i="13"/>
  <c r="BT123" i="13"/>
  <c r="BT116" i="13"/>
  <c r="BT109" i="13"/>
  <c r="BT102" i="13"/>
  <c r="BT95" i="13"/>
  <c r="BT88" i="13"/>
  <c r="BT81" i="13"/>
  <c r="BT74" i="13"/>
  <c r="BT64" i="13"/>
  <c r="BT57" i="13"/>
  <c r="BT50" i="13"/>
  <c r="BT43" i="13"/>
  <c r="BT36" i="13"/>
  <c r="BT29" i="13"/>
  <c r="BT22" i="13"/>
  <c r="BT15" i="13"/>
  <c r="BT8" i="13"/>
  <c r="BT65" i="13" s="1"/>
  <c r="B168" i="15" l="1"/>
  <c r="C167" i="15"/>
  <c r="BT132" i="13"/>
  <c r="BT135" i="13" s="1"/>
  <c r="BT25" i="14"/>
  <c r="BT19" i="14"/>
  <c r="BT13" i="14"/>
  <c r="BW327" i="15" s="1"/>
  <c r="BT7" i="14"/>
  <c r="BW313" i="15"/>
  <c r="BW307" i="15"/>
  <c r="BW297" i="15"/>
  <c r="BW291" i="15"/>
  <c r="BW281" i="15"/>
  <c r="BW275" i="15"/>
  <c r="BW265" i="15"/>
  <c r="BW259" i="15"/>
  <c r="BW249" i="15"/>
  <c r="BW243" i="15"/>
  <c r="BW233" i="15"/>
  <c r="BW227" i="15"/>
  <c r="BW217" i="15"/>
  <c r="BW211" i="15"/>
  <c r="BW201" i="15"/>
  <c r="BW195" i="15"/>
  <c r="BW179" i="15"/>
  <c r="BW187" i="15" s="1"/>
  <c r="BW159" i="15"/>
  <c r="BW153" i="15"/>
  <c r="BW143" i="15"/>
  <c r="BW137" i="15"/>
  <c r="BW127" i="15"/>
  <c r="BW121" i="15"/>
  <c r="BW111" i="15"/>
  <c r="BW105" i="15"/>
  <c r="BW95" i="15"/>
  <c r="BW89" i="15"/>
  <c r="BW79" i="15"/>
  <c r="BW73" i="15"/>
  <c r="BW63" i="15"/>
  <c r="BW57" i="15"/>
  <c r="BW46" i="15"/>
  <c r="BW40" i="15"/>
  <c r="BW30" i="15"/>
  <c r="BW24" i="15"/>
  <c r="BW14" i="15"/>
  <c r="BW8" i="15"/>
  <c r="BW328" i="15" l="1"/>
  <c r="BT74" i="14"/>
  <c r="BW322" i="15" s="1"/>
  <c r="B169" i="15"/>
  <c r="B170" i="15" s="1"/>
  <c r="B171" i="15" s="1"/>
  <c r="B172" i="15" s="1"/>
  <c r="B173" i="15" s="1"/>
  <c r="B174" i="15" s="1"/>
  <c r="C168" i="15"/>
  <c r="BW219" i="15"/>
  <c r="BW65" i="15"/>
  <c r="BW251" i="15"/>
  <c r="BW129" i="15"/>
  <c r="BW32" i="15"/>
  <c r="BW97" i="15"/>
  <c r="BW81" i="15"/>
  <c r="BW235" i="15"/>
  <c r="BW299" i="15"/>
  <c r="BW315" i="15"/>
  <c r="BW161" i="15"/>
  <c r="BW203" i="15"/>
  <c r="BW267" i="15"/>
  <c r="BW48" i="15"/>
  <c r="BW113" i="15"/>
  <c r="BW145" i="15"/>
  <c r="BW283" i="15"/>
  <c r="BW16" i="15"/>
  <c r="I169" i="15" l="1"/>
  <c r="I171" i="15" s="1"/>
  <c r="I172" i="15" s="1"/>
  <c r="BW319" i="15"/>
  <c r="BW329" i="15"/>
  <c r="BW330" i="15" s="1"/>
  <c r="J169" i="15" l="1"/>
  <c r="J171" i="15" s="1"/>
  <c r="J172" i="15" s="1"/>
  <c r="G169" i="15"/>
  <c r="G171" i="15" s="1"/>
  <c r="H169" i="15"/>
  <c r="H171" i="15" s="1"/>
  <c r="H172" i="15" s="1"/>
  <c r="BU8" i="15"/>
  <c r="BU14" i="15"/>
  <c r="BU24" i="15"/>
  <c r="BU30" i="15"/>
  <c r="BU40" i="15"/>
  <c r="BU46" i="15"/>
  <c r="BU57" i="15"/>
  <c r="BU63" i="15"/>
  <c r="BU73" i="15"/>
  <c r="BU79" i="15"/>
  <c r="BU89" i="15"/>
  <c r="BU95" i="15"/>
  <c r="BU105" i="15"/>
  <c r="BU111" i="15"/>
  <c r="BU121" i="15"/>
  <c r="BU127" i="15"/>
  <c r="BU137" i="15"/>
  <c r="BU143" i="15"/>
  <c r="BU153" i="15"/>
  <c r="BU159" i="15"/>
  <c r="BU179" i="15"/>
  <c r="BU187" i="15" s="1"/>
  <c r="BU195" i="15"/>
  <c r="BU201" i="15"/>
  <c r="BU211" i="15"/>
  <c r="BU217" i="15"/>
  <c r="BU227" i="15"/>
  <c r="BU233" i="15"/>
  <c r="BU243" i="15"/>
  <c r="BU249" i="15"/>
  <c r="BU259" i="15"/>
  <c r="BU265" i="15"/>
  <c r="BU275" i="15"/>
  <c r="BU281" i="15"/>
  <c r="BU313" i="15"/>
  <c r="BU307" i="15"/>
  <c r="BU297" i="15"/>
  <c r="BU291" i="15"/>
  <c r="BV313" i="15"/>
  <c r="BV307" i="15"/>
  <c r="BV297" i="15"/>
  <c r="BV291" i="15"/>
  <c r="BV281" i="15"/>
  <c r="BV275" i="15"/>
  <c r="BV265" i="15"/>
  <c r="BV259" i="15"/>
  <c r="BV249" i="15"/>
  <c r="BV243" i="15"/>
  <c r="BV233" i="15"/>
  <c r="BV227" i="15"/>
  <c r="BV217" i="15"/>
  <c r="BV211" i="15"/>
  <c r="BV201" i="15"/>
  <c r="BV195" i="15"/>
  <c r="BV179" i="15"/>
  <c r="BV187" i="15" s="1"/>
  <c r="BV159" i="15"/>
  <c r="BV153" i="15"/>
  <c r="BV143" i="15"/>
  <c r="BV137" i="15"/>
  <c r="BV127" i="15"/>
  <c r="BV121" i="15"/>
  <c r="BV111" i="15"/>
  <c r="BV105" i="15"/>
  <c r="BV95" i="15"/>
  <c r="BV89" i="15"/>
  <c r="BV79" i="15"/>
  <c r="BV73" i="15"/>
  <c r="BV63" i="15"/>
  <c r="BV57" i="15"/>
  <c r="BV46" i="15"/>
  <c r="BV40" i="15"/>
  <c r="BV30" i="15"/>
  <c r="BV24" i="15"/>
  <c r="BV14" i="15"/>
  <c r="BV8" i="15"/>
  <c r="BV203" i="15" l="1"/>
  <c r="BU81" i="15"/>
  <c r="BU129" i="15"/>
  <c r="BV48" i="15"/>
  <c r="BV113" i="15"/>
  <c r="BU315" i="15"/>
  <c r="BU48" i="15"/>
  <c r="BV267" i="15"/>
  <c r="BU299" i="15"/>
  <c r="BV251" i="15"/>
  <c r="BU32" i="15"/>
  <c r="BV97" i="15"/>
  <c r="BU161" i="15"/>
  <c r="BU283" i="15"/>
  <c r="BU145" i="15"/>
  <c r="BV81" i="15"/>
  <c r="BV145" i="15"/>
  <c r="BV283" i="15"/>
  <c r="BU267" i="15"/>
  <c r="BU203" i="15"/>
  <c r="BU65" i="15"/>
  <c r="BU16" i="15"/>
  <c r="BV161" i="15"/>
  <c r="BV235" i="15"/>
  <c r="BV65" i="15"/>
  <c r="BV299" i="15"/>
  <c r="BU235" i="15"/>
  <c r="BU113" i="15"/>
  <c r="BU251" i="15"/>
  <c r="BV129" i="15"/>
  <c r="BV315" i="15"/>
  <c r="BU219" i="15"/>
  <c r="BU97" i="15"/>
  <c r="BV32" i="15"/>
  <c r="BV219" i="15"/>
  <c r="BV16" i="15"/>
  <c r="BV319" i="15" l="1"/>
  <c r="BU319" i="15"/>
  <c r="BS109" i="76"/>
  <c r="BS103" i="76"/>
  <c r="BS111" i="76" s="1"/>
  <c r="BS93" i="76"/>
  <c r="BS87" i="76"/>
  <c r="BS95" i="76" s="1"/>
  <c r="BS77" i="76"/>
  <c r="BS71" i="76"/>
  <c r="BS79" i="76" s="1"/>
  <c r="BS61" i="76"/>
  <c r="BS55" i="76"/>
  <c r="BS45" i="76"/>
  <c r="BS39" i="76"/>
  <c r="BS29" i="76"/>
  <c r="BS23" i="76"/>
  <c r="BS13" i="76"/>
  <c r="BS7" i="76"/>
  <c r="BS15" i="76" s="1"/>
  <c r="BS85" i="75"/>
  <c r="BS79" i="75"/>
  <c r="BS73" i="75"/>
  <c r="BS87" i="75" s="1"/>
  <c r="BS63" i="75"/>
  <c r="BS57" i="75"/>
  <c r="BS65" i="75" s="1"/>
  <c r="BS51" i="75"/>
  <c r="BS41" i="75"/>
  <c r="BS35" i="75"/>
  <c r="BS29" i="75"/>
  <c r="BS19" i="75"/>
  <c r="BS13" i="75"/>
  <c r="BS7" i="75"/>
  <c r="BS29" i="74"/>
  <c r="BS23" i="74"/>
  <c r="BS31" i="74" s="1"/>
  <c r="BS13" i="74"/>
  <c r="BS7" i="74"/>
  <c r="BS15" i="74" s="1"/>
  <c r="BS34" i="74" s="1"/>
  <c r="BS41" i="73"/>
  <c r="BS35" i="73"/>
  <c r="BS29" i="73"/>
  <c r="BS43" i="73" s="1"/>
  <c r="BS19" i="73"/>
  <c r="BS13" i="73"/>
  <c r="BS21" i="73" s="1"/>
  <c r="BS46" i="73" s="1"/>
  <c r="BS7" i="73"/>
  <c r="BS45" i="71"/>
  <c r="BS39" i="71"/>
  <c r="BS47" i="71" s="1"/>
  <c r="BS29" i="71"/>
  <c r="BS23" i="71"/>
  <c r="BS31" i="71" s="1"/>
  <c r="BS13" i="71"/>
  <c r="BS7" i="71"/>
  <c r="BS15" i="71" s="1"/>
  <c r="BS41" i="72"/>
  <c r="BS35" i="72"/>
  <c r="BS29" i="72"/>
  <c r="BS43" i="72" s="1"/>
  <c r="BS19" i="72"/>
  <c r="BS13" i="72"/>
  <c r="BS21" i="72" s="1"/>
  <c r="BS46" i="72" s="1"/>
  <c r="BS7" i="72"/>
  <c r="BS13" i="70"/>
  <c r="BS7" i="70"/>
  <c r="BS15" i="70" s="1"/>
  <c r="BS13" i="69"/>
  <c r="BS7" i="69"/>
  <c r="BS15" i="69" s="1"/>
  <c r="BS37" i="66"/>
  <c r="BS31" i="66"/>
  <c r="BS25" i="66"/>
  <c r="BS19" i="66"/>
  <c r="BS13" i="66"/>
  <c r="BS7" i="66"/>
  <c r="BS39" i="66" s="1"/>
  <c r="BS13" i="64"/>
  <c r="BS7" i="64"/>
  <c r="BS15" i="64" s="1"/>
  <c r="BS13" i="63"/>
  <c r="BS7" i="63"/>
  <c r="BS15" i="63" s="1"/>
  <c r="BS19" i="62"/>
  <c r="BS13" i="62"/>
  <c r="BS7" i="62"/>
  <c r="BS20" i="62" s="1"/>
  <c r="BS13" i="61"/>
  <c r="BS7" i="61"/>
  <c r="BS15" i="61" s="1"/>
  <c r="BS13" i="60"/>
  <c r="BS7" i="60"/>
  <c r="BS15" i="60" s="1"/>
  <c r="BS29" i="56"/>
  <c r="BS23" i="56"/>
  <c r="BS31" i="56" s="1"/>
  <c r="BS13" i="56"/>
  <c r="BS7" i="56"/>
  <c r="BS15" i="56" s="1"/>
  <c r="BS34" i="56" s="1"/>
  <c r="BS13" i="58"/>
  <c r="BS7" i="58"/>
  <c r="BS15" i="58" s="1"/>
  <c r="BS33" i="65"/>
  <c r="BS26" i="65"/>
  <c r="BS35" i="65" s="1"/>
  <c r="BS15" i="65"/>
  <c r="BS8" i="65"/>
  <c r="BS17" i="65" s="1"/>
  <c r="BS38" i="65" s="1"/>
  <c r="BS90" i="52"/>
  <c r="BS92" i="52" s="1"/>
  <c r="BS84" i="52"/>
  <c r="BS75" i="52"/>
  <c r="BS69" i="52"/>
  <c r="BS63" i="52"/>
  <c r="BS77" i="52" s="1"/>
  <c r="BS53" i="52"/>
  <c r="BS47" i="52"/>
  <c r="BS41" i="52"/>
  <c r="BS35" i="52"/>
  <c r="BS29" i="52"/>
  <c r="BS55" i="52" s="1"/>
  <c r="BS19" i="52"/>
  <c r="BS21" i="52" s="1"/>
  <c r="BS95" i="52" s="1"/>
  <c r="BS13" i="52"/>
  <c r="BS7" i="52"/>
  <c r="BS13" i="47"/>
  <c r="BS7" i="47"/>
  <c r="BS15" i="47" s="1"/>
  <c r="BS13" i="43"/>
  <c r="BS7" i="43"/>
  <c r="BS15" i="43" s="1"/>
  <c r="BS13" i="29"/>
  <c r="BS7" i="29"/>
  <c r="BS15" i="29" s="1"/>
  <c r="BS26" i="30"/>
  <c r="BS20" i="30"/>
  <c r="BS28" i="30" s="1"/>
  <c r="BS14" i="30"/>
  <c r="BS8" i="30"/>
  <c r="BS13" i="27"/>
  <c r="BS7" i="27"/>
  <c r="BS15" i="27" s="1"/>
  <c r="BS13" i="26"/>
  <c r="BS7" i="26"/>
  <c r="BS15" i="26" s="1"/>
  <c r="BS25" i="24"/>
  <c r="BS19" i="24"/>
  <c r="BS13" i="24"/>
  <c r="BS7" i="24"/>
  <c r="BS25" i="77"/>
  <c r="BS19" i="77"/>
  <c r="BS13" i="77"/>
  <c r="BS7" i="77"/>
  <c r="BS53" i="77" l="1"/>
  <c r="BS63" i="76"/>
  <c r="BS31" i="76"/>
  <c r="BS114" i="76" s="1"/>
  <c r="BS47" i="76"/>
  <c r="BS43" i="75"/>
  <c r="BS21" i="75"/>
  <c r="BS27" i="24"/>
  <c r="BS90" i="75"/>
  <c r="BS50" i="71"/>
  <c r="D81" i="13"/>
  <c r="D74" i="13"/>
  <c r="BS130" i="13" l="1"/>
  <c r="BS123" i="13"/>
  <c r="BS116" i="13"/>
  <c r="BS109" i="13"/>
  <c r="BS102" i="13"/>
  <c r="BS95" i="13"/>
  <c r="BS88" i="13"/>
  <c r="BS81" i="13"/>
  <c r="BS74" i="13"/>
  <c r="BS64" i="13"/>
  <c r="BS57" i="13"/>
  <c r="BS50" i="13"/>
  <c r="BS43" i="13"/>
  <c r="BS36" i="13"/>
  <c r="BS29" i="13"/>
  <c r="BS22" i="13"/>
  <c r="BS15" i="13"/>
  <c r="BS8" i="13"/>
  <c r="BS25" i="14"/>
  <c r="BS19" i="14"/>
  <c r="BS13" i="14"/>
  <c r="BS7" i="14"/>
  <c r="G233" i="15"/>
  <c r="G14" i="15"/>
  <c r="BV328" i="15" l="1"/>
  <c r="BS74" i="14"/>
  <c r="BV322" i="15" s="1"/>
  <c r="BS132" i="13"/>
  <c r="BV327" i="15"/>
  <c r="BS65" i="13"/>
  <c r="BS135" i="13" s="1"/>
  <c r="B3" i="77"/>
  <c r="BS8" i="15"/>
  <c r="BT8" i="15"/>
  <c r="BS14" i="15"/>
  <c r="BT14" i="15"/>
  <c r="BS24" i="15"/>
  <c r="BT24" i="15"/>
  <c r="BS30" i="15"/>
  <c r="BT30" i="15"/>
  <c r="BS40" i="15"/>
  <c r="BT40" i="15"/>
  <c r="BS46" i="15"/>
  <c r="BT46" i="15"/>
  <c r="BS57" i="15"/>
  <c r="BT57" i="15"/>
  <c r="BS63" i="15"/>
  <c r="BT63" i="15"/>
  <c r="BS73" i="15"/>
  <c r="BT73" i="15"/>
  <c r="BS79" i="15"/>
  <c r="BT79" i="15"/>
  <c r="BS89" i="15"/>
  <c r="BT89" i="15"/>
  <c r="BS95" i="15"/>
  <c r="BT95" i="15"/>
  <c r="BS105" i="15"/>
  <c r="BT105" i="15"/>
  <c r="BS111" i="15"/>
  <c r="BT111" i="15"/>
  <c r="BS121" i="15"/>
  <c r="BT121" i="15"/>
  <c r="BS127" i="15"/>
  <c r="BT127" i="15"/>
  <c r="BS137" i="15"/>
  <c r="BT137" i="15"/>
  <c r="BS143" i="15"/>
  <c r="BT143" i="15"/>
  <c r="BS153" i="15"/>
  <c r="BT153" i="15"/>
  <c r="BS159" i="15"/>
  <c r="BT159" i="15"/>
  <c r="BS179" i="15"/>
  <c r="BS187" i="15" s="1"/>
  <c r="BT179" i="15"/>
  <c r="BT187" i="15" s="1"/>
  <c r="BS195" i="15"/>
  <c r="BT195" i="15"/>
  <c r="BS201" i="15"/>
  <c r="BT201" i="15"/>
  <c r="BS211" i="15"/>
  <c r="BT211" i="15"/>
  <c r="BS217" i="15"/>
  <c r="BT217" i="15"/>
  <c r="BS227" i="15"/>
  <c r="BT227" i="15"/>
  <c r="BS233" i="15"/>
  <c r="BT233" i="15"/>
  <c r="BS243" i="15"/>
  <c r="BT243" i="15"/>
  <c r="BS249" i="15"/>
  <c r="BT249" i="15"/>
  <c r="BS259" i="15"/>
  <c r="BT259" i="15"/>
  <c r="BS265" i="15"/>
  <c r="BT265" i="15"/>
  <c r="D37" i="66"/>
  <c r="F28" i="66"/>
  <c r="F29" i="66"/>
  <c r="F30" i="66"/>
  <c r="F27" i="66"/>
  <c r="I27" i="66"/>
  <c r="J27" i="66"/>
  <c r="I28" i="66"/>
  <c r="J28" i="66"/>
  <c r="I29" i="66"/>
  <c r="J29" i="66"/>
  <c r="I30" i="66"/>
  <c r="J30" i="66"/>
  <c r="D31" i="66"/>
  <c r="E47" i="66" s="1"/>
  <c r="AN31" i="66"/>
  <c r="AO31" i="66"/>
  <c r="AP31" i="66"/>
  <c r="AQ31" i="66"/>
  <c r="AR31" i="66"/>
  <c r="AS31" i="66"/>
  <c r="AT31" i="66"/>
  <c r="AU31" i="66"/>
  <c r="AV31" i="66"/>
  <c r="AW31" i="66"/>
  <c r="AX31" i="66"/>
  <c r="AY31" i="66"/>
  <c r="AZ31" i="66"/>
  <c r="BA31" i="66"/>
  <c r="BB31" i="66"/>
  <c r="BC31" i="66"/>
  <c r="BD31" i="66"/>
  <c r="BE31" i="66"/>
  <c r="BF31" i="66"/>
  <c r="BR28" i="30"/>
  <c r="BR26" i="30"/>
  <c r="BR20" i="30"/>
  <c r="BR14" i="30"/>
  <c r="BR8" i="30"/>
  <c r="B34" i="77" l="1"/>
  <c r="B41" i="77"/>
  <c r="B47" i="77"/>
  <c r="BV329" i="15"/>
  <c r="BV330" i="15" s="1"/>
  <c r="B28" i="77"/>
  <c r="B21" i="77"/>
  <c r="BS267" i="15"/>
  <c r="BS65" i="15"/>
  <c r="BT81" i="15"/>
  <c r="BT16" i="15"/>
  <c r="BS113" i="15"/>
  <c r="BS81" i="15"/>
  <c r="BT145" i="15"/>
  <c r="BS145" i="15"/>
  <c r="BS48" i="15"/>
  <c r="BT65" i="15"/>
  <c r="BS203" i="15"/>
  <c r="BS97" i="15"/>
  <c r="BT267" i="15"/>
  <c r="BT235" i="15"/>
  <c r="BT203" i="15"/>
  <c r="BT129" i="15"/>
  <c r="BS235" i="15"/>
  <c r="BS16" i="15"/>
  <c r="BT219" i="15"/>
  <c r="BS251" i="15"/>
  <c r="BS219" i="15"/>
  <c r="BS161" i="15"/>
  <c r="BS129" i="15"/>
  <c r="BT48" i="15"/>
  <c r="BT97" i="15"/>
  <c r="BT113" i="15"/>
  <c r="BT32" i="15"/>
  <c r="BT251" i="15"/>
  <c r="BT161" i="15"/>
  <c r="BS32" i="15"/>
  <c r="B9" i="77"/>
  <c r="B15" i="77"/>
  <c r="H27" i="66"/>
  <c r="BR90" i="52" l="1"/>
  <c r="BR92" i="52" s="1"/>
  <c r="BR84" i="52"/>
  <c r="BR75" i="52"/>
  <c r="BR69" i="52"/>
  <c r="BR63" i="52"/>
  <c r="BR77" i="52" s="1"/>
  <c r="BR53" i="52"/>
  <c r="BR47" i="52"/>
  <c r="BR41" i="52"/>
  <c r="BR35" i="52"/>
  <c r="BR29" i="52"/>
  <c r="BR55" i="52" s="1"/>
  <c r="BR19" i="52"/>
  <c r="BR13" i="52"/>
  <c r="BR7" i="52"/>
  <c r="BR21" i="52" s="1"/>
  <c r="BR95" i="52" s="1"/>
  <c r="BR33" i="65"/>
  <c r="BR26" i="65"/>
  <c r="BR35" i="65" s="1"/>
  <c r="BR15" i="65"/>
  <c r="BR8" i="65"/>
  <c r="BR17" i="65" s="1"/>
  <c r="BR13" i="58"/>
  <c r="BR7" i="58"/>
  <c r="BR15" i="58" s="1"/>
  <c r="BR29" i="56"/>
  <c r="BR23" i="56"/>
  <c r="BR31" i="56" s="1"/>
  <c r="BR13" i="56"/>
  <c r="BR7" i="56"/>
  <c r="BR15" i="56" s="1"/>
  <c r="BR34" i="56" s="1"/>
  <c r="BR13" i="60"/>
  <c r="BR7" i="60"/>
  <c r="BR15" i="60" s="1"/>
  <c r="BR13" i="61"/>
  <c r="BR7" i="61"/>
  <c r="BR15" i="61" s="1"/>
  <c r="BR19" i="62"/>
  <c r="BR13" i="62"/>
  <c r="BR7" i="62"/>
  <c r="BR20" i="62" s="1"/>
  <c r="BR38" i="65" l="1"/>
  <c r="BR13" i="63" l="1"/>
  <c r="BR7" i="63"/>
  <c r="BR15" i="63" s="1"/>
  <c r="BR13" i="64"/>
  <c r="BR7" i="64"/>
  <c r="BR15" i="64" s="1"/>
  <c r="BR37" i="66"/>
  <c r="BR25" i="66"/>
  <c r="BR19" i="66"/>
  <c r="BR13" i="66"/>
  <c r="BR7" i="66"/>
  <c r="BR13" i="69"/>
  <c r="BR7" i="69"/>
  <c r="BR15" i="69" s="1"/>
  <c r="BR13" i="70"/>
  <c r="BR7" i="70"/>
  <c r="BR15" i="70" s="1"/>
  <c r="BR41" i="72"/>
  <c r="BR43" i="72" s="1"/>
  <c r="BR35" i="72"/>
  <c r="BR29" i="72"/>
  <c r="BR19" i="72"/>
  <c r="BR13" i="72"/>
  <c r="BR7" i="72"/>
  <c r="BR21" i="72" s="1"/>
  <c r="BR46" i="72" s="1"/>
  <c r="BR45" i="71"/>
  <c r="BR39" i="71"/>
  <c r="BR29" i="71"/>
  <c r="BR23" i="71"/>
  <c r="BR31" i="71" s="1"/>
  <c r="BR15" i="71"/>
  <c r="BR13" i="71"/>
  <c r="BR7" i="71"/>
  <c r="BR41" i="73"/>
  <c r="BR35" i="73"/>
  <c r="BR29" i="73"/>
  <c r="BR43" i="73" s="1"/>
  <c r="BR19" i="73"/>
  <c r="BR13" i="73"/>
  <c r="BR21" i="73" s="1"/>
  <c r="BR46" i="73" s="1"/>
  <c r="BR7" i="73"/>
  <c r="BR29" i="74"/>
  <c r="BR23" i="74"/>
  <c r="BR31" i="74" s="1"/>
  <c r="BR13" i="74"/>
  <c r="BR15" i="74" s="1"/>
  <c r="BR34" i="74" s="1"/>
  <c r="BR7" i="74"/>
  <c r="BR85" i="75"/>
  <c r="BR79" i="75"/>
  <c r="BR73" i="75"/>
  <c r="BR87" i="75" s="1"/>
  <c r="BR65" i="75"/>
  <c r="BR63" i="75"/>
  <c r="BR57" i="75"/>
  <c r="BR51" i="75"/>
  <c r="BR41" i="75"/>
  <c r="BR35" i="75"/>
  <c r="BR29" i="75"/>
  <c r="BR19" i="75"/>
  <c r="BR13" i="75"/>
  <c r="BR7" i="75"/>
  <c r="BR109" i="76"/>
  <c r="BR111" i="76" s="1"/>
  <c r="BR103" i="76"/>
  <c r="BR93" i="76"/>
  <c r="BR87" i="76"/>
  <c r="BR95" i="76" s="1"/>
  <c r="BR77" i="76"/>
  <c r="BR71" i="76"/>
  <c r="BR79" i="76" s="1"/>
  <c r="BR61" i="76"/>
  <c r="BR55" i="76"/>
  <c r="BR63" i="76" s="1"/>
  <c r="BR45" i="76"/>
  <c r="BR39" i="76"/>
  <c r="BR29" i="76"/>
  <c r="BR23" i="76"/>
  <c r="BR13" i="76"/>
  <c r="BR7" i="76"/>
  <c r="BR15" i="76" s="1"/>
  <c r="BR13" i="47"/>
  <c r="BR15" i="47" s="1"/>
  <c r="BR32" i="42"/>
  <c r="BR29" i="42"/>
  <c r="BR22" i="42"/>
  <c r="BR14" i="42"/>
  <c r="BR7" i="42"/>
  <c r="BR15" i="43"/>
  <c r="BR13" i="43"/>
  <c r="BR7" i="43"/>
  <c r="BR15" i="26"/>
  <c r="BR13" i="26"/>
  <c r="BR7" i="26"/>
  <c r="BR7" i="47"/>
  <c r="BR13" i="46"/>
  <c r="BR7" i="46"/>
  <c r="BR15" i="46" s="1"/>
  <c r="BR13" i="29"/>
  <c r="BR7" i="29"/>
  <c r="BR15" i="29" s="1"/>
  <c r="BR13" i="27"/>
  <c r="BR7" i="27"/>
  <c r="BR15" i="27" s="1"/>
  <c r="BR31" i="76" l="1"/>
  <c r="BR114" i="76" s="1"/>
  <c r="BR47" i="76"/>
  <c r="BR47" i="71"/>
  <c r="BR43" i="75"/>
  <c r="BR21" i="75"/>
  <c r="BR39" i="66"/>
  <c r="BR50" i="71"/>
  <c r="BR25" i="24"/>
  <c r="BR19" i="24"/>
  <c r="BR13" i="24"/>
  <c r="BR7" i="24"/>
  <c r="BR27" i="24" s="1"/>
  <c r="BR25" i="77"/>
  <c r="BR19" i="77"/>
  <c r="BR13" i="77"/>
  <c r="BR7" i="77"/>
  <c r="BR53" i="77" s="1"/>
  <c r="BR90" i="75" l="1"/>
  <c r="BR130" i="13"/>
  <c r="BR123" i="13"/>
  <c r="BR116" i="13"/>
  <c r="BR109" i="13"/>
  <c r="BR102" i="13"/>
  <c r="BR95" i="13"/>
  <c r="BR88" i="13"/>
  <c r="BR81" i="13"/>
  <c r="BR74" i="13"/>
  <c r="BR64" i="13"/>
  <c r="BR57" i="13"/>
  <c r="BR50" i="13"/>
  <c r="BR43" i="13"/>
  <c r="BR36" i="13"/>
  <c r="BR29" i="13"/>
  <c r="BR22" i="13"/>
  <c r="BR15" i="13"/>
  <c r="BR8" i="13"/>
  <c r="H14" i="14"/>
  <c r="H20" i="14"/>
  <c r="I3" i="14"/>
  <c r="J3" i="14"/>
  <c r="I4" i="14"/>
  <c r="J4" i="14"/>
  <c r="I5" i="14"/>
  <c r="J5" i="14"/>
  <c r="I6" i="14"/>
  <c r="J6" i="14"/>
  <c r="BR132" i="13" l="1"/>
  <c r="H6" i="14"/>
  <c r="H3" i="14"/>
  <c r="H5" i="14"/>
  <c r="H4" i="14"/>
  <c r="BR65" i="13"/>
  <c r="BR135" i="13" s="1"/>
  <c r="I20" i="15"/>
  <c r="I21" i="15"/>
  <c r="I22" i="15"/>
  <c r="I23" i="15"/>
  <c r="J108" i="76" l="1"/>
  <c r="I108" i="76"/>
  <c r="J107" i="76"/>
  <c r="I107" i="76"/>
  <c r="J106" i="76"/>
  <c r="I106" i="76"/>
  <c r="J105" i="76"/>
  <c r="I105" i="76"/>
  <c r="J102" i="76"/>
  <c r="I102" i="76"/>
  <c r="J101" i="76"/>
  <c r="I101" i="76"/>
  <c r="J100" i="76"/>
  <c r="I100" i="76"/>
  <c r="J99" i="76"/>
  <c r="I99" i="76"/>
  <c r="J92" i="76"/>
  <c r="I92" i="76"/>
  <c r="J91" i="76"/>
  <c r="I91" i="76"/>
  <c r="J90" i="76"/>
  <c r="I90" i="76"/>
  <c r="J89" i="76"/>
  <c r="I89" i="76"/>
  <c r="J86" i="76"/>
  <c r="I86" i="76"/>
  <c r="J85" i="76"/>
  <c r="I85" i="76"/>
  <c r="J84" i="76"/>
  <c r="I84" i="76"/>
  <c r="J83" i="76"/>
  <c r="I83" i="76"/>
  <c r="J76" i="76"/>
  <c r="I76" i="76"/>
  <c r="J75" i="76"/>
  <c r="I75" i="76"/>
  <c r="J74" i="76"/>
  <c r="I74" i="76"/>
  <c r="J73" i="76"/>
  <c r="I73" i="76"/>
  <c r="J70" i="76"/>
  <c r="I70" i="76"/>
  <c r="J69" i="76"/>
  <c r="I69" i="76"/>
  <c r="J68" i="76"/>
  <c r="I68" i="76"/>
  <c r="J67" i="76"/>
  <c r="I67" i="76"/>
  <c r="J60" i="76"/>
  <c r="I60" i="76"/>
  <c r="J59" i="76"/>
  <c r="I59" i="76"/>
  <c r="J58" i="76"/>
  <c r="I58" i="76"/>
  <c r="J57" i="76"/>
  <c r="I57" i="76"/>
  <c r="J54" i="76"/>
  <c r="I54" i="76"/>
  <c r="J53" i="76"/>
  <c r="I53" i="76"/>
  <c r="J52" i="76"/>
  <c r="I52" i="76"/>
  <c r="J51" i="76"/>
  <c r="I51" i="76"/>
  <c r="J44" i="76"/>
  <c r="I44" i="76"/>
  <c r="J43" i="76"/>
  <c r="I43" i="76"/>
  <c r="J42" i="76"/>
  <c r="I42" i="76"/>
  <c r="J41" i="76"/>
  <c r="I41" i="76"/>
  <c r="J38" i="76"/>
  <c r="I38" i="76"/>
  <c r="J37" i="76"/>
  <c r="I37" i="76"/>
  <c r="J36" i="76"/>
  <c r="I36" i="76"/>
  <c r="J35" i="76"/>
  <c r="I35" i="76"/>
  <c r="J28" i="76"/>
  <c r="I28" i="76"/>
  <c r="J27" i="76"/>
  <c r="I27" i="76"/>
  <c r="J26" i="76"/>
  <c r="I26" i="76"/>
  <c r="J25" i="76"/>
  <c r="I25" i="76"/>
  <c r="J22" i="76"/>
  <c r="I22" i="76"/>
  <c r="J21" i="76"/>
  <c r="I21" i="76"/>
  <c r="J20" i="76"/>
  <c r="I20" i="76"/>
  <c r="J19" i="76"/>
  <c r="I19" i="76"/>
  <c r="J12" i="76"/>
  <c r="I12" i="76"/>
  <c r="J11" i="76"/>
  <c r="I11" i="76"/>
  <c r="J10" i="76"/>
  <c r="I10" i="76"/>
  <c r="J9" i="76"/>
  <c r="I9" i="76"/>
  <c r="J6" i="76"/>
  <c r="I6" i="76"/>
  <c r="J5" i="76"/>
  <c r="I5" i="76"/>
  <c r="J4" i="76"/>
  <c r="I4" i="76"/>
  <c r="J3" i="76"/>
  <c r="I3" i="76"/>
  <c r="J84" i="75"/>
  <c r="I84" i="75"/>
  <c r="J83" i="75"/>
  <c r="I83" i="75"/>
  <c r="J82" i="75"/>
  <c r="I82" i="75"/>
  <c r="J81" i="75"/>
  <c r="I81" i="75"/>
  <c r="J78" i="75"/>
  <c r="I78" i="75"/>
  <c r="J77" i="75"/>
  <c r="I77" i="75"/>
  <c r="J76" i="75"/>
  <c r="I76" i="75"/>
  <c r="J75" i="75"/>
  <c r="I75" i="75"/>
  <c r="J72" i="75"/>
  <c r="I72" i="75"/>
  <c r="J71" i="75"/>
  <c r="I71" i="75"/>
  <c r="J70" i="75"/>
  <c r="I70" i="75"/>
  <c r="J69" i="75"/>
  <c r="I69" i="75"/>
  <c r="J62" i="75"/>
  <c r="I62" i="75"/>
  <c r="J61" i="75"/>
  <c r="I61" i="75"/>
  <c r="J60" i="75"/>
  <c r="I60" i="75"/>
  <c r="J59" i="75"/>
  <c r="I59" i="75"/>
  <c r="J56" i="75"/>
  <c r="I56" i="75"/>
  <c r="J55" i="75"/>
  <c r="I55" i="75"/>
  <c r="J54" i="75"/>
  <c r="I54" i="75"/>
  <c r="J53" i="75"/>
  <c r="I53" i="75"/>
  <c r="J50" i="75"/>
  <c r="I50" i="75"/>
  <c r="J49" i="75"/>
  <c r="I49" i="75"/>
  <c r="J48" i="75"/>
  <c r="I48" i="75"/>
  <c r="J47" i="75"/>
  <c r="I47" i="75"/>
  <c r="J18" i="75"/>
  <c r="I18" i="75"/>
  <c r="J17" i="75"/>
  <c r="I17" i="75"/>
  <c r="J16" i="75"/>
  <c r="I16" i="75"/>
  <c r="J15" i="75"/>
  <c r="I15" i="75"/>
  <c r="J12" i="75"/>
  <c r="I12" i="75"/>
  <c r="J11" i="75"/>
  <c r="I11" i="75"/>
  <c r="J10" i="75"/>
  <c r="I10" i="75"/>
  <c r="J9" i="75"/>
  <c r="I9" i="75"/>
  <c r="J6" i="75"/>
  <c r="I6" i="75"/>
  <c r="J5" i="75"/>
  <c r="I5" i="75"/>
  <c r="J4" i="75"/>
  <c r="I4" i="75"/>
  <c r="J3" i="75"/>
  <c r="I3" i="75"/>
  <c r="J28" i="74"/>
  <c r="I28" i="74"/>
  <c r="J27" i="74"/>
  <c r="I27" i="74"/>
  <c r="J26" i="74"/>
  <c r="I26" i="74"/>
  <c r="J25" i="74"/>
  <c r="I25" i="74"/>
  <c r="J22" i="74"/>
  <c r="I22" i="74"/>
  <c r="J21" i="74"/>
  <c r="I21" i="74"/>
  <c r="J20" i="74"/>
  <c r="I20" i="74"/>
  <c r="J19" i="74"/>
  <c r="I19" i="74"/>
  <c r="J12" i="74"/>
  <c r="I12" i="74"/>
  <c r="J11" i="74"/>
  <c r="I11" i="74"/>
  <c r="J10" i="74"/>
  <c r="I10" i="74"/>
  <c r="J9" i="74"/>
  <c r="I9" i="74"/>
  <c r="J6" i="74"/>
  <c r="I6" i="74"/>
  <c r="J5" i="74"/>
  <c r="I5" i="74"/>
  <c r="J4" i="74"/>
  <c r="I4" i="74"/>
  <c r="J3" i="74"/>
  <c r="I3" i="74"/>
  <c r="J40" i="73"/>
  <c r="I40" i="73"/>
  <c r="J39" i="73"/>
  <c r="I39" i="73"/>
  <c r="J38" i="73"/>
  <c r="I38" i="73"/>
  <c r="J37" i="73"/>
  <c r="I37" i="73"/>
  <c r="J28" i="73"/>
  <c r="I28" i="73"/>
  <c r="J27" i="73"/>
  <c r="I27" i="73"/>
  <c r="J26" i="73"/>
  <c r="I26" i="73"/>
  <c r="J25" i="73"/>
  <c r="I25" i="73"/>
  <c r="J18" i="73"/>
  <c r="I18" i="73"/>
  <c r="J17" i="73"/>
  <c r="I17" i="73"/>
  <c r="J16" i="73"/>
  <c r="I16" i="73"/>
  <c r="J15" i="73"/>
  <c r="I15" i="73"/>
  <c r="J6" i="73"/>
  <c r="I6" i="73"/>
  <c r="J5" i="73"/>
  <c r="I5" i="73"/>
  <c r="J4" i="73"/>
  <c r="I4" i="73"/>
  <c r="J3" i="73"/>
  <c r="I3" i="73"/>
  <c r="J44" i="71"/>
  <c r="I44" i="71"/>
  <c r="J43" i="71"/>
  <c r="I43" i="71"/>
  <c r="J42" i="71"/>
  <c r="I42" i="71"/>
  <c r="J41" i="71"/>
  <c r="I41" i="71"/>
  <c r="J38" i="71"/>
  <c r="I38" i="71"/>
  <c r="J37" i="71"/>
  <c r="I37" i="71"/>
  <c r="J36" i="71"/>
  <c r="I36" i="71"/>
  <c r="J35" i="71"/>
  <c r="I35" i="71"/>
  <c r="J28" i="71"/>
  <c r="I28" i="71"/>
  <c r="J27" i="71"/>
  <c r="I27" i="71"/>
  <c r="J26" i="71"/>
  <c r="I26" i="71"/>
  <c r="J25" i="71"/>
  <c r="I25" i="71"/>
  <c r="J22" i="71"/>
  <c r="I22" i="71"/>
  <c r="J21" i="71"/>
  <c r="I21" i="71"/>
  <c r="J20" i="71"/>
  <c r="I20" i="71"/>
  <c r="J19" i="71"/>
  <c r="I19" i="71"/>
  <c r="J12" i="71"/>
  <c r="I12" i="71"/>
  <c r="J11" i="71"/>
  <c r="I11" i="71"/>
  <c r="J10" i="71"/>
  <c r="I10" i="71"/>
  <c r="J9" i="71"/>
  <c r="I9" i="71"/>
  <c r="J6" i="71"/>
  <c r="I6" i="71"/>
  <c r="J5" i="71"/>
  <c r="I5" i="71"/>
  <c r="J4" i="71"/>
  <c r="I4" i="71"/>
  <c r="J3" i="71"/>
  <c r="I3" i="71"/>
  <c r="J40" i="72"/>
  <c r="I40" i="72"/>
  <c r="J39" i="72"/>
  <c r="I39" i="72"/>
  <c r="J38" i="72"/>
  <c r="I38" i="72"/>
  <c r="J37" i="72"/>
  <c r="I37" i="72"/>
  <c r="J28" i="72"/>
  <c r="I28" i="72"/>
  <c r="J27" i="72"/>
  <c r="I27" i="72"/>
  <c r="J26" i="72"/>
  <c r="I26" i="72"/>
  <c r="J25" i="72"/>
  <c r="I25" i="72"/>
  <c r="J18" i="72"/>
  <c r="I18" i="72"/>
  <c r="J17" i="72"/>
  <c r="I17" i="72"/>
  <c r="J16" i="72"/>
  <c r="I16" i="72"/>
  <c r="J15" i="72"/>
  <c r="I15" i="72"/>
  <c r="J6" i="72"/>
  <c r="I6" i="72"/>
  <c r="J5" i="72"/>
  <c r="I5" i="72"/>
  <c r="J4" i="72"/>
  <c r="I4" i="72"/>
  <c r="J3" i="72"/>
  <c r="I3" i="72"/>
  <c r="J12" i="70"/>
  <c r="I12" i="70"/>
  <c r="J11" i="70"/>
  <c r="I11" i="70"/>
  <c r="J10" i="70"/>
  <c r="I10" i="70"/>
  <c r="J9" i="70"/>
  <c r="I9" i="70"/>
  <c r="J6" i="70"/>
  <c r="I6" i="70"/>
  <c r="J5" i="70"/>
  <c r="I5" i="70"/>
  <c r="J4" i="70"/>
  <c r="I4" i="70"/>
  <c r="J3" i="70"/>
  <c r="I3" i="70"/>
  <c r="J12" i="69"/>
  <c r="I12" i="69"/>
  <c r="J11" i="69"/>
  <c r="I11" i="69"/>
  <c r="J10" i="69"/>
  <c r="I10" i="69"/>
  <c r="J9" i="69"/>
  <c r="I9" i="69"/>
  <c r="J6" i="69"/>
  <c r="I6" i="69"/>
  <c r="J5" i="69"/>
  <c r="I5" i="69"/>
  <c r="J4" i="69"/>
  <c r="I4" i="69"/>
  <c r="J3" i="69"/>
  <c r="I3" i="69"/>
  <c r="J36" i="66"/>
  <c r="I36" i="66"/>
  <c r="J35" i="66"/>
  <c r="I35" i="66"/>
  <c r="J34" i="66"/>
  <c r="I34" i="66"/>
  <c r="J33" i="66"/>
  <c r="I33" i="66"/>
  <c r="J24" i="66"/>
  <c r="I24" i="66"/>
  <c r="J23" i="66"/>
  <c r="I23" i="66"/>
  <c r="J22" i="66"/>
  <c r="I22" i="66"/>
  <c r="J21" i="66"/>
  <c r="I21" i="66"/>
  <c r="J18" i="66"/>
  <c r="I18" i="66"/>
  <c r="J17" i="66"/>
  <c r="I17" i="66"/>
  <c r="J16" i="66"/>
  <c r="I16" i="66"/>
  <c r="J15" i="66"/>
  <c r="I15" i="66"/>
  <c r="J12" i="66"/>
  <c r="I12" i="66"/>
  <c r="J11" i="66"/>
  <c r="I11" i="66"/>
  <c r="J10" i="66"/>
  <c r="I10" i="66"/>
  <c r="J9" i="66"/>
  <c r="I9" i="66"/>
  <c r="J6" i="66"/>
  <c r="I6" i="66"/>
  <c r="J5" i="66"/>
  <c r="I5" i="66"/>
  <c r="J4" i="66"/>
  <c r="I4" i="66"/>
  <c r="J3" i="66"/>
  <c r="I3" i="66"/>
  <c r="J12" i="64"/>
  <c r="I12" i="64"/>
  <c r="J11" i="64"/>
  <c r="I11" i="64"/>
  <c r="J10" i="64"/>
  <c r="I10" i="64"/>
  <c r="J9" i="64"/>
  <c r="I9" i="64"/>
  <c r="J6" i="64"/>
  <c r="I6" i="64"/>
  <c r="J5" i="64"/>
  <c r="I5" i="64"/>
  <c r="J4" i="64"/>
  <c r="I4" i="64"/>
  <c r="J3" i="64"/>
  <c r="I3" i="64"/>
  <c r="J12" i="63"/>
  <c r="I12" i="63"/>
  <c r="J11" i="63"/>
  <c r="I11" i="63"/>
  <c r="J10" i="63"/>
  <c r="I10" i="63"/>
  <c r="J9" i="63"/>
  <c r="I9" i="63"/>
  <c r="J6" i="63"/>
  <c r="I6" i="63"/>
  <c r="J5" i="63"/>
  <c r="I5" i="63"/>
  <c r="J4" i="63"/>
  <c r="I4" i="63"/>
  <c r="J3" i="63"/>
  <c r="I3" i="63"/>
  <c r="J18" i="62"/>
  <c r="I18" i="62"/>
  <c r="J17" i="62"/>
  <c r="I17" i="62"/>
  <c r="J16" i="62"/>
  <c r="I16" i="62"/>
  <c r="J15" i="62"/>
  <c r="I15" i="62"/>
  <c r="J6" i="62"/>
  <c r="I6" i="62"/>
  <c r="J5" i="62"/>
  <c r="I5" i="62"/>
  <c r="J4" i="62"/>
  <c r="I4" i="62"/>
  <c r="J3" i="62"/>
  <c r="I3" i="62"/>
  <c r="J12" i="61"/>
  <c r="I12" i="61"/>
  <c r="J11" i="61"/>
  <c r="I11" i="61"/>
  <c r="J10" i="61"/>
  <c r="I10" i="61"/>
  <c r="J9" i="61"/>
  <c r="I9" i="61"/>
  <c r="J6" i="61"/>
  <c r="I6" i="61"/>
  <c r="J5" i="61"/>
  <c r="I5" i="61"/>
  <c r="J4" i="61"/>
  <c r="I4" i="61"/>
  <c r="J3" i="61"/>
  <c r="I3" i="61"/>
  <c r="J12" i="60"/>
  <c r="I12" i="60"/>
  <c r="J11" i="60"/>
  <c r="I11" i="60"/>
  <c r="J10" i="60"/>
  <c r="I10" i="60"/>
  <c r="J9" i="60"/>
  <c r="I9" i="60"/>
  <c r="J6" i="60"/>
  <c r="I6" i="60"/>
  <c r="J5" i="60"/>
  <c r="I5" i="60"/>
  <c r="J4" i="60"/>
  <c r="I4" i="60"/>
  <c r="J3" i="60"/>
  <c r="I3" i="60"/>
  <c r="J28" i="56"/>
  <c r="I28" i="56"/>
  <c r="J27" i="56"/>
  <c r="I27" i="56"/>
  <c r="J26" i="56"/>
  <c r="I26" i="56"/>
  <c r="J25" i="56"/>
  <c r="I25" i="56"/>
  <c r="J22" i="56"/>
  <c r="I22" i="56"/>
  <c r="J21" i="56"/>
  <c r="I21" i="56"/>
  <c r="J20" i="56"/>
  <c r="I20" i="56"/>
  <c r="J19" i="56"/>
  <c r="I19" i="56"/>
  <c r="J12" i="56"/>
  <c r="I12" i="56"/>
  <c r="J11" i="56"/>
  <c r="I11" i="56"/>
  <c r="J10" i="56"/>
  <c r="I10" i="56"/>
  <c r="J9" i="56"/>
  <c r="I9" i="56"/>
  <c r="J6" i="56"/>
  <c r="I6" i="56"/>
  <c r="J5" i="56"/>
  <c r="I5" i="56"/>
  <c r="J4" i="56"/>
  <c r="I4" i="56"/>
  <c r="J3" i="56"/>
  <c r="I3" i="56"/>
  <c r="J12" i="58"/>
  <c r="I12" i="58"/>
  <c r="J11" i="58"/>
  <c r="I11" i="58"/>
  <c r="J10" i="58"/>
  <c r="I10" i="58"/>
  <c r="J9" i="58"/>
  <c r="I9" i="58"/>
  <c r="J6" i="58"/>
  <c r="I6" i="58"/>
  <c r="J5" i="58"/>
  <c r="I5" i="58"/>
  <c r="J4" i="58"/>
  <c r="I4" i="58"/>
  <c r="J3" i="58"/>
  <c r="I3" i="58"/>
  <c r="J32" i="65"/>
  <c r="I32" i="65"/>
  <c r="J31" i="65"/>
  <c r="I31" i="65"/>
  <c r="J30" i="65"/>
  <c r="I30" i="65"/>
  <c r="J29" i="65"/>
  <c r="I29" i="65"/>
  <c r="J28" i="65"/>
  <c r="I28" i="65"/>
  <c r="J25" i="65"/>
  <c r="I25" i="65"/>
  <c r="J24" i="65"/>
  <c r="I24" i="65"/>
  <c r="J23" i="65"/>
  <c r="I23" i="65"/>
  <c r="J22" i="65"/>
  <c r="I22" i="65"/>
  <c r="J21" i="65"/>
  <c r="I21" i="65"/>
  <c r="J14" i="65"/>
  <c r="I14" i="65"/>
  <c r="J13" i="65"/>
  <c r="I13" i="65"/>
  <c r="J12" i="65"/>
  <c r="I12" i="65"/>
  <c r="J11" i="65"/>
  <c r="I11" i="65"/>
  <c r="J10" i="65"/>
  <c r="I10" i="65"/>
  <c r="J7" i="65"/>
  <c r="I7" i="65"/>
  <c r="J6" i="65"/>
  <c r="I6" i="65"/>
  <c r="J5" i="65"/>
  <c r="I5" i="65"/>
  <c r="J4" i="65"/>
  <c r="I4" i="65"/>
  <c r="J3" i="65"/>
  <c r="I3" i="65"/>
  <c r="J74" i="52"/>
  <c r="I74" i="52"/>
  <c r="J73" i="52"/>
  <c r="I73" i="52"/>
  <c r="J72" i="52"/>
  <c r="I72" i="52"/>
  <c r="J71" i="52"/>
  <c r="I71" i="52"/>
  <c r="J62" i="52"/>
  <c r="I62" i="52"/>
  <c r="J61" i="52"/>
  <c r="I61" i="52"/>
  <c r="J60" i="52"/>
  <c r="I60" i="52"/>
  <c r="J59" i="52"/>
  <c r="I59" i="52"/>
  <c r="J52" i="52"/>
  <c r="I52" i="52"/>
  <c r="J51" i="52"/>
  <c r="I51" i="52"/>
  <c r="J50" i="52"/>
  <c r="I50" i="52"/>
  <c r="J49" i="52"/>
  <c r="I49" i="52"/>
  <c r="J40" i="52"/>
  <c r="I40" i="52"/>
  <c r="J39" i="52"/>
  <c r="I39" i="52"/>
  <c r="J38" i="52"/>
  <c r="I38" i="52"/>
  <c r="J37" i="52"/>
  <c r="I37" i="52"/>
  <c r="J34" i="52"/>
  <c r="I34" i="52"/>
  <c r="J33" i="52"/>
  <c r="I33" i="52"/>
  <c r="J32" i="52"/>
  <c r="I32" i="52"/>
  <c r="J31" i="52"/>
  <c r="I31" i="52"/>
  <c r="J28" i="52"/>
  <c r="I28" i="52"/>
  <c r="J27" i="52"/>
  <c r="I27" i="52"/>
  <c r="J26" i="52"/>
  <c r="I26" i="52"/>
  <c r="J25" i="52"/>
  <c r="I25" i="52"/>
  <c r="J18" i="52"/>
  <c r="I18" i="52"/>
  <c r="J17" i="52"/>
  <c r="I17" i="52"/>
  <c r="J16" i="52"/>
  <c r="I16" i="52"/>
  <c r="J15" i="52"/>
  <c r="I15" i="52"/>
  <c r="J6" i="52"/>
  <c r="I6" i="52"/>
  <c r="J5" i="52"/>
  <c r="I5" i="52"/>
  <c r="J4" i="52"/>
  <c r="I4" i="52"/>
  <c r="J3" i="52"/>
  <c r="I3" i="52"/>
  <c r="J12" i="47"/>
  <c r="I12" i="47"/>
  <c r="J11" i="47"/>
  <c r="I11" i="47"/>
  <c r="J10" i="47"/>
  <c r="I10" i="47"/>
  <c r="J9" i="47"/>
  <c r="I9" i="47"/>
  <c r="J6" i="47"/>
  <c r="I6" i="47"/>
  <c r="J5" i="47"/>
  <c r="I5" i="47"/>
  <c r="J4" i="47"/>
  <c r="I4" i="47"/>
  <c r="J3" i="47"/>
  <c r="I3" i="47"/>
  <c r="J12" i="46"/>
  <c r="I12" i="46"/>
  <c r="J11" i="46"/>
  <c r="I11" i="46"/>
  <c r="J10" i="46"/>
  <c r="I10" i="46"/>
  <c r="J9" i="46"/>
  <c r="I9" i="46"/>
  <c r="J6" i="46"/>
  <c r="I6" i="46"/>
  <c r="J5" i="46"/>
  <c r="I5" i="46"/>
  <c r="J4" i="46"/>
  <c r="I4" i="46"/>
  <c r="J3" i="46"/>
  <c r="I3" i="46"/>
  <c r="J12" i="44"/>
  <c r="I12" i="44"/>
  <c r="J11" i="44"/>
  <c r="I11" i="44"/>
  <c r="J10" i="44"/>
  <c r="I10" i="44"/>
  <c r="J9" i="44"/>
  <c r="I9" i="44"/>
  <c r="J6" i="44"/>
  <c r="I6" i="44"/>
  <c r="J5" i="44"/>
  <c r="I5" i="44"/>
  <c r="J4" i="44"/>
  <c r="I4" i="44"/>
  <c r="J3" i="44"/>
  <c r="I3" i="44"/>
  <c r="J27" i="42"/>
  <c r="I27" i="42"/>
  <c r="J26" i="42"/>
  <c r="I26" i="42"/>
  <c r="J25" i="42"/>
  <c r="I25" i="42"/>
  <c r="J24" i="42"/>
  <c r="I24" i="42"/>
  <c r="J21" i="42"/>
  <c r="I21" i="42"/>
  <c r="J20" i="42"/>
  <c r="I20" i="42"/>
  <c r="J19" i="42"/>
  <c r="I19" i="42"/>
  <c r="J18" i="42"/>
  <c r="I18" i="42"/>
  <c r="J12" i="42"/>
  <c r="I12" i="42"/>
  <c r="J11" i="42"/>
  <c r="I11" i="42"/>
  <c r="J10" i="42"/>
  <c r="I10" i="42"/>
  <c r="J9" i="42"/>
  <c r="I9" i="42"/>
  <c r="J6" i="42"/>
  <c r="I6" i="42"/>
  <c r="J5" i="42"/>
  <c r="I5" i="42"/>
  <c r="J4" i="42"/>
  <c r="I4" i="42"/>
  <c r="J3" i="42"/>
  <c r="I3" i="42"/>
  <c r="J12" i="43"/>
  <c r="I12" i="43"/>
  <c r="J11" i="43"/>
  <c r="I11" i="43"/>
  <c r="J10" i="43"/>
  <c r="I10" i="43"/>
  <c r="J9" i="43"/>
  <c r="I9" i="43"/>
  <c r="J6" i="43"/>
  <c r="I6" i="43"/>
  <c r="J5" i="43"/>
  <c r="I5" i="43"/>
  <c r="J4" i="43"/>
  <c r="I4" i="43"/>
  <c r="J3" i="43"/>
  <c r="I3" i="43"/>
  <c r="J12" i="29"/>
  <c r="I12" i="29"/>
  <c r="J11" i="29"/>
  <c r="I11" i="29"/>
  <c r="J10" i="29"/>
  <c r="I10" i="29"/>
  <c r="J9" i="29"/>
  <c r="I9" i="29"/>
  <c r="J6" i="29"/>
  <c r="I6" i="29"/>
  <c r="J5" i="29"/>
  <c r="I5" i="29"/>
  <c r="J4" i="29"/>
  <c r="I4" i="29"/>
  <c r="J3" i="29"/>
  <c r="I3" i="29"/>
  <c r="J25" i="30"/>
  <c r="I25" i="30"/>
  <c r="J24" i="30"/>
  <c r="I24" i="30"/>
  <c r="J23" i="30"/>
  <c r="I23" i="30"/>
  <c r="J22" i="30"/>
  <c r="I22" i="30"/>
  <c r="J19" i="30"/>
  <c r="I19" i="30"/>
  <c r="J18" i="30"/>
  <c r="I18" i="30"/>
  <c r="J17" i="30"/>
  <c r="I17" i="30"/>
  <c r="J16" i="30"/>
  <c r="I16" i="30"/>
  <c r="J13" i="30"/>
  <c r="I13" i="30"/>
  <c r="J12" i="30"/>
  <c r="I12" i="30"/>
  <c r="J11" i="30"/>
  <c r="I11" i="30"/>
  <c r="J10" i="30"/>
  <c r="I10" i="30"/>
  <c r="J7" i="30"/>
  <c r="I7" i="30"/>
  <c r="J6" i="30"/>
  <c r="I6" i="30"/>
  <c r="J5" i="30"/>
  <c r="I5" i="30"/>
  <c r="J4" i="30"/>
  <c r="I4" i="30"/>
  <c r="J3" i="30"/>
  <c r="I3" i="30"/>
  <c r="J12" i="27"/>
  <c r="I12" i="27"/>
  <c r="J11" i="27"/>
  <c r="I11" i="27"/>
  <c r="J10" i="27"/>
  <c r="I10" i="27"/>
  <c r="J9" i="27"/>
  <c r="I9" i="27"/>
  <c r="J6" i="27"/>
  <c r="I6" i="27"/>
  <c r="J5" i="27"/>
  <c r="I5" i="27"/>
  <c r="J4" i="27"/>
  <c r="I4" i="27"/>
  <c r="J3" i="27"/>
  <c r="I3" i="27"/>
  <c r="J12" i="26"/>
  <c r="I12" i="26"/>
  <c r="J11" i="26"/>
  <c r="I11" i="26"/>
  <c r="J10" i="26"/>
  <c r="I10" i="26"/>
  <c r="J9" i="26"/>
  <c r="I9" i="26"/>
  <c r="J6" i="26"/>
  <c r="I6" i="26"/>
  <c r="J5" i="26"/>
  <c r="I5" i="26"/>
  <c r="J4" i="26"/>
  <c r="I4" i="26"/>
  <c r="J3" i="26"/>
  <c r="I3" i="26"/>
  <c r="J24" i="24"/>
  <c r="I24" i="24"/>
  <c r="J23" i="24"/>
  <c r="I23" i="24"/>
  <c r="J22" i="24"/>
  <c r="I22" i="24"/>
  <c r="J21" i="24"/>
  <c r="I21" i="24"/>
  <c r="J12" i="24"/>
  <c r="I12" i="24"/>
  <c r="J11" i="24"/>
  <c r="I11" i="24"/>
  <c r="J10" i="24"/>
  <c r="I10" i="24"/>
  <c r="J9" i="24"/>
  <c r="I9" i="24"/>
  <c r="J6" i="24"/>
  <c r="I6" i="24"/>
  <c r="J5" i="24"/>
  <c r="I5" i="24"/>
  <c r="J4" i="24"/>
  <c r="I4" i="24"/>
  <c r="J3" i="24"/>
  <c r="I3" i="24"/>
  <c r="AQ24" i="77"/>
  <c r="AP24" i="77"/>
  <c r="AQ23" i="77"/>
  <c r="AP23" i="77"/>
  <c r="AQ22" i="77"/>
  <c r="AP22" i="77"/>
  <c r="AQ21" i="77"/>
  <c r="AP21" i="77"/>
  <c r="AQ6" i="77"/>
  <c r="AP6" i="77"/>
  <c r="AQ5" i="77"/>
  <c r="AP5" i="77"/>
  <c r="AQ4" i="77"/>
  <c r="AP4" i="77"/>
  <c r="AQ3" i="77"/>
  <c r="AP3" i="77"/>
  <c r="J63" i="13"/>
  <c r="I63" i="13"/>
  <c r="J62" i="13"/>
  <c r="I62" i="13"/>
  <c r="J61" i="13"/>
  <c r="I61" i="13"/>
  <c r="J60" i="13"/>
  <c r="I60" i="13"/>
  <c r="J59" i="13"/>
  <c r="I59" i="13"/>
  <c r="J14" i="13"/>
  <c r="I14" i="13"/>
  <c r="J13" i="13"/>
  <c r="I13" i="13"/>
  <c r="J12" i="13"/>
  <c r="I12" i="13"/>
  <c r="J11" i="13"/>
  <c r="I11" i="13"/>
  <c r="J10" i="13"/>
  <c r="I10" i="13"/>
  <c r="J7" i="13"/>
  <c r="I7" i="13"/>
  <c r="J6" i="13"/>
  <c r="I6" i="13"/>
  <c r="J5" i="13"/>
  <c r="I5" i="13"/>
  <c r="J4" i="13"/>
  <c r="I4" i="13"/>
  <c r="J3" i="13"/>
  <c r="I3" i="13"/>
  <c r="J24" i="14"/>
  <c r="I24" i="14"/>
  <c r="J23" i="14"/>
  <c r="I23" i="14"/>
  <c r="J22" i="14"/>
  <c r="I22" i="14"/>
  <c r="J21" i="14"/>
  <c r="I21" i="14"/>
  <c r="M290" i="15"/>
  <c r="L290" i="15"/>
  <c r="M289" i="15"/>
  <c r="L289" i="15"/>
  <c r="M288" i="15"/>
  <c r="L288" i="15"/>
  <c r="M287" i="15"/>
  <c r="L287" i="15"/>
  <c r="M274" i="15"/>
  <c r="L274" i="15"/>
  <c r="M273" i="15"/>
  <c r="L273" i="15"/>
  <c r="M272" i="15"/>
  <c r="L272" i="15"/>
  <c r="M271" i="15"/>
  <c r="L271" i="15"/>
  <c r="M258" i="15"/>
  <c r="L258" i="15"/>
  <c r="M257" i="15"/>
  <c r="L257" i="15"/>
  <c r="M256" i="15"/>
  <c r="L256" i="15"/>
  <c r="M255" i="15"/>
  <c r="L255" i="15"/>
  <c r="M56" i="15"/>
  <c r="L56" i="15"/>
  <c r="M55" i="15"/>
  <c r="L55" i="15"/>
  <c r="M54" i="15"/>
  <c r="L54" i="15"/>
  <c r="M53" i="15"/>
  <c r="L53" i="15"/>
  <c r="M39" i="15"/>
  <c r="L39" i="15"/>
  <c r="M38" i="15"/>
  <c r="L38" i="15"/>
  <c r="M37" i="15"/>
  <c r="L37" i="15"/>
  <c r="M36" i="15"/>
  <c r="L36" i="15"/>
  <c r="M29" i="15"/>
  <c r="L29" i="15"/>
  <c r="M28" i="15"/>
  <c r="L28" i="15"/>
  <c r="M27" i="15"/>
  <c r="L27" i="15"/>
  <c r="M26" i="15"/>
  <c r="L26" i="15"/>
  <c r="M23" i="15"/>
  <c r="L23" i="15"/>
  <c r="M22" i="15"/>
  <c r="L22" i="15"/>
  <c r="M21" i="15"/>
  <c r="L21" i="15"/>
  <c r="M20" i="15"/>
  <c r="L20" i="15"/>
  <c r="M13" i="15"/>
  <c r="L13" i="15"/>
  <c r="M12" i="15"/>
  <c r="L12" i="15"/>
  <c r="M11" i="15"/>
  <c r="L11" i="15"/>
  <c r="M10" i="15"/>
  <c r="L10" i="15"/>
  <c r="M7" i="15"/>
  <c r="L7" i="15"/>
  <c r="M6" i="15"/>
  <c r="L6" i="15"/>
  <c r="M5" i="15"/>
  <c r="L5" i="15"/>
  <c r="M4" i="15"/>
  <c r="L4" i="15"/>
  <c r="K4" i="15" l="1"/>
  <c r="BR25" i="14" l="1"/>
  <c r="BR19" i="14"/>
  <c r="BR13" i="14"/>
  <c r="BR7" i="14"/>
  <c r="BR74" i="14" l="1"/>
  <c r="BU322" i="15" s="1"/>
  <c r="BU328" i="15"/>
  <c r="BU327" i="15"/>
  <c r="BQ41" i="73"/>
  <c r="BQ35" i="73"/>
  <c r="BQ29" i="73"/>
  <c r="BQ43" i="73" s="1"/>
  <c r="BQ19" i="73"/>
  <c r="BQ13" i="73"/>
  <c r="BQ21" i="73" s="1"/>
  <c r="BQ46" i="73" s="1"/>
  <c r="BQ7" i="73"/>
  <c r="BQ35" i="65"/>
  <c r="BQ33" i="65"/>
  <c r="BQ26" i="65"/>
  <c r="BQ17" i="65"/>
  <c r="BQ38" i="65" s="1"/>
  <c r="BQ15" i="65"/>
  <c r="BQ8" i="65"/>
  <c r="BU329" i="15" l="1"/>
  <c r="BU330" i="15" s="1"/>
  <c r="BT297" i="15"/>
  <c r="BT291" i="15"/>
  <c r="BT281" i="15"/>
  <c r="BT275" i="15"/>
  <c r="BQ109" i="76"/>
  <c r="BQ103" i="76"/>
  <c r="BQ111" i="76" s="1"/>
  <c r="BQ93" i="76"/>
  <c r="BQ87" i="76"/>
  <c r="BQ95" i="76" s="1"/>
  <c r="BQ77" i="76"/>
  <c r="BQ71" i="76"/>
  <c r="BQ79" i="76" s="1"/>
  <c r="BQ61" i="76"/>
  <c r="BQ55" i="76"/>
  <c r="BQ45" i="76"/>
  <c r="BQ39" i="76"/>
  <c r="BQ47" i="76" s="1"/>
  <c r="BQ29" i="76"/>
  <c r="BQ23" i="76"/>
  <c r="BQ31" i="76" s="1"/>
  <c r="BQ13" i="76"/>
  <c r="BQ7" i="76"/>
  <c r="BQ15" i="76" s="1"/>
  <c r="BQ85" i="75"/>
  <c r="BQ79" i="75"/>
  <c r="BQ73" i="75"/>
  <c r="BQ63" i="75"/>
  <c r="BQ57" i="75"/>
  <c r="BQ65" i="75" s="1"/>
  <c r="BQ51" i="75"/>
  <c r="BQ41" i="75"/>
  <c r="BQ35" i="75"/>
  <c r="BQ29" i="75"/>
  <c r="BQ43" i="75" s="1"/>
  <c r="BQ19" i="75"/>
  <c r="BQ13" i="75"/>
  <c r="BQ7" i="75"/>
  <c r="BQ29" i="74"/>
  <c r="BQ23" i="74"/>
  <c r="BQ31" i="74" s="1"/>
  <c r="BQ15" i="74"/>
  <c r="BQ34" i="74" s="1"/>
  <c r="BQ13" i="74"/>
  <c r="BQ7" i="74"/>
  <c r="BQ45" i="71"/>
  <c r="BQ39" i="71"/>
  <c r="BQ47" i="71" s="1"/>
  <c r="BQ29" i="71"/>
  <c r="BQ23" i="71"/>
  <c r="BQ13" i="71"/>
  <c r="BQ7" i="71"/>
  <c r="BQ15" i="71" s="1"/>
  <c r="BQ41" i="72"/>
  <c r="BQ35" i="72"/>
  <c r="BQ43" i="72" s="1"/>
  <c r="BQ29" i="72"/>
  <c r="BQ19" i="72"/>
  <c r="BQ13" i="72"/>
  <c r="BQ7" i="72"/>
  <c r="BQ21" i="72" s="1"/>
  <c r="BQ13" i="70"/>
  <c r="BQ7" i="70"/>
  <c r="BQ15" i="70" s="1"/>
  <c r="BQ13" i="69"/>
  <c r="BQ7" i="69"/>
  <c r="BQ15" i="69" s="1"/>
  <c r="BQ37" i="66"/>
  <c r="BQ25" i="66"/>
  <c r="BQ19" i="66"/>
  <c r="BQ13" i="66"/>
  <c r="BQ7" i="66"/>
  <c r="BQ13" i="64"/>
  <c r="BQ7" i="64"/>
  <c r="BQ15" i="64" s="1"/>
  <c r="BQ13" i="63"/>
  <c r="BQ7" i="63"/>
  <c r="BQ15" i="63" s="1"/>
  <c r="BQ19" i="62"/>
  <c r="BQ13" i="62"/>
  <c r="BQ7" i="62"/>
  <c r="BQ20" i="62" s="1"/>
  <c r="BQ13" i="61"/>
  <c r="BQ7" i="61"/>
  <c r="BQ15" i="61" s="1"/>
  <c r="BQ15" i="60"/>
  <c r="BQ13" i="60"/>
  <c r="BQ7" i="60"/>
  <c r="BQ13" i="58"/>
  <c r="BQ7" i="58"/>
  <c r="BQ15" i="58" s="1"/>
  <c r="BQ13" i="47"/>
  <c r="BQ7" i="47"/>
  <c r="BQ15" i="47" s="1"/>
  <c r="BQ13" i="29"/>
  <c r="BQ7" i="29"/>
  <c r="BQ15" i="29" s="1"/>
  <c r="BQ13" i="27"/>
  <c r="BQ7" i="27"/>
  <c r="BQ15" i="27" s="1"/>
  <c r="BQ130" i="13"/>
  <c r="BQ123" i="13"/>
  <c r="BQ116" i="13"/>
  <c r="BQ109" i="13"/>
  <c r="BQ102" i="13"/>
  <c r="BQ95" i="13"/>
  <c r="BQ88" i="13"/>
  <c r="BQ81" i="13"/>
  <c r="BQ74" i="13"/>
  <c r="BQ64" i="13"/>
  <c r="BQ57" i="13"/>
  <c r="BQ50" i="13"/>
  <c r="BQ43" i="13"/>
  <c r="BQ36" i="13"/>
  <c r="BQ29" i="13"/>
  <c r="BQ22" i="13"/>
  <c r="BQ15" i="13"/>
  <c r="BQ8" i="13"/>
  <c r="BQ63" i="76" l="1"/>
  <c r="BQ114" i="76" s="1"/>
  <c r="BT283" i="15"/>
  <c r="BQ132" i="13"/>
  <c r="BQ31" i="71"/>
  <c r="BQ87" i="75"/>
  <c r="BT299" i="15"/>
  <c r="BQ65" i="13"/>
  <c r="BQ39" i="66"/>
  <c r="BQ21" i="75"/>
  <c r="BQ90" i="75" s="1"/>
  <c r="BQ50" i="71"/>
  <c r="BQ135" i="13"/>
  <c r="BQ46" i="72"/>
  <c r="BT319" i="15" l="1"/>
  <c r="BQ29" i="56"/>
  <c r="BQ23" i="56"/>
  <c r="BQ31" i="56" s="1"/>
  <c r="BQ13" i="56"/>
  <c r="BQ7" i="56"/>
  <c r="BQ15" i="56" s="1"/>
  <c r="BQ34" i="56" s="1"/>
  <c r="BQ90" i="52"/>
  <c r="BQ92" i="52" s="1"/>
  <c r="BQ84" i="52"/>
  <c r="BQ75" i="52"/>
  <c r="BQ69" i="52"/>
  <c r="BQ63" i="52"/>
  <c r="BQ77" i="52" s="1"/>
  <c r="BQ53" i="52"/>
  <c r="BQ47" i="52"/>
  <c r="BQ41" i="52"/>
  <c r="BQ35" i="52"/>
  <c r="BQ29" i="52"/>
  <c r="BQ55" i="52" s="1"/>
  <c r="BQ19" i="52"/>
  <c r="BQ21" i="52" s="1"/>
  <c r="BQ13" i="52"/>
  <c r="BQ7" i="52"/>
  <c r="BQ13" i="46"/>
  <c r="BQ7" i="46"/>
  <c r="BQ15" i="46" s="1"/>
  <c r="BQ29" i="42"/>
  <c r="BQ28" i="42"/>
  <c r="BQ22" i="42"/>
  <c r="BQ13" i="42"/>
  <c r="BQ7" i="42"/>
  <c r="BQ14" i="42" s="1"/>
  <c r="BQ32" i="42" s="1"/>
  <c r="BQ13" i="43"/>
  <c r="BQ7" i="43"/>
  <c r="BQ15" i="43" s="1"/>
  <c r="BQ26" i="30"/>
  <c r="BQ20" i="30"/>
  <c r="BQ28" i="30" s="1"/>
  <c r="BQ14" i="30"/>
  <c r="BQ8" i="30"/>
  <c r="BQ13" i="26"/>
  <c r="BQ7" i="26"/>
  <c r="BQ15" i="26" s="1"/>
  <c r="BQ25" i="24"/>
  <c r="BQ13" i="24"/>
  <c r="BQ7" i="24"/>
  <c r="BQ19" i="24"/>
  <c r="BQ27" i="24"/>
  <c r="BQ25" i="77"/>
  <c r="BQ19" i="77"/>
  <c r="BQ13" i="77"/>
  <c r="BQ7" i="77"/>
  <c r="BQ25" i="14"/>
  <c r="BQ19" i="14"/>
  <c r="BQ13" i="14"/>
  <c r="BQ7" i="14"/>
  <c r="D26" i="30"/>
  <c r="D7" i="72"/>
  <c r="D13" i="76"/>
  <c r="D55" i="76"/>
  <c r="BP109" i="76"/>
  <c r="BP103" i="76"/>
  <c r="BP93" i="76"/>
  <c r="BP87" i="76"/>
  <c r="BP77" i="76"/>
  <c r="BP71" i="76"/>
  <c r="BP79" i="76" s="1"/>
  <c r="BP61" i="76"/>
  <c r="BP55" i="76"/>
  <c r="BP63" i="76" s="1"/>
  <c r="BP47" i="76"/>
  <c r="BP45" i="76"/>
  <c r="BP39" i="76"/>
  <c r="BP29" i="76"/>
  <c r="BP23" i="76"/>
  <c r="BP31" i="76" s="1"/>
  <c r="BP13" i="76"/>
  <c r="BP7" i="76"/>
  <c r="BP15" i="76" s="1"/>
  <c r="BP85" i="75"/>
  <c r="BP79" i="75"/>
  <c r="BP73" i="75"/>
  <c r="BP65" i="75"/>
  <c r="BP63" i="75"/>
  <c r="BP57" i="75"/>
  <c r="BP51" i="75"/>
  <c r="BP41" i="75"/>
  <c r="BP35" i="75"/>
  <c r="BP29" i="75"/>
  <c r="BP43" i="75" s="1"/>
  <c r="BP19" i="75"/>
  <c r="BP13" i="75"/>
  <c r="BP21" i="75" s="1"/>
  <c r="BP7" i="75"/>
  <c r="BP31" i="74"/>
  <c r="BP29" i="74"/>
  <c r="BP23" i="74"/>
  <c r="BP15" i="74"/>
  <c r="BP34" i="74" s="1"/>
  <c r="BP13" i="74"/>
  <c r="BP7" i="74"/>
  <c r="BP41" i="73"/>
  <c r="BP35" i="73"/>
  <c r="BP29" i="73"/>
  <c r="BP43" i="73" s="1"/>
  <c r="BP21" i="73"/>
  <c r="BP19" i="73"/>
  <c r="BP13" i="73"/>
  <c r="BP7" i="73"/>
  <c r="BP43" i="72"/>
  <c r="BP41" i="72"/>
  <c r="BP35" i="72"/>
  <c r="BP29" i="72"/>
  <c r="BP21" i="72"/>
  <c r="BP46" i="72" s="1"/>
  <c r="BP19" i="72"/>
  <c r="BP13" i="72"/>
  <c r="BP7" i="72"/>
  <c r="BP45" i="71"/>
  <c r="BP39" i="71"/>
  <c r="BP47" i="71" s="1"/>
  <c r="BP29" i="71"/>
  <c r="BP23" i="71"/>
  <c r="BP31" i="71" s="1"/>
  <c r="BP13" i="71"/>
  <c r="BP7" i="71"/>
  <c r="BP15" i="71" s="1"/>
  <c r="BP13" i="70"/>
  <c r="BP7" i="70"/>
  <c r="BP15" i="70" s="1"/>
  <c r="BP13" i="69"/>
  <c r="BP7" i="69"/>
  <c r="BP15" i="69" s="1"/>
  <c r="BP37" i="66"/>
  <c r="BP25" i="66"/>
  <c r="BP19" i="66"/>
  <c r="BP13" i="66"/>
  <c r="BP7" i="66"/>
  <c r="BP15" i="64"/>
  <c r="BP13" i="64"/>
  <c r="BP7" i="64"/>
  <c r="BP13" i="63"/>
  <c r="BP7" i="63"/>
  <c r="BP15" i="63" s="1"/>
  <c r="BP19" i="62"/>
  <c r="BP13" i="62"/>
  <c r="BP20" i="62" s="1"/>
  <c r="BP7" i="62"/>
  <c r="BP15" i="61"/>
  <c r="BP13" i="61"/>
  <c r="BP7" i="61"/>
  <c r="BP15" i="60"/>
  <c r="BP13" i="60"/>
  <c r="BP7" i="60"/>
  <c r="BP29" i="56"/>
  <c r="BP23" i="56"/>
  <c r="BP31" i="56" s="1"/>
  <c r="BP13" i="56"/>
  <c r="BP15" i="56" s="1"/>
  <c r="BP34" i="56" s="1"/>
  <c r="BP7" i="56"/>
  <c r="BP13" i="58"/>
  <c r="BP7" i="58"/>
  <c r="BP15" i="58" s="1"/>
  <c r="BP33" i="65"/>
  <c r="BP26" i="65"/>
  <c r="BP35" i="65" s="1"/>
  <c r="BP15" i="65"/>
  <c r="BP8" i="65"/>
  <c r="BP17" i="65" s="1"/>
  <c r="BP38" i="65" s="1"/>
  <c r="BP90" i="52"/>
  <c r="BP84" i="52"/>
  <c r="BP92" i="52" s="1"/>
  <c r="BP77" i="52"/>
  <c r="BP75" i="52"/>
  <c r="BP69" i="52"/>
  <c r="BP63" i="52"/>
  <c r="BP53" i="52"/>
  <c r="BP47" i="52"/>
  <c r="BP41" i="52"/>
  <c r="BP35" i="52"/>
  <c r="BP55" i="52" s="1"/>
  <c r="BP29" i="52"/>
  <c r="BP19" i="52"/>
  <c r="BP13" i="52"/>
  <c r="BP7" i="52"/>
  <c r="BP21" i="52" s="1"/>
  <c r="BP13" i="47"/>
  <c r="BP7" i="47"/>
  <c r="BP15" i="47" s="1"/>
  <c r="BP13" i="46"/>
  <c r="BP7" i="46"/>
  <c r="BP15" i="46" s="1"/>
  <c r="BP29" i="42"/>
  <c r="BP28" i="42"/>
  <c r="BP22" i="42"/>
  <c r="BP14" i="42"/>
  <c r="BP32" i="42" s="1"/>
  <c r="BP13" i="42"/>
  <c r="BP7" i="42"/>
  <c r="BP13" i="43"/>
  <c r="BP7" i="43"/>
  <c r="BP15" i="43" s="1"/>
  <c r="BP13" i="29"/>
  <c r="BP7" i="29"/>
  <c r="BP15" i="29" s="1"/>
  <c r="BP26" i="30"/>
  <c r="BP20" i="30"/>
  <c r="BP28" i="30" s="1"/>
  <c r="BP14" i="30"/>
  <c r="BP8" i="30"/>
  <c r="BP13" i="27"/>
  <c r="BP7" i="27"/>
  <c r="BP15" i="27" s="1"/>
  <c r="BP13" i="26"/>
  <c r="BP7" i="26"/>
  <c r="BP15" i="26" s="1"/>
  <c r="BP25" i="24"/>
  <c r="BP19" i="24"/>
  <c r="BP13" i="24"/>
  <c r="BP7" i="24"/>
  <c r="BP27" i="24" s="1"/>
  <c r="BP25" i="77"/>
  <c r="BP19" i="77"/>
  <c r="BP13" i="77"/>
  <c r="BP7" i="77"/>
  <c r="BP130" i="13"/>
  <c r="BP123" i="13"/>
  <c r="BP116" i="13"/>
  <c r="BP109" i="13"/>
  <c r="BP102" i="13"/>
  <c r="BP95" i="13"/>
  <c r="BP88" i="13"/>
  <c r="BP81" i="13"/>
  <c r="BP74" i="13"/>
  <c r="BP64" i="13"/>
  <c r="BP57" i="13"/>
  <c r="BP50" i="13"/>
  <c r="BP43" i="13"/>
  <c r="BP36" i="13"/>
  <c r="BP29" i="13"/>
  <c r="BP22" i="13"/>
  <c r="BP15" i="13"/>
  <c r="BP8" i="13"/>
  <c r="BP25" i="14"/>
  <c r="BP19" i="14"/>
  <c r="BP13" i="14"/>
  <c r="BP7" i="14"/>
  <c r="BS313" i="15"/>
  <c r="BS307" i="15"/>
  <c r="BS297" i="15"/>
  <c r="BS291" i="15"/>
  <c r="BS281" i="15"/>
  <c r="BS275" i="15"/>
  <c r="BO19" i="62"/>
  <c r="BO13" i="62"/>
  <c r="BO7" i="62"/>
  <c r="BO20" i="62" s="1"/>
  <c r="BO13" i="61"/>
  <c r="BO15" i="61" s="1"/>
  <c r="BO7" i="61"/>
  <c r="BO13" i="60"/>
  <c r="BO7" i="60"/>
  <c r="BO15" i="60" s="1"/>
  <c r="BO31" i="56"/>
  <c r="BO29" i="56"/>
  <c r="BO23" i="56"/>
  <c r="BO13" i="56"/>
  <c r="BO7" i="56"/>
  <c r="BO15" i="56" s="1"/>
  <c r="BO34" i="56" s="1"/>
  <c r="BO13" i="58"/>
  <c r="BO7" i="58"/>
  <c r="BO15" i="58" s="1"/>
  <c r="BO33" i="65"/>
  <c r="BO26" i="65"/>
  <c r="BO35" i="65" s="1"/>
  <c r="BO38" i="65" s="1"/>
  <c r="BO17" i="65"/>
  <c r="BO15" i="65"/>
  <c r="BO8" i="65"/>
  <c r="BO90" i="52"/>
  <c r="BO92" i="52" s="1"/>
  <c r="BO84" i="52"/>
  <c r="BO75" i="52"/>
  <c r="BO77" i="52" s="1"/>
  <c r="BO69" i="52"/>
  <c r="BO63" i="52"/>
  <c r="BO53" i="52"/>
  <c r="BO47" i="52"/>
  <c r="BO41" i="52"/>
  <c r="BO35" i="52"/>
  <c r="BO29" i="52"/>
  <c r="BO55" i="52" s="1"/>
  <c r="BO19" i="52"/>
  <c r="BO13" i="52"/>
  <c r="BO7" i="52"/>
  <c r="BO21" i="52" s="1"/>
  <c r="BO13" i="47"/>
  <c r="BO7" i="47"/>
  <c r="BO15" i="47" s="1"/>
  <c r="BO15" i="46"/>
  <c r="BO13" i="46"/>
  <c r="BO7" i="46"/>
  <c r="BO28" i="42"/>
  <c r="BO22" i="42"/>
  <c r="BO29" i="42" s="1"/>
  <c r="BO13" i="42"/>
  <c r="BO14" i="42" s="1"/>
  <c r="BO32" i="42" s="1"/>
  <c r="BO7" i="42"/>
  <c r="BO13" i="43"/>
  <c r="BO7" i="43"/>
  <c r="BO15" i="43" s="1"/>
  <c r="BO13" i="29"/>
  <c r="BO7" i="29"/>
  <c r="BO15" i="29" s="1"/>
  <c r="BO26" i="30"/>
  <c r="BO20" i="30"/>
  <c r="BO14" i="30"/>
  <c r="BO8" i="30"/>
  <c r="BO13" i="27"/>
  <c r="BO7" i="27"/>
  <c r="BO15" i="27" s="1"/>
  <c r="BO13" i="26"/>
  <c r="BO7" i="26"/>
  <c r="BO15" i="26" s="1"/>
  <c r="BO25" i="24"/>
  <c r="BO19" i="24"/>
  <c r="BO13" i="24"/>
  <c r="BO7" i="24"/>
  <c r="BO25" i="77"/>
  <c r="BO19" i="77"/>
  <c r="BO13" i="77"/>
  <c r="BO7" i="77"/>
  <c r="BO53" i="77" s="1"/>
  <c r="BO130" i="13"/>
  <c r="BO123" i="13"/>
  <c r="BO116" i="13"/>
  <c r="BO109" i="13"/>
  <c r="BO102" i="13"/>
  <c r="BO95" i="13"/>
  <c r="BO88" i="13"/>
  <c r="BO81" i="13"/>
  <c r="BO74" i="13"/>
  <c r="BO64" i="13"/>
  <c r="BO57" i="13"/>
  <c r="BO50" i="13"/>
  <c r="BO43" i="13"/>
  <c r="BO36" i="13"/>
  <c r="BO29" i="13"/>
  <c r="BO22" i="13"/>
  <c r="BO15" i="13"/>
  <c r="BO8" i="13"/>
  <c r="BO25" i="14"/>
  <c r="BO19" i="14"/>
  <c r="BO13" i="14"/>
  <c r="BO7" i="14"/>
  <c r="BO15" i="63"/>
  <c r="BO13" i="63"/>
  <c r="BO7" i="63"/>
  <c r="BO13" i="64"/>
  <c r="BO7" i="64"/>
  <c r="BO15" i="64" s="1"/>
  <c r="BO37" i="66"/>
  <c r="BO25" i="66"/>
  <c r="BO19" i="66"/>
  <c r="BO13" i="66"/>
  <c r="BO7" i="66"/>
  <c r="BO13" i="69"/>
  <c r="BO15" i="69" s="1"/>
  <c r="BO7" i="69"/>
  <c r="BO15" i="70"/>
  <c r="BO13" i="70"/>
  <c r="BO7" i="70"/>
  <c r="D23" i="71"/>
  <c r="BO45" i="71"/>
  <c r="BO47" i="71" s="1"/>
  <c r="BO39" i="71"/>
  <c r="BO29" i="71"/>
  <c r="BO23" i="71"/>
  <c r="BO31" i="71" s="1"/>
  <c r="BO13" i="71"/>
  <c r="BO7" i="71"/>
  <c r="BO15" i="71" s="1"/>
  <c r="BO41" i="72"/>
  <c r="BO35" i="72"/>
  <c r="BO29" i="72"/>
  <c r="BO43" i="72" s="1"/>
  <c r="BO19" i="72"/>
  <c r="BO13" i="72"/>
  <c r="BO7" i="72"/>
  <c r="BO21" i="72" s="1"/>
  <c r="BO46" i="72" s="1"/>
  <c r="BO41" i="73"/>
  <c r="BO35" i="73"/>
  <c r="BO29" i="73"/>
  <c r="BO43" i="73" s="1"/>
  <c r="BO19" i="73"/>
  <c r="BO13" i="73"/>
  <c r="BO7" i="73"/>
  <c r="BO31" i="74"/>
  <c r="BO29" i="74"/>
  <c r="BO23" i="74"/>
  <c r="BO13" i="74"/>
  <c r="BO7" i="74"/>
  <c r="BO15" i="74" s="1"/>
  <c r="BO34" i="74" s="1"/>
  <c r="BO85" i="75"/>
  <c r="BO79" i="75"/>
  <c r="BO73" i="75"/>
  <c r="BO63" i="75"/>
  <c r="BO57" i="75"/>
  <c r="BO65" i="75" s="1"/>
  <c r="BO51" i="75"/>
  <c r="BO41" i="75"/>
  <c r="BO35" i="75"/>
  <c r="BO29" i="75"/>
  <c r="BO19" i="75"/>
  <c r="BO13" i="75"/>
  <c r="BO21" i="75" s="1"/>
  <c r="BO7" i="75"/>
  <c r="BO109" i="76"/>
  <c r="BO103" i="76"/>
  <c r="BO111" i="76" s="1"/>
  <c r="BO93" i="76"/>
  <c r="BO87" i="76"/>
  <c r="BO95" i="76" s="1"/>
  <c r="BO77" i="76"/>
  <c r="BO71" i="76"/>
  <c r="BO79" i="76" s="1"/>
  <c r="BO61" i="76"/>
  <c r="BO55" i="76"/>
  <c r="BO63" i="76" s="1"/>
  <c r="BO45" i="76"/>
  <c r="BO39" i="76"/>
  <c r="BO47" i="76" s="1"/>
  <c r="BO29" i="76"/>
  <c r="BO23" i="76"/>
  <c r="BO31" i="76" s="1"/>
  <c r="BO13" i="76"/>
  <c r="BO7" i="76"/>
  <c r="BO15" i="76" s="1"/>
  <c r="BR313" i="15"/>
  <c r="BR307" i="15"/>
  <c r="BR297" i="15"/>
  <c r="BR291" i="15"/>
  <c r="BR281" i="15"/>
  <c r="BR275" i="15"/>
  <c r="BR265" i="15"/>
  <c r="BR259" i="15"/>
  <c r="BR249" i="15"/>
  <c r="BR243" i="15"/>
  <c r="BR233" i="15"/>
  <c r="BR227" i="15"/>
  <c r="BR217" i="15"/>
  <c r="BR211" i="15"/>
  <c r="BR201" i="15"/>
  <c r="BR195" i="15"/>
  <c r="BR179" i="15"/>
  <c r="BR187" i="15" s="1"/>
  <c r="BR159" i="15"/>
  <c r="BR153" i="15"/>
  <c r="BR143" i="15"/>
  <c r="BR137" i="15"/>
  <c r="BR127" i="15"/>
  <c r="BR121" i="15"/>
  <c r="BR111" i="15"/>
  <c r="BR105" i="15"/>
  <c r="BR95" i="15"/>
  <c r="BR89" i="15"/>
  <c r="BR79" i="15"/>
  <c r="BR73" i="15"/>
  <c r="BR63" i="15"/>
  <c r="BR57" i="15"/>
  <c r="BR46" i="15"/>
  <c r="BR40" i="15"/>
  <c r="BR30" i="15"/>
  <c r="BR24" i="15"/>
  <c r="BR14" i="15"/>
  <c r="BR8" i="15"/>
  <c r="D93" i="76"/>
  <c r="BN111" i="76"/>
  <c r="BN109" i="76"/>
  <c r="BN103" i="76"/>
  <c r="BN93" i="76"/>
  <c r="BN87" i="76"/>
  <c r="BN77" i="76"/>
  <c r="BN71" i="76"/>
  <c r="BN61" i="76"/>
  <c r="BN55" i="76"/>
  <c r="BN63" i="76" s="1"/>
  <c r="BN45" i="76"/>
  <c r="BN39" i="76"/>
  <c r="BN29" i="76"/>
  <c r="BN31" i="76" s="1"/>
  <c r="BN23" i="76"/>
  <c r="BN13" i="76"/>
  <c r="BN7" i="76"/>
  <c r="BN15" i="76" s="1"/>
  <c r="BN85" i="75"/>
  <c r="BN79" i="75"/>
  <c r="BN73" i="75"/>
  <c r="BN87" i="75" s="1"/>
  <c r="BN63" i="75"/>
  <c r="BN57" i="75"/>
  <c r="BN51" i="75"/>
  <c r="BN41" i="75"/>
  <c r="BN35" i="75"/>
  <c r="BN29" i="75"/>
  <c r="BN43" i="75" s="1"/>
  <c r="BN19" i="75"/>
  <c r="BN13" i="75"/>
  <c r="BN7" i="75"/>
  <c r="BN29" i="74"/>
  <c r="BN23" i="74"/>
  <c r="BN31" i="74" s="1"/>
  <c r="BN13" i="74"/>
  <c r="BN7" i="74"/>
  <c r="BN15" i="74" s="1"/>
  <c r="BN34" i="74" s="1"/>
  <c r="BN41" i="73"/>
  <c r="BN35" i="73"/>
  <c r="BN29" i="73"/>
  <c r="BN43" i="73" s="1"/>
  <c r="BN19" i="73"/>
  <c r="BN13" i="73"/>
  <c r="BN7" i="73"/>
  <c r="BN21" i="73" s="1"/>
  <c r="BN41" i="72"/>
  <c r="BN35" i="72"/>
  <c r="BN29" i="72"/>
  <c r="BN43" i="72" s="1"/>
  <c r="BN19" i="72"/>
  <c r="BN13" i="72"/>
  <c r="BN21" i="72" s="1"/>
  <c r="BN46" i="72" s="1"/>
  <c r="BN7" i="72"/>
  <c r="BN45" i="71"/>
  <c r="BN39" i="71"/>
  <c r="BN47" i="71" s="1"/>
  <c r="BN29" i="71"/>
  <c r="BN23" i="71"/>
  <c r="BN31" i="71" s="1"/>
  <c r="BN13" i="71"/>
  <c r="BN7" i="71"/>
  <c r="BN15" i="71" s="1"/>
  <c r="BN13" i="70"/>
  <c r="BN7" i="70"/>
  <c r="BN15" i="70" s="1"/>
  <c r="BN13" i="69"/>
  <c r="BN7" i="69"/>
  <c r="BN15" i="69" s="1"/>
  <c r="BN37" i="66"/>
  <c r="BN25" i="66"/>
  <c r="BN19" i="66"/>
  <c r="BN13" i="66"/>
  <c r="BN7" i="66"/>
  <c r="BN15" i="64"/>
  <c r="BN13" i="64"/>
  <c r="BN7" i="64"/>
  <c r="BN15" i="63"/>
  <c r="BN13" i="63"/>
  <c r="BN7" i="63"/>
  <c r="BN20" i="62"/>
  <c r="BN19" i="62"/>
  <c r="BN13" i="62"/>
  <c r="BN7" i="62"/>
  <c r="BN13" i="61"/>
  <c r="BN7" i="61"/>
  <c r="BN15" i="61" s="1"/>
  <c r="BN13" i="60"/>
  <c r="BN7" i="60"/>
  <c r="BN15" i="60" s="1"/>
  <c r="BN29" i="56"/>
  <c r="BN31" i="56" s="1"/>
  <c r="BN23" i="56"/>
  <c r="BN13" i="56"/>
  <c r="BN7" i="56"/>
  <c r="BN15" i="56" s="1"/>
  <c r="BN15" i="58"/>
  <c r="BN13" i="58"/>
  <c r="BN7" i="58"/>
  <c r="BN33" i="65"/>
  <c r="BN26" i="65"/>
  <c r="BN35" i="65" s="1"/>
  <c r="BN15" i="65"/>
  <c r="BN8" i="65"/>
  <c r="BN17" i="65" s="1"/>
  <c r="BN38" i="65" s="1"/>
  <c r="BN90" i="52"/>
  <c r="BN92" i="52" s="1"/>
  <c r="BN84" i="52"/>
  <c r="BN75" i="52"/>
  <c r="BN69" i="52"/>
  <c r="BN63" i="52"/>
  <c r="BN77" i="52" s="1"/>
  <c r="BN53" i="52"/>
  <c r="BN55" i="52" s="1"/>
  <c r="BN47" i="52"/>
  <c r="BN41" i="52"/>
  <c r="BN35" i="52"/>
  <c r="BN29" i="52"/>
  <c r="BN19" i="52"/>
  <c r="BN13" i="52"/>
  <c r="BN7" i="52"/>
  <c r="BN21" i="52" s="1"/>
  <c r="BN13" i="47"/>
  <c r="BN7" i="47"/>
  <c r="BN15" i="47" s="1"/>
  <c r="BN13" i="46"/>
  <c r="BN7" i="46"/>
  <c r="BN15" i="46" s="1"/>
  <c r="BM13" i="46"/>
  <c r="BM7" i="46"/>
  <c r="BM15" i="46" s="1"/>
  <c r="BN28" i="42"/>
  <c r="BN29" i="42" s="1"/>
  <c r="BN22" i="42"/>
  <c r="BN13" i="42"/>
  <c r="BN7" i="42"/>
  <c r="BN14" i="42" s="1"/>
  <c r="BN13" i="43"/>
  <c r="BN7" i="43"/>
  <c r="BN15" i="43" s="1"/>
  <c r="BN13" i="29"/>
  <c r="BN7" i="29"/>
  <c r="BN15" i="29" s="1"/>
  <c r="BN26" i="30"/>
  <c r="BN20" i="30"/>
  <c r="BN14" i="30"/>
  <c r="BN8" i="30"/>
  <c r="BN28" i="30" s="1"/>
  <c r="BN13" i="27"/>
  <c r="BN7" i="27"/>
  <c r="BN15" i="27" s="1"/>
  <c r="BN13" i="26"/>
  <c r="BN7" i="26"/>
  <c r="BN25" i="24"/>
  <c r="BN27" i="24" s="1"/>
  <c r="BN19" i="24"/>
  <c r="BN13" i="24"/>
  <c r="BN7" i="24"/>
  <c r="BN25" i="77"/>
  <c r="BN19" i="77"/>
  <c r="BN13" i="77"/>
  <c r="BN7" i="77"/>
  <c r="BN53" i="77" s="1"/>
  <c r="BN130" i="13"/>
  <c r="BN123" i="13"/>
  <c r="BN116" i="13"/>
  <c r="BN109" i="13"/>
  <c r="BN102" i="13"/>
  <c r="BN95" i="13"/>
  <c r="BN88" i="13"/>
  <c r="BN81" i="13"/>
  <c r="BN74" i="13"/>
  <c r="BN132" i="13" s="1"/>
  <c r="BN64" i="13"/>
  <c r="BN57" i="13"/>
  <c r="BN50" i="13"/>
  <c r="BN43" i="13"/>
  <c r="BN36" i="13"/>
  <c r="BN29" i="13"/>
  <c r="BN22" i="13"/>
  <c r="BN15" i="13"/>
  <c r="BN8" i="13"/>
  <c r="BN25" i="14"/>
  <c r="BN19" i="14"/>
  <c r="BN13" i="14"/>
  <c r="BN7" i="14"/>
  <c r="BQ313" i="15"/>
  <c r="BQ307" i="15"/>
  <c r="BQ297" i="15"/>
  <c r="BQ291" i="15"/>
  <c r="BQ281" i="15"/>
  <c r="BQ275" i="15"/>
  <c r="BQ265" i="15"/>
  <c r="BQ259" i="15"/>
  <c r="BQ249" i="15"/>
  <c r="BQ243" i="15"/>
  <c r="BQ233" i="15"/>
  <c r="BQ227" i="15"/>
  <c r="BQ217" i="15"/>
  <c r="BQ211" i="15"/>
  <c r="BQ201" i="15"/>
  <c r="BQ195" i="15"/>
  <c r="BQ179" i="15"/>
  <c r="BQ187" i="15" s="1"/>
  <c r="BQ159" i="15"/>
  <c r="BQ153" i="15"/>
  <c r="BQ143" i="15"/>
  <c r="BQ137" i="15"/>
  <c r="BQ127" i="15"/>
  <c r="BQ121" i="15"/>
  <c r="BQ111" i="15"/>
  <c r="BQ105" i="15"/>
  <c r="BQ95" i="15"/>
  <c r="BQ89" i="15"/>
  <c r="BQ79" i="15"/>
  <c r="BQ73" i="15"/>
  <c r="BQ63" i="15"/>
  <c r="BQ57" i="15"/>
  <c r="BQ46" i="15"/>
  <c r="BQ40" i="15"/>
  <c r="BQ30" i="15"/>
  <c r="BQ24" i="15"/>
  <c r="BQ14" i="15"/>
  <c r="BQ8" i="15"/>
  <c r="BM109" i="76"/>
  <c r="BM103" i="76"/>
  <c r="BM111" i="76" s="1"/>
  <c r="BM93" i="76"/>
  <c r="BM87" i="76"/>
  <c r="BM95" i="76" s="1"/>
  <c r="BM77" i="76"/>
  <c r="BM71" i="76"/>
  <c r="BM79" i="76" s="1"/>
  <c r="BM61" i="76"/>
  <c r="BM55" i="76"/>
  <c r="BM63" i="76" s="1"/>
  <c r="BM45" i="76"/>
  <c r="BM39" i="76"/>
  <c r="BM47" i="76" s="1"/>
  <c r="BM29" i="76"/>
  <c r="BM23" i="76"/>
  <c r="BM31" i="76" s="1"/>
  <c r="BM13" i="76"/>
  <c r="BM7" i="76"/>
  <c r="BM85" i="75"/>
  <c r="BM79" i="75"/>
  <c r="BM73" i="75"/>
  <c r="BM87" i="75" s="1"/>
  <c r="BM63" i="75"/>
  <c r="BM57" i="75"/>
  <c r="BM65" i="75" s="1"/>
  <c r="BM51" i="75"/>
  <c r="BM41" i="75"/>
  <c r="BM35" i="75"/>
  <c r="BM29" i="75"/>
  <c r="BM43" i="75" s="1"/>
  <c r="BM19" i="75"/>
  <c r="BM13" i="75"/>
  <c r="BM7" i="75"/>
  <c r="BM29" i="74"/>
  <c r="BM23" i="74"/>
  <c r="BM31" i="74" s="1"/>
  <c r="BM15" i="74"/>
  <c r="BM34" i="74" s="1"/>
  <c r="BM13" i="74"/>
  <c r="BM7" i="74"/>
  <c r="BM41" i="73"/>
  <c r="BM35" i="73"/>
  <c r="BM29" i="73"/>
  <c r="BM43" i="73" s="1"/>
  <c r="BM21" i="73"/>
  <c r="BM19" i="73"/>
  <c r="BM13" i="73"/>
  <c r="BM7" i="73"/>
  <c r="BM43" i="72"/>
  <c r="BM41" i="72"/>
  <c r="BM35" i="72"/>
  <c r="BM29" i="72"/>
  <c r="BM21" i="72"/>
  <c r="BM46" i="72" s="1"/>
  <c r="BM19" i="72"/>
  <c r="BM13" i="72"/>
  <c r="BM7" i="72"/>
  <c r="F86" i="52"/>
  <c r="F89" i="52"/>
  <c r="F88" i="52"/>
  <c r="F87" i="52"/>
  <c r="F81" i="52"/>
  <c r="F80" i="52"/>
  <c r="F83" i="52"/>
  <c r="F82" i="52"/>
  <c r="D84" i="52"/>
  <c r="D90" i="52"/>
  <c r="BS328" i="15" l="1"/>
  <c r="BP74" i="14"/>
  <c r="BS322" i="15" s="1"/>
  <c r="BT328" i="15"/>
  <c r="BQ74" i="14"/>
  <c r="BT322" i="15" s="1"/>
  <c r="BR328" i="15"/>
  <c r="BO74" i="14"/>
  <c r="BR322" i="15" s="1"/>
  <c r="BQ328" i="15"/>
  <c r="BN74" i="14"/>
  <c r="BQ322" i="15" s="1"/>
  <c r="BQ315" i="15"/>
  <c r="BQ53" i="77"/>
  <c r="BP53" i="77"/>
  <c r="BO114" i="76"/>
  <c r="BN47" i="76"/>
  <c r="BM15" i="76"/>
  <c r="BM114" i="76" s="1"/>
  <c r="BP95" i="76"/>
  <c r="BN79" i="76"/>
  <c r="BP111" i="76"/>
  <c r="BN95" i="76"/>
  <c r="BN114" i="76" s="1"/>
  <c r="BQ251" i="15"/>
  <c r="BQ283" i="15"/>
  <c r="BP132" i="13"/>
  <c r="BO132" i="13"/>
  <c r="BP87" i="75"/>
  <c r="BP90" i="75" s="1"/>
  <c r="BO87" i="75"/>
  <c r="BN65" i="75"/>
  <c r="BO43" i="75"/>
  <c r="BO90" i="75" s="1"/>
  <c r="BR283" i="15"/>
  <c r="BR315" i="15"/>
  <c r="BQ203" i="15"/>
  <c r="BR299" i="15"/>
  <c r="BQ145" i="15"/>
  <c r="BR113" i="15"/>
  <c r="BQ48" i="15"/>
  <c r="BQ113" i="15"/>
  <c r="BQ65" i="15"/>
  <c r="BR97" i="15"/>
  <c r="BR161" i="15"/>
  <c r="BR65" i="15"/>
  <c r="BR129" i="15"/>
  <c r="BR145" i="15"/>
  <c r="BR219" i="15"/>
  <c r="BR48" i="15"/>
  <c r="BR267" i="15"/>
  <c r="BQ299" i="15"/>
  <c r="BR251" i="15"/>
  <c r="BS315" i="15"/>
  <c r="BQ81" i="15"/>
  <c r="BR203" i="15"/>
  <c r="BS283" i="15"/>
  <c r="BQ97" i="15"/>
  <c r="BQ219" i="15"/>
  <c r="BQ267" i="15"/>
  <c r="BR32" i="15"/>
  <c r="BR81" i="15"/>
  <c r="BS299" i="15"/>
  <c r="BQ161" i="15"/>
  <c r="BQ235" i="15"/>
  <c r="BR235" i="15"/>
  <c r="BM21" i="75"/>
  <c r="BM90" i="75" s="1"/>
  <c r="BO27" i="24"/>
  <c r="BO65" i="13"/>
  <c r="BN65" i="13"/>
  <c r="BN135" i="13" s="1"/>
  <c r="BP65" i="13"/>
  <c r="BP135" i="13" s="1"/>
  <c r="BS327" i="15"/>
  <c r="BT327" i="15"/>
  <c r="BO39" i="66"/>
  <c r="BN39" i="66"/>
  <c r="BP39" i="66"/>
  <c r="BN21" i="75"/>
  <c r="BN90" i="75" s="1"/>
  <c r="BO28" i="30"/>
  <c r="BQ95" i="52"/>
  <c r="BQ129" i="15"/>
  <c r="BP114" i="76"/>
  <c r="BP46" i="73"/>
  <c r="BP50" i="71"/>
  <c r="BP95" i="52"/>
  <c r="BO95" i="52"/>
  <c r="BO135" i="13"/>
  <c r="BR327" i="15"/>
  <c r="BO50" i="71"/>
  <c r="BO21" i="73"/>
  <c r="BO46" i="73" s="1"/>
  <c r="BR16" i="15"/>
  <c r="BN46" i="73"/>
  <c r="BN50" i="71"/>
  <c r="BN34" i="56"/>
  <c r="BN95" i="52"/>
  <c r="BN32" i="42"/>
  <c r="BN15" i="26"/>
  <c r="BQ327" i="15"/>
  <c r="BQ16" i="15"/>
  <c r="BQ32" i="15"/>
  <c r="BM46" i="73"/>
  <c r="D92" i="52"/>
  <c r="G90" i="52"/>
  <c r="F90" i="52"/>
  <c r="E90" i="52"/>
  <c r="G84" i="52"/>
  <c r="F84" i="52"/>
  <c r="E84" i="52"/>
  <c r="BM47" i="71"/>
  <c r="BM45" i="71"/>
  <c r="BM39" i="71"/>
  <c r="BM29" i="71"/>
  <c r="BM23" i="71"/>
  <c r="BM31" i="71" s="1"/>
  <c r="BM13" i="71"/>
  <c r="BM7" i="71"/>
  <c r="BM15" i="70"/>
  <c r="BM13" i="70"/>
  <c r="BM7" i="70"/>
  <c r="BM13" i="69"/>
  <c r="BM7" i="69"/>
  <c r="BM15" i="69" s="1"/>
  <c r="BM37" i="66"/>
  <c r="BM25" i="66"/>
  <c r="BM19" i="66"/>
  <c r="BM13" i="66"/>
  <c r="BM7" i="66"/>
  <c r="BM13" i="64"/>
  <c r="BM7" i="64"/>
  <c r="BM15" i="64" s="1"/>
  <c r="BM15" i="63"/>
  <c r="BM13" i="63"/>
  <c r="BM7" i="63"/>
  <c r="BM19" i="62"/>
  <c r="BM13" i="62"/>
  <c r="BM7" i="62"/>
  <c r="BM20" i="62" s="1"/>
  <c r="BM13" i="61"/>
  <c r="BM7" i="61"/>
  <c r="BM15" i="61" s="1"/>
  <c r="BM13" i="60"/>
  <c r="BM7" i="60"/>
  <c r="BM15" i="60" s="1"/>
  <c r="BM29" i="56"/>
  <c r="BM23" i="56"/>
  <c r="BM31" i="56" s="1"/>
  <c r="BM15" i="56"/>
  <c r="BM34" i="56" s="1"/>
  <c r="BM13" i="56"/>
  <c r="BM7" i="56"/>
  <c r="BM13" i="58"/>
  <c r="BM7" i="58"/>
  <c r="BM15" i="58" s="1"/>
  <c r="BM33" i="65"/>
  <c r="BM35" i="65" s="1"/>
  <c r="BM26" i="65"/>
  <c r="BM15" i="65"/>
  <c r="BM8" i="65"/>
  <c r="BM17" i="65" s="1"/>
  <c r="BM38" i="65" s="1"/>
  <c r="BM75" i="52"/>
  <c r="BM69" i="52"/>
  <c r="BM63" i="52"/>
  <c r="BM53" i="52"/>
  <c r="BM47" i="52"/>
  <c r="BM41" i="52"/>
  <c r="BM35" i="52"/>
  <c r="BM29" i="52"/>
  <c r="BM55" i="52" s="1"/>
  <c r="BM19" i="52"/>
  <c r="BM13" i="52"/>
  <c r="BM21" i="52" s="1"/>
  <c r="BM7" i="52"/>
  <c r="BM13" i="47"/>
  <c r="BM7" i="47"/>
  <c r="BM15" i="47" s="1"/>
  <c r="BM29" i="42"/>
  <c r="BM28" i="42"/>
  <c r="BM22" i="42"/>
  <c r="BM13" i="42"/>
  <c r="BM7" i="42"/>
  <c r="BM14" i="42" s="1"/>
  <c r="BM32" i="42" s="1"/>
  <c r="BM13" i="43"/>
  <c r="BM7" i="43"/>
  <c r="BM15" i="43" s="1"/>
  <c r="BM13" i="29"/>
  <c r="BM7" i="29"/>
  <c r="BM15" i="29" s="1"/>
  <c r="BQ319" i="15" l="1"/>
  <c r="BM15" i="71"/>
  <c r="BM50" i="71" s="1"/>
  <c r="BS319" i="15"/>
  <c r="BR319" i="15"/>
  <c r="BT329" i="15"/>
  <c r="BT330" i="15" s="1"/>
  <c r="BS329" i="15"/>
  <c r="BS330" i="15" s="1"/>
  <c r="BM39" i="66"/>
  <c r="BR329" i="15"/>
  <c r="BR330" i="15" s="1"/>
  <c r="BQ329" i="15"/>
  <c r="BQ330" i="15" s="1"/>
  <c r="F92" i="52"/>
  <c r="F93" i="52" s="1"/>
  <c r="G92" i="52"/>
  <c r="G93" i="52" s="1"/>
  <c r="E92" i="52"/>
  <c r="E93" i="52" s="1"/>
  <c r="BM77" i="52"/>
  <c r="BM95" i="52"/>
  <c r="BM26" i="30"/>
  <c r="BM20" i="30"/>
  <c r="BM28" i="30" s="1"/>
  <c r="BM14" i="30"/>
  <c r="BM8" i="30"/>
  <c r="BM15" i="27"/>
  <c r="BM13" i="27"/>
  <c r="BM7" i="27"/>
  <c r="BM13" i="26"/>
  <c r="BM7" i="26"/>
  <c r="BM15" i="26" s="1"/>
  <c r="BM25" i="24"/>
  <c r="BM27" i="24" s="1"/>
  <c r="BM19" i="24"/>
  <c r="BM13" i="24"/>
  <c r="BM7" i="24"/>
  <c r="D25" i="77"/>
  <c r="BM25" i="77"/>
  <c r="BM19" i="77"/>
  <c r="BM13" i="77"/>
  <c r="BM7" i="77"/>
  <c r="BM130" i="13"/>
  <c r="BM123" i="13"/>
  <c r="BM116" i="13"/>
  <c r="BM109" i="13"/>
  <c r="BM102" i="13"/>
  <c r="BM95" i="13"/>
  <c r="BM88" i="13"/>
  <c r="BM81" i="13"/>
  <c r="BM132" i="13" s="1"/>
  <c r="BM74" i="13"/>
  <c r="BM64" i="13"/>
  <c r="BM57" i="13"/>
  <c r="BM50" i="13"/>
  <c r="BM43" i="13"/>
  <c r="BM36" i="13"/>
  <c r="BM29" i="13"/>
  <c r="BM22" i="13"/>
  <c r="BM15" i="13"/>
  <c r="BM8" i="13"/>
  <c r="BM25" i="14"/>
  <c r="BM19" i="14"/>
  <c r="BM13" i="14"/>
  <c r="BM7" i="14"/>
  <c r="BP328" i="15" l="1"/>
  <c r="BM74" i="14"/>
  <c r="BP322" i="15" s="1"/>
  <c r="BM53" i="77"/>
  <c r="BM65" i="13"/>
  <c r="BM135" i="13"/>
  <c r="BP327" i="15"/>
  <c r="BP313" i="15"/>
  <c r="BP307" i="15"/>
  <c r="BP297" i="15"/>
  <c r="BP291" i="15"/>
  <c r="BP281" i="15"/>
  <c r="BP275" i="15"/>
  <c r="BP265" i="15"/>
  <c r="BP259" i="15"/>
  <c r="BP249" i="15"/>
  <c r="BP243" i="15"/>
  <c r="BP233" i="15"/>
  <c r="BP227" i="15"/>
  <c r="BP217" i="15"/>
  <c r="BP211" i="15"/>
  <c r="BP201" i="15"/>
  <c r="BP195" i="15"/>
  <c r="BP179" i="15"/>
  <c r="BP187" i="15" s="1"/>
  <c r="BP159" i="15"/>
  <c r="BP153" i="15"/>
  <c r="BP143" i="15"/>
  <c r="BP137" i="15"/>
  <c r="BP127" i="15"/>
  <c r="BP121" i="15"/>
  <c r="BP111" i="15"/>
  <c r="BP105" i="15"/>
  <c r="BP95" i="15"/>
  <c r="BP89" i="15"/>
  <c r="BP79" i="15"/>
  <c r="BP73" i="15"/>
  <c r="BP63" i="15"/>
  <c r="BP57" i="15"/>
  <c r="BP46" i="15"/>
  <c r="BP40" i="15"/>
  <c r="BP30" i="15"/>
  <c r="BP24" i="15"/>
  <c r="BP14" i="15"/>
  <c r="BP8" i="15"/>
  <c r="BL109" i="76"/>
  <c r="BL103" i="76"/>
  <c r="BL93" i="76"/>
  <c r="BL87" i="76"/>
  <c r="BL77" i="76"/>
  <c r="BL71" i="76"/>
  <c r="BL63" i="76"/>
  <c r="BL61" i="76"/>
  <c r="BL55" i="76"/>
  <c r="BL45" i="76"/>
  <c r="BL39" i="76"/>
  <c r="BL47" i="76" s="1"/>
  <c r="BL29" i="76"/>
  <c r="BL23" i="76"/>
  <c r="BL31" i="76" s="1"/>
  <c r="BL13" i="76"/>
  <c r="BL7" i="76"/>
  <c r="BL15" i="76" s="1"/>
  <c r="BL85" i="75"/>
  <c r="BL79" i="75"/>
  <c r="BL73" i="75"/>
  <c r="BL87" i="75" s="1"/>
  <c r="BL63" i="75"/>
  <c r="BL57" i="75"/>
  <c r="BL51" i="75"/>
  <c r="BL65" i="75" s="1"/>
  <c r="BL41" i="75"/>
  <c r="BL35" i="75"/>
  <c r="BL29" i="75"/>
  <c r="BL19" i="75"/>
  <c r="BL13" i="75"/>
  <c r="BL7" i="75"/>
  <c r="BL29" i="74"/>
  <c r="BL23" i="74"/>
  <c r="BL31" i="74" s="1"/>
  <c r="BL13" i="74"/>
  <c r="BL7" i="74"/>
  <c r="BL15" i="74" s="1"/>
  <c r="BL34" i="74" s="1"/>
  <c r="BL41" i="73"/>
  <c r="BL35" i="73"/>
  <c r="BL29" i="73"/>
  <c r="BL43" i="73" s="1"/>
  <c r="BL19" i="73"/>
  <c r="BL13" i="73"/>
  <c r="BL7" i="73"/>
  <c r="BL21" i="73" s="1"/>
  <c r="BL41" i="72"/>
  <c r="BL35" i="72"/>
  <c r="BL29" i="72"/>
  <c r="BL43" i="72" s="1"/>
  <c r="BL19" i="72"/>
  <c r="BL13" i="72"/>
  <c r="BL21" i="72" s="1"/>
  <c r="BL46" i="72" s="1"/>
  <c r="BL7" i="72"/>
  <c r="BL47" i="71"/>
  <c r="BL45" i="71"/>
  <c r="BL39" i="71"/>
  <c r="BL29" i="71"/>
  <c r="BL23" i="71"/>
  <c r="BL31" i="71" s="1"/>
  <c r="BL13" i="71"/>
  <c r="BL7" i="71"/>
  <c r="BL15" i="71" s="1"/>
  <c r="BL13" i="70"/>
  <c r="BL7" i="70"/>
  <c r="BL15" i="70" s="1"/>
  <c r="BL13" i="69"/>
  <c r="BL7" i="69"/>
  <c r="BL15" i="69" s="1"/>
  <c r="BL37" i="66"/>
  <c r="BL25" i="66"/>
  <c r="BL19" i="66"/>
  <c r="BL13" i="66"/>
  <c r="BL7" i="66"/>
  <c r="BL13" i="64"/>
  <c r="BL15" i="64" s="1"/>
  <c r="BL7" i="64"/>
  <c r="BL15" i="63"/>
  <c r="BL13" i="63"/>
  <c r="BL7" i="63"/>
  <c r="BL19" i="62"/>
  <c r="BL13" i="62"/>
  <c r="BL7" i="62"/>
  <c r="BL20" i="62" s="1"/>
  <c r="BL13" i="61"/>
  <c r="BL7" i="61"/>
  <c r="BL15" i="61" s="1"/>
  <c r="BL13" i="60"/>
  <c r="BL7" i="60"/>
  <c r="BL15" i="60" s="1"/>
  <c r="BL31" i="56"/>
  <c r="BL29" i="56"/>
  <c r="BL23" i="56"/>
  <c r="BL13" i="56"/>
  <c r="BL7" i="56"/>
  <c r="BL15" i="56" s="1"/>
  <c r="BL34" i="56" s="1"/>
  <c r="BL13" i="58"/>
  <c r="BL7" i="58"/>
  <c r="BL15" i="58" s="1"/>
  <c r="BL35" i="65"/>
  <c r="BL33" i="65"/>
  <c r="BL26" i="65"/>
  <c r="BL15" i="65"/>
  <c r="BL8" i="65"/>
  <c r="BL17" i="65" s="1"/>
  <c r="BL38" i="65" s="1"/>
  <c r="BL75" i="52"/>
  <c r="BL77" i="52" s="1"/>
  <c r="BL69" i="52"/>
  <c r="BL63" i="52"/>
  <c r="BL53" i="52"/>
  <c r="BL47" i="52"/>
  <c r="BL41" i="52"/>
  <c r="BL35" i="52"/>
  <c r="BL29" i="52"/>
  <c r="BL19" i="52"/>
  <c r="BL13" i="52"/>
  <c r="BL7" i="52"/>
  <c r="BL13" i="47"/>
  <c r="BL7" i="47"/>
  <c r="BL15" i="47" s="1"/>
  <c r="BL15" i="46"/>
  <c r="BL13" i="46"/>
  <c r="BL7" i="46"/>
  <c r="BL28" i="42"/>
  <c r="BL22" i="42"/>
  <c r="BL29" i="42" s="1"/>
  <c r="BL13" i="42"/>
  <c r="BL7" i="42"/>
  <c r="BL15" i="43"/>
  <c r="BL13" i="43"/>
  <c r="BL7" i="43"/>
  <c r="BL13" i="29"/>
  <c r="BL7" i="29"/>
  <c r="BL15" i="29" s="1"/>
  <c r="BL26" i="30"/>
  <c r="BL20" i="30"/>
  <c r="BL14" i="30"/>
  <c r="BL8" i="30"/>
  <c r="BL28" i="30" s="1"/>
  <c r="BL15" i="27"/>
  <c r="BL13" i="27"/>
  <c r="BL7" i="27"/>
  <c r="BL15" i="26"/>
  <c r="BL13" i="26"/>
  <c r="BL7" i="26"/>
  <c r="BL25" i="24"/>
  <c r="BL19" i="24"/>
  <c r="BL13" i="24"/>
  <c r="BL7" i="24"/>
  <c r="BL25" i="77"/>
  <c r="BL19" i="77"/>
  <c r="BL13" i="77"/>
  <c r="BL7" i="77"/>
  <c r="BL130" i="13"/>
  <c r="BL123" i="13"/>
  <c r="BL116" i="13"/>
  <c r="BL109" i="13"/>
  <c r="BL102" i="13"/>
  <c r="BL95" i="13"/>
  <c r="BL88" i="13"/>
  <c r="BL81" i="13"/>
  <c r="BL74" i="13"/>
  <c r="BL64" i="13"/>
  <c r="BL57" i="13"/>
  <c r="BL50" i="13"/>
  <c r="BL43" i="13"/>
  <c r="BL36" i="13"/>
  <c r="BL29" i="13"/>
  <c r="BL22" i="13"/>
  <c r="BL15" i="13"/>
  <c r="BL8" i="13"/>
  <c r="BL25" i="14"/>
  <c r="BL19" i="14"/>
  <c r="BL13" i="14"/>
  <c r="BL7" i="14"/>
  <c r="BO313" i="15"/>
  <c r="BO307" i="15"/>
  <c r="BO297" i="15"/>
  <c r="BO291" i="15"/>
  <c r="BO281" i="15"/>
  <c r="BO275" i="15"/>
  <c r="BO265" i="15"/>
  <c r="BO259" i="15"/>
  <c r="BO249" i="15"/>
  <c r="BO243" i="15"/>
  <c r="BO233" i="15"/>
  <c r="BO227" i="15"/>
  <c r="BO217" i="15"/>
  <c r="BO211" i="15"/>
  <c r="BO201" i="15"/>
  <c r="BO195" i="15"/>
  <c r="BO179" i="15"/>
  <c r="BO187" i="15" s="1"/>
  <c r="BO159" i="15"/>
  <c r="BO153" i="15"/>
  <c r="BO143" i="15"/>
  <c r="BO137" i="15"/>
  <c r="BO127" i="15"/>
  <c r="BO121" i="15"/>
  <c r="BO111" i="15"/>
  <c r="BO105" i="15"/>
  <c r="BO95" i="15"/>
  <c r="BO89" i="15"/>
  <c r="BO79" i="15"/>
  <c r="BO73" i="15"/>
  <c r="BO63" i="15"/>
  <c r="BO57" i="15"/>
  <c r="BO46" i="15"/>
  <c r="BO40" i="15"/>
  <c r="BO30" i="15"/>
  <c r="BO24" i="15"/>
  <c r="BO14" i="15"/>
  <c r="BO8" i="15"/>
  <c r="BK109" i="76"/>
  <c r="BK103" i="76"/>
  <c r="BK93" i="76"/>
  <c r="BK95" i="76" s="1"/>
  <c r="BK87" i="76"/>
  <c r="BK77" i="76"/>
  <c r="BK71" i="76"/>
  <c r="BK79" i="76" s="1"/>
  <c r="BK61" i="76"/>
  <c r="BK55" i="76"/>
  <c r="BK63" i="76" s="1"/>
  <c r="BK45" i="76"/>
  <c r="BK39" i="76"/>
  <c r="BK47" i="76" s="1"/>
  <c r="BK29" i="76"/>
  <c r="BK23" i="76"/>
  <c r="BK31" i="76" s="1"/>
  <c r="BK13" i="76"/>
  <c r="BK7" i="76"/>
  <c r="BK15" i="76" s="1"/>
  <c r="BK85" i="75"/>
  <c r="BK77" i="75"/>
  <c r="BK76" i="75"/>
  <c r="BK73" i="75"/>
  <c r="BK63" i="75"/>
  <c r="BK57" i="75"/>
  <c r="BK51" i="75"/>
  <c r="BK41" i="75"/>
  <c r="BK35" i="75"/>
  <c r="BK29" i="75"/>
  <c r="BK19" i="75"/>
  <c r="BK13" i="75"/>
  <c r="BK7" i="75"/>
  <c r="BK29" i="74"/>
  <c r="BK23" i="74"/>
  <c r="BK31" i="74" s="1"/>
  <c r="BK13" i="74"/>
  <c r="BK7" i="74"/>
  <c r="BK15" i="74" s="1"/>
  <c r="BK34" i="74" s="1"/>
  <c r="BK41" i="73"/>
  <c r="BK35" i="73"/>
  <c r="BK29" i="73"/>
  <c r="BK43" i="73" s="1"/>
  <c r="BK19" i="73"/>
  <c r="BK13" i="73"/>
  <c r="BK7" i="73"/>
  <c r="BK21" i="73" s="1"/>
  <c r="BK41" i="72"/>
  <c r="BK35" i="72"/>
  <c r="BK43" i="72" s="1"/>
  <c r="BK29" i="72"/>
  <c r="BK19" i="72"/>
  <c r="BK13" i="72"/>
  <c r="BK7" i="72"/>
  <c r="BK21" i="72" s="1"/>
  <c r="BK46" i="72" s="1"/>
  <c r="BK45" i="71"/>
  <c r="BK39" i="71"/>
  <c r="BK29" i="71"/>
  <c r="BK23" i="71"/>
  <c r="BK31" i="71" s="1"/>
  <c r="BK13" i="71"/>
  <c r="BK15" i="71" s="1"/>
  <c r="BK7" i="71"/>
  <c r="BK13" i="70"/>
  <c r="BK7" i="70"/>
  <c r="BK15" i="70" s="1"/>
  <c r="BK13" i="69"/>
  <c r="BK7" i="69"/>
  <c r="BK15" i="69" s="1"/>
  <c r="BO328" i="15" l="1"/>
  <c r="BL74" i="14"/>
  <c r="BO322" i="15" s="1"/>
  <c r="BL53" i="77"/>
  <c r="BL79" i="76"/>
  <c r="BL111" i="76"/>
  <c r="BL95" i="76"/>
  <c r="BK111" i="76"/>
  <c r="BP219" i="15"/>
  <c r="BL132" i="13"/>
  <c r="BK47" i="71"/>
  <c r="BL50" i="71"/>
  <c r="BK79" i="75"/>
  <c r="BK65" i="75"/>
  <c r="BL43" i="75"/>
  <c r="BK43" i="75"/>
  <c r="BO97" i="15"/>
  <c r="BO81" i="15"/>
  <c r="BP203" i="15"/>
  <c r="BP315" i="15"/>
  <c r="BO65" i="15"/>
  <c r="BO203" i="15"/>
  <c r="BP97" i="15"/>
  <c r="BO219" i="15"/>
  <c r="BO145" i="15"/>
  <c r="BO235" i="15"/>
  <c r="BO299" i="15"/>
  <c r="BP65" i="15"/>
  <c r="BP81" i="15"/>
  <c r="BP235" i="15"/>
  <c r="BP299" i="15"/>
  <c r="BO283" i="15"/>
  <c r="BO251" i="15"/>
  <c r="BP283" i="15"/>
  <c r="BP113" i="15"/>
  <c r="BO129" i="15"/>
  <c r="BO315" i="15"/>
  <c r="BP129" i="15"/>
  <c r="BP251" i="15"/>
  <c r="BO113" i="15"/>
  <c r="BO267" i="15"/>
  <c r="BP32" i="15"/>
  <c r="BP267" i="15"/>
  <c r="BO48" i="15"/>
  <c r="BO161" i="15"/>
  <c r="BP48" i="15"/>
  <c r="BP161" i="15"/>
  <c r="BK21" i="75"/>
  <c r="BL21" i="75"/>
  <c r="BL27" i="24"/>
  <c r="BL65" i="13"/>
  <c r="BL39" i="66"/>
  <c r="BK87" i="75"/>
  <c r="BP145" i="15"/>
  <c r="BL21" i="52"/>
  <c r="BL55" i="52"/>
  <c r="BP16" i="15"/>
  <c r="BL114" i="76"/>
  <c r="BL90" i="75"/>
  <c r="BL46" i="73"/>
  <c r="BL95" i="52"/>
  <c r="BL14" i="42"/>
  <c r="BL32" i="42" s="1"/>
  <c r="BL135" i="13"/>
  <c r="BO32" i="15"/>
  <c r="BO327" i="15"/>
  <c r="BO16" i="15"/>
  <c r="BK46" i="73"/>
  <c r="BK114" i="76"/>
  <c r="BK50" i="71"/>
  <c r="BK90" i="75" l="1"/>
  <c r="BO319" i="15"/>
  <c r="BP319" i="15"/>
  <c r="BP329" i="15"/>
  <c r="BP330" i="15" s="1"/>
  <c r="BO329" i="15"/>
  <c r="BO330" i="15" s="1"/>
  <c r="BK37" i="66"/>
  <c r="BK25" i="66"/>
  <c r="BK19" i="66"/>
  <c r="BK13" i="66"/>
  <c r="BK7" i="66"/>
  <c r="BK15" i="64"/>
  <c r="BK13" i="64"/>
  <c r="BK7" i="64"/>
  <c r="BK13" i="63"/>
  <c r="BK7" i="63"/>
  <c r="BK15" i="63" s="1"/>
  <c r="BK19" i="62"/>
  <c r="BK13" i="62"/>
  <c r="BK7" i="62"/>
  <c r="BK20" i="62" s="1"/>
  <c r="BK13" i="61"/>
  <c r="BK7" i="61"/>
  <c r="BK15" i="61" s="1"/>
  <c r="BK13" i="60"/>
  <c r="BK7" i="60"/>
  <c r="BK15" i="60" s="1"/>
  <c r="BK29" i="56"/>
  <c r="BK23" i="56"/>
  <c r="BK31" i="56" s="1"/>
  <c r="BK13" i="56"/>
  <c r="BK7" i="56"/>
  <c r="BK15" i="56" s="1"/>
  <c r="BK15" i="58"/>
  <c r="BK13" i="58"/>
  <c r="BK7" i="58"/>
  <c r="BK33" i="65"/>
  <c r="BK26" i="65"/>
  <c r="BK35" i="65" s="1"/>
  <c r="BK15" i="65"/>
  <c r="BK17" i="65" s="1"/>
  <c r="BK8" i="65"/>
  <c r="BK75" i="52"/>
  <c r="BK69" i="52"/>
  <c r="BK63" i="52"/>
  <c r="BK53" i="52"/>
  <c r="BK47" i="52"/>
  <c r="BK41" i="52"/>
  <c r="BK35" i="52"/>
  <c r="BK29" i="52"/>
  <c r="BK55" i="52" s="1"/>
  <c r="BK21" i="52"/>
  <c r="BK19" i="52"/>
  <c r="BK13" i="52"/>
  <c r="BK7" i="52"/>
  <c r="BK13" i="47"/>
  <c r="BK7" i="47"/>
  <c r="BK15" i="47" s="1"/>
  <c r="BK39" i="66" l="1"/>
  <c r="BK77" i="52"/>
  <c r="BK34" i="56"/>
  <c r="BK38" i="65"/>
  <c r="BK95" i="52"/>
  <c r="BK13" i="46"/>
  <c r="BK15" i="46" s="1"/>
  <c r="BK7" i="46"/>
  <c r="BK29" i="42"/>
  <c r="BK28" i="42"/>
  <c r="BK22" i="42"/>
  <c r="BK13" i="42"/>
  <c r="BK14" i="42" s="1"/>
  <c r="BK32" i="42" s="1"/>
  <c r="BK7" i="42"/>
  <c r="BK15" i="43"/>
  <c r="BK13" i="43"/>
  <c r="BK7" i="43"/>
  <c r="BK13" i="29"/>
  <c r="BK7" i="29"/>
  <c r="BK15" i="29" s="1"/>
  <c r="BK26" i="30"/>
  <c r="BK20" i="30"/>
  <c r="BK28" i="30" s="1"/>
  <c r="BK14" i="30"/>
  <c r="BK8" i="30"/>
  <c r="BK13" i="27"/>
  <c r="BK7" i="27"/>
  <c r="BK15" i="27" s="1"/>
  <c r="BK15" i="26"/>
  <c r="BK13" i="26"/>
  <c r="BK7" i="26"/>
  <c r="BK25" i="24"/>
  <c r="BK27" i="24" s="1"/>
  <c r="BK19" i="24"/>
  <c r="BK13" i="24"/>
  <c r="BK7" i="24"/>
  <c r="BK25" i="77"/>
  <c r="BK19" i="77"/>
  <c r="BK13" i="77"/>
  <c r="BK7" i="77"/>
  <c r="BK130" i="13"/>
  <c r="BK123" i="13"/>
  <c r="BK116" i="13"/>
  <c r="BK109" i="13"/>
  <c r="BK102" i="13"/>
  <c r="BK95" i="13"/>
  <c r="BK88" i="13"/>
  <c r="BK81" i="13"/>
  <c r="BK74" i="13"/>
  <c r="BK132" i="13" s="1"/>
  <c r="BK64" i="13"/>
  <c r="BK57" i="13"/>
  <c r="BK50" i="13"/>
  <c r="BK43" i="13"/>
  <c r="BK36" i="13"/>
  <c r="BK29" i="13"/>
  <c r="BK22" i="13"/>
  <c r="BK15" i="13"/>
  <c r="BK8" i="13"/>
  <c r="BK25" i="14"/>
  <c r="BK19" i="14"/>
  <c r="BK13" i="14"/>
  <c r="BK7" i="14"/>
  <c r="BN313" i="15"/>
  <c r="BN307" i="15"/>
  <c r="BN297" i="15"/>
  <c r="BN291" i="15"/>
  <c r="BN281" i="15"/>
  <c r="BN275" i="15"/>
  <c r="BN265" i="15"/>
  <c r="BN259" i="15"/>
  <c r="BN249" i="15"/>
  <c r="BN243" i="15"/>
  <c r="BN233" i="15"/>
  <c r="BN227" i="15"/>
  <c r="BN217" i="15"/>
  <c r="BN211" i="15"/>
  <c r="BN201" i="15"/>
  <c r="BN195" i="15"/>
  <c r="BN179" i="15"/>
  <c r="BN187" i="15" s="1"/>
  <c r="BN159" i="15"/>
  <c r="BN153" i="15"/>
  <c r="BN143" i="15"/>
  <c r="BN137" i="15"/>
  <c r="BN127" i="15"/>
  <c r="BN121" i="15"/>
  <c r="BN111" i="15"/>
  <c r="BN105" i="15"/>
  <c r="BN95" i="15"/>
  <c r="BN89" i="15"/>
  <c r="BN79" i="15"/>
  <c r="BN73" i="15"/>
  <c r="BN63" i="15"/>
  <c r="BN57" i="15"/>
  <c r="BN46" i="15"/>
  <c r="BN40" i="15"/>
  <c r="BN30" i="15"/>
  <c r="BN24" i="15"/>
  <c r="BN14" i="15"/>
  <c r="BN8" i="15"/>
  <c r="BJ109" i="76"/>
  <c r="BJ103" i="76"/>
  <c r="BJ111" i="76" s="1"/>
  <c r="BJ93" i="76"/>
  <c r="BJ87" i="76"/>
  <c r="BJ95" i="76" s="1"/>
  <c r="BJ77" i="76"/>
  <c r="BJ71" i="76"/>
  <c r="BJ79" i="76" s="1"/>
  <c r="BJ61" i="76"/>
  <c r="BJ55" i="76"/>
  <c r="BJ45" i="76"/>
  <c r="BJ47" i="76" s="1"/>
  <c r="BJ39" i="76"/>
  <c r="BJ29" i="76"/>
  <c r="BJ31" i="76" s="1"/>
  <c r="BJ23" i="76"/>
  <c r="BJ13" i="76"/>
  <c r="BJ7" i="76"/>
  <c r="BJ15" i="76" s="1"/>
  <c r="BJ85" i="75"/>
  <c r="BJ79" i="75"/>
  <c r="BJ73" i="75"/>
  <c r="BJ87" i="75" s="1"/>
  <c r="BJ63" i="75"/>
  <c r="BJ57" i="75"/>
  <c r="BJ51" i="75"/>
  <c r="BJ65" i="75" s="1"/>
  <c r="BJ41" i="75"/>
  <c r="BJ35" i="75"/>
  <c r="BJ29" i="75"/>
  <c r="BJ19" i="75"/>
  <c r="BJ13" i="75"/>
  <c r="BJ7" i="75"/>
  <c r="BJ21" i="75" s="1"/>
  <c r="BJ29" i="74"/>
  <c r="BJ31" i="74" s="1"/>
  <c r="BJ23" i="74"/>
  <c r="BJ13" i="74"/>
  <c r="BJ7" i="74"/>
  <c r="BJ15" i="74" s="1"/>
  <c r="BJ41" i="73"/>
  <c r="BJ35" i="73"/>
  <c r="BJ29" i="73"/>
  <c r="BJ43" i="73" s="1"/>
  <c r="BJ19" i="73"/>
  <c r="BJ13" i="73"/>
  <c r="BJ7" i="73"/>
  <c r="BJ21" i="73" s="1"/>
  <c r="BJ41" i="72"/>
  <c r="BJ43" i="72" s="1"/>
  <c r="BJ35" i="72"/>
  <c r="BJ29" i="72"/>
  <c r="BJ19" i="72"/>
  <c r="BJ13" i="72"/>
  <c r="BJ21" i="72" s="1"/>
  <c r="BJ46" i="72" s="1"/>
  <c r="BJ7" i="72"/>
  <c r="BJ45" i="71"/>
  <c r="BJ39" i="71"/>
  <c r="BJ47" i="71" s="1"/>
  <c r="BJ29" i="71"/>
  <c r="BJ23" i="71"/>
  <c r="BJ13" i="71"/>
  <c r="BJ7" i="71"/>
  <c r="BJ15" i="71" s="1"/>
  <c r="BJ13" i="70"/>
  <c r="BJ7" i="70"/>
  <c r="BJ15" i="70" s="1"/>
  <c r="BJ13" i="69"/>
  <c r="BJ7" i="69"/>
  <c r="BJ15" i="69" s="1"/>
  <c r="BJ37" i="66"/>
  <c r="BJ25" i="66"/>
  <c r="BJ19" i="66"/>
  <c r="BJ13" i="66"/>
  <c r="BJ7" i="66"/>
  <c r="BJ15" i="64"/>
  <c r="BJ13" i="64"/>
  <c r="BJ7" i="64"/>
  <c r="BJ13" i="63"/>
  <c r="BJ7" i="63"/>
  <c r="BJ15" i="63" s="1"/>
  <c r="BJ19" i="62"/>
  <c r="BJ13" i="62"/>
  <c r="BJ7" i="62"/>
  <c r="BJ20" i="62" s="1"/>
  <c r="BJ15" i="61"/>
  <c r="BJ13" i="61"/>
  <c r="BJ7" i="61"/>
  <c r="BJ13" i="60"/>
  <c r="BJ7" i="60"/>
  <c r="BJ15" i="60" s="1"/>
  <c r="BJ29" i="56"/>
  <c r="BJ31" i="56" s="1"/>
  <c r="BJ23" i="56"/>
  <c r="BJ13" i="56"/>
  <c r="BJ7" i="56"/>
  <c r="BJ15" i="56" s="1"/>
  <c r="BJ13" i="58"/>
  <c r="BJ7" i="58"/>
  <c r="BJ15" i="58" s="1"/>
  <c r="BJ33" i="65"/>
  <c r="BJ26" i="65"/>
  <c r="BJ35" i="65" s="1"/>
  <c r="BJ15" i="65"/>
  <c r="BJ8" i="65"/>
  <c r="BJ17" i="65" s="1"/>
  <c r="BJ75" i="52"/>
  <c r="BJ69" i="52"/>
  <c r="BJ63" i="52"/>
  <c r="BJ77" i="52" s="1"/>
  <c r="BJ53" i="52"/>
  <c r="BJ47" i="52"/>
  <c r="BJ41" i="52"/>
  <c r="BJ35" i="52"/>
  <c r="BJ29" i="52"/>
  <c r="BJ55" i="52" s="1"/>
  <c r="BJ19" i="52"/>
  <c r="BJ13" i="52"/>
  <c r="BJ7" i="52"/>
  <c r="BJ15" i="47"/>
  <c r="BJ13" i="47"/>
  <c r="BJ7" i="47"/>
  <c r="BJ13" i="46"/>
  <c r="BJ7" i="46"/>
  <c r="BJ15" i="46" s="1"/>
  <c r="BJ28" i="42"/>
  <c r="BJ29" i="42" s="1"/>
  <c r="BJ32" i="42" s="1"/>
  <c r="BJ22" i="42"/>
  <c r="BJ14" i="42"/>
  <c r="BJ13" i="42"/>
  <c r="BJ7" i="42"/>
  <c r="BJ13" i="43"/>
  <c r="BJ7" i="43"/>
  <c r="BJ15" i="43" s="1"/>
  <c r="BJ13" i="29"/>
  <c r="BJ7" i="29"/>
  <c r="BJ15" i="29" s="1"/>
  <c r="BJ26" i="30"/>
  <c r="BJ20" i="30"/>
  <c r="BJ14" i="30"/>
  <c r="BJ8" i="30"/>
  <c r="BJ13" i="27"/>
  <c r="BJ7" i="27"/>
  <c r="BJ15" i="27" s="1"/>
  <c r="BJ13" i="26"/>
  <c r="BJ7" i="26"/>
  <c r="BJ15" i="26" s="1"/>
  <c r="BJ25" i="24"/>
  <c r="BJ19" i="24"/>
  <c r="BJ13" i="24"/>
  <c r="BJ7" i="24"/>
  <c r="BJ25" i="77"/>
  <c r="BJ19" i="77"/>
  <c r="BJ13" i="77"/>
  <c r="BJ7" i="77"/>
  <c r="BJ130" i="13"/>
  <c r="BJ123" i="13"/>
  <c r="BJ116" i="13"/>
  <c r="BJ109" i="13"/>
  <c r="BJ102" i="13"/>
  <c r="BJ95" i="13"/>
  <c r="BJ88" i="13"/>
  <c r="BJ81" i="13"/>
  <c r="BJ74" i="13"/>
  <c r="BJ64" i="13"/>
  <c r="BJ57" i="13"/>
  <c r="BJ50" i="13"/>
  <c r="BJ43" i="13"/>
  <c r="BJ36" i="13"/>
  <c r="BJ29" i="13"/>
  <c r="BJ22" i="13"/>
  <c r="BJ15" i="13"/>
  <c r="BJ8" i="13"/>
  <c r="BJ25" i="14"/>
  <c r="BJ19" i="14"/>
  <c r="BJ13" i="14"/>
  <c r="BJ7" i="14"/>
  <c r="BM313" i="15"/>
  <c r="BM307" i="15"/>
  <c r="BM297" i="15"/>
  <c r="BM291" i="15"/>
  <c r="BM281" i="15"/>
  <c r="BM275" i="15"/>
  <c r="BM265" i="15"/>
  <c r="BM259" i="15"/>
  <c r="BM249" i="15"/>
  <c r="BM243" i="15"/>
  <c r="BM233" i="15"/>
  <c r="BM227" i="15"/>
  <c r="BM217" i="15"/>
  <c r="BM211" i="15"/>
  <c r="BM201" i="15"/>
  <c r="BM195" i="15"/>
  <c r="BM179" i="15"/>
  <c r="BM187" i="15" s="1"/>
  <c r="BM159" i="15"/>
  <c r="BM153" i="15"/>
  <c r="BM143" i="15"/>
  <c r="BM137" i="15"/>
  <c r="BM127" i="15"/>
  <c r="BM121" i="15"/>
  <c r="BM111" i="15"/>
  <c r="BM105" i="15"/>
  <c r="BM95" i="15"/>
  <c r="BM89" i="15"/>
  <c r="BM79" i="15"/>
  <c r="BM73" i="15"/>
  <c r="BM63" i="15"/>
  <c r="BM57" i="15"/>
  <c r="BM46" i="15"/>
  <c r="BM40" i="15"/>
  <c r="BM30" i="15"/>
  <c r="BM24" i="15"/>
  <c r="BM14" i="15"/>
  <c r="BM8" i="15"/>
  <c r="BI109" i="76"/>
  <c r="BI103" i="76"/>
  <c r="BI111" i="76" s="1"/>
  <c r="BI93" i="76"/>
  <c r="BI87" i="76"/>
  <c r="BI95" i="76" s="1"/>
  <c r="BI77" i="76"/>
  <c r="BI71" i="76"/>
  <c r="BI79" i="76" s="1"/>
  <c r="BI61" i="76"/>
  <c r="BI55" i="76"/>
  <c r="BI63" i="76" s="1"/>
  <c r="BI45" i="76"/>
  <c r="BI39" i="76"/>
  <c r="BI47" i="76" s="1"/>
  <c r="BI29" i="76"/>
  <c r="BI23" i="76"/>
  <c r="BI31" i="76" s="1"/>
  <c r="BI13" i="76"/>
  <c r="BI15" i="76" s="1"/>
  <c r="BI7" i="76"/>
  <c r="BI85" i="75"/>
  <c r="BI79" i="75"/>
  <c r="BI73" i="75"/>
  <c r="BI63" i="75"/>
  <c r="BI57" i="75"/>
  <c r="BI51" i="75"/>
  <c r="BI41" i="75"/>
  <c r="BI35" i="75"/>
  <c r="BI29" i="75"/>
  <c r="BI19" i="75"/>
  <c r="BI21" i="75" s="1"/>
  <c r="BI13" i="75"/>
  <c r="BI7" i="75"/>
  <c r="BI29" i="74"/>
  <c r="BI23" i="74"/>
  <c r="BI31" i="74" s="1"/>
  <c r="BI13" i="74"/>
  <c r="BI15" i="74" s="1"/>
  <c r="BI34" i="74" s="1"/>
  <c r="BI7" i="74"/>
  <c r="BI41" i="73"/>
  <c r="BI35" i="73"/>
  <c r="BI29" i="73"/>
  <c r="BI43" i="73" s="1"/>
  <c r="BI19" i="73"/>
  <c r="BI21" i="73" s="1"/>
  <c r="BI13" i="73"/>
  <c r="BI7" i="73"/>
  <c r="BI41" i="72"/>
  <c r="BI35" i="72"/>
  <c r="BI29" i="72"/>
  <c r="BI43" i="72" s="1"/>
  <c r="BI21" i="72"/>
  <c r="BI46" i="72" s="1"/>
  <c r="BI19" i="72"/>
  <c r="BI13" i="72"/>
  <c r="BI7" i="72"/>
  <c r="BI45" i="71"/>
  <c r="BI39" i="71"/>
  <c r="BI29" i="71"/>
  <c r="BI23" i="71"/>
  <c r="BI31" i="71" s="1"/>
  <c r="BI13" i="71"/>
  <c r="BI7" i="71"/>
  <c r="BI15" i="71" s="1"/>
  <c r="BI13" i="70"/>
  <c r="BI7" i="70"/>
  <c r="BI15" i="70" s="1"/>
  <c r="BI13" i="69"/>
  <c r="BI7" i="69"/>
  <c r="BI15" i="69" s="1"/>
  <c r="BI37" i="66"/>
  <c r="BI25" i="66"/>
  <c r="BI19" i="66"/>
  <c r="BI13" i="66"/>
  <c r="BI7" i="66"/>
  <c r="BI13" i="64"/>
  <c r="BI7" i="64"/>
  <c r="BI15" i="64" s="1"/>
  <c r="BI13" i="63"/>
  <c r="BI7" i="63"/>
  <c r="BI15" i="63" s="1"/>
  <c r="BI19" i="62"/>
  <c r="BI13" i="62"/>
  <c r="BI7" i="62"/>
  <c r="BI20" i="62" s="1"/>
  <c r="BI15" i="61"/>
  <c r="BI13" i="61"/>
  <c r="BI7" i="61"/>
  <c r="BI13" i="60"/>
  <c r="BI7" i="60"/>
  <c r="BI15" i="60" s="1"/>
  <c r="BI29" i="56"/>
  <c r="BI31" i="56" s="1"/>
  <c r="BI23" i="56"/>
  <c r="BI13" i="56"/>
  <c r="BI7" i="56"/>
  <c r="BI15" i="56" s="1"/>
  <c r="BI13" i="58"/>
  <c r="BI7" i="58"/>
  <c r="BI15" i="58" s="1"/>
  <c r="BI33" i="65"/>
  <c r="BI26" i="65"/>
  <c r="BI35" i="65" s="1"/>
  <c r="BI15" i="65"/>
  <c r="BI8" i="65"/>
  <c r="BI17" i="65" s="1"/>
  <c r="BI38" i="65" s="1"/>
  <c r="BM328" i="15" l="1"/>
  <c r="BJ74" i="14"/>
  <c r="BM322" i="15" s="1"/>
  <c r="BK74" i="14"/>
  <c r="BN322" i="15" s="1"/>
  <c r="BN328" i="15"/>
  <c r="BJ53" i="77"/>
  <c r="BK53" i="77"/>
  <c r="BJ63" i="76"/>
  <c r="BM219" i="15"/>
  <c r="BN283" i="15"/>
  <c r="BM129" i="15"/>
  <c r="BN315" i="15"/>
  <c r="BJ132" i="13"/>
  <c r="BI47" i="71"/>
  <c r="BJ31" i="71"/>
  <c r="BJ50" i="71" s="1"/>
  <c r="BI87" i="75"/>
  <c r="BI65" i="75"/>
  <c r="BI43" i="75"/>
  <c r="BJ43" i="75"/>
  <c r="BJ90" i="75" s="1"/>
  <c r="BN251" i="15"/>
  <c r="BM267" i="15"/>
  <c r="BM65" i="15"/>
  <c r="BN267" i="15"/>
  <c r="BM32" i="15"/>
  <c r="BN48" i="15"/>
  <c r="BN97" i="15"/>
  <c r="BM113" i="15"/>
  <c r="BM81" i="15"/>
  <c r="BN161" i="15"/>
  <c r="BN113" i="15"/>
  <c r="BM251" i="15"/>
  <c r="BN203" i="15"/>
  <c r="BM203" i="15"/>
  <c r="BN81" i="15"/>
  <c r="BM315" i="15"/>
  <c r="BN299" i="15"/>
  <c r="BM145" i="15"/>
  <c r="BN65" i="15"/>
  <c r="BN129" i="15"/>
  <c r="BM48" i="15"/>
  <c r="BM97" i="15"/>
  <c r="BM161" i="15"/>
  <c r="BM283" i="15"/>
  <c r="BN145" i="15"/>
  <c r="BN219" i="15"/>
  <c r="BM235" i="15"/>
  <c r="BM299" i="15"/>
  <c r="BN235" i="15"/>
  <c r="BJ27" i="24"/>
  <c r="BK65" i="13"/>
  <c r="BK135" i="13" s="1"/>
  <c r="BJ65" i="13"/>
  <c r="BJ39" i="66"/>
  <c r="BI39" i="66"/>
  <c r="BJ28" i="30"/>
  <c r="BJ21" i="52"/>
  <c r="BJ95" i="52" s="1"/>
  <c r="BN327" i="15"/>
  <c r="BN16" i="15"/>
  <c r="BN32" i="15"/>
  <c r="BJ34" i="74"/>
  <c r="BJ114" i="76"/>
  <c r="BJ46" i="73"/>
  <c r="BJ34" i="56"/>
  <c r="BJ38" i="65"/>
  <c r="BJ135" i="13"/>
  <c r="BM327" i="15"/>
  <c r="BM16" i="15"/>
  <c r="BI90" i="75"/>
  <c r="BI114" i="76"/>
  <c r="BI50" i="71"/>
  <c r="BI46" i="73"/>
  <c r="BI34" i="56"/>
  <c r="BI75" i="52"/>
  <c r="BI69" i="52"/>
  <c r="BI63" i="52"/>
  <c r="BI53" i="52"/>
  <c r="BI47" i="52"/>
  <c r="BI41" i="52"/>
  <c r="BI35" i="52"/>
  <c r="BI29" i="52"/>
  <c r="BI19" i="52"/>
  <c r="BI13" i="52"/>
  <c r="BI7" i="52"/>
  <c r="BI21" i="52" s="1"/>
  <c r="BI13" i="47"/>
  <c r="BI7" i="47"/>
  <c r="BI15" i="47" s="1"/>
  <c r="BI15" i="46"/>
  <c r="BI13" i="46"/>
  <c r="BI7" i="46"/>
  <c r="BI28" i="42"/>
  <c r="BI22" i="42"/>
  <c r="BI29" i="42" s="1"/>
  <c r="BI13" i="42"/>
  <c r="BI14" i="42" s="1"/>
  <c r="BI7" i="42"/>
  <c r="BI13" i="43"/>
  <c r="BI7" i="43"/>
  <c r="BI15" i="43" s="1"/>
  <c r="BI13" i="29"/>
  <c r="BI7" i="29"/>
  <c r="BI15" i="29" s="1"/>
  <c r="BI26" i="30"/>
  <c r="BI20" i="30"/>
  <c r="BI28" i="30" s="1"/>
  <c r="BI14" i="30"/>
  <c r="BI8" i="30"/>
  <c r="BI13" i="27"/>
  <c r="BI7" i="27"/>
  <c r="BI15" i="27" s="1"/>
  <c r="BI13" i="26"/>
  <c r="BI7" i="26"/>
  <c r="BI15" i="26" s="1"/>
  <c r="BI25" i="24"/>
  <c r="BI19" i="24"/>
  <c r="BI13" i="24"/>
  <c r="BI7" i="24"/>
  <c r="BI25" i="77"/>
  <c r="BI19" i="77"/>
  <c r="BI13" i="77"/>
  <c r="BI7" i="77"/>
  <c r="BI53" i="77" l="1"/>
  <c r="BN319" i="15"/>
  <c r="BM319" i="15"/>
  <c r="BI27" i="24"/>
  <c r="BI77" i="52"/>
  <c r="BI55" i="52"/>
  <c r="BI95" i="52" s="1"/>
  <c r="BN329" i="15"/>
  <c r="BN330" i="15" s="1"/>
  <c r="BM329" i="15"/>
  <c r="BM330" i="15" s="1"/>
  <c r="BI32" i="42"/>
  <c r="BI130" i="13" l="1"/>
  <c r="BI123" i="13"/>
  <c r="BI116" i="13"/>
  <c r="BI109" i="13"/>
  <c r="BI102" i="13"/>
  <c r="BI95" i="13"/>
  <c r="BI88" i="13"/>
  <c r="BI81" i="13"/>
  <c r="BI74" i="13"/>
  <c r="BI64" i="13"/>
  <c r="BI57" i="13"/>
  <c r="BI50" i="13"/>
  <c r="BI43" i="13"/>
  <c r="BI36" i="13"/>
  <c r="BI29" i="13"/>
  <c r="BI22" i="13"/>
  <c r="BI15" i="13"/>
  <c r="BI8" i="13"/>
  <c r="BI25" i="14"/>
  <c r="BI19" i="14"/>
  <c r="BI13" i="14"/>
  <c r="BI7" i="14"/>
  <c r="BL313" i="15"/>
  <c r="BL307" i="15"/>
  <c r="BL297" i="15"/>
  <c r="BL291" i="15"/>
  <c r="BL281" i="15"/>
  <c r="BL275" i="15"/>
  <c r="BL265" i="15"/>
  <c r="BL259" i="15"/>
  <c r="BL249" i="15"/>
  <c r="BL243" i="15"/>
  <c r="BL233" i="15"/>
  <c r="BL227" i="15"/>
  <c r="BL217" i="15"/>
  <c r="BL211" i="15"/>
  <c r="BL201" i="15"/>
  <c r="BL195" i="15"/>
  <c r="BL179" i="15"/>
  <c r="BL187" i="15" s="1"/>
  <c r="BL159" i="15"/>
  <c r="BL153" i="15"/>
  <c r="BL143" i="15"/>
  <c r="BL137" i="15"/>
  <c r="BL127" i="15"/>
  <c r="BL121" i="15"/>
  <c r="BL111" i="15"/>
  <c r="BL105" i="15"/>
  <c r="BL95" i="15"/>
  <c r="BL89" i="15"/>
  <c r="BL79" i="15"/>
  <c r="BL73" i="15"/>
  <c r="BL63" i="15"/>
  <c r="BL57" i="15"/>
  <c r="BL46" i="15"/>
  <c r="BL40" i="15"/>
  <c r="BL30" i="15"/>
  <c r="BL24" i="15"/>
  <c r="BL14" i="15"/>
  <c r="BL8" i="15"/>
  <c r="BH13" i="58"/>
  <c r="BH7" i="58"/>
  <c r="BH15" i="58" s="1"/>
  <c r="BH33" i="65"/>
  <c r="BH26" i="65"/>
  <c r="BH35" i="65" s="1"/>
  <c r="BH15" i="65"/>
  <c r="BH17" i="65" s="1"/>
  <c r="BH38" i="65" s="1"/>
  <c r="BH8" i="65"/>
  <c r="BH75" i="52"/>
  <c r="BH69" i="52"/>
  <c r="BH63" i="52"/>
  <c r="BH77" i="52" s="1"/>
  <c r="BH53" i="52"/>
  <c r="BH47" i="52"/>
  <c r="BH41" i="52"/>
  <c r="BH35" i="52"/>
  <c r="BH29" i="52"/>
  <c r="BH19" i="52"/>
  <c r="BH13" i="52"/>
  <c r="BH7" i="52"/>
  <c r="BH21" i="52" s="1"/>
  <c r="BH15" i="47"/>
  <c r="BH13" i="47"/>
  <c r="BH7" i="47"/>
  <c r="BH13" i="46"/>
  <c r="BH7" i="46"/>
  <c r="BH15" i="46" s="1"/>
  <c r="BH29" i="42"/>
  <c r="BH28" i="42"/>
  <c r="BH22" i="42"/>
  <c r="BH13" i="42"/>
  <c r="BH7" i="42"/>
  <c r="BH14" i="42" s="1"/>
  <c r="BH32" i="42" s="1"/>
  <c r="BH13" i="43"/>
  <c r="BH7" i="43"/>
  <c r="BH15" i="43" s="1"/>
  <c r="BH13" i="29"/>
  <c r="BH7" i="29"/>
  <c r="BH15" i="29" s="1"/>
  <c r="BH28" i="30"/>
  <c r="BH26" i="30"/>
  <c r="BH20" i="30"/>
  <c r="BH14" i="30"/>
  <c r="BH8" i="30"/>
  <c r="BH13" i="27"/>
  <c r="BH7" i="27"/>
  <c r="BH15" i="27" s="1"/>
  <c r="BH15" i="26"/>
  <c r="BH13" i="26"/>
  <c r="BH7" i="26"/>
  <c r="BH25" i="24"/>
  <c r="BH19" i="24"/>
  <c r="BH13" i="24"/>
  <c r="BH7" i="24"/>
  <c r="BH27" i="24" s="1"/>
  <c r="BH25" i="77"/>
  <c r="BH19" i="77"/>
  <c r="BH13" i="77"/>
  <c r="BH7" i="77"/>
  <c r="BH130" i="13"/>
  <c r="BH123" i="13"/>
  <c r="BH116" i="13"/>
  <c r="BH109" i="13"/>
  <c r="BH102" i="13"/>
  <c r="BH95" i="13"/>
  <c r="BH88" i="13"/>
  <c r="BH81" i="13"/>
  <c r="BH74" i="13"/>
  <c r="BH64" i="13"/>
  <c r="BH57" i="13"/>
  <c r="BH50" i="13"/>
  <c r="BH43" i="13"/>
  <c r="BH36" i="13"/>
  <c r="BH29" i="13"/>
  <c r="BH22" i="13"/>
  <c r="BH15" i="13"/>
  <c r="BH8" i="13"/>
  <c r="BH25" i="14"/>
  <c r="BH19" i="14"/>
  <c r="BH13" i="14"/>
  <c r="BH7" i="14"/>
  <c r="BK313" i="15"/>
  <c r="BK307" i="15"/>
  <c r="BK297" i="15"/>
  <c r="BK291" i="15"/>
  <c r="BK281" i="15"/>
  <c r="BK275" i="15"/>
  <c r="BK265" i="15"/>
  <c r="BK259" i="15"/>
  <c r="BK249" i="15"/>
  <c r="BK243" i="15"/>
  <c r="BK233" i="15"/>
  <c r="BK227" i="15"/>
  <c r="BK217" i="15"/>
  <c r="BK211" i="15"/>
  <c r="BK201" i="15"/>
  <c r="BK195" i="15"/>
  <c r="BK179" i="15"/>
  <c r="BK187" i="15" s="1"/>
  <c r="BK159" i="15"/>
  <c r="BK153" i="15"/>
  <c r="BK143" i="15"/>
  <c r="BK137" i="15"/>
  <c r="BK127" i="15"/>
  <c r="BK121" i="15"/>
  <c r="BK111" i="15"/>
  <c r="BK105" i="15"/>
  <c r="BK95" i="15"/>
  <c r="BK89" i="15"/>
  <c r="BK79" i="15"/>
  <c r="BK73" i="15"/>
  <c r="BK63" i="15"/>
  <c r="BK57" i="15"/>
  <c r="BK46" i="15"/>
  <c r="BK40" i="15"/>
  <c r="BK30" i="15"/>
  <c r="BK24" i="15"/>
  <c r="BK14" i="15"/>
  <c r="BK8" i="15"/>
  <c r="BH31" i="56"/>
  <c r="BH29" i="56"/>
  <c r="BH23" i="56"/>
  <c r="BH13" i="56"/>
  <c r="BH7" i="56"/>
  <c r="BH15" i="56" s="1"/>
  <c r="BH34" i="56" s="1"/>
  <c r="BI74" i="14" l="1"/>
  <c r="BL322" i="15" s="1"/>
  <c r="BL328" i="15"/>
  <c r="BK328" i="15"/>
  <c r="BH74" i="14"/>
  <c r="BK322" i="15" s="1"/>
  <c r="BH53" i="77"/>
  <c r="BL203" i="15"/>
  <c r="BH132" i="13"/>
  <c r="BI132" i="13"/>
  <c r="BL219" i="15"/>
  <c r="BK219" i="15"/>
  <c r="BL81" i="15"/>
  <c r="BL251" i="15"/>
  <c r="BL315" i="15"/>
  <c r="BK65" i="15"/>
  <c r="BL283" i="15"/>
  <c r="BL97" i="15"/>
  <c r="BK251" i="15"/>
  <c r="BK315" i="15"/>
  <c r="BL48" i="15"/>
  <c r="BL65" i="15"/>
  <c r="BK81" i="15"/>
  <c r="BK203" i="15"/>
  <c r="BL113" i="15"/>
  <c r="BL267" i="15"/>
  <c r="BK97" i="15"/>
  <c r="BK161" i="15"/>
  <c r="BK235" i="15"/>
  <c r="BK299" i="15"/>
  <c r="BL235" i="15"/>
  <c r="BK48" i="15"/>
  <c r="BL16" i="15"/>
  <c r="BK113" i="15"/>
  <c r="BL145" i="15"/>
  <c r="BL161" i="15"/>
  <c r="BK129" i="15"/>
  <c r="BK145" i="15"/>
  <c r="BK267" i="15"/>
  <c r="BK32" i="15"/>
  <c r="BK283" i="15"/>
  <c r="BL299" i="15"/>
  <c r="BI65" i="13"/>
  <c r="BI135" i="13" s="1"/>
  <c r="BH65" i="13"/>
  <c r="BH135" i="13" s="1"/>
  <c r="BL129" i="15"/>
  <c r="BH55" i="52"/>
  <c r="BH95" i="52" s="1"/>
  <c r="BL327" i="15"/>
  <c r="BL32" i="15"/>
  <c r="BK16" i="15"/>
  <c r="BK319" i="15" l="1"/>
  <c r="BL319" i="15"/>
  <c r="BL329" i="15"/>
  <c r="BL330" i="15" s="1"/>
  <c r="BH13" i="60" l="1"/>
  <c r="BH7" i="60"/>
  <c r="BH15" i="60" s="1"/>
  <c r="BH13" i="61"/>
  <c r="BH7" i="61"/>
  <c r="BH15" i="61" s="1"/>
  <c r="BH19" i="62"/>
  <c r="BH20" i="62" s="1"/>
  <c r="BH13" i="62"/>
  <c r="BH7" i="62"/>
  <c r="BH13" i="63"/>
  <c r="BH7" i="63"/>
  <c r="BH15" i="63" s="1"/>
  <c r="BH13" i="64" l="1"/>
  <c r="BH7" i="64"/>
  <c r="BG13" i="64"/>
  <c r="BG7" i="64"/>
  <c r="BH37" i="66"/>
  <c r="BH25" i="66"/>
  <c r="BH19" i="66"/>
  <c r="BH13" i="66"/>
  <c r="BH7" i="66"/>
  <c r="BH13" i="69"/>
  <c r="BH7" i="69"/>
  <c r="BH15" i="69" s="1"/>
  <c r="BH13" i="70"/>
  <c r="BH7" i="70"/>
  <c r="BH15" i="70" s="1"/>
  <c r="BH45" i="71"/>
  <c r="BH39" i="71"/>
  <c r="BH47" i="71" s="1"/>
  <c r="BH29" i="71"/>
  <c r="BH23" i="71"/>
  <c r="BH13" i="71"/>
  <c r="BH7" i="71"/>
  <c r="BH15" i="71" s="1"/>
  <c r="BH41" i="72"/>
  <c r="BH35" i="72"/>
  <c r="BH43" i="72" s="1"/>
  <c r="BH29" i="72"/>
  <c r="BH19" i="72"/>
  <c r="BH13" i="72"/>
  <c r="BH7" i="72"/>
  <c r="BH21" i="72" s="1"/>
  <c r="BH46" i="72" s="1"/>
  <c r="BH41" i="73"/>
  <c r="BH35" i="73"/>
  <c r="BH29" i="73"/>
  <c r="BH43" i="73" s="1"/>
  <c r="BH19" i="73"/>
  <c r="BH13" i="73"/>
  <c r="BH7" i="73"/>
  <c r="BH21" i="73" s="1"/>
  <c r="BH29" i="74"/>
  <c r="BH31" i="74" s="1"/>
  <c r="BH34" i="74" s="1"/>
  <c r="BH23" i="74"/>
  <c r="BH15" i="74"/>
  <c r="BH13" i="74"/>
  <c r="BH7" i="74"/>
  <c r="BH31" i="71" l="1"/>
  <c r="BH39" i="66"/>
  <c r="BG15" i="64"/>
  <c r="BH15" i="64"/>
  <c r="BH50" i="71"/>
  <c r="BH46" i="73"/>
  <c r="D79" i="75" l="1"/>
  <c r="BH85" i="75"/>
  <c r="BH79" i="75"/>
  <c r="BH87" i="75" s="1"/>
  <c r="BH73" i="75"/>
  <c r="BH63" i="75"/>
  <c r="BH57" i="75"/>
  <c r="BH51" i="75"/>
  <c r="BH41" i="75"/>
  <c r="BH35" i="75"/>
  <c r="BH29" i="75"/>
  <c r="BH19" i="75"/>
  <c r="BH13" i="75"/>
  <c r="BH7" i="75"/>
  <c r="BH109" i="76"/>
  <c r="BH103" i="76"/>
  <c r="BH111" i="76" s="1"/>
  <c r="BH93" i="76"/>
  <c r="BH87" i="76"/>
  <c r="BH95" i="76" s="1"/>
  <c r="BH77" i="76"/>
  <c r="BH71" i="76"/>
  <c r="BH79" i="76" s="1"/>
  <c r="BH61" i="76"/>
  <c r="BH63" i="76" s="1"/>
  <c r="BH55" i="76"/>
  <c r="BH45" i="76"/>
  <c r="BH39" i="76"/>
  <c r="BH29" i="76"/>
  <c r="BH23" i="76"/>
  <c r="BH31" i="76" s="1"/>
  <c r="BH13" i="76"/>
  <c r="BH7" i="76"/>
  <c r="BH15" i="76" s="1"/>
  <c r="BG109" i="76"/>
  <c r="BG103" i="76"/>
  <c r="BG111" i="76" s="1"/>
  <c r="BG93" i="76"/>
  <c r="BG95" i="76" s="1"/>
  <c r="BG87" i="76"/>
  <c r="BG77" i="76"/>
  <c r="BG71" i="76"/>
  <c r="BG61" i="76"/>
  <c r="BG55" i="76"/>
  <c r="BG63" i="76" s="1"/>
  <c r="BG45" i="76"/>
  <c r="BG39" i="76"/>
  <c r="BG29" i="76"/>
  <c r="BG23" i="76"/>
  <c r="BG13" i="76"/>
  <c r="BG15" i="76" s="1"/>
  <c r="BG7" i="76"/>
  <c r="BG85" i="75"/>
  <c r="BG79" i="75"/>
  <c r="BG73" i="75"/>
  <c r="BG63" i="75"/>
  <c r="BG57" i="75"/>
  <c r="BG65" i="75" s="1"/>
  <c r="BG51" i="75"/>
  <c r="BG41" i="75"/>
  <c r="BG35" i="75"/>
  <c r="BG29" i="75"/>
  <c r="BG19" i="75"/>
  <c r="BG13" i="75"/>
  <c r="BG21" i="75" s="1"/>
  <c r="BG7" i="75"/>
  <c r="BG29" i="74"/>
  <c r="BG31" i="74" s="1"/>
  <c r="BG23" i="74"/>
  <c r="BG15" i="74"/>
  <c r="BG34" i="74" s="1"/>
  <c r="BG13" i="74"/>
  <c r="BG7" i="74"/>
  <c r="BG41" i="73"/>
  <c r="BG35" i="73"/>
  <c r="BG29" i="73"/>
  <c r="BG43" i="73" s="1"/>
  <c r="BG21" i="73"/>
  <c r="BG46" i="73" s="1"/>
  <c r="BG19" i="73"/>
  <c r="BG13" i="73"/>
  <c r="BG7" i="73"/>
  <c r="BG41" i="72"/>
  <c r="BG43" i="72" s="1"/>
  <c r="BG35" i="72"/>
  <c r="BG29" i="72"/>
  <c r="BG21" i="72"/>
  <c r="BG19" i="72"/>
  <c r="BG13" i="72"/>
  <c r="BG7" i="72"/>
  <c r="BG45" i="71"/>
  <c r="BG39" i="71"/>
  <c r="BG29" i="71"/>
  <c r="BG23" i="71"/>
  <c r="BG31" i="71" s="1"/>
  <c r="BG13" i="71"/>
  <c r="BG7" i="71"/>
  <c r="BG15" i="70"/>
  <c r="BG13" i="70"/>
  <c r="BG7" i="70"/>
  <c r="BG15" i="69"/>
  <c r="BG13" i="69"/>
  <c r="BG7" i="69"/>
  <c r="BG37" i="66"/>
  <c r="BG25" i="66"/>
  <c r="BG19" i="66"/>
  <c r="BG13" i="66"/>
  <c r="BG7" i="66"/>
  <c r="BG13" i="63"/>
  <c r="BG7" i="63"/>
  <c r="BG15" i="63" s="1"/>
  <c r="BG20" i="62"/>
  <c r="BG19" i="62"/>
  <c r="BG13" i="62"/>
  <c r="BG7" i="62"/>
  <c r="BG13" i="61"/>
  <c r="BG7" i="61"/>
  <c r="BG15" i="61" s="1"/>
  <c r="BG15" i="60"/>
  <c r="BG13" i="60"/>
  <c r="BG7" i="60"/>
  <c r="BG29" i="56"/>
  <c r="BG31" i="56" s="1"/>
  <c r="BG23" i="56"/>
  <c r="BG15" i="56"/>
  <c r="BG34" i="56" s="1"/>
  <c r="BG13" i="56"/>
  <c r="BG7" i="56"/>
  <c r="BG13" i="58"/>
  <c r="BG7" i="58"/>
  <c r="BG15" i="58" s="1"/>
  <c r="BG35" i="65"/>
  <c r="BG33" i="65"/>
  <c r="BG26" i="65"/>
  <c r="BG15" i="65"/>
  <c r="BG8" i="65"/>
  <c r="BG17" i="65" s="1"/>
  <c r="BG38" i="65" s="1"/>
  <c r="BG75" i="52"/>
  <c r="BG69" i="52"/>
  <c r="BG63" i="52"/>
  <c r="BG77" i="52" s="1"/>
  <c r="BG53" i="52"/>
  <c r="BG47" i="52"/>
  <c r="BG41" i="52"/>
  <c r="BG35" i="52"/>
  <c r="BG29" i="52"/>
  <c r="BG55" i="52" s="1"/>
  <c r="BG19" i="52"/>
  <c r="BG13" i="52"/>
  <c r="BG21" i="52" s="1"/>
  <c r="BG7" i="52"/>
  <c r="BG13" i="47"/>
  <c r="BG7" i="47"/>
  <c r="BG15" i="47" s="1"/>
  <c r="BG15" i="46"/>
  <c r="BG13" i="46"/>
  <c r="BG7" i="46"/>
  <c r="BG28" i="42"/>
  <c r="BG22" i="42"/>
  <c r="BG29" i="42" s="1"/>
  <c r="BG14" i="42"/>
  <c r="BG32" i="42" s="1"/>
  <c r="BG13" i="42"/>
  <c r="BG7" i="42"/>
  <c r="BG15" i="43"/>
  <c r="BG13" i="43"/>
  <c r="BG7" i="43"/>
  <c r="BG13" i="29"/>
  <c r="BG7" i="29"/>
  <c r="BG15" i="29" s="1"/>
  <c r="BG28" i="30"/>
  <c r="BG26" i="30"/>
  <c r="BG20" i="30"/>
  <c r="BG14" i="30"/>
  <c r="BG8" i="30"/>
  <c r="BG13" i="27"/>
  <c r="BG7" i="27"/>
  <c r="BG15" i="27" s="1"/>
  <c r="BG13" i="26"/>
  <c r="BG7" i="26"/>
  <c r="BG15" i="26" s="1"/>
  <c r="BG25" i="24"/>
  <c r="BG19" i="24"/>
  <c r="BG13" i="24"/>
  <c r="BG7" i="24"/>
  <c r="BG25" i="77"/>
  <c r="BG19" i="77"/>
  <c r="BG13" i="77"/>
  <c r="BG7" i="77"/>
  <c r="BG130" i="13"/>
  <c r="BG123" i="13"/>
  <c r="BG116" i="13"/>
  <c r="BG109" i="13"/>
  <c r="BG102" i="13"/>
  <c r="BG95" i="13"/>
  <c r="BG88" i="13"/>
  <c r="BG81" i="13"/>
  <c r="BG74" i="13"/>
  <c r="BG64" i="13"/>
  <c r="BG57" i="13"/>
  <c r="BG50" i="13"/>
  <c r="BG43" i="13"/>
  <c r="BG36" i="13"/>
  <c r="BG29" i="13"/>
  <c r="BG22" i="13"/>
  <c r="BG15" i="13"/>
  <c r="BG8" i="13"/>
  <c r="BG25" i="14"/>
  <c r="BG19" i="14"/>
  <c r="BG13" i="14"/>
  <c r="BG7" i="14"/>
  <c r="BJ313" i="15"/>
  <c r="BJ307" i="15"/>
  <c r="BJ297" i="15"/>
  <c r="BJ291" i="15"/>
  <c r="BJ281" i="15"/>
  <c r="BJ275" i="15"/>
  <c r="BJ265" i="15"/>
  <c r="BJ259" i="15"/>
  <c r="BJ249" i="15"/>
  <c r="BJ243" i="15"/>
  <c r="BJ233" i="15"/>
  <c r="BJ227" i="15"/>
  <c r="BJ217" i="15"/>
  <c r="BJ211" i="15"/>
  <c r="BJ201" i="15"/>
  <c r="BJ195" i="15"/>
  <c r="BJ179" i="15"/>
  <c r="BJ187" i="15" s="1"/>
  <c r="BJ159" i="15"/>
  <c r="BJ153" i="15"/>
  <c r="BJ143" i="15"/>
  <c r="BJ137" i="15"/>
  <c r="BJ127" i="15"/>
  <c r="BJ121" i="15"/>
  <c r="BJ111" i="15"/>
  <c r="BJ105" i="15"/>
  <c r="BJ95" i="15"/>
  <c r="BJ89" i="15"/>
  <c r="BJ79" i="15"/>
  <c r="BJ73" i="15"/>
  <c r="BJ63" i="15"/>
  <c r="BJ57" i="15"/>
  <c r="BJ46" i="15"/>
  <c r="BJ40" i="15"/>
  <c r="BJ30" i="15"/>
  <c r="BJ24" i="15"/>
  <c r="BJ14" i="15"/>
  <c r="BJ8" i="15"/>
  <c r="G42" i="76"/>
  <c r="G58" i="76" s="1"/>
  <c r="G43" i="76"/>
  <c r="G59" i="76" s="1"/>
  <c r="G41" i="76"/>
  <c r="G57" i="76" s="1"/>
  <c r="G26" i="76"/>
  <c r="G27" i="76"/>
  <c r="G28" i="76"/>
  <c r="G44" i="76" s="1"/>
  <c r="G60" i="76" s="1"/>
  <c r="G19" i="76"/>
  <c r="G35" i="76" s="1"/>
  <c r="G51" i="76" s="1"/>
  <c r="G20" i="76"/>
  <c r="G36" i="76" s="1"/>
  <c r="G52" i="76" s="1"/>
  <c r="G21" i="76"/>
  <c r="G37" i="76" s="1"/>
  <c r="G53" i="76" s="1"/>
  <c r="G22" i="76"/>
  <c r="G38" i="76" s="1"/>
  <c r="G54" i="76" s="1"/>
  <c r="G28" i="74"/>
  <c r="G27" i="74"/>
  <c r="G26" i="74"/>
  <c r="G25" i="74"/>
  <c r="G19" i="74"/>
  <c r="G20" i="74"/>
  <c r="G21" i="74"/>
  <c r="G22" i="74"/>
  <c r="G37" i="73"/>
  <c r="G38" i="73"/>
  <c r="G39" i="73"/>
  <c r="G40" i="73"/>
  <c r="G28" i="73"/>
  <c r="G27" i="73"/>
  <c r="G26" i="73"/>
  <c r="G25" i="73"/>
  <c r="G37" i="72"/>
  <c r="G38" i="72"/>
  <c r="G39" i="72"/>
  <c r="G40" i="72"/>
  <c r="G25" i="72"/>
  <c r="G26" i="72"/>
  <c r="G27" i="72"/>
  <c r="G28" i="72"/>
  <c r="G41" i="71"/>
  <c r="G42" i="71"/>
  <c r="G43" i="71"/>
  <c r="G44" i="71"/>
  <c r="G35" i="71"/>
  <c r="G36" i="71"/>
  <c r="G37" i="71"/>
  <c r="G38" i="71"/>
  <c r="G25" i="71"/>
  <c r="G26" i="71"/>
  <c r="G27" i="71"/>
  <c r="G28" i="71"/>
  <c r="G19" i="71"/>
  <c r="G20" i="71"/>
  <c r="G21" i="71"/>
  <c r="G22" i="71"/>
  <c r="G25" i="56"/>
  <c r="G26" i="56"/>
  <c r="G27" i="56"/>
  <c r="G28" i="56"/>
  <c r="G19" i="56"/>
  <c r="G20" i="56"/>
  <c r="G21" i="56"/>
  <c r="G22" i="56"/>
  <c r="G28" i="65"/>
  <c r="G29" i="65"/>
  <c r="G30" i="65"/>
  <c r="G31" i="65"/>
  <c r="G32" i="65"/>
  <c r="G21" i="65"/>
  <c r="G22" i="65"/>
  <c r="G23" i="65"/>
  <c r="G24" i="65"/>
  <c r="G25" i="65"/>
  <c r="G74" i="52"/>
  <c r="G73" i="52"/>
  <c r="G72" i="52"/>
  <c r="G71" i="52"/>
  <c r="G49" i="52"/>
  <c r="G50" i="52"/>
  <c r="G51" i="52"/>
  <c r="G52" i="52"/>
  <c r="G59" i="52"/>
  <c r="G60" i="52"/>
  <c r="G61" i="52"/>
  <c r="G62" i="52"/>
  <c r="G25" i="52"/>
  <c r="G26" i="52"/>
  <c r="G27" i="52"/>
  <c r="G28" i="52"/>
  <c r="G25" i="42"/>
  <c r="G26" i="42"/>
  <c r="G27" i="42"/>
  <c r="G18" i="42"/>
  <c r="G19" i="42"/>
  <c r="G20" i="42"/>
  <c r="G21" i="42"/>
  <c r="G129" i="13"/>
  <c r="G128" i="13"/>
  <c r="G127" i="13"/>
  <c r="G126" i="13"/>
  <c r="G125" i="13"/>
  <c r="G76" i="13"/>
  <c r="G77" i="13"/>
  <c r="G78" i="13"/>
  <c r="G79" i="13"/>
  <c r="G80" i="13"/>
  <c r="G69" i="13"/>
  <c r="G70" i="13"/>
  <c r="G71" i="13"/>
  <c r="G72" i="13"/>
  <c r="G73" i="13"/>
  <c r="I232" i="15"/>
  <c r="I231" i="15"/>
  <c r="I230" i="15"/>
  <c r="I226" i="15"/>
  <c r="I225" i="15"/>
  <c r="I224" i="15"/>
  <c r="I223" i="15"/>
  <c r="I178" i="15"/>
  <c r="I177" i="15"/>
  <c r="I176" i="15"/>
  <c r="I175" i="15"/>
  <c r="I158" i="15"/>
  <c r="I157" i="15"/>
  <c r="I156" i="15"/>
  <c r="I152" i="15"/>
  <c r="I151" i="15"/>
  <c r="I150" i="15"/>
  <c r="I149" i="15"/>
  <c r="I142" i="15"/>
  <c r="I141" i="15"/>
  <c r="I140" i="15"/>
  <c r="I136" i="15"/>
  <c r="I135" i="15"/>
  <c r="I134" i="15"/>
  <c r="I133" i="15"/>
  <c r="I110" i="15"/>
  <c r="I109" i="15"/>
  <c r="I108" i="15"/>
  <c r="I104" i="15"/>
  <c r="I103" i="15"/>
  <c r="I102" i="15"/>
  <c r="I101" i="15"/>
  <c r="I94" i="15"/>
  <c r="I93" i="15"/>
  <c r="I92" i="15"/>
  <c r="I88" i="15"/>
  <c r="I87" i="15"/>
  <c r="I86" i="15"/>
  <c r="I85" i="15"/>
  <c r="I78" i="15"/>
  <c r="I77" i="15"/>
  <c r="I76" i="15"/>
  <c r="I72" i="15"/>
  <c r="I71" i="15"/>
  <c r="I70" i="15"/>
  <c r="I69" i="15"/>
  <c r="I29" i="15"/>
  <c r="I28" i="15"/>
  <c r="I27" i="15"/>
  <c r="I296" i="15"/>
  <c r="I295" i="15"/>
  <c r="I294" i="15"/>
  <c r="I280" i="15"/>
  <c r="I279" i="15"/>
  <c r="I278" i="15"/>
  <c r="I264" i="15"/>
  <c r="I263" i="15"/>
  <c r="I262" i="15"/>
  <c r="I210" i="15"/>
  <c r="I209" i="15"/>
  <c r="I208" i="15"/>
  <c r="I207" i="15"/>
  <c r="I194" i="15"/>
  <c r="I193" i="15"/>
  <c r="I192" i="15"/>
  <c r="I191" i="15"/>
  <c r="I200" i="15"/>
  <c r="I199" i="15"/>
  <c r="I198" i="15"/>
  <c r="BG74" i="14" l="1"/>
  <c r="BJ322" i="15" s="1"/>
  <c r="BJ328" i="15"/>
  <c r="BG53" i="77"/>
  <c r="G91" i="76"/>
  <c r="G75" i="76"/>
  <c r="G107" i="76" s="1"/>
  <c r="G74" i="76"/>
  <c r="G106" i="76" s="1"/>
  <c r="G90" i="76"/>
  <c r="G70" i="76"/>
  <c r="G102" i="76" s="1"/>
  <c r="G86" i="76"/>
  <c r="G85" i="76"/>
  <c r="G69" i="76"/>
  <c r="G101" i="76" s="1"/>
  <c r="G92" i="76"/>
  <c r="G76" i="76"/>
  <c r="G108" i="76" s="1"/>
  <c r="G67" i="76"/>
  <c r="G99" i="76" s="1"/>
  <c r="G83" i="76"/>
  <c r="G84" i="76"/>
  <c r="G68" i="76"/>
  <c r="G100" i="76" s="1"/>
  <c r="BG47" i="76"/>
  <c r="BG31" i="76"/>
  <c r="BG79" i="76"/>
  <c r="BH47" i="76"/>
  <c r="BH114" i="76" s="1"/>
  <c r="G89" i="76"/>
  <c r="G73" i="76"/>
  <c r="G105" i="76" s="1"/>
  <c r="BG132" i="13"/>
  <c r="BG47" i="71"/>
  <c r="BG15" i="71"/>
  <c r="BG50" i="71" s="1"/>
  <c r="BG87" i="75"/>
  <c r="BH65" i="75"/>
  <c r="BG43" i="75"/>
  <c r="BG90" i="75" s="1"/>
  <c r="BH43" i="75"/>
  <c r="BJ81" i="15"/>
  <c r="BJ65" i="15"/>
  <c r="BJ129" i="15"/>
  <c r="BJ145" i="15"/>
  <c r="BJ299" i="15"/>
  <c r="BJ251" i="15"/>
  <c r="BJ32" i="15"/>
  <c r="BJ161" i="15"/>
  <c r="BJ48" i="15"/>
  <c r="BJ97" i="15"/>
  <c r="BJ315" i="15"/>
  <c r="BJ203" i="15"/>
  <c r="BJ267" i="15"/>
  <c r="BJ16" i="15"/>
  <c r="BJ219" i="15"/>
  <c r="BJ283" i="15"/>
  <c r="BJ113" i="15"/>
  <c r="BJ235" i="15"/>
  <c r="BG27" i="24"/>
  <c r="BG65" i="13"/>
  <c r="BG135" i="13" s="1"/>
  <c r="BG39" i="66"/>
  <c r="BH21" i="75"/>
  <c r="BH90" i="75" s="1"/>
  <c r="BK327" i="15"/>
  <c r="BG95" i="52"/>
  <c r="BG46" i="72"/>
  <c r="BG114" i="76"/>
  <c r="BJ327" i="15"/>
  <c r="F18" i="75"/>
  <c r="F17" i="75"/>
  <c r="F16" i="75"/>
  <c r="F15" i="75"/>
  <c r="F12" i="75"/>
  <c r="F11" i="75"/>
  <c r="F10" i="75"/>
  <c r="F9" i="75"/>
  <c r="F6" i="75"/>
  <c r="F5" i="75"/>
  <c r="F4" i="75"/>
  <c r="F3" i="75"/>
  <c r="H18" i="75"/>
  <c r="H12" i="75"/>
  <c r="H6" i="75"/>
  <c r="BF85" i="75"/>
  <c r="BF79" i="75"/>
  <c r="BF87" i="75" s="1"/>
  <c r="BF73" i="75"/>
  <c r="BF63" i="75"/>
  <c r="BF57" i="75"/>
  <c r="BF65" i="75" s="1"/>
  <c r="BF51" i="75"/>
  <c r="BF41" i="75"/>
  <c r="BF35" i="75"/>
  <c r="BF29" i="75"/>
  <c r="BF19" i="75"/>
  <c r="BF13" i="75"/>
  <c r="BF7" i="75"/>
  <c r="F12" i="74"/>
  <c r="F11" i="74"/>
  <c r="F10" i="74"/>
  <c r="F6" i="74"/>
  <c r="F5" i="74"/>
  <c r="F4" i="74"/>
  <c r="F3" i="74"/>
  <c r="BF34" i="74"/>
  <c r="BF31" i="74"/>
  <c r="BF29" i="74"/>
  <c r="BF23" i="74"/>
  <c r="BF15" i="74"/>
  <c r="BF13" i="74"/>
  <c r="BF7" i="74"/>
  <c r="F18" i="73"/>
  <c r="F17" i="73"/>
  <c r="F16" i="73"/>
  <c r="F6" i="73"/>
  <c r="F5" i="73"/>
  <c r="F4" i="73"/>
  <c r="F3" i="73"/>
  <c r="BF43" i="73"/>
  <c r="BF41" i="73"/>
  <c r="BF35" i="73"/>
  <c r="BF29" i="73"/>
  <c r="BF21" i="73"/>
  <c r="BF46" i="73" s="1"/>
  <c r="BF19" i="73"/>
  <c r="BF13" i="73"/>
  <c r="BF7" i="73"/>
  <c r="F18" i="72"/>
  <c r="F17" i="72"/>
  <c r="F16" i="72"/>
  <c r="F15" i="72"/>
  <c r="F6" i="72"/>
  <c r="F5" i="72"/>
  <c r="F4" i="72"/>
  <c r="F3" i="72"/>
  <c r="BF43" i="72"/>
  <c r="BF41" i="72"/>
  <c r="BF35" i="72"/>
  <c r="BF29" i="72"/>
  <c r="BF21" i="72"/>
  <c r="BF46" i="72" s="1"/>
  <c r="BF19" i="72"/>
  <c r="BF13" i="72"/>
  <c r="BF7" i="72"/>
  <c r="F12" i="71"/>
  <c r="F11" i="71"/>
  <c r="F10" i="71"/>
  <c r="F6" i="71"/>
  <c r="F5" i="71"/>
  <c r="F4" i="71"/>
  <c r="F3" i="71"/>
  <c r="BF45" i="71"/>
  <c r="BF47" i="71" s="1"/>
  <c r="BF50" i="71" s="1"/>
  <c r="BF39" i="71"/>
  <c r="BF29" i="71"/>
  <c r="BF23" i="71"/>
  <c r="BF31" i="71" s="1"/>
  <c r="BF13" i="71"/>
  <c r="BF7" i="71"/>
  <c r="BF15" i="71" s="1"/>
  <c r="F12" i="70"/>
  <c r="F11" i="70"/>
  <c r="F10" i="70"/>
  <c r="F9" i="70"/>
  <c r="F6" i="70"/>
  <c r="F5" i="70"/>
  <c r="F4" i="70"/>
  <c r="F3" i="70"/>
  <c r="BF15" i="70"/>
  <c r="BF13" i="70"/>
  <c r="BF7" i="70"/>
  <c r="F12" i="69"/>
  <c r="F11" i="69"/>
  <c r="F10" i="69"/>
  <c r="F6" i="69"/>
  <c r="F5" i="69"/>
  <c r="F4" i="69"/>
  <c r="F3" i="69"/>
  <c r="BF15" i="69"/>
  <c r="BF13" i="69"/>
  <c r="BF7" i="69"/>
  <c r="F36" i="66"/>
  <c r="F35" i="66"/>
  <c r="F34" i="66"/>
  <c r="F33" i="66"/>
  <c r="G12" i="66"/>
  <c r="G18" i="66" s="1"/>
  <c r="G24" i="66" s="1"/>
  <c r="E12" i="66"/>
  <c r="E18" i="66" s="1"/>
  <c r="E24" i="66" s="1"/>
  <c r="G11" i="66"/>
  <c r="G17" i="66" s="1"/>
  <c r="G23" i="66" s="1"/>
  <c r="E11" i="66"/>
  <c r="E17" i="66" s="1"/>
  <c r="G10" i="66"/>
  <c r="G16" i="66" s="1"/>
  <c r="G22" i="66" s="1"/>
  <c r="E10" i="66"/>
  <c r="E16" i="66" s="1"/>
  <c r="E22" i="66" s="1"/>
  <c r="G9" i="66"/>
  <c r="G15" i="66" s="1"/>
  <c r="G21" i="66" s="1"/>
  <c r="E9" i="66"/>
  <c r="E15" i="66" s="1"/>
  <c r="F6" i="66"/>
  <c r="F12" i="66" s="1"/>
  <c r="F18" i="66" s="1"/>
  <c r="F24" i="66" s="1"/>
  <c r="F3" i="66"/>
  <c r="F9" i="66" s="1"/>
  <c r="F15" i="66" s="1"/>
  <c r="F21" i="66" s="1"/>
  <c r="F5" i="66"/>
  <c r="F11" i="66" s="1"/>
  <c r="F17" i="66" s="1"/>
  <c r="F23" i="66" s="1"/>
  <c r="F4" i="66"/>
  <c r="F10" i="66" s="1"/>
  <c r="F16" i="66" s="1"/>
  <c r="F22" i="66" s="1"/>
  <c r="F40" i="52"/>
  <c r="F39" i="52"/>
  <c r="F38" i="52"/>
  <c r="F37" i="52"/>
  <c r="F34" i="52"/>
  <c r="F33" i="52"/>
  <c r="F32" i="52"/>
  <c r="F31" i="52"/>
  <c r="F18" i="52"/>
  <c r="F17" i="52"/>
  <c r="F16" i="52"/>
  <c r="F15" i="52"/>
  <c r="F6" i="52"/>
  <c r="F5" i="52"/>
  <c r="F4" i="52"/>
  <c r="F3" i="52"/>
  <c r="A59" i="52"/>
  <c r="A3" i="52"/>
  <c r="H3" i="66"/>
  <c r="BF37" i="66"/>
  <c r="BF25" i="66"/>
  <c r="BF19" i="66"/>
  <c r="BF13" i="66"/>
  <c r="BF7" i="66"/>
  <c r="F12" i="64"/>
  <c r="F11" i="64"/>
  <c r="F10" i="64"/>
  <c r="F6" i="64"/>
  <c r="F5" i="64"/>
  <c r="F4" i="64"/>
  <c r="F3" i="64"/>
  <c r="BF13" i="64"/>
  <c r="BF7" i="64"/>
  <c r="BF15" i="64" s="1"/>
  <c r="F12" i="63"/>
  <c r="F11" i="63"/>
  <c r="F10" i="63"/>
  <c r="F6" i="63"/>
  <c r="F5" i="63"/>
  <c r="F4" i="63"/>
  <c r="F3" i="63"/>
  <c r="BF15" i="63"/>
  <c r="BF13" i="63"/>
  <c r="BF7" i="63"/>
  <c r="F6" i="62"/>
  <c r="F5" i="62"/>
  <c r="F4" i="62"/>
  <c r="F3" i="62"/>
  <c r="F18" i="62"/>
  <c r="F17" i="62"/>
  <c r="F16" i="62"/>
  <c r="F15" i="62"/>
  <c r="BF20" i="62"/>
  <c r="BF19" i="62"/>
  <c r="BF13" i="62"/>
  <c r="BF7" i="62"/>
  <c r="F12" i="76"/>
  <c r="F11" i="76"/>
  <c r="F10" i="76"/>
  <c r="F6" i="76"/>
  <c r="F5" i="76"/>
  <c r="F4" i="76"/>
  <c r="F3" i="76"/>
  <c r="BF109" i="76"/>
  <c r="BF103" i="76"/>
  <c r="BF111" i="76" s="1"/>
  <c r="BF93" i="76"/>
  <c r="BF87" i="76"/>
  <c r="BF95" i="76" s="1"/>
  <c r="BF77" i="76"/>
  <c r="BF79" i="76" s="1"/>
  <c r="BF71" i="76"/>
  <c r="BF63" i="76"/>
  <c r="BF61" i="76"/>
  <c r="BF55" i="76"/>
  <c r="BF45" i="76"/>
  <c r="BF39" i="76"/>
  <c r="BF47" i="76" s="1"/>
  <c r="BF29" i="76"/>
  <c r="BF23" i="76"/>
  <c r="BF31" i="76" s="1"/>
  <c r="BF13" i="76"/>
  <c r="BF15" i="76" s="1"/>
  <c r="BF7" i="76"/>
  <c r="F12" i="61"/>
  <c r="F11" i="61"/>
  <c r="F10" i="61"/>
  <c r="F9" i="61"/>
  <c r="F6" i="61"/>
  <c r="F5" i="61"/>
  <c r="F4" i="61"/>
  <c r="F3" i="61"/>
  <c r="BF15" i="61"/>
  <c r="BF13" i="61"/>
  <c r="BF7" i="61"/>
  <c r="F12" i="60"/>
  <c r="F11" i="60"/>
  <c r="F10" i="60"/>
  <c r="F6" i="60"/>
  <c r="F5" i="60"/>
  <c r="F4" i="60"/>
  <c r="F3" i="60"/>
  <c r="BF15" i="60"/>
  <c r="BF13" i="60"/>
  <c r="BF7" i="60"/>
  <c r="F12" i="56"/>
  <c r="F11" i="56"/>
  <c r="F10" i="56"/>
  <c r="F6" i="56"/>
  <c r="F5" i="56"/>
  <c r="F21" i="56" s="1"/>
  <c r="F4" i="56"/>
  <c r="F20" i="56" s="1"/>
  <c r="F3" i="56"/>
  <c r="F19" i="56" s="1"/>
  <c r="E19" i="56"/>
  <c r="E20" i="56"/>
  <c r="E21" i="56"/>
  <c r="E22" i="56"/>
  <c r="F22" i="56"/>
  <c r="BF34" i="56"/>
  <c r="BF31" i="56"/>
  <c r="BF29" i="56"/>
  <c r="BF23" i="56"/>
  <c r="BF15" i="56"/>
  <c r="BF13" i="56"/>
  <c r="BF7" i="56"/>
  <c r="F12" i="58"/>
  <c r="F11" i="58"/>
  <c r="F10" i="58"/>
  <c r="F6" i="58"/>
  <c r="F5" i="58"/>
  <c r="F4" i="58"/>
  <c r="F3" i="58"/>
  <c r="BF13" i="58"/>
  <c r="BF15" i="58" s="1"/>
  <c r="BF7" i="58"/>
  <c r="F14" i="65"/>
  <c r="F13" i="65"/>
  <c r="F12" i="65"/>
  <c r="F11" i="65"/>
  <c r="F7" i="65"/>
  <c r="F6" i="65"/>
  <c r="F5" i="65"/>
  <c r="F4" i="65"/>
  <c r="F3" i="65"/>
  <c r="BF35" i="65"/>
  <c r="BF33" i="65"/>
  <c r="BF26" i="65"/>
  <c r="BF17" i="65"/>
  <c r="BF38" i="65" s="1"/>
  <c r="BF15" i="65"/>
  <c r="BF8" i="65"/>
  <c r="BF75" i="52"/>
  <c r="BF69" i="52"/>
  <c r="BF63" i="52"/>
  <c r="BF53" i="52"/>
  <c r="BF47" i="52"/>
  <c r="BF41" i="52"/>
  <c r="BF35" i="52"/>
  <c r="BF29" i="52"/>
  <c r="BF19" i="52"/>
  <c r="BF13" i="52"/>
  <c r="BF7" i="52"/>
  <c r="F12" i="47"/>
  <c r="F11" i="47"/>
  <c r="F10" i="47"/>
  <c r="F6" i="47"/>
  <c r="F5" i="47"/>
  <c r="F4" i="47"/>
  <c r="F3" i="47"/>
  <c r="BF15" i="47"/>
  <c r="BF13" i="47"/>
  <c r="BF7" i="47"/>
  <c r="F12" i="46"/>
  <c r="F11" i="46"/>
  <c r="F10" i="46"/>
  <c r="F9" i="46"/>
  <c r="F6" i="46"/>
  <c r="F5" i="46"/>
  <c r="F4" i="46"/>
  <c r="F3" i="46"/>
  <c r="BF13" i="46"/>
  <c r="BF7" i="46"/>
  <c r="BF15" i="46" s="1"/>
  <c r="BF13" i="44"/>
  <c r="BF7" i="44"/>
  <c r="BF15" i="44" s="1"/>
  <c r="F12" i="44"/>
  <c r="F11" i="44"/>
  <c r="F10" i="44"/>
  <c r="F9" i="44"/>
  <c r="F6" i="44"/>
  <c r="F5" i="44"/>
  <c r="F4" i="44"/>
  <c r="F3" i="44"/>
  <c r="F12" i="42"/>
  <c r="F11" i="42"/>
  <c r="F10" i="42"/>
  <c r="F6" i="42"/>
  <c r="F5" i="42"/>
  <c r="F4" i="42"/>
  <c r="F3" i="42"/>
  <c r="H12" i="42"/>
  <c r="H6" i="42"/>
  <c r="BF29" i="42"/>
  <c r="BF28" i="42"/>
  <c r="BF22" i="42"/>
  <c r="BF14" i="42"/>
  <c r="BF32" i="42" s="1"/>
  <c r="BF13" i="42"/>
  <c r="BF7" i="42"/>
  <c r="F12" i="43"/>
  <c r="F11" i="43"/>
  <c r="F10" i="43"/>
  <c r="F6" i="43"/>
  <c r="F5" i="43"/>
  <c r="F4" i="43"/>
  <c r="F3" i="43"/>
  <c r="BF13" i="43"/>
  <c r="BF7" i="43"/>
  <c r="BF15" i="43" s="1"/>
  <c r="F12" i="29"/>
  <c r="F11" i="29"/>
  <c r="F10" i="29"/>
  <c r="F6" i="29"/>
  <c r="F5" i="29"/>
  <c r="F4" i="29"/>
  <c r="F3" i="29"/>
  <c r="BF13" i="29"/>
  <c r="BF7" i="29"/>
  <c r="BF15" i="29" s="1"/>
  <c r="BF114" i="76" l="1"/>
  <c r="BF43" i="75"/>
  <c r="BJ319" i="15"/>
  <c r="BK329" i="15"/>
  <c r="BK330" i="15" s="1"/>
  <c r="BF21" i="75"/>
  <c r="BF90" i="75" s="1"/>
  <c r="BF39" i="66"/>
  <c r="G31" i="66"/>
  <c r="H29" i="66"/>
  <c r="H9" i="66"/>
  <c r="H6" i="46"/>
  <c r="H33" i="52"/>
  <c r="H11" i="29"/>
  <c r="H15" i="72"/>
  <c r="H4" i="75"/>
  <c r="H10" i="75"/>
  <c r="H9" i="44"/>
  <c r="H5" i="46"/>
  <c r="H3" i="65"/>
  <c r="H7" i="65"/>
  <c r="H13" i="65"/>
  <c r="H5" i="58"/>
  <c r="H10" i="60"/>
  <c r="H6" i="52"/>
  <c r="H12" i="66"/>
  <c r="H4" i="71"/>
  <c r="H10" i="71"/>
  <c r="H4" i="73"/>
  <c r="H16" i="73"/>
  <c r="H16" i="75"/>
  <c r="H5" i="71"/>
  <c r="H4" i="65"/>
  <c r="H10" i="65"/>
  <c r="H14" i="65"/>
  <c r="H6" i="58"/>
  <c r="H5" i="60"/>
  <c r="H6" i="71"/>
  <c r="H12" i="71"/>
  <c r="H10" i="61"/>
  <c r="H5" i="76"/>
  <c r="H11" i="76"/>
  <c r="H17" i="62"/>
  <c r="H5" i="63"/>
  <c r="H11" i="63"/>
  <c r="H5" i="64"/>
  <c r="H9" i="74"/>
  <c r="H3" i="75"/>
  <c r="H15" i="75"/>
  <c r="H4" i="63"/>
  <c r="H3" i="46"/>
  <c r="H9" i="46"/>
  <c r="H5" i="65"/>
  <c r="H11" i="65"/>
  <c r="H3" i="58"/>
  <c r="H6" i="60"/>
  <c r="H4" i="52"/>
  <c r="H32" i="52"/>
  <c r="H38" i="52"/>
  <c r="H3" i="71"/>
  <c r="H9" i="71"/>
  <c r="H3" i="72"/>
  <c r="H12" i="47"/>
  <c r="H9" i="76"/>
  <c r="H34" i="52"/>
  <c r="H6" i="69"/>
  <c r="BF21" i="52"/>
  <c r="BF77" i="52"/>
  <c r="BF55" i="52"/>
  <c r="H3" i="43"/>
  <c r="H3" i="61"/>
  <c r="H9" i="61"/>
  <c r="H12" i="61"/>
  <c r="H3" i="63"/>
  <c r="H9" i="63"/>
  <c r="H3" i="64"/>
  <c r="H9" i="64"/>
  <c r="H5" i="66"/>
  <c r="H6" i="73"/>
  <c r="H18" i="73"/>
  <c r="H4" i="43"/>
  <c r="H5" i="42"/>
  <c r="H11" i="47"/>
  <c r="H10" i="63"/>
  <c r="H10" i="64"/>
  <c r="H3" i="73"/>
  <c r="H15" i="73"/>
  <c r="H3" i="74"/>
  <c r="H5" i="43"/>
  <c r="H4" i="46"/>
  <c r="H6" i="47"/>
  <c r="H6" i="65"/>
  <c r="H12" i="65"/>
  <c r="H3" i="60"/>
  <c r="H9" i="60"/>
  <c r="H6" i="62"/>
  <c r="H18" i="62"/>
  <c r="H37" i="52"/>
  <c r="H11" i="71"/>
  <c r="H5" i="72"/>
  <c r="H5" i="75"/>
  <c r="H11" i="75"/>
  <c r="H17" i="75"/>
  <c r="H9" i="29"/>
  <c r="H3" i="42"/>
  <c r="H9" i="42"/>
  <c r="H9" i="47"/>
  <c r="H6" i="63"/>
  <c r="H12" i="63"/>
  <c r="H10" i="66"/>
  <c r="H17" i="72"/>
  <c r="H5" i="73"/>
  <c r="H17" i="73"/>
  <c r="H5" i="74"/>
  <c r="H10" i="43"/>
  <c r="H6" i="44"/>
  <c r="H10" i="44"/>
  <c r="H11" i="46"/>
  <c r="H4" i="47"/>
  <c r="H10" i="58"/>
  <c r="H5" i="56"/>
  <c r="H11" i="56"/>
  <c r="H11" i="61"/>
  <c r="H6" i="76"/>
  <c r="H16" i="72"/>
  <c r="H3" i="29"/>
  <c r="H11" i="43"/>
  <c r="H11" i="44"/>
  <c r="H5" i="47"/>
  <c r="H6" i="56"/>
  <c r="H12" i="56"/>
  <c r="H3" i="76"/>
  <c r="H5" i="52"/>
  <c r="H39" i="52"/>
  <c r="H3" i="70"/>
  <c r="H10" i="29"/>
  <c r="H6" i="43"/>
  <c r="H12" i="43"/>
  <c r="H4" i="44"/>
  <c r="H12" i="44"/>
  <c r="H3" i="56"/>
  <c r="H4" i="76"/>
  <c r="H4" i="62"/>
  <c r="H16" i="62"/>
  <c r="H11" i="64"/>
  <c r="H18" i="72"/>
  <c r="H4" i="74"/>
  <c r="H3" i="44"/>
  <c r="H3" i="47"/>
  <c r="H4" i="56"/>
  <c r="H10" i="56"/>
  <c r="H5" i="62"/>
  <c r="H3" i="52"/>
  <c r="H31" i="52"/>
  <c r="BJ329" i="15"/>
  <c r="BJ330" i="15" s="1"/>
  <c r="H6" i="29"/>
  <c r="H10" i="47"/>
  <c r="H12" i="58"/>
  <c r="H4" i="61"/>
  <c r="H15" i="52"/>
  <c r="H6" i="66"/>
  <c r="H35" i="66"/>
  <c r="H11" i="69"/>
  <c r="H5" i="70"/>
  <c r="H6" i="74"/>
  <c r="H12" i="74"/>
  <c r="H5" i="61"/>
  <c r="H12" i="76"/>
  <c r="H12" i="64"/>
  <c r="H16" i="52"/>
  <c r="H18" i="66"/>
  <c r="H12" i="69"/>
  <c r="H6" i="70"/>
  <c r="H12" i="70"/>
  <c r="H15" i="66"/>
  <c r="H4" i="42"/>
  <c r="H5" i="44"/>
  <c r="H6" i="61"/>
  <c r="H17" i="52"/>
  <c r="H33" i="66"/>
  <c r="H9" i="70"/>
  <c r="H6" i="72"/>
  <c r="H10" i="74"/>
  <c r="H4" i="69"/>
  <c r="H12" i="46"/>
  <c r="H10" i="76"/>
  <c r="H15" i="62"/>
  <c r="H18" i="52"/>
  <c r="H40" i="52"/>
  <c r="H34" i="66"/>
  <c r="H10" i="69"/>
  <c r="H4" i="70"/>
  <c r="H10" i="70"/>
  <c r="H11" i="74"/>
  <c r="H9" i="75"/>
  <c r="H4" i="72"/>
  <c r="H11" i="70"/>
  <c r="H9" i="69"/>
  <c r="H5" i="69"/>
  <c r="H3" i="69"/>
  <c r="H36" i="66"/>
  <c r="H16" i="66"/>
  <c r="E23" i="66"/>
  <c r="H17" i="66"/>
  <c r="H22" i="66"/>
  <c r="E21" i="66"/>
  <c r="H28" i="66" s="1"/>
  <c r="H24" i="66"/>
  <c r="H11" i="66"/>
  <c r="H4" i="66"/>
  <c r="H6" i="64"/>
  <c r="H4" i="64"/>
  <c r="H3" i="62"/>
  <c r="H4" i="60"/>
  <c r="H11" i="60"/>
  <c r="H12" i="60"/>
  <c r="H19" i="56"/>
  <c r="H22" i="56"/>
  <c r="H9" i="56"/>
  <c r="H20" i="56"/>
  <c r="H21" i="56"/>
  <c r="H11" i="58"/>
  <c r="H9" i="58"/>
  <c r="H4" i="58"/>
  <c r="BF95" i="52"/>
  <c r="H10" i="46"/>
  <c r="H10" i="42"/>
  <c r="H11" i="42"/>
  <c r="H9" i="43"/>
  <c r="H12" i="29"/>
  <c r="H4" i="29"/>
  <c r="H5" i="29"/>
  <c r="H23" i="66" l="1"/>
  <c r="H30" i="66"/>
  <c r="E31" i="66"/>
  <c r="E44" i="66" s="1"/>
  <c r="H21" i="66"/>
  <c r="E45" i="66" l="1"/>
  <c r="E46" i="66" s="1"/>
  <c r="E48" i="66" s="1"/>
  <c r="F10" i="30"/>
  <c r="F13" i="30"/>
  <c r="F12" i="30"/>
  <c r="F11" i="30"/>
  <c r="F25" i="30"/>
  <c r="F22" i="30"/>
  <c r="F19" i="30"/>
  <c r="F18" i="30"/>
  <c r="F17" i="30"/>
  <c r="F16" i="30"/>
  <c r="F7" i="30"/>
  <c r="F6" i="30"/>
  <c r="F5" i="30"/>
  <c r="F4" i="30"/>
  <c r="F3" i="30"/>
  <c r="F23" i="30" l="1"/>
  <c r="F24" i="30"/>
  <c r="BF26" i="30" l="1"/>
  <c r="BF20" i="30"/>
  <c r="BF14" i="30"/>
  <c r="BF8" i="30"/>
  <c r="F11" i="27"/>
  <c r="F12" i="27"/>
  <c r="F10" i="27"/>
  <c r="F6" i="27"/>
  <c r="F5" i="27"/>
  <c r="F4" i="27"/>
  <c r="F3" i="27"/>
  <c r="BF15" i="27"/>
  <c r="BF13" i="27"/>
  <c r="BF7" i="27"/>
  <c r="F11" i="26"/>
  <c r="F12" i="26"/>
  <c r="F10" i="26"/>
  <c r="F6" i="26"/>
  <c r="F5" i="26"/>
  <c r="F4" i="26"/>
  <c r="F3" i="26"/>
  <c r="BF15" i="26"/>
  <c r="BF13" i="26"/>
  <c r="BF7" i="26"/>
  <c r="F22" i="24"/>
  <c r="F11" i="24"/>
  <c r="F24" i="24"/>
  <c r="F21" i="24"/>
  <c r="F12" i="24"/>
  <c r="F10" i="24"/>
  <c r="F9" i="24"/>
  <c r="H9" i="24"/>
  <c r="F6" i="24"/>
  <c r="F5" i="24"/>
  <c r="F4" i="24"/>
  <c r="F3" i="24"/>
  <c r="BF25" i="24"/>
  <c r="BF19" i="24"/>
  <c r="BF13" i="24"/>
  <c r="BF7" i="24"/>
  <c r="F24" i="77"/>
  <c r="F23" i="77"/>
  <c r="F22" i="77"/>
  <c r="F21" i="77"/>
  <c r="F6" i="77"/>
  <c r="F5" i="77"/>
  <c r="F4" i="77"/>
  <c r="F3" i="77"/>
  <c r="E16" i="77"/>
  <c r="G9" i="77"/>
  <c r="G12" i="77"/>
  <c r="F12" i="77" s="1"/>
  <c r="G11" i="77"/>
  <c r="G10" i="77"/>
  <c r="G18" i="77"/>
  <c r="E18" i="77"/>
  <c r="G17" i="77"/>
  <c r="E17" i="77"/>
  <c r="G16" i="77"/>
  <c r="G15" i="77"/>
  <c r="E15" i="77"/>
  <c r="BF25" i="77"/>
  <c r="BF19" i="77"/>
  <c r="BF13" i="77"/>
  <c r="BF7" i="77"/>
  <c r="BF53" i="77" s="1"/>
  <c r="F63" i="13"/>
  <c r="F62" i="13"/>
  <c r="F61" i="13"/>
  <c r="F60" i="13"/>
  <c r="F59" i="13"/>
  <c r="F10" i="13"/>
  <c r="F11" i="13"/>
  <c r="F12" i="13"/>
  <c r="F13" i="13"/>
  <c r="F14" i="13"/>
  <c r="F6" i="13"/>
  <c r="F5" i="13"/>
  <c r="F7" i="13"/>
  <c r="F4" i="13"/>
  <c r="F3" i="13"/>
  <c r="BF130" i="13"/>
  <c r="BF123" i="13"/>
  <c r="BF116" i="13"/>
  <c r="BF109" i="13"/>
  <c r="BF102" i="13"/>
  <c r="BF95" i="13"/>
  <c r="BF88" i="13"/>
  <c r="BF81" i="13"/>
  <c r="BF74" i="13"/>
  <c r="BF64" i="13"/>
  <c r="BF57" i="13"/>
  <c r="BF50" i="13"/>
  <c r="BF43" i="13"/>
  <c r="BF36" i="13"/>
  <c r="BF29" i="13"/>
  <c r="BF22" i="13"/>
  <c r="BF15" i="13"/>
  <c r="BF8" i="13"/>
  <c r="BF132" i="13" l="1"/>
  <c r="BF27" i="24"/>
  <c r="BF65" i="13"/>
  <c r="BF135" i="13" s="1"/>
  <c r="BF28" i="30"/>
  <c r="H12" i="27"/>
  <c r="H10" i="30"/>
  <c r="H22" i="30"/>
  <c r="H5" i="26"/>
  <c r="H18" i="30"/>
  <c r="H24" i="30"/>
  <c r="H17" i="30"/>
  <c r="H23" i="30"/>
  <c r="H13" i="30"/>
  <c r="H19" i="30"/>
  <c r="H25" i="30"/>
  <c r="H61" i="13"/>
  <c r="AO23" i="77"/>
  <c r="H5" i="24"/>
  <c r="H6" i="27"/>
  <c r="H4" i="30"/>
  <c r="H62" i="13"/>
  <c r="H6" i="24"/>
  <c r="H11" i="26"/>
  <c r="H3" i="27"/>
  <c r="H9" i="27"/>
  <c r="H63" i="13"/>
  <c r="H4" i="27"/>
  <c r="H10" i="27"/>
  <c r="H6" i="30"/>
  <c r="H4" i="24"/>
  <c r="H5" i="27"/>
  <c r="H11" i="27"/>
  <c r="H3" i="30"/>
  <c r="H7" i="30"/>
  <c r="H4" i="13"/>
  <c r="AO5" i="77"/>
  <c r="AO22" i="77"/>
  <c r="H6" i="26"/>
  <c r="H12" i="26"/>
  <c r="H5" i="30"/>
  <c r="AO6" i="77"/>
  <c r="H9" i="26"/>
  <c r="AO3" i="77"/>
  <c r="H4" i="26"/>
  <c r="H10" i="26"/>
  <c r="H10" i="13"/>
  <c r="AO4" i="77"/>
  <c r="AO21" i="77"/>
  <c r="H3" i="24"/>
  <c r="H6" i="13"/>
  <c r="H14" i="13"/>
  <c r="H11" i="24"/>
  <c r="H3" i="13"/>
  <c r="H11" i="13"/>
  <c r="H59" i="13"/>
  <c r="H12" i="24"/>
  <c r="H24" i="24"/>
  <c r="H60" i="13"/>
  <c r="H21" i="24"/>
  <c r="H11" i="30"/>
  <c r="H16" i="30"/>
  <c r="H13" i="13"/>
  <c r="AO24" i="77"/>
  <c r="H10" i="24"/>
  <c r="H12" i="30"/>
  <c r="H7" i="13"/>
  <c r="H5" i="13"/>
  <c r="H3" i="26"/>
  <c r="F23" i="24"/>
  <c r="H23" i="24"/>
  <c r="H22" i="24"/>
  <c r="F11" i="77"/>
  <c r="F16" i="77"/>
  <c r="F18" i="77"/>
  <c r="F15" i="77"/>
  <c r="F10" i="77"/>
  <c r="F17" i="77"/>
  <c r="F9" i="77"/>
  <c r="H12" i="13"/>
  <c r="F6" i="14" l="1"/>
  <c r="F5" i="14"/>
  <c r="F4" i="14"/>
  <c r="F3" i="14"/>
  <c r="F24" i="14"/>
  <c r="F23" i="14"/>
  <c r="F22" i="14"/>
  <c r="F21" i="14"/>
  <c r="H24" i="14"/>
  <c r="H23" i="14"/>
  <c r="H22" i="14"/>
  <c r="H21" i="14" l="1"/>
  <c r="BF25" i="14"/>
  <c r="BF19" i="14"/>
  <c r="BF13" i="14"/>
  <c r="BF7" i="14"/>
  <c r="I290" i="15"/>
  <c r="I289" i="15"/>
  <c r="I288" i="15"/>
  <c r="I287" i="15"/>
  <c r="I274" i="15"/>
  <c r="I273" i="15"/>
  <c r="I272" i="15"/>
  <c r="I271" i="15"/>
  <c r="K288" i="15"/>
  <c r="I255" i="15"/>
  <c r="I258" i="15"/>
  <c r="I257" i="15"/>
  <c r="I256" i="15"/>
  <c r="K258" i="15"/>
  <c r="K257" i="15"/>
  <c r="I56" i="15"/>
  <c r="I55" i="15"/>
  <c r="I54" i="15"/>
  <c r="I39" i="15"/>
  <c r="I38" i="15"/>
  <c r="I37" i="15"/>
  <c r="I36" i="15"/>
  <c r="BI328" i="15" l="1"/>
  <c r="BF74" i="14"/>
  <c r="BI322" i="15" s="1"/>
  <c r="K39" i="15"/>
  <c r="K56" i="15"/>
  <c r="K256" i="15"/>
  <c r="K290" i="15"/>
  <c r="K287" i="15"/>
  <c r="K255" i="15"/>
  <c r="K54" i="15"/>
  <c r="K53" i="15"/>
  <c r="K38" i="15"/>
  <c r="K273" i="15"/>
  <c r="K37" i="15"/>
  <c r="K55" i="15"/>
  <c r="K271" i="15"/>
  <c r="K272" i="15"/>
  <c r="K36" i="15"/>
  <c r="K274" i="15"/>
  <c r="K289" i="15"/>
  <c r="K13" i="15" l="1"/>
  <c r="K11" i="15"/>
  <c r="K7" i="15"/>
  <c r="K6" i="15"/>
  <c r="K5" i="15"/>
  <c r="K12" i="15" l="1"/>
  <c r="K10" i="15"/>
  <c r="I13" i="15" l="1"/>
  <c r="I312" i="15" s="1"/>
  <c r="I12" i="15"/>
  <c r="I311" i="15" s="1"/>
  <c r="I11" i="15"/>
  <c r="I310" i="15" s="1"/>
  <c r="I7" i="15" l="1"/>
  <c r="I6" i="15"/>
  <c r="I5" i="15"/>
  <c r="I4" i="15"/>
  <c r="BI327" i="15"/>
  <c r="BI313" i="15"/>
  <c r="BI307" i="15"/>
  <c r="BI297" i="15"/>
  <c r="BI291" i="15"/>
  <c r="BI281" i="15"/>
  <c r="BI275" i="15"/>
  <c r="BI265" i="15"/>
  <c r="BI259" i="15"/>
  <c r="BI249" i="15"/>
  <c r="BI243" i="15"/>
  <c r="BI233" i="15"/>
  <c r="BI227" i="15"/>
  <c r="BI217" i="15"/>
  <c r="BI211" i="15"/>
  <c r="BI201" i="15"/>
  <c r="BI195" i="15"/>
  <c r="BI179" i="15"/>
  <c r="BI159" i="15"/>
  <c r="BI153" i="15"/>
  <c r="BI143" i="15"/>
  <c r="BI137" i="15"/>
  <c r="BI127" i="15"/>
  <c r="BI121" i="15"/>
  <c r="BI111" i="15"/>
  <c r="BI105" i="15"/>
  <c r="BI95" i="15"/>
  <c r="BI89" i="15"/>
  <c r="BI79" i="15"/>
  <c r="BI73" i="15"/>
  <c r="BI63" i="15"/>
  <c r="BI57" i="15"/>
  <c r="BI46" i="15"/>
  <c r="BI40" i="15"/>
  <c r="BI30" i="15"/>
  <c r="BI24" i="15"/>
  <c r="BI14" i="15"/>
  <c r="BI8" i="15"/>
  <c r="BI235" i="15" l="1"/>
  <c r="BI283" i="15"/>
  <c r="BI251" i="15"/>
  <c r="BI97" i="15"/>
  <c r="BI129" i="15"/>
  <c r="BI65" i="15"/>
  <c r="BI299" i="15"/>
  <c r="BI161" i="15"/>
  <c r="BI32" i="15"/>
  <c r="BI113" i="15"/>
  <c r="BI203" i="15"/>
  <c r="BI267" i="15"/>
  <c r="BI48" i="15"/>
  <c r="BI187" i="15"/>
  <c r="BI81" i="15"/>
  <c r="BI145" i="15"/>
  <c r="BI315" i="15"/>
  <c r="BI219" i="15"/>
  <c r="BI16" i="15"/>
  <c r="BI319" i="15" l="1"/>
  <c r="BI329" i="15"/>
  <c r="BI330" i="15" s="1"/>
  <c r="BE109" i="76"/>
  <c r="BE103" i="76"/>
  <c r="BE93" i="76"/>
  <c r="BE87" i="76"/>
  <c r="BE95" i="76" s="1"/>
  <c r="BE77" i="76"/>
  <c r="BE71" i="76"/>
  <c r="BE79" i="76" s="1"/>
  <c r="BE61" i="76"/>
  <c r="BE55" i="76"/>
  <c r="BE63" i="76" s="1"/>
  <c r="BE45" i="76"/>
  <c r="BE39" i="76"/>
  <c r="BE29" i="76"/>
  <c r="BE23" i="76"/>
  <c r="BE31" i="76" s="1"/>
  <c r="BE13" i="76"/>
  <c r="BE7" i="76"/>
  <c r="BE15" i="76" s="1"/>
  <c r="BE85" i="75"/>
  <c r="BE79" i="75"/>
  <c r="BE73" i="75"/>
  <c r="BE87" i="75" s="1"/>
  <c r="BE63" i="75"/>
  <c r="BE57" i="75"/>
  <c r="BE51" i="75"/>
  <c r="BE65" i="75" s="1"/>
  <c r="BE41" i="75"/>
  <c r="BE35" i="75"/>
  <c r="BE29" i="75"/>
  <c r="BE19" i="75"/>
  <c r="BE13" i="75"/>
  <c r="BE7" i="75"/>
  <c r="BE29" i="74"/>
  <c r="BE23" i="74"/>
  <c r="BE31" i="74" s="1"/>
  <c r="BE15" i="74"/>
  <c r="BE13" i="74"/>
  <c r="BE7" i="74"/>
  <c r="BE111" i="76" l="1"/>
  <c r="BE47" i="76"/>
  <c r="BE114" i="76" s="1"/>
  <c r="BE21" i="75"/>
  <c r="BE43" i="75"/>
  <c r="BE90" i="75"/>
  <c r="BE34" i="74"/>
  <c r="BE43" i="73"/>
  <c r="BE41" i="73"/>
  <c r="BE35" i="73"/>
  <c r="BE29" i="73"/>
  <c r="BE19" i="73"/>
  <c r="BE13" i="73"/>
  <c r="BE7" i="73"/>
  <c r="BE21" i="73" s="1"/>
  <c r="BE46" i="73" s="1"/>
  <c r="BE43" i="72"/>
  <c r="BE41" i="72"/>
  <c r="BE35" i="72"/>
  <c r="BE29" i="72"/>
  <c r="BE19" i="72"/>
  <c r="BE13" i="72"/>
  <c r="BE7" i="72"/>
  <c r="BE21" i="72" s="1"/>
  <c r="BE46" i="72" s="1"/>
  <c r="BE45" i="71"/>
  <c r="BE39" i="71"/>
  <c r="BE47" i="71" s="1"/>
  <c r="BE29" i="71"/>
  <c r="BE23" i="71"/>
  <c r="BE31" i="71" s="1"/>
  <c r="BE13" i="71"/>
  <c r="BE7" i="71"/>
  <c r="BE15" i="71" s="1"/>
  <c r="BE13" i="70"/>
  <c r="BE15" i="70" s="1"/>
  <c r="BE7" i="70"/>
  <c r="BE13" i="69"/>
  <c r="BE7" i="69"/>
  <c r="BE15" i="69" s="1"/>
  <c r="BE37" i="66"/>
  <c r="BE25" i="66"/>
  <c r="BE19" i="66"/>
  <c r="BE13" i="66"/>
  <c r="BE7" i="66"/>
  <c r="BE13" i="64"/>
  <c r="BE7" i="64"/>
  <c r="BE15" i="64" s="1"/>
  <c r="BE13" i="63"/>
  <c r="BE15" i="63" s="1"/>
  <c r="BE7" i="63"/>
  <c r="BE19" i="62"/>
  <c r="BE13" i="62"/>
  <c r="BE7" i="62"/>
  <c r="BE20" i="62" s="1"/>
  <c r="BE13" i="61"/>
  <c r="BE7" i="61"/>
  <c r="BE15" i="61" s="1"/>
  <c r="BE13" i="60"/>
  <c r="BE7" i="60"/>
  <c r="BE15" i="60" s="1"/>
  <c r="BE31" i="56"/>
  <c r="BE29" i="56"/>
  <c r="BE23" i="56"/>
  <c r="BE13" i="56"/>
  <c r="BE7" i="56"/>
  <c r="BE15" i="56" s="1"/>
  <c r="BE34" i="56" s="1"/>
  <c r="BE13" i="58"/>
  <c r="BE7" i="58"/>
  <c r="BE15" i="58" s="1"/>
  <c r="BE35" i="65"/>
  <c r="BE33" i="65"/>
  <c r="BE26" i="65"/>
  <c r="BE17" i="65"/>
  <c r="BE38" i="65" s="1"/>
  <c r="BE15" i="65"/>
  <c r="BE8" i="65"/>
  <c r="BE75" i="52"/>
  <c r="BE69" i="52"/>
  <c r="BE63" i="52"/>
  <c r="BE77" i="52" s="1"/>
  <c r="BE53" i="52"/>
  <c r="BE47" i="52"/>
  <c r="BE41" i="52"/>
  <c r="BE55" i="52" s="1"/>
  <c r="BE35" i="52"/>
  <c r="BE29" i="52"/>
  <c r="BE19" i="52"/>
  <c r="BE13" i="52"/>
  <c r="BE7" i="52"/>
  <c r="BE21" i="52" s="1"/>
  <c r="D13" i="47"/>
  <c r="BE13" i="47"/>
  <c r="BE15" i="47" s="1"/>
  <c r="BE7" i="47"/>
  <c r="BE13" i="46"/>
  <c r="BE7" i="46"/>
  <c r="BE15" i="46" s="1"/>
  <c r="BE15" i="44"/>
  <c r="BE13" i="44"/>
  <c r="BE7" i="44"/>
  <c r="BE28" i="42"/>
  <c r="BE22" i="42"/>
  <c r="BE29" i="42" s="1"/>
  <c r="BE13" i="42"/>
  <c r="BE7" i="42"/>
  <c r="BE14" i="42" s="1"/>
  <c r="BE32" i="42" s="1"/>
  <c r="BE13" i="43"/>
  <c r="BE7" i="43"/>
  <c r="BE15" i="43" s="1"/>
  <c r="BE15" i="29"/>
  <c r="BE13" i="29"/>
  <c r="BE7" i="29"/>
  <c r="BE28" i="30"/>
  <c r="BE26" i="30"/>
  <c r="BE20" i="30"/>
  <c r="BE14" i="30"/>
  <c r="BE8" i="30"/>
  <c r="BE13" i="27"/>
  <c r="BE7" i="27"/>
  <c r="BE15" i="27" s="1"/>
  <c r="BE13" i="26"/>
  <c r="BE7" i="26"/>
  <c r="BE25" i="24"/>
  <c r="BE27" i="24" s="1"/>
  <c r="BE19" i="24"/>
  <c r="BE13" i="24"/>
  <c r="BE7" i="24"/>
  <c r="BE25" i="77"/>
  <c r="BE19" i="77"/>
  <c r="BE13" i="77"/>
  <c r="BE7" i="77"/>
  <c r="BE130" i="13"/>
  <c r="BE123" i="13"/>
  <c r="BE116" i="13"/>
  <c r="BE109" i="13"/>
  <c r="BE102" i="13"/>
  <c r="BE95" i="13"/>
  <c r="BE88" i="13"/>
  <c r="BE81" i="13"/>
  <c r="BE74" i="13"/>
  <c r="BE64" i="13"/>
  <c r="BE57" i="13"/>
  <c r="BE50" i="13"/>
  <c r="BE43" i="13"/>
  <c r="BE36" i="13"/>
  <c r="BE29" i="13"/>
  <c r="BE22" i="13"/>
  <c r="BE15" i="13"/>
  <c r="BE8" i="13"/>
  <c r="BE25" i="14"/>
  <c r="BE19" i="14"/>
  <c r="BE13" i="14"/>
  <c r="BE7" i="14"/>
  <c r="BH313" i="15"/>
  <c r="BH307" i="15"/>
  <c r="BH297" i="15"/>
  <c r="BH291" i="15"/>
  <c r="BH281" i="15"/>
  <c r="BH275" i="15"/>
  <c r="BH265" i="15"/>
  <c r="BH259" i="15"/>
  <c r="BH249" i="15"/>
  <c r="BH243" i="15"/>
  <c r="BH233" i="15"/>
  <c r="BH227" i="15"/>
  <c r="BH217" i="15"/>
  <c r="BH211" i="15"/>
  <c r="BH201" i="15"/>
  <c r="BH195" i="15"/>
  <c r="BH179" i="15"/>
  <c r="BH159" i="15"/>
  <c r="BH153" i="15"/>
  <c r="BH143" i="15"/>
  <c r="BH137" i="15"/>
  <c r="BH127" i="15"/>
  <c r="BH121" i="15"/>
  <c r="BH111" i="15"/>
  <c r="BH105" i="15"/>
  <c r="BH95" i="15"/>
  <c r="BH89" i="15"/>
  <c r="BH79" i="15"/>
  <c r="BH73" i="15"/>
  <c r="BH81" i="15" s="1"/>
  <c r="BH63" i="15"/>
  <c r="BH57" i="15"/>
  <c r="BH46" i="15"/>
  <c r="BH40" i="15"/>
  <c r="BH30" i="15"/>
  <c r="BH24" i="15"/>
  <c r="BH14" i="15"/>
  <c r="BH8" i="15"/>
  <c r="BH328" i="15" l="1"/>
  <c r="BE74" i="14"/>
  <c r="BH322" i="15" s="1"/>
  <c r="BE53" i="77"/>
  <c r="BH48" i="15"/>
  <c r="BH129" i="15"/>
  <c r="BH235" i="15"/>
  <c r="BE132" i="13"/>
  <c r="BH315" i="15"/>
  <c r="BH267" i="15"/>
  <c r="BH219" i="15"/>
  <c r="BH32" i="15"/>
  <c r="BH113" i="15"/>
  <c r="BH203" i="15"/>
  <c r="BH145" i="15"/>
  <c r="BH283" i="15"/>
  <c r="BH65" i="15"/>
  <c r="BH97" i="15"/>
  <c r="BH161" i="15"/>
  <c r="BH251" i="15"/>
  <c r="BH187" i="15"/>
  <c r="BH299" i="15"/>
  <c r="BE65" i="13"/>
  <c r="BE39" i="66"/>
  <c r="BE50" i="71"/>
  <c r="BE95" i="52"/>
  <c r="BE15" i="26"/>
  <c r="BE135" i="13"/>
  <c r="BH327" i="15"/>
  <c r="BH16" i="15"/>
  <c r="BH319" i="15" l="1"/>
  <c r="BH329" i="15"/>
  <c r="BH330" i="15" s="1"/>
  <c r="BD109" i="76" l="1"/>
  <c r="BD103" i="76"/>
  <c r="BD111" i="76" s="1"/>
  <c r="BD93" i="76"/>
  <c r="BD87" i="76"/>
  <c r="BD95" i="76" s="1"/>
  <c r="BD77" i="76"/>
  <c r="BD71" i="76"/>
  <c r="BD79" i="76" s="1"/>
  <c r="BD61" i="76"/>
  <c r="BD55" i="76"/>
  <c r="BD63" i="76" s="1"/>
  <c r="BD45" i="76"/>
  <c r="BD47" i="76" s="1"/>
  <c r="BD39" i="76"/>
  <c r="BD31" i="76"/>
  <c r="BD29" i="76"/>
  <c r="BD23" i="76"/>
  <c r="BD13" i="76"/>
  <c r="BD7" i="76"/>
  <c r="BD15" i="76" s="1"/>
  <c r="BD85" i="75"/>
  <c r="BD79" i="75"/>
  <c r="BD87" i="75" s="1"/>
  <c r="BD73" i="75"/>
  <c r="BD63" i="75"/>
  <c r="BD57" i="75"/>
  <c r="BD65" i="75" s="1"/>
  <c r="BD51" i="75"/>
  <c r="BD41" i="75"/>
  <c r="BD35" i="75"/>
  <c r="BD29" i="75"/>
  <c r="BD43" i="75" s="1"/>
  <c r="BD19" i="75"/>
  <c r="BD13" i="75"/>
  <c r="BD21" i="75" s="1"/>
  <c r="BD7" i="75"/>
  <c r="BD31" i="74"/>
  <c r="BD29" i="74"/>
  <c r="BD23" i="74"/>
  <c r="BD15" i="74"/>
  <c r="BD34" i="74" s="1"/>
  <c r="BD13" i="74"/>
  <c r="BD7" i="74"/>
  <c r="BD43" i="73"/>
  <c r="BD41" i="73"/>
  <c r="BD35" i="73"/>
  <c r="BD29" i="73"/>
  <c r="BD21" i="73"/>
  <c r="BD46" i="73" s="1"/>
  <c r="BD19" i="73"/>
  <c r="BD13" i="73"/>
  <c r="BD7" i="73"/>
  <c r="BD43" i="72"/>
  <c r="BD41" i="72"/>
  <c r="BD35" i="72"/>
  <c r="BD29" i="72"/>
  <c r="BD21" i="72"/>
  <c r="BD46" i="72" s="1"/>
  <c r="BD19" i="72"/>
  <c r="BD13" i="72"/>
  <c r="BD7" i="72"/>
  <c r="D39" i="71"/>
  <c r="BD45" i="71"/>
  <c r="BD39" i="71"/>
  <c r="BD47" i="71" s="1"/>
  <c r="BD29" i="71"/>
  <c r="BD23" i="71"/>
  <c r="BD31" i="71" s="1"/>
  <c r="BD13" i="71"/>
  <c r="BD7" i="71"/>
  <c r="BD15" i="71" s="1"/>
  <c r="BD15" i="70"/>
  <c r="BD13" i="70"/>
  <c r="BD7" i="70"/>
  <c r="BD15" i="69"/>
  <c r="BD13" i="69"/>
  <c r="BD7" i="69"/>
  <c r="BD37" i="66"/>
  <c r="BD25" i="66"/>
  <c r="BD19" i="66"/>
  <c r="BD13" i="66"/>
  <c r="BD7" i="66"/>
  <c r="BD13" i="64"/>
  <c r="BD7" i="64"/>
  <c r="BD15" i="64" s="1"/>
  <c r="BD15" i="63"/>
  <c r="BD13" i="63"/>
  <c r="BD7" i="63"/>
  <c r="BD19" i="62"/>
  <c r="BD13" i="62"/>
  <c r="BD20" i="62" s="1"/>
  <c r="BD7" i="62"/>
  <c r="BD13" i="61"/>
  <c r="BD7" i="61"/>
  <c r="BD15" i="61" s="1"/>
  <c r="BD13" i="60"/>
  <c r="BD7" i="60"/>
  <c r="BD15" i="60" s="1"/>
  <c r="BD29" i="56"/>
  <c r="BD31" i="56" s="1"/>
  <c r="BD23" i="56"/>
  <c r="BD13" i="56"/>
  <c r="BD7" i="56"/>
  <c r="BD15" i="56" s="1"/>
  <c r="BD34" i="56" s="1"/>
  <c r="BD15" i="58"/>
  <c r="BD13" i="58"/>
  <c r="BD7" i="58"/>
  <c r="BD35" i="65"/>
  <c r="BD33" i="65"/>
  <c r="BD26" i="65"/>
  <c r="BD17" i="65"/>
  <c r="BD38" i="65" s="1"/>
  <c r="BD15" i="65"/>
  <c r="BD8" i="65"/>
  <c r="BD75" i="52"/>
  <c r="BD69" i="52"/>
  <c r="BD63" i="52"/>
  <c r="BD53" i="52"/>
  <c r="BD47" i="52"/>
  <c r="BD41" i="52"/>
  <c r="BD35" i="52"/>
  <c r="BD29" i="52"/>
  <c r="BD19" i="52"/>
  <c r="BD13" i="52"/>
  <c r="BD7" i="52"/>
  <c r="BD21" i="52" s="1"/>
  <c r="BD15" i="47"/>
  <c r="BD13" i="47"/>
  <c r="BD7" i="47"/>
  <c r="BD13" i="46"/>
  <c r="BD7" i="46"/>
  <c r="BD15" i="46" s="1"/>
  <c r="BD13" i="44"/>
  <c r="BD7" i="44"/>
  <c r="BD15" i="44" s="1"/>
  <c r="BD29" i="42"/>
  <c r="BD28" i="42"/>
  <c r="BD22" i="42"/>
  <c r="BD14" i="42"/>
  <c r="BD32" i="42" s="1"/>
  <c r="BD13" i="42"/>
  <c r="BD7" i="42"/>
  <c r="BD13" i="43"/>
  <c r="BD7" i="43"/>
  <c r="BD15" i="43" s="1"/>
  <c r="BD15" i="29"/>
  <c r="BD13" i="29"/>
  <c r="BD7" i="29"/>
  <c r="BD26" i="30"/>
  <c r="BD18" i="30"/>
  <c r="BD20" i="30" s="1"/>
  <c r="BD14" i="30"/>
  <c r="BD8" i="30"/>
  <c r="BD13" i="27"/>
  <c r="BD7" i="27"/>
  <c r="BD15" i="27" s="1"/>
  <c r="BD13" i="26"/>
  <c r="BD7" i="26"/>
  <c r="BD15" i="26" s="1"/>
  <c r="BD25" i="24"/>
  <c r="BD19" i="24"/>
  <c r="BD13" i="24"/>
  <c r="BD7" i="24"/>
  <c r="BD25" i="77"/>
  <c r="BD19" i="77"/>
  <c r="BD13" i="77"/>
  <c r="BD7" i="77"/>
  <c r="BD53" i="77" s="1"/>
  <c r="BD114" i="76" l="1"/>
  <c r="BD90" i="75"/>
  <c r="BD27" i="24"/>
  <c r="BD39" i="66"/>
  <c r="BD28" i="30"/>
  <c r="BD77" i="52"/>
  <c r="BD55" i="52"/>
  <c r="BD50" i="71"/>
  <c r="BD95" i="52"/>
  <c r="BD130" i="13"/>
  <c r="BD123" i="13"/>
  <c r="BD116" i="13"/>
  <c r="BD109" i="13"/>
  <c r="BD102" i="13"/>
  <c r="BD95" i="13"/>
  <c r="BD88" i="13"/>
  <c r="BD81" i="13"/>
  <c r="BD74" i="13"/>
  <c r="BD64" i="13"/>
  <c r="BD57" i="13"/>
  <c r="BD50" i="13"/>
  <c r="BD43" i="13"/>
  <c r="BD36" i="13"/>
  <c r="BD29" i="13"/>
  <c r="BD65" i="13" s="1"/>
  <c r="BD22" i="13"/>
  <c r="BD15" i="13"/>
  <c r="BD8" i="13"/>
  <c r="BD25" i="14"/>
  <c r="BD19" i="14"/>
  <c r="BD13" i="14"/>
  <c r="BD7" i="14"/>
  <c r="BG313" i="15"/>
  <c r="BG307" i="15"/>
  <c r="BG297" i="15"/>
  <c r="BG291" i="15"/>
  <c r="BG281" i="15"/>
  <c r="BG275" i="15"/>
  <c r="BG265" i="15"/>
  <c r="BG259" i="15"/>
  <c r="BG249" i="15"/>
  <c r="BG243" i="15"/>
  <c r="BG233" i="15"/>
  <c r="BG227" i="15"/>
  <c r="BG217" i="15"/>
  <c r="BG211" i="15"/>
  <c r="BG201" i="15"/>
  <c r="BG195" i="15"/>
  <c r="BG179" i="15"/>
  <c r="BG187" i="15" s="1"/>
  <c r="BG159" i="15"/>
  <c r="BG153" i="15"/>
  <c r="BG143" i="15"/>
  <c r="BG137" i="15"/>
  <c r="BG127" i="15"/>
  <c r="BG121" i="15"/>
  <c r="BG111" i="15"/>
  <c r="BG105" i="15"/>
  <c r="BG95" i="15"/>
  <c r="BG89" i="15"/>
  <c r="BG79" i="15"/>
  <c r="BG73" i="15"/>
  <c r="BG63" i="15"/>
  <c r="BG57" i="15"/>
  <c r="BG46" i="15"/>
  <c r="BG40" i="15"/>
  <c r="BG30" i="15"/>
  <c r="BG24" i="15"/>
  <c r="BG14" i="15"/>
  <c r="BG8" i="15"/>
  <c r="BG328" i="15" l="1"/>
  <c r="BD74" i="14"/>
  <c r="BG322" i="15" s="1"/>
  <c r="BG251" i="15"/>
  <c r="BG283" i="15"/>
  <c r="BG219" i="15"/>
  <c r="BG145" i="15"/>
  <c r="BG315" i="15"/>
  <c r="BG65" i="15"/>
  <c r="BG129" i="15"/>
  <c r="BD132" i="13"/>
  <c r="BD135" i="13"/>
  <c r="BG48" i="15"/>
  <c r="BG113" i="15"/>
  <c r="BG203" i="15"/>
  <c r="BG97" i="15"/>
  <c r="BG161" i="15"/>
  <c r="BG299" i="15"/>
  <c r="BG235" i="15"/>
  <c r="BG32" i="15"/>
  <c r="BG81" i="15"/>
  <c r="BG267" i="15"/>
  <c r="BG327" i="15"/>
  <c r="BG16" i="15"/>
  <c r="BC109" i="76"/>
  <c r="BC111" i="76" s="1"/>
  <c r="BC103" i="76"/>
  <c r="BC93" i="76"/>
  <c r="BC87" i="76"/>
  <c r="BC95" i="76" s="1"/>
  <c r="BC77" i="76"/>
  <c r="BC79" i="76" s="1"/>
  <c r="BC71" i="76"/>
  <c r="BC61" i="76"/>
  <c r="BC55" i="76"/>
  <c r="BC63" i="76" s="1"/>
  <c r="BC45" i="76"/>
  <c r="BC47" i="76" s="1"/>
  <c r="BC39" i="76"/>
  <c r="BC29" i="76"/>
  <c r="BC23" i="76"/>
  <c r="BC31" i="76" s="1"/>
  <c r="BC13" i="76"/>
  <c r="BC15" i="76" s="1"/>
  <c r="BC7" i="76"/>
  <c r="BC85" i="75"/>
  <c r="BC79" i="75"/>
  <c r="BC87" i="75" s="1"/>
  <c r="BC73" i="75"/>
  <c r="BC63" i="75"/>
  <c r="BC57" i="75"/>
  <c r="BC65" i="75" s="1"/>
  <c r="BC51" i="75"/>
  <c r="BC41" i="75"/>
  <c r="BC35" i="75"/>
  <c r="BC29" i="75"/>
  <c r="BC19" i="75"/>
  <c r="BC13" i="75"/>
  <c r="BC7" i="75"/>
  <c r="BC31" i="74"/>
  <c r="BC29" i="74"/>
  <c r="BC23" i="74"/>
  <c r="BC15" i="74"/>
  <c r="BC34" i="74" s="1"/>
  <c r="BC13" i="74"/>
  <c r="BC7" i="74"/>
  <c r="BC43" i="73"/>
  <c r="BC41" i="73"/>
  <c r="BC35" i="73"/>
  <c r="BC29" i="73"/>
  <c r="BC21" i="73"/>
  <c r="BC46" i="73" s="1"/>
  <c r="BC19" i="73"/>
  <c r="BC13" i="73"/>
  <c r="BC7" i="73"/>
  <c r="BC43" i="72"/>
  <c r="BC41" i="72"/>
  <c r="BC35" i="72"/>
  <c r="BC29" i="72"/>
  <c r="BC21" i="72"/>
  <c r="BC46" i="72" s="1"/>
  <c r="BC19" i="72"/>
  <c r="BC13" i="72"/>
  <c r="BC7" i="72"/>
  <c r="BC47" i="71"/>
  <c r="BC45" i="71"/>
  <c r="BC39" i="71"/>
  <c r="BC29" i="71"/>
  <c r="BC23" i="71"/>
  <c r="BC31" i="71" s="1"/>
  <c r="BC13" i="71"/>
  <c r="BC7" i="71"/>
  <c r="BC15" i="71" s="1"/>
  <c r="BC50" i="71" s="1"/>
  <c r="BC15" i="70"/>
  <c r="BC13" i="70"/>
  <c r="BC7" i="70"/>
  <c r="BC13" i="69"/>
  <c r="BC7" i="69"/>
  <c r="BC15" i="69" s="1"/>
  <c r="BC37" i="66"/>
  <c r="BC25" i="66"/>
  <c r="BC19" i="66"/>
  <c r="BC13" i="66"/>
  <c r="BC7" i="66"/>
  <c r="BC13" i="64"/>
  <c r="BC7" i="64"/>
  <c r="BC15" i="64" s="1"/>
  <c r="BC15" i="63"/>
  <c r="BC13" i="63"/>
  <c r="BC7" i="63"/>
  <c r="BC19" i="62"/>
  <c r="BC13" i="62"/>
  <c r="BC7" i="62"/>
  <c r="BC20" i="62" s="1"/>
  <c r="BC13" i="61"/>
  <c r="BC7" i="61"/>
  <c r="BC15" i="61" s="1"/>
  <c r="BC15" i="60"/>
  <c r="BC13" i="60"/>
  <c r="BC7" i="60"/>
  <c r="BC31" i="56"/>
  <c r="BC29" i="56"/>
  <c r="BC23" i="56"/>
  <c r="BC13" i="56"/>
  <c r="BC7" i="56"/>
  <c r="BC15" i="56" s="1"/>
  <c r="BC34" i="56" s="1"/>
  <c r="BC13" i="58"/>
  <c r="BC7" i="58"/>
  <c r="BC15" i="58" s="1"/>
  <c r="BC33" i="65"/>
  <c r="BC26" i="65"/>
  <c r="BC35" i="65" s="1"/>
  <c r="BC15" i="65"/>
  <c r="BC17" i="65" s="1"/>
  <c r="BC38" i="65" s="1"/>
  <c r="BC8" i="65"/>
  <c r="BC114" i="76" l="1"/>
  <c r="BC21" i="75"/>
  <c r="BC43" i="75"/>
  <c r="BC90" i="75" s="1"/>
  <c r="BG319" i="15"/>
  <c r="BC39" i="66"/>
  <c r="BG329" i="15"/>
  <c r="BG330" i="15" s="1"/>
  <c r="BC75" i="52"/>
  <c r="BC69" i="52"/>
  <c r="BC63" i="52"/>
  <c r="BC77" i="52" s="1"/>
  <c r="BC53" i="52"/>
  <c r="BC47" i="52"/>
  <c r="BC41" i="52"/>
  <c r="BC35" i="52"/>
  <c r="BC29" i="52"/>
  <c r="BC19" i="52"/>
  <c r="BC13" i="52"/>
  <c r="BC7" i="52"/>
  <c r="BC13" i="47"/>
  <c r="BC7" i="47"/>
  <c r="BC15" i="47" s="1"/>
  <c r="BC13" i="46"/>
  <c r="BC7" i="46"/>
  <c r="BC15" i="46" s="1"/>
  <c r="D28" i="42"/>
  <c r="BC28" i="42"/>
  <c r="BC22" i="42"/>
  <c r="BC29" i="42" s="1"/>
  <c r="BC13" i="42"/>
  <c r="BC7" i="42"/>
  <c r="BC14" i="42" s="1"/>
  <c r="BC13" i="43"/>
  <c r="BC7" i="43"/>
  <c r="BC15" i="43" s="1"/>
  <c r="BC13" i="29"/>
  <c r="BC7" i="29"/>
  <c r="BC15" i="29" s="1"/>
  <c r="BC26" i="30"/>
  <c r="BC20" i="30"/>
  <c r="BC14" i="30"/>
  <c r="BC8" i="30"/>
  <c r="BC15" i="44"/>
  <c r="BC13" i="44"/>
  <c r="BC7" i="44"/>
  <c r="BC13" i="27"/>
  <c r="BC7" i="27"/>
  <c r="BC15" i="27" s="1"/>
  <c r="BC15" i="26"/>
  <c r="BC13" i="26"/>
  <c r="BC7" i="26"/>
  <c r="BC25" i="24"/>
  <c r="BC19" i="24"/>
  <c r="BC13" i="24"/>
  <c r="BC7" i="24"/>
  <c r="BC25" i="77"/>
  <c r="BC19" i="77"/>
  <c r="BC13" i="77"/>
  <c r="BC7" i="77"/>
  <c r="BC130" i="13"/>
  <c r="BC123" i="13"/>
  <c r="BC116" i="13"/>
  <c r="BC109" i="13"/>
  <c r="BC102" i="13"/>
  <c r="BC95" i="13"/>
  <c r="BC88" i="13"/>
  <c r="BC81" i="13"/>
  <c r="BC74" i="13"/>
  <c r="BC64" i="13"/>
  <c r="BC57" i="13"/>
  <c r="BC50" i="13"/>
  <c r="BC43" i="13"/>
  <c r="BC36" i="13"/>
  <c r="BC29" i="13"/>
  <c r="BC22" i="13"/>
  <c r="BC15" i="13"/>
  <c r="BC8" i="13"/>
  <c r="BC25" i="14"/>
  <c r="BC19" i="14"/>
  <c r="BC13" i="14"/>
  <c r="BC7" i="14"/>
  <c r="BF328" i="15" l="1"/>
  <c r="BC74" i="14"/>
  <c r="BF322" i="15" s="1"/>
  <c r="BC53" i="77"/>
  <c r="BC132" i="13"/>
  <c r="BC65" i="13"/>
  <c r="BC135" i="13" s="1"/>
  <c r="BC28" i="30"/>
  <c r="BC21" i="52"/>
  <c r="BC55" i="52"/>
  <c r="BC27" i="24"/>
  <c r="BC95" i="52"/>
  <c r="BC32" i="42"/>
  <c r="BF8" i="15"/>
  <c r="BF327" i="15"/>
  <c r="BF313" i="15"/>
  <c r="BF307" i="15"/>
  <c r="BF297" i="15"/>
  <c r="BF291" i="15"/>
  <c r="BF281" i="15"/>
  <c r="BF275" i="15"/>
  <c r="BF265" i="15"/>
  <c r="BF259" i="15"/>
  <c r="BF249" i="15"/>
  <c r="BF243" i="15"/>
  <c r="BF233" i="15"/>
  <c r="BF227" i="15"/>
  <c r="BF217" i="15"/>
  <c r="BF211" i="15"/>
  <c r="BF201" i="15"/>
  <c r="BF195" i="15"/>
  <c r="BF179" i="15"/>
  <c r="BF159" i="15"/>
  <c r="BF153" i="15"/>
  <c r="BF143" i="15"/>
  <c r="BF137" i="15"/>
  <c r="BF127" i="15"/>
  <c r="BF121" i="15"/>
  <c r="BF111" i="15"/>
  <c r="BF105" i="15"/>
  <c r="BF95" i="15"/>
  <c r="BF89" i="15"/>
  <c r="BF79" i="15"/>
  <c r="BF73" i="15"/>
  <c r="BF63" i="15"/>
  <c r="BF57" i="15"/>
  <c r="BF46" i="15"/>
  <c r="BF40" i="15"/>
  <c r="BF30" i="15"/>
  <c r="BF24" i="15"/>
  <c r="BF14" i="15"/>
  <c r="BA13" i="64"/>
  <c r="BA15" i="64" s="1"/>
  <c r="BA7" i="64"/>
  <c r="BA29" i="74"/>
  <c r="BA23" i="74"/>
  <c r="BA13" i="74"/>
  <c r="BA7" i="74"/>
  <c r="BA15" i="74" s="1"/>
  <c r="BA13" i="43"/>
  <c r="BA7" i="43"/>
  <c r="BA15" i="43" s="1"/>
  <c r="BA13" i="29"/>
  <c r="BA7" i="29"/>
  <c r="BA15" i="29" s="1"/>
  <c r="BF251" i="15" l="1"/>
  <c r="BF235" i="15"/>
  <c r="BF219" i="15"/>
  <c r="BF267" i="15"/>
  <c r="BF315" i="15"/>
  <c r="BF48" i="15"/>
  <c r="BF113" i="15"/>
  <c r="BF81" i="15"/>
  <c r="BF203" i="15"/>
  <c r="BF129" i="15"/>
  <c r="BF97" i="15"/>
  <c r="BF299" i="15"/>
  <c r="BF32" i="15"/>
  <c r="BF161" i="15"/>
  <c r="BF283" i="15"/>
  <c r="BF65" i="15"/>
  <c r="BF187" i="15"/>
  <c r="BF145" i="15"/>
  <c r="BF16" i="15"/>
  <c r="BA31" i="74"/>
  <c r="BA34" i="74" s="1"/>
  <c r="BF319" i="15" l="1"/>
  <c r="BF347" i="15" s="1"/>
  <c r="BF329" i="15"/>
  <c r="BF330" i="15" s="1"/>
  <c r="AZ13" i="27"/>
  <c r="AZ7" i="27"/>
  <c r="AZ15" i="27" s="1"/>
  <c r="BB109" i="76" l="1"/>
  <c r="BB103" i="76"/>
  <c r="BB93" i="76"/>
  <c r="BB87" i="76"/>
  <c r="BB95" i="76" s="1"/>
  <c r="BB77" i="76"/>
  <c r="BB71" i="76"/>
  <c r="BB79" i="76" s="1"/>
  <c r="BB61" i="76"/>
  <c r="BB63" i="76" s="1"/>
  <c r="BB55" i="76"/>
  <c r="BB45" i="76"/>
  <c r="BB47" i="76" s="1"/>
  <c r="BB39" i="76"/>
  <c r="BB29" i="76"/>
  <c r="BB23" i="76"/>
  <c r="BB31" i="76" s="1"/>
  <c r="BB13" i="76"/>
  <c r="BB7" i="76"/>
  <c r="BB15" i="76" s="1"/>
  <c r="BB85" i="75"/>
  <c r="BB79" i="75"/>
  <c r="BB73" i="75"/>
  <c r="BB63" i="75"/>
  <c r="BB57" i="75"/>
  <c r="BB51" i="75"/>
  <c r="BB65" i="75" s="1"/>
  <c r="BB41" i="75"/>
  <c r="BB35" i="75"/>
  <c r="BB29" i="75"/>
  <c r="BB19" i="75"/>
  <c r="BB13" i="75"/>
  <c r="BB7" i="75"/>
  <c r="BB29" i="74"/>
  <c r="BB31" i="74" s="1"/>
  <c r="BB23" i="74"/>
  <c r="BB13" i="74"/>
  <c r="BB7" i="74"/>
  <c r="BB15" i="74" s="1"/>
  <c r="BB41" i="73"/>
  <c r="BB43" i="73" s="1"/>
  <c r="BB35" i="73"/>
  <c r="BB29" i="73"/>
  <c r="BB19" i="73"/>
  <c r="BB21" i="73" s="1"/>
  <c r="BB13" i="73"/>
  <c r="BB7" i="73"/>
  <c r="BB41" i="72"/>
  <c r="BB35" i="72"/>
  <c r="BB29" i="72"/>
  <c r="BB43" i="72" s="1"/>
  <c r="BB19" i="72"/>
  <c r="BB13" i="72"/>
  <c r="BB7" i="72"/>
  <c r="BB21" i="72" s="1"/>
  <c r="BB46" i="72" s="1"/>
  <c r="BB45" i="71"/>
  <c r="BB39" i="71"/>
  <c r="BB47" i="71" s="1"/>
  <c r="BB29" i="71"/>
  <c r="BB23" i="71"/>
  <c r="BB31" i="71" s="1"/>
  <c r="BB13" i="71"/>
  <c r="BB7" i="71"/>
  <c r="BB13" i="70"/>
  <c r="BB7" i="70"/>
  <c r="BB15" i="70" s="1"/>
  <c r="BB13" i="69"/>
  <c r="BB7" i="69"/>
  <c r="BB15" i="69" s="1"/>
  <c r="BB37" i="66"/>
  <c r="BB25" i="66"/>
  <c r="BB19" i="66"/>
  <c r="BB13" i="66"/>
  <c r="BB7" i="66"/>
  <c r="D13" i="64"/>
  <c r="BB13" i="64"/>
  <c r="BB7" i="64"/>
  <c r="BB15" i="64" s="1"/>
  <c r="BB13" i="63"/>
  <c r="BB7" i="63"/>
  <c r="BB15" i="63" s="1"/>
  <c r="BB19" i="62"/>
  <c r="BB13" i="62"/>
  <c r="BB7" i="62"/>
  <c r="BB13" i="61"/>
  <c r="BB7" i="61"/>
  <c r="BB13" i="60"/>
  <c r="BB7" i="60"/>
  <c r="BB15" i="60" s="1"/>
  <c r="BB29" i="56"/>
  <c r="BB23" i="56"/>
  <c r="BB31" i="56" s="1"/>
  <c r="BB13" i="56"/>
  <c r="BB7" i="56"/>
  <c r="BB15" i="56" s="1"/>
  <c r="BB34" i="56" s="1"/>
  <c r="BB13" i="58"/>
  <c r="BB7" i="58"/>
  <c r="BB15" i="58" s="1"/>
  <c r="BB33" i="65"/>
  <c r="BB26" i="65"/>
  <c r="BB35" i="65" s="1"/>
  <c r="BB15" i="65"/>
  <c r="BB8" i="65"/>
  <c r="BB17" i="65" s="1"/>
  <c r="BB38" i="65" s="1"/>
  <c r="BB75" i="52"/>
  <c r="BB69" i="52"/>
  <c r="BB63" i="52"/>
  <c r="BB77" i="52" s="1"/>
  <c r="BB53" i="52"/>
  <c r="BB47" i="52"/>
  <c r="BB41" i="52"/>
  <c r="BB35" i="52"/>
  <c r="BB29" i="52"/>
  <c r="BB19" i="52"/>
  <c r="BB13" i="52"/>
  <c r="BB7" i="52"/>
  <c r="BB21" i="52" s="1"/>
  <c r="BB13" i="47"/>
  <c r="BB7" i="47"/>
  <c r="BB15" i="47" s="1"/>
  <c r="BB13" i="46"/>
  <c r="BB7" i="46"/>
  <c r="BB15" i="46" s="1"/>
  <c r="BB13" i="44"/>
  <c r="BB7" i="44"/>
  <c r="BB15" i="44" s="1"/>
  <c r="BB28" i="42"/>
  <c r="BB29" i="42" s="1"/>
  <c r="BB22" i="42"/>
  <c r="BB13" i="42"/>
  <c r="BB7" i="42"/>
  <c r="BB14" i="42" s="1"/>
  <c r="BB32" i="42" s="1"/>
  <c r="BB13" i="43"/>
  <c r="BB7" i="43"/>
  <c r="BB15" i="43" s="1"/>
  <c r="BB13" i="29"/>
  <c r="BB7" i="29"/>
  <c r="BB26" i="30"/>
  <c r="BB20" i="30"/>
  <c r="BB14" i="30"/>
  <c r="BB8" i="30"/>
  <c r="BB28" i="30" s="1"/>
  <c r="BB15" i="27"/>
  <c r="BB13" i="27"/>
  <c r="BB7" i="27"/>
  <c r="BB13" i="26"/>
  <c r="BB15" i="26" s="1"/>
  <c r="BB7" i="26"/>
  <c r="BB25" i="24"/>
  <c r="BB27" i="24" s="1"/>
  <c r="BB19" i="24"/>
  <c r="BB13" i="24"/>
  <c r="BB7" i="24"/>
  <c r="BB25" i="77"/>
  <c r="BB19" i="77"/>
  <c r="BB13" i="77"/>
  <c r="BB7" i="77"/>
  <c r="BB130" i="13"/>
  <c r="BB123" i="13"/>
  <c r="BB116" i="13"/>
  <c r="BB109" i="13"/>
  <c r="BB102" i="13"/>
  <c r="BB95" i="13"/>
  <c r="BB88" i="13"/>
  <c r="BB81" i="13"/>
  <c r="BB74" i="13"/>
  <c r="BB64" i="13"/>
  <c r="BB57" i="13"/>
  <c r="BB50" i="13"/>
  <c r="BB43" i="13"/>
  <c r="BB36" i="13"/>
  <c r="BB29" i="13"/>
  <c r="BB22" i="13"/>
  <c r="BB15" i="13"/>
  <c r="BB8" i="13"/>
  <c r="BB25" i="14"/>
  <c r="BB19" i="14"/>
  <c r="BB13" i="14"/>
  <c r="BB7" i="14"/>
  <c r="BE313" i="15"/>
  <c r="BE307" i="15"/>
  <c r="BE297" i="15"/>
  <c r="BE291" i="15"/>
  <c r="BE281" i="15"/>
  <c r="BE275" i="15"/>
  <c r="BE265" i="15"/>
  <c r="BE259" i="15"/>
  <c r="BE249" i="15"/>
  <c r="BE243" i="15"/>
  <c r="BE233" i="15"/>
  <c r="BE227" i="15"/>
  <c r="BE217" i="15"/>
  <c r="BE211" i="15"/>
  <c r="BE201" i="15"/>
  <c r="BE195" i="15"/>
  <c r="BE179" i="15"/>
  <c r="BE187" i="15" s="1"/>
  <c r="BE159" i="15"/>
  <c r="BE153" i="15"/>
  <c r="BE143" i="15"/>
  <c r="BE137" i="15"/>
  <c r="BE127" i="15"/>
  <c r="BE121" i="15"/>
  <c r="BE111" i="15"/>
  <c r="BE105" i="15"/>
  <c r="BE95" i="15"/>
  <c r="BE89" i="15"/>
  <c r="BE79" i="15"/>
  <c r="BE73" i="15"/>
  <c r="BE63" i="15"/>
  <c r="BE57" i="15"/>
  <c r="BE46" i="15"/>
  <c r="BE40" i="15"/>
  <c r="BE30" i="15"/>
  <c r="BE24" i="15"/>
  <c r="BE14" i="15"/>
  <c r="BE8" i="15"/>
  <c r="BA109" i="76"/>
  <c r="BA103" i="76"/>
  <c r="BA111" i="76" s="1"/>
  <c r="BA93" i="76"/>
  <c r="BA87" i="76"/>
  <c r="BA95" i="76" s="1"/>
  <c r="BA77" i="76"/>
  <c r="BA71" i="76"/>
  <c r="BA79" i="76" s="1"/>
  <c r="BA61" i="76"/>
  <c r="BA55" i="76"/>
  <c r="BA63" i="76" s="1"/>
  <c r="BA45" i="76"/>
  <c r="BA39" i="76"/>
  <c r="BA29" i="76"/>
  <c r="BA23" i="76"/>
  <c r="BA31" i="76" s="1"/>
  <c r="BA13" i="76"/>
  <c r="BA7" i="76"/>
  <c r="BA85" i="75"/>
  <c r="BA79" i="75"/>
  <c r="BA73" i="75"/>
  <c r="BA87" i="75" s="1"/>
  <c r="BA63" i="75"/>
  <c r="BA57" i="75"/>
  <c r="BA65" i="75" s="1"/>
  <c r="BA51" i="75"/>
  <c r="BA41" i="75"/>
  <c r="BA35" i="75"/>
  <c r="BA29" i="75"/>
  <c r="BA19" i="75"/>
  <c r="BA13" i="75"/>
  <c r="BA7" i="75"/>
  <c r="BA43" i="73"/>
  <c r="BA41" i="73"/>
  <c r="BA35" i="73"/>
  <c r="BA29" i="73"/>
  <c r="BA19" i="73"/>
  <c r="BA13" i="73"/>
  <c r="BA21" i="73" s="1"/>
  <c r="BA46" i="73" s="1"/>
  <c r="BA7" i="73"/>
  <c r="BA41" i="72"/>
  <c r="BA35" i="72"/>
  <c r="BA29" i="72"/>
  <c r="BA43" i="72" s="1"/>
  <c r="BA19" i="72"/>
  <c r="BA13" i="72"/>
  <c r="BA7" i="72"/>
  <c r="BA21" i="72" s="1"/>
  <c r="BA46" i="72" s="1"/>
  <c r="BA45" i="71"/>
  <c r="BA39" i="71"/>
  <c r="BA47" i="71" s="1"/>
  <c r="BA29" i="71"/>
  <c r="BA23" i="71"/>
  <c r="BA31" i="71" s="1"/>
  <c r="BA13" i="71"/>
  <c r="BA7" i="71"/>
  <c r="BA15" i="71" s="1"/>
  <c r="BA50" i="71" s="1"/>
  <c r="BA13" i="70"/>
  <c r="BA7" i="70"/>
  <c r="BA15" i="70" s="1"/>
  <c r="BA13" i="69"/>
  <c r="BA7" i="69"/>
  <c r="BA15" i="69" s="1"/>
  <c r="BA37" i="66"/>
  <c r="BA25" i="66"/>
  <c r="BA19" i="66"/>
  <c r="BA13" i="66"/>
  <c r="BA7" i="66"/>
  <c r="BA13" i="63"/>
  <c r="BA7" i="63"/>
  <c r="BA15" i="63" s="1"/>
  <c r="BA19" i="62"/>
  <c r="BA13" i="62"/>
  <c r="BA7" i="62"/>
  <c r="BA20" i="62" s="1"/>
  <c r="BA13" i="61"/>
  <c r="BA7" i="61"/>
  <c r="BA13" i="60"/>
  <c r="BA7" i="60"/>
  <c r="BA15" i="60" s="1"/>
  <c r="BA29" i="56"/>
  <c r="BA23" i="56"/>
  <c r="BA31" i="56" s="1"/>
  <c r="BA13" i="56"/>
  <c r="BA7" i="56"/>
  <c r="BA15" i="56" s="1"/>
  <c r="BA34" i="56" s="1"/>
  <c r="BA13" i="58"/>
  <c r="BA7" i="58"/>
  <c r="BA15" i="58" s="1"/>
  <c r="BA33" i="65"/>
  <c r="BA26" i="65"/>
  <c r="BA35" i="65" s="1"/>
  <c r="BA15" i="65"/>
  <c r="BA8" i="65"/>
  <c r="BA17" i="65" s="1"/>
  <c r="BA38" i="65" s="1"/>
  <c r="BA75" i="52"/>
  <c r="BA69" i="52"/>
  <c r="BA63" i="52"/>
  <c r="BA53" i="52"/>
  <c r="BA47" i="52"/>
  <c r="BA41" i="52"/>
  <c r="BA35" i="52"/>
  <c r="BA29" i="52"/>
  <c r="BA19" i="52"/>
  <c r="BA13" i="52"/>
  <c r="BA7" i="52"/>
  <c r="BA21" i="52" s="1"/>
  <c r="BA13" i="47"/>
  <c r="BA7" i="47"/>
  <c r="BA15" i="47" s="1"/>
  <c r="BA15" i="46"/>
  <c r="BA13" i="46"/>
  <c r="BA7" i="46"/>
  <c r="BA13" i="44"/>
  <c r="BA7" i="44"/>
  <c r="BA15" i="44" s="1"/>
  <c r="BA28" i="42"/>
  <c r="BA22" i="42"/>
  <c r="BA29" i="42" s="1"/>
  <c r="BA13" i="42"/>
  <c r="BA7" i="42"/>
  <c r="BA14" i="42" s="1"/>
  <c r="BA32" i="42" s="1"/>
  <c r="BA28" i="30"/>
  <c r="BA26" i="30"/>
  <c r="BA20" i="30"/>
  <c r="BA14" i="30"/>
  <c r="BA8" i="30"/>
  <c r="BA13" i="27"/>
  <c r="BA7" i="27"/>
  <c r="BA15" i="27" s="1"/>
  <c r="BA13" i="26"/>
  <c r="BA7" i="26"/>
  <c r="BA15" i="26" s="1"/>
  <c r="BA25" i="24"/>
  <c r="BA19" i="24"/>
  <c r="BA13" i="24"/>
  <c r="BA7" i="24"/>
  <c r="BA25" i="77"/>
  <c r="BA19" i="77"/>
  <c r="BA13" i="77"/>
  <c r="BA7" i="77"/>
  <c r="BA130" i="13"/>
  <c r="BA123" i="13"/>
  <c r="BA116" i="13"/>
  <c r="BA109" i="13"/>
  <c r="BA102" i="13"/>
  <c r="BA95" i="13"/>
  <c r="BA88" i="13"/>
  <c r="BA81" i="13"/>
  <c r="BA74" i="13"/>
  <c r="BA64" i="13"/>
  <c r="BA57" i="13"/>
  <c r="BA50" i="13"/>
  <c r="BA43" i="13"/>
  <c r="BA36" i="13"/>
  <c r="BA29" i="13"/>
  <c r="BA22" i="13"/>
  <c r="BA15" i="13"/>
  <c r="BA8" i="13"/>
  <c r="BA25" i="14"/>
  <c r="BA19" i="14"/>
  <c r="BA13" i="14"/>
  <c r="BA7" i="14"/>
  <c r="BD313" i="15"/>
  <c r="BD307" i="15"/>
  <c r="BD297" i="15"/>
  <c r="BD291" i="15"/>
  <c r="BD281" i="15"/>
  <c r="BD275" i="15"/>
  <c r="BD265" i="15"/>
  <c r="BD259" i="15"/>
  <c r="BD249" i="15"/>
  <c r="BD243" i="15"/>
  <c r="BD233" i="15"/>
  <c r="BD227" i="15"/>
  <c r="BD217" i="15"/>
  <c r="BD211" i="15"/>
  <c r="BD201" i="15"/>
  <c r="BD195" i="15"/>
  <c r="BD179" i="15"/>
  <c r="BD187" i="15" s="1"/>
  <c r="BD159" i="15"/>
  <c r="BD153" i="15"/>
  <c r="BD143" i="15"/>
  <c r="BD137" i="15"/>
  <c r="BD127" i="15"/>
  <c r="BD121" i="15"/>
  <c r="BD111" i="15"/>
  <c r="BD105" i="15"/>
  <c r="BD95" i="15"/>
  <c r="BD89" i="15"/>
  <c r="BD79" i="15"/>
  <c r="BD73" i="15"/>
  <c r="BD63" i="15"/>
  <c r="BD57" i="15"/>
  <c r="BD46" i="15"/>
  <c r="BD40" i="15"/>
  <c r="BD30" i="15"/>
  <c r="BD24" i="15"/>
  <c r="BD14" i="15"/>
  <c r="BD8" i="15"/>
  <c r="BE328" i="15" l="1"/>
  <c r="BB74" i="14"/>
  <c r="BE322" i="15" s="1"/>
  <c r="BA74" i="14"/>
  <c r="BD322" i="15" s="1"/>
  <c r="BD328" i="15"/>
  <c r="BA53" i="77"/>
  <c r="BB53" i="77"/>
  <c r="BA15" i="76"/>
  <c r="BB111" i="76"/>
  <c r="BA47" i="76"/>
  <c r="BE113" i="15"/>
  <c r="BE129" i="15"/>
  <c r="BB15" i="71"/>
  <c r="BB50" i="71" s="1"/>
  <c r="BB87" i="75"/>
  <c r="BB43" i="75"/>
  <c r="BA43" i="75"/>
  <c r="BD219" i="15"/>
  <c r="BE283" i="15"/>
  <c r="BD315" i="15"/>
  <c r="BE81" i="15"/>
  <c r="BD283" i="15"/>
  <c r="BD48" i="15"/>
  <c r="BD113" i="15"/>
  <c r="BD235" i="15"/>
  <c r="BE235" i="15"/>
  <c r="BE32" i="15"/>
  <c r="BD32" i="15"/>
  <c r="BE299" i="15"/>
  <c r="BD161" i="15"/>
  <c r="BE97" i="15"/>
  <c r="BE203" i="15"/>
  <c r="BE267" i="15"/>
  <c r="BD251" i="15"/>
  <c r="BD203" i="15"/>
  <c r="BE219" i="15"/>
  <c r="BD65" i="15"/>
  <c r="BE48" i="15"/>
  <c r="BE161" i="15"/>
  <c r="BD81" i="15"/>
  <c r="BD145" i="15"/>
  <c r="BD267" i="15"/>
  <c r="BE65" i="15"/>
  <c r="BE251" i="15"/>
  <c r="BE315" i="15"/>
  <c r="BD97" i="15"/>
  <c r="BE16" i="15"/>
  <c r="BD299" i="15"/>
  <c r="BB21" i="75"/>
  <c r="BB90" i="75" s="1"/>
  <c r="BB39" i="66"/>
  <c r="BA39" i="66"/>
  <c r="BA21" i="75"/>
  <c r="BA90" i="75" s="1"/>
  <c r="BD327" i="15"/>
  <c r="BD129" i="15"/>
  <c r="BE145" i="15"/>
  <c r="BB55" i="52"/>
  <c r="BB95" i="52"/>
  <c r="BA77" i="52"/>
  <c r="BA55" i="52"/>
  <c r="BA95" i="52" s="1"/>
  <c r="BA27" i="24"/>
  <c r="BA15" i="61"/>
  <c r="BB15" i="61"/>
  <c r="BE327" i="15"/>
  <c r="BB114" i="76"/>
  <c r="BB34" i="74"/>
  <c r="BB46" i="73"/>
  <c r="BB20" i="62"/>
  <c r="BB15" i="29"/>
  <c r="BA65" i="13"/>
  <c r="BA132" i="13"/>
  <c r="BB132" i="13"/>
  <c r="BB65" i="13"/>
  <c r="BD16" i="15"/>
  <c r="AZ109" i="76"/>
  <c r="AZ103" i="76"/>
  <c r="AZ95" i="76"/>
  <c r="AZ93" i="76"/>
  <c r="AZ87" i="76"/>
  <c r="AZ77" i="76"/>
  <c r="AZ71" i="76"/>
  <c r="AZ79" i="76" s="1"/>
  <c r="AZ61" i="76"/>
  <c r="AZ55" i="76"/>
  <c r="AZ63" i="76" s="1"/>
  <c r="AZ45" i="76"/>
  <c r="AZ39" i="76"/>
  <c r="AZ29" i="76"/>
  <c r="AZ23" i="76"/>
  <c r="AZ13" i="76"/>
  <c r="AZ7" i="76"/>
  <c r="AZ85" i="75"/>
  <c r="AZ79" i="75"/>
  <c r="AZ73" i="75"/>
  <c r="AZ87" i="75" s="1"/>
  <c r="AZ63" i="75"/>
  <c r="AZ57" i="75"/>
  <c r="AZ51" i="75"/>
  <c r="AZ41" i="75"/>
  <c r="AZ35" i="75"/>
  <c r="AZ29" i="75"/>
  <c r="AZ19" i="75"/>
  <c r="AZ13" i="75"/>
  <c r="AZ7" i="75"/>
  <c r="AZ21" i="75" s="1"/>
  <c r="AZ29" i="74"/>
  <c r="AZ23" i="74"/>
  <c r="AZ13" i="74"/>
  <c r="AZ7" i="74"/>
  <c r="AZ41" i="73"/>
  <c r="AZ35" i="73"/>
  <c r="AZ29" i="73"/>
  <c r="AZ43" i="73" s="1"/>
  <c r="AZ19" i="73"/>
  <c r="AZ13" i="73"/>
  <c r="AZ7" i="73"/>
  <c r="AZ41" i="72"/>
  <c r="AZ35" i="72"/>
  <c r="AZ29" i="72"/>
  <c r="AZ43" i="72" s="1"/>
  <c r="AZ19" i="72"/>
  <c r="AZ13" i="72"/>
  <c r="AZ21" i="72" s="1"/>
  <c r="AZ46" i="72" s="1"/>
  <c r="AZ7" i="72"/>
  <c r="AZ45" i="71"/>
  <c r="AZ39" i="71"/>
  <c r="AZ47" i="71" s="1"/>
  <c r="AZ29" i="71"/>
  <c r="AZ23" i="71"/>
  <c r="AZ13" i="71"/>
  <c r="AZ7" i="71"/>
  <c r="AZ15" i="71" s="1"/>
  <c r="AZ13" i="70"/>
  <c r="AZ7" i="70"/>
  <c r="AZ15" i="70" s="1"/>
  <c r="AZ13" i="69"/>
  <c r="AZ7" i="69"/>
  <c r="AZ37" i="66"/>
  <c r="AZ25" i="66"/>
  <c r="AZ19" i="66"/>
  <c r="AZ13" i="66"/>
  <c r="AZ7" i="66"/>
  <c r="AZ13" i="64"/>
  <c r="AZ7" i="64"/>
  <c r="AZ13" i="63"/>
  <c r="AZ7" i="63"/>
  <c r="AZ15" i="63" s="1"/>
  <c r="AZ19" i="62"/>
  <c r="AZ13" i="62"/>
  <c r="AZ7" i="62"/>
  <c r="AZ13" i="61"/>
  <c r="AZ7" i="61"/>
  <c r="AZ13" i="60"/>
  <c r="AZ7" i="60"/>
  <c r="AZ15" i="60" s="1"/>
  <c r="AZ29" i="56"/>
  <c r="AZ23" i="56"/>
  <c r="AZ31" i="56" s="1"/>
  <c r="AZ13" i="56"/>
  <c r="AZ7" i="56"/>
  <c r="AZ15" i="56" s="1"/>
  <c r="AZ13" i="58"/>
  <c r="AZ7" i="58"/>
  <c r="AZ33" i="65"/>
  <c r="AZ35" i="65" s="1"/>
  <c r="AZ26" i="65"/>
  <c r="AZ17" i="65"/>
  <c r="AZ15" i="65"/>
  <c r="AZ8" i="65"/>
  <c r="AZ75" i="52"/>
  <c r="AZ69" i="52"/>
  <c r="AZ63" i="52"/>
  <c r="AZ53" i="52"/>
  <c r="AZ47" i="52"/>
  <c r="AZ41" i="52"/>
  <c r="AZ35" i="52"/>
  <c r="AZ29" i="52"/>
  <c r="AZ19" i="52"/>
  <c r="AZ13" i="52"/>
  <c r="AZ7" i="52"/>
  <c r="AZ13" i="47"/>
  <c r="AZ7" i="47"/>
  <c r="AZ15" i="47" s="1"/>
  <c r="AZ13" i="46"/>
  <c r="AZ7" i="46"/>
  <c r="AZ15" i="46" s="1"/>
  <c r="AZ111" i="76" l="1"/>
  <c r="AZ31" i="76"/>
  <c r="BA114" i="76"/>
  <c r="AZ31" i="71"/>
  <c r="AZ50" i="71" s="1"/>
  <c r="AZ43" i="75"/>
  <c r="BD319" i="15"/>
  <c r="BE319" i="15"/>
  <c r="BD329" i="15"/>
  <c r="BD330" i="15" s="1"/>
  <c r="AZ21" i="52"/>
  <c r="AZ15" i="61"/>
  <c r="AZ31" i="74"/>
  <c r="BA135" i="13"/>
  <c r="BB135" i="13"/>
  <c r="BE329" i="15"/>
  <c r="BE330" i="15" s="1"/>
  <c r="AZ65" i="75"/>
  <c r="AZ15" i="76"/>
  <c r="AZ90" i="75"/>
  <c r="AZ77" i="52"/>
  <c r="AZ15" i="58"/>
  <c r="AZ15" i="64"/>
  <c r="AZ15" i="69"/>
  <c r="AZ47" i="76"/>
  <c r="AZ38" i="65"/>
  <c r="AZ55" i="52"/>
  <c r="AZ95" i="52" s="1"/>
  <c r="AZ34" i="56"/>
  <c r="AZ15" i="74"/>
  <c r="AZ34" i="74" s="1"/>
  <c r="AZ20" i="62"/>
  <c r="AZ39" i="66"/>
  <c r="AZ21" i="73"/>
  <c r="AZ46" i="73" s="1"/>
  <c r="AZ13" i="44"/>
  <c r="AZ7" i="44"/>
  <c r="AZ15" i="44" s="1"/>
  <c r="AZ28" i="42"/>
  <c r="AZ22" i="42"/>
  <c r="AZ29" i="42" s="1"/>
  <c r="AZ13" i="42"/>
  <c r="AZ7" i="42"/>
  <c r="AZ14" i="42" s="1"/>
  <c r="AZ32" i="42" s="1"/>
  <c r="AZ13" i="43"/>
  <c r="AZ7" i="43"/>
  <c r="AZ15" i="43" s="1"/>
  <c r="AZ13" i="29"/>
  <c r="AZ7" i="29"/>
  <c r="AZ15" i="29" s="1"/>
  <c r="BD347" i="15" l="1"/>
  <c r="BE347" i="15"/>
  <c r="AZ114" i="76"/>
  <c r="AZ26" i="30"/>
  <c r="AZ20" i="30"/>
  <c r="AZ14" i="30"/>
  <c r="AZ8" i="30"/>
  <c r="AZ13" i="26"/>
  <c r="AZ7" i="26"/>
  <c r="AZ25" i="24"/>
  <c r="AZ19" i="24"/>
  <c r="AZ13" i="24"/>
  <c r="AZ7" i="24"/>
  <c r="AZ25" i="77"/>
  <c r="AZ19" i="77"/>
  <c r="AZ13" i="77"/>
  <c r="AZ7" i="77"/>
  <c r="AZ53" i="77" s="1"/>
  <c r="AZ130" i="13"/>
  <c r="AZ123" i="13"/>
  <c r="AZ116" i="13"/>
  <c r="AZ109" i="13"/>
  <c r="AZ102" i="13"/>
  <c r="AZ95" i="13"/>
  <c r="AZ88" i="13"/>
  <c r="AZ81" i="13"/>
  <c r="AZ74" i="13"/>
  <c r="AZ64" i="13"/>
  <c r="AZ57" i="13"/>
  <c r="AZ50" i="13"/>
  <c r="AZ43" i="13"/>
  <c r="AZ36" i="13"/>
  <c r="AZ29" i="13"/>
  <c r="AZ22" i="13"/>
  <c r="AZ15" i="13"/>
  <c r="AZ8" i="13"/>
  <c r="AZ25" i="14"/>
  <c r="AZ19" i="14"/>
  <c r="AZ13" i="14"/>
  <c r="AZ7" i="14"/>
  <c r="BC313" i="15"/>
  <c r="BC307" i="15"/>
  <c r="BC297" i="15"/>
  <c r="BC291" i="15"/>
  <c r="BC281" i="15"/>
  <c r="BC275" i="15"/>
  <c r="BC265" i="15"/>
  <c r="BC259" i="15"/>
  <c r="BC249" i="15"/>
  <c r="BC243" i="15"/>
  <c r="BC233" i="15"/>
  <c r="BC227" i="15"/>
  <c r="BC217" i="15"/>
  <c r="BC211" i="15"/>
  <c r="BC201" i="15"/>
  <c r="BC195" i="15"/>
  <c r="BC179" i="15"/>
  <c r="BC187" i="15" s="1"/>
  <c r="BC159" i="15"/>
  <c r="BC153" i="15"/>
  <c r="BC143" i="15"/>
  <c r="BC137" i="15"/>
  <c r="BC127" i="15"/>
  <c r="BC121" i="15"/>
  <c r="BC111" i="15"/>
  <c r="BC105" i="15"/>
  <c r="BC95" i="15"/>
  <c r="BC89" i="15"/>
  <c r="BC79" i="15"/>
  <c r="BC73" i="15"/>
  <c r="BC63" i="15"/>
  <c r="BC57" i="15"/>
  <c r="BC46" i="15"/>
  <c r="BC40" i="15"/>
  <c r="BC30" i="15"/>
  <c r="BC24" i="15"/>
  <c r="BC14" i="15"/>
  <c r="BC8" i="15"/>
  <c r="BC328" i="15" l="1"/>
  <c r="AZ74" i="14"/>
  <c r="BC322" i="15" s="1"/>
  <c r="BC235" i="15"/>
  <c r="BC129" i="15"/>
  <c r="BC203" i="15"/>
  <c r="BC315" i="15"/>
  <c r="BC283" i="15"/>
  <c r="BC251" i="15"/>
  <c r="BC65" i="15"/>
  <c r="BC81" i="15"/>
  <c r="BC161" i="15"/>
  <c r="BC299" i="15"/>
  <c r="BC48" i="15"/>
  <c r="BC113" i="15"/>
  <c r="BC267" i="15"/>
  <c r="BC97" i="15"/>
  <c r="BC327" i="15"/>
  <c r="AZ28" i="30"/>
  <c r="AZ27" i="24"/>
  <c r="AZ132" i="13"/>
  <c r="AZ15" i="26"/>
  <c r="AZ65" i="13"/>
  <c r="BC32" i="15"/>
  <c r="BC145" i="15"/>
  <c r="BC219" i="15"/>
  <c r="BC16" i="15"/>
  <c r="AY109" i="76"/>
  <c r="AY103" i="76"/>
  <c r="AY93" i="76"/>
  <c r="AY87" i="76"/>
  <c r="AY77" i="76"/>
  <c r="AY71" i="76"/>
  <c r="AY61" i="76"/>
  <c r="AY55" i="76"/>
  <c r="AY45" i="76"/>
  <c r="AY39" i="76"/>
  <c r="AY29" i="76"/>
  <c r="AY23" i="76"/>
  <c r="AY13" i="76"/>
  <c r="AY7" i="76"/>
  <c r="AY85" i="75"/>
  <c r="AY79" i="75"/>
  <c r="AY73" i="75"/>
  <c r="AY63" i="75"/>
  <c r="AY57" i="75"/>
  <c r="AY51" i="75"/>
  <c r="AY65" i="75" s="1"/>
  <c r="AY41" i="75"/>
  <c r="AY35" i="75"/>
  <c r="AY29" i="75"/>
  <c r="AY19" i="75"/>
  <c r="AY13" i="75"/>
  <c r="AY21" i="75" s="1"/>
  <c r="AY7" i="75"/>
  <c r="AY29" i="74"/>
  <c r="AY23" i="74"/>
  <c r="AY13" i="74"/>
  <c r="AY7" i="74"/>
  <c r="AY41" i="73"/>
  <c r="AY35" i="73"/>
  <c r="AY29" i="73"/>
  <c r="AY43" i="73" s="1"/>
  <c r="AY19" i="73"/>
  <c r="AY13" i="73"/>
  <c r="AY7" i="73"/>
  <c r="AY41" i="72"/>
  <c r="AY35" i="72"/>
  <c r="AY29" i="72"/>
  <c r="AY19" i="72"/>
  <c r="AY13" i="72"/>
  <c r="AY21" i="72" s="1"/>
  <c r="AY7" i="72"/>
  <c r="AY45" i="71"/>
  <c r="AY39" i="71"/>
  <c r="AY29" i="71"/>
  <c r="AY23" i="71"/>
  <c r="AY13" i="71"/>
  <c r="AY7" i="71"/>
  <c r="AY13" i="70"/>
  <c r="AY7" i="70"/>
  <c r="AY15" i="70" s="1"/>
  <c r="AY13" i="69"/>
  <c r="AY7" i="69"/>
  <c r="AY15" i="69" s="1"/>
  <c r="AY37" i="66"/>
  <c r="AY25" i="66"/>
  <c r="AY19" i="66"/>
  <c r="AY13" i="66"/>
  <c r="AY7" i="66"/>
  <c r="AY13" i="64"/>
  <c r="AY7" i="64"/>
  <c r="AY15" i="64" s="1"/>
  <c r="AY13" i="63"/>
  <c r="AY7" i="63"/>
  <c r="AY15" i="63" s="1"/>
  <c r="AY19" i="62"/>
  <c r="AY13" i="62"/>
  <c r="AY7" i="62"/>
  <c r="AY13" i="61"/>
  <c r="AY7" i="61"/>
  <c r="AY13" i="60"/>
  <c r="AY7" i="60"/>
  <c r="AY29" i="56"/>
  <c r="AY23" i="56"/>
  <c r="AY13" i="56"/>
  <c r="AY7" i="56"/>
  <c r="AY15" i="56" s="1"/>
  <c r="AY13" i="58"/>
  <c r="AY7" i="58"/>
  <c r="AY15" i="58" s="1"/>
  <c r="AY33" i="65"/>
  <c r="AY26" i="65"/>
  <c r="AY35" i="65" s="1"/>
  <c r="AY15" i="65"/>
  <c r="AY8" i="65"/>
  <c r="AY17" i="65" s="1"/>
  <c r="AY38" i="65" s="1"/>
  <c r="AY75" i="52"/>
  <c r="AY69" i="52"/>
  <c r="AY63" i="52"/>
  <c r="AY53" i="52"/>
  <c r="AY47" i="52"/>
  <c r="AY41" i="52"/>
  <c r="AY35" i="52"/>
  <c r="AY29" i="52"/>
  <c r="AY19" i="52"/>
  <c r="AY13" i="52"/>
  <c r="AY7" i="52"/>
  <c r="AY13" i="47"/>
  <c r="AY7" i="47"/>
  <c r="AY13" i="46"/>
  <c r="AY7" i="46"/>
  <c r="AY13" i="44"/>
  <c r="AY7" i="44"/>
  <c r="AY28" i="42"/>
  <c r="AY29" i="42" s="1"/>
  <c r="AY22" i="42"/>
  <c r="AY13" i="42"/>
  <c r="AY14" i="42" s="1"/>
  <c r="AY7" i="42"/>
  <c r="AY13" i="43"/>
  <c r="AY7" i="43"/>
  <c r="AY13" i="29"/>
  <c r="AY7" i="29"/>
  <c r="AY26" i="30"/>
  <c r="AY20" i="30"/>
  <c r="AY14" i="30"/>
  <c r="AY8" i="30"/>
  <c r="AY13" i="27"/>
  <c r="AY7" i="27"/>
  <c r="AY15" i="27" s="1"/>
  <c r="AY13" i="26"/>
  <c r="AY7" i="26"/>
  <c r="AY25" i="24"/>
  <c r="AY19" i="24"/>
  <c r="AY13" i="24"/>
  <c r="AY7" i="24"/>
  <c r="AY25" i="77"/>
  <c r="AY19" i="77"/>
  <c r="AY13" i="77"/>
  <c r="AY7" i="77"/>
  <c r="AY130" i="13"/>
  <c r="AY123" i="13"/>
  <c r="AY116" i="13"/>
  <c r="AY109" i="13"/>
  <c r="AY102" i="13"/>
  <c r="AY95" i="13"/>
  <c r="AY88" i="13"/>
  <c r="AY81" i="13"/>
  <c r="AY74" i="13"/>
  <c r="AY64" i="13"/>
  <c r="AY57" i="13"/>
  <c r="AY50" i="13"/>
  <c r="AY43" i="13"/>
  <c r="AY36" i="13"/>
  <c r="AY29" i="13"/>
  <c r="AY22" i="13"/>
  <c r="AY15" i="13"/>
  <c r="AY8" i="13"/>
  <c r="AY25" i="14"/>
  <c r="AY19" i="14"/>
  <c r="AY13" i="14"/>
  <c r="AY7" i="14"/>
  <c r="BB313" i="15"/>
  <c r="BB307" i="15"/>
  <c r="BB297" i="15"/>
  <c r="BB291" i="15"/>
  <c r="BB281" i="15"/>
  <c r="BB275" i="15"/>
  <c r="BB265" i="15"/>
  <c r="BB259" i="15"/>
  <c r="BB249" i="15"/>
  <c r="BB243" i="15"/>
  <c r="BB233" i="15"/>
  <c r="BB227" i="15"/>
  <c r="BB217" i="15"/>
  <c r="BB211" i="15"/>
  <c r="BB201" i="15"/>
  <c r="BB195" i="15"/>
  <c r="BB179" i="15"/>
  <c r="BB187" i="15" s="1"/>
  <c r="BB159" i="15"/>
  <c r="BB153" i="15"/>
  <c r="BB143" i="15"/>
  <c r="BB137" i="15"/>
  <c r="BB127" i="15"/>
  <c r="BB121" i="15"/>
  <c r="BB111" i="15"/>
  <c r="BB105" i="15"/>
  <c r="BB95" i="15"/>
  <c r="BB89" i="15"/>
  <c r="BB79" i="15"/>
  <c r="BB73" i="15"/>
  <c r="BB63" i="15"/>
  <c r="BB57" i="15"/>
  <c r="BB46" i="15"/>
  <c r="BB40" i="15"/>
  <c r="BB30" i="15"/>
  <c r="BB24" i="15"/>
  <c r="BB14" i="15"/>
  <c r="BB8" i="15"/>
  <c r="AY74" i="14" l="1"/>
  <c r="BB322" i="15" s="1"/>
  <c r="BB328" i="15"/>
  <c r="AY53" i="77"/>
  <c r="AY111" i="76"/>
  <c r="AY47" i="76"/>
  <c r="AY79" i="76"/>
  <c r="AY95" i="76"/>
  <c r="BB219" i="15"/>
  <c r="BB251" i="15"/>
  <c r="AY15" i="71"/>
  <c r="BB113" i="15"/>
  <c r="BB81" i="15"/>
  <c r="BB203" i="15"/>
  <c r="BB267" i="15"/>
  <c r="BB161" i="15"/>
  <c r="BB235" i="15"/>
  <c r="BB65" i="15"/>
  <c r="BC319" i="15"/>
  <c r="BB145" i="15"/>
  <c r="AZ135" i="13"/>
  <c r="AY27" i="24"/>
  <c r="AY132" i="13"/>
  <c r="BB283" i="15"/>
  <c r="AY15" i="43"/>
  <c r="AY15" i="46"/>
  <c r="AY31" i="56"/>
  <c r="BB327" i="15"/>
  <c r="AY43" i="72"/>
  <c r="AY46" i="72" s="1"/>
  <c r="AY87" i="75"/>
  <c r="BB299" i="15"/>
  <c r="AY15" i="47"/>
  <c r="AY15" i="60"/>
  <c r="AY31" i="71"/>
  <c r="AY15" i="74"/>
  <c r="AY43" i="75"/>
  <c r="AY63" i="76"/>
  <c r="AY32" i="42"/>
  <c r="AY55" i="52"/>
  <c r="AY65" i="13"/>
  <c r="AY135" i="13" s="1"/>
  <c r="BB32" i="15"/>
  <c r="BB129" i="15"/>
  <c r="BB315" i="15"/>
  <c r="AY28" i="30"/>
  <c r="AY21" i="52"/>
  <c r="AY77" i="52"/>
  <c r="AY15" i="61"/>
  <c r="AY47" i="71"/>
  <c r="AY21" i="73"/>
  <c r="AY46" i="73" s="1"/>
  <c r="AY31" i="74"/>
  <c r="AY15" i="76"/>
  <c r="AY39" i="66"/>
  <c r="BB48" i="15"/>
  <c r="BB97" i="15"/>
  <c r="AY15" i="29"/>
  <c r="AY15" i="44"/>
  <c r="AY20" i="62"/>
  <c r="AY31" i="76"/>
  <c r="BC329" i="15"/>
  <c r="BC330" i="15" s="1"/>
  <c r="AY34" i="56"/>
  <c r="AY95" i="52"/>
  <c r="AY15" i="26"/>
  <c r="BB16" i="15"/>
  <c r="AX109" i="76"/>
  <c r="AX103" i="76"/>
  <c r="AX93" i="76"/>
  <c r="AX87" i="76"/>
  <c r="AX77" i="76"/>
  <c r="AX71" i="76"/>
  <c r="AX79" i="76" s="1"/>
  <c r="AX61" i="76"/>
  <c r="AX55" i="76"/>
  <c r="AX45" i="76"/>
  <c r="AX39" i="76"/>
  <c r="AX29" i="76"/>
  <c r="AX23" i="76"/>
  <c r="AX31" i="76" s="1"/>
  <c r="AX13" i="76"/>
  <c r="AX7" i="76"/>
  <c r="AX85" i="75"/>
  <c r="AX79" i="75"/>
  <c r="AX73" i="75"/>
  <c r="AX63" i="75"/>
  <c r="AX65" i="75" s="1"/>
  <c r="AX57" i="75"/>
  <c r="AX51" i="75"/>
  <c r="AX41" i="75"/>
  <c r="AX35" i="75"/>
  <c r="AX29" i="75"/>
  <c r="AX19" i="75"/>
  <c r="AX13" i="75"/>
  <c r="AX7" i="75"/>
  <c r="AX29" i="74"/>
  <c r="AX23" i="74"/>
  <c r="AX13" i="74"/>
  <c r="AX7" i="74"/>
  <c r="AX41" i="73"/>
  <c r="AX35" i="73"/>
  <c r="AX29" i="73"/>
  <c r="AX19" i="73"/>
  <c r="AX13" i="73"/>
  <c r="AX7" i="73"/>
  <c r="AX41" i="72"/>
  <c r="AX35" i="72"/>
  <c r="AX29" i="72"/>
  <c r="AX19" i="72"/>
  <c r="AX13" i="72"/>
  <c r="AX7" i="72"/>
  <c r="AX45" i="71"/>
  <c r="AX39" i="71"/>
  <c r="AX29" i="71"/>
  <c r="AX23" i="71"/>
  <c r="AX13" i="71"/>
  <c r="AX7" i="71"/>
  <c r="AX13" i="70"/>
  <c r="AX7" i="70"/>
  <c r="AX15" i="70" s="1"/>
  <c r="AX13" i="69"/>
  <c r="AX7" i="69"/>
  <c r="AX15" i="69" s="1"/>
  <c r="AX37" i="66"/>
  <c r="AX25" i="66"/>
  <c r="AX19" i="66"/>
  <c r="AX13" i="66"/>
  <c r="AX7" i="66"/>
  <c r="AX13" i="64"/>
  <c r="AX7" i="64"/>
  <c r="AX13" i="63"/>
  <c r="AX7" i="63"/>
  <c r="AX19" i="62"/>
  <c r="AX13" i="62"/>
  <c r="AX7" i="62"/>
  <c r="AX13" i="61"/>
  <c r="AX7" i="61"/>
  <c r="AX13" i="60"/>
  <c r="AX7" i="60"/>
  <c r="AX15" i="60" s="1"/>
  <c r="AX29" i="56"/>
  <c r="AX23" i="56"/>
  <c r="AX13" i="56"/>
  <c r="AX7" i="56"/>
  <c r="AX13" i="58"/>
  <c r="AX7" i="58"/>
  <c r="AX33" i="65"/>
  <c r="AX26" i="65"/>
  <c r="AX35" i="65" s="1"/>
  <c r="AX15" i="65"/>
  <c r="AX8" i="65"/>
  <c r="AX17" i="65" s="1"/>
  <c r="AX75" i="52"/>
  <c r="AX69" i="52"/>
  <c r="AX63" i="52"/>
  <c r="AX53" i="52"/>
  <c r="AX47" i="52"/>
  <c r="AX41" i="52"/>
  <c r="AX35" i="52"/>
  <c r="AX29" i="52"/>
  <c r="AX19" i="52"/>
  <c r="AX13" i="52"/>
  <c r="AX7" i="52"/>
  <c r="AX13" i="47"/>
  <c r="AX7" i="47"/>
  <c r="AX13" i="46"/>
  <c r="AX7" i="46"/>
  <c r="AX15" i="46" s="1"/>
  <c r="AX13" i="44"/>
  <c r="AX7" i="44"/>
  <c r="AX15" i="44" s="1"/>
  <c r="AX28" i="42"/>
  <c r="AX22" i="42"/>
  <c r="AX29" i="42" s="1"/>
  <c r="AX13" i="42"/>
  <c r="AX14" i="42" s="1"/>
  <c r="AX32" i="42" s="1"/>
  <c r="AX7" i="42"/>
  <c r="AX13" i="43"/>
  <c r="AX7" i="43"/>
  <c r="AX13" i="29"/>
  <c r="AX7" i="29"/>
  <c r="AX15" i="29" s="1"/>
  <c r="AX26" i="30"/>
  <c r="AX20" i="30"/>
  <c r="AX14" i="30"/>
  <c r="AX8" i="30"/>
  <c r="AX13" i="27"/>
  <c r="AX7" i="27"/>
  <c r="AX13" i="26"/>
  <c r="AX7" i="26"/>
  <c r="AX15" i="26" s="1"/>
  <c r="AX25" i="24"/>
  <c r="AX19" i="24"/>
  <c r="AX13" i="24"/>
  <c r="AX7" i="24"/>
  <c r="AX25" i="77"/>
  <c r="AX19" i="77"/>
  <c r="AX13" i="77"/>
  <c r="AX7" i="77"/>
  <c r="AX130" i="13"/>
  <c r="AX123" i="13"/>
  <c r="AX116" i="13"/>
  <c r="AX109" i="13"/>
  <c r="AX102" i="13"/>
  <c r="AX95" i="13"/>
  <c r="AX88" i="13"/>
  <c r="AX81" i="13"/>
  <c r="AX74" i="13"/>
  <c r="AX64" i="13"/>
  <c r="AX57" i="13"/>
  <c r="AX50" i="13"/>
  <c r="AX43" i="13"/>
  <c r="AX36" i="13"/>
  <c r="AX29" i="13"/>
  <c r="AX22" i="13"/>
  <c r="AX15" i="13"/>
  <c r="AX8" i="13"/>
  <c r="AX25" i="14"/>
  <c r="AX19" i="14"/>
  <c r="AX13" i="14"/>
  <c r="AX7" i="14"/>
  <c r="BA313" i="15"/>
  <c r="BA307" i="15"/>
  <c r="BA297" i="15"/>
  <c r="BA291" i="15"/>
  <c r="BA281" i="15"/>
  <c r="BA275" i="15"/>
  <c r="BA265" i="15"/>
  <c r="BA259" i="15"/>
  <c r="BA249" i="15"/>
  <c r="BA243" i="15"/>
  <c r="BA233" i="15"/>
  <c r="BA227" i="15"/>
  <c r="BA217" i="15"/>
  <c r="BA211" i="15"/>
  <c r="BA201" i="15"/>
  <c r="BA195" i="15"/>
  <c r="BA179" i="15"/>
  <c r="BA159" i="15"/>
  <c r="BA153" i="15"/>
  <c r="BA143" i="15"/>
  <c r="BA137" i="15"/>
  <c r="BA127" i="15"/>
  <c r="BA121" i="15"/>
  <c r="BA111" i="15"/>
  <c r="BA105" i="15"/>
  <c r="BA95" i="15"/>
  <c r="BA89" i="15"/>
  <c r="BA79" i="15"/>
  <c r="BA73" i="15"/>
  <c r="BA63" i="15"/>
  <c r="BA57" i="15"/>
  <c r="BA46" i="15"/>
  <c r="BA40" i="15"/>
  <c r="BA30" i="15"/>
  <c r="BA24" i="15"/>
  <c r="BA14" i="15"/>
  <c r="BA8" i="15"/>
  <c r="AX74" i="14" l="1"/>
  <c r="BA322" i="15" s="1"/>
  <c r="BA328" i="15"/>
  <c r="AX53" i="77"/>
  <c r="AX63" i="76"/>
  <c r="AX111" i="76"/>
  <c r="BA235" i="15"/>
  <c r="BA97" i="15"/>
  <c r="BC347" i="15"/>
  <c r="AX15" i="71"/>
  <c r="AY50" i="71"/>
  <c r="AY90" i="75"/>
  <c r="BA32" i="15"/>
  <c r="BA299" i="15"/>
  <c r="BA219" i="15"/>
  <c r="BA203" i="15"/>
  <c r="BA267" i="15"/>
  <c r="BA48" i="15"/>
  <c r="BA113" i="15"/>
  <c r="BA187" i="15"/>
  <c r="AX39" i="66"/>
  <c r="BB319" i="15"/>
  <c r="AX77" i="52"/>
  <c r="AX55" i="52"/>
  <c r="AX31" i="74"/>
  <c r="AY34" i="74"/>
  <c r="AX65" i="13"/>
  <c r="AX135" i="13" s="1"/>
  <c r="BA81" i="15"/>
  <c r="BA129" i="15"/>
  <c r="AX132" i="13"/>
  <c r="AX28" i="30"/>
  <c r="AX15" i="56"/>
  <c r="AX20" i="62"/>
  <c r="AX21" i="72"/>
  <c r="AX43" i="73"/>
  <c r="AX87" i="75"/>
  <c r="AX47" i="76"/>
  <c r="AY114" i="76"/>
  <c r="AX21" i="75"/>
  <c r="AX43" i="72"/>
  <c r="AX43" i="75"/>
  <c r="BA145" i="15"/>
  <c r="BA161" i="15"/>
  <c r="BA283" i="15"/>
  <c r="AX15" i="27"/>
  <c r="AX15" i="47"/>
  <c r="AX31" i="56"/>
  <c r="AX15" i="63"/>
  <c r="AX31" i="71"/>
  <c r="AX50" i="71" s="1"/>
  <c r="AX15" i="74"/>
  <c r="AX34" i="74" s="1"/>
  <c r="AX15" i="76"/>
  <c r="AX27" i="24"/>
  <c r="AX21" i="52"/>
  <c r="AX95" i="52" s="1"/>
  <c r="AX21" i="73"/>
  <c r="BA65" i="15"/>
  <c r="BA251" i="15"/>
  <c r="BA315" i="15"/>
  <c r="AX15" i="43"/>
  <c r="AX15" i="58"/>
  <c r="AX15" i="61"/>
  <c r="AX15" i="64"/>
  <c r="AX47" i="71"/>
  <c r="AX95" i="76"/>
  <c r="AX114" i="76" s="1"/>
  <c r="BB329" i="15"/>
  <c r="BB330" i="15" s="1"/>
  <c r="AX38" i="65"/>
  <c r="BA327" i="15"/>
  <c r="BA16" i="15"/>
  <c r="AW109" i="76"/>
  <c r="AW103" i="76"/>
  <c r="AW93" i="76"/>
  <c r="AW87" i="76"/>
  <c r="AW77" i="76"/>
  <c r="AW71" i="76"/>
  <c r="AW79" i="76" s="1"/>
  <c r="AW61" i="76"/>
  <c r="AW55" i="76"/>
  <c r="AW45" i="76"/>
  <c r="AW39" i="76"/>
  <c r="AW29" i="76"/>
  <c r="AW23" i="76"/>
  <c r="AW31" i="76" s="1"/>
  <c r="AW13" i="76"/>
  <c r="AW7" i="76"/>
  <c r="AW85" i="75"/>
  <c r="AW79" i="75"/>
  <c r="AW73" i="75"/>
  <c r="AW63" i="75"/>
  <c r="AW65" i="75" s="1"/>
  <c r="AW57" i="75"/>
  <c r="AW51" i="75"/>
  <c r="AW41" i="75"/>
  <c r="AW35" i="75"/>
  <c r="AW29" i="75"/>
  <c r="AW19" i="75"/>
  <c r="AW13" i="75"/>
  <c r="AW7" i="75"/>
  <c r="AW29" i="74"/>
  <c r="AW23" i="74"/>
  <c r="AW13" i="74"/>
  <c r="AW7" i="74"/>
  <c r="AW41" i="73"/>
  <c r="AW35" i="73"/>
  <c r="AW29" i="73"/>
  <c r="AW19" i="73"/>
  <c r="AW13" i="73"/>
  <c r="AW7" i="73"/>
  <c r="AW41" i="72"/>
  <c r="AW35" i="72"/>
  <c r="AW29" i="72"/>
  <c r="AW43" i="72" s="1"/>
  <c r="AW19" i="72"/>
  <c r="AW13" i="72"/>
  <c r="AW7" i="72"/>
  <c r="AW45" i="71"/>
  <c r="AW39" i="71"/>
  <c r="AW29" i="71"/>
  <c r="AW23" i="71"/>
  <c r="AW15" i="71"/>
  <c r="AW13" i="71"/>
  <c r="AW7" i="71"/>
  <c r="AW13" i="70"/>
  <c r="AW7" i="70"/>
  <c r="AW13" i="69"/>
  <c r="AW7" i="69"/>
  <c r="AW15" i="69" s="1"/>
  <c r="AW37" i="66"/>
  <c r="AW25" i="66"/>
  <c r="AW19" i="66"/>
  <c r="AW13" i="66"/>
  <c r="AW7" i="66"/>
  <c r="AW13" i="64"/>
  <c r="AW7" i="64"/>
  <c r="AW15" i="64" s="1"/>
  <c r="AW13" i="63"/>
  <c r="AW7" i="63"/>
  <c r="AW15" i="63" s="1"/>
  <c r="AW19" i="62"/>
  <c r="AW13" i="62"/>
  <c r="AW7" i="62"/>
  <c r="AW20" i="62" s="1"/>
  <c r="AW13" i="61"/>
  <c r="AW7" i="61"/>
  <c r="AW13" i="60"/>
  <c r="AW7" i="60"/>
  <c r="AW15" i="60" s="1"/>
  <c r="AW29" i="56"/>
  <c r="AW23" i="56"/>
  <c r="AW13" i="56"/>
  <c r="AW7" i="56"/>
  <c r="AW15" i="56" s="1"/>
  <c r="AW13" i="58"/>
  <c r="AW7" i="58"/>
  <c r="AW15" i="58" s="1"/>
  <c r="AW33" i="65"/>
  <c r="AW26" i="65"/>
  <c r="AW35" i="65" s="1"/>
  <c r="AW15" i="65"/>
  <c r="AW8" i="65"/>
  <c r="AW75" i="52"/>
  <c r="AW69" i="52"/>
  <c r="AW63" i="52"/>
  <c r="AW53" i="52"/>
  <c r="AW47" i="52"/>
  <c r="AW41" i="52"/>
  <c r="AW35" i="52"/>
  <c r="AW29" i="52"/>
  <c r="AW19" i="52"/>
  <c r="AW13" i="52"/>
  <c r="AW7" i="52"/>
  <c r="AW13" i="47"/>
  <c r="AW7" i="47"/>
  <c r="AW13" i="46"/>
  <c r="AW7" i="46"/>
  <c r="AW15" i="46" s="1"/>
  <c r="AW13" i="44"/>
  <c r="AW7" i="44"/>
  <c r="AW15" i="44" s="1"/>
  <c r="AW28" i="42"/>
  <c r="AW22" i="42"/>
  <c r="AW29" i="42" s="1"/>
  <c r="AW13" i="42"/>
  <c r="AW7" i="42"/>
  <c r="AW14" i="42" s="1"/>
  <c r="AW13" i="43"/>
  <c r="AW7" i="43"/>
  <c r="AW13" i="29"/>
  <c r="AW7" i="29"/>
  <c r="AW15" i="29" s="1"/>
  <c r="AW26" i="30"/>
  <c r="AW20" i="30"/>
  <c r="AW14" i="30"/>
  <c r="AW8" i="30"/>
  <c r="AW13" i="27"/>
  <c r="AW7" i="27"/>
  <c r="AW15" i="27" s="1"/>
  <c r="AW13" i="26"/>
  <c r="AW7" i="26"/>
  <c r="AW15" i="26" s="1"/>
  <c r="AW25" i="24"/>
  <c r="AW19" i="24"/>
  <c r="AW13" i="24"/>
  <c r="AW7" i="24"/>
  <c r="AW25" i="77"/>
  <c r="AW19" i="77"/>
  <c r="AW13" i="77"/>
  <c r="AW7" i="77"/>
  <c r="AW130" i="13"/>
  <c r="AW123" i="13"/>
  <c r="AW116" i="13"/>
  <c r="AW109" i="13"/>
  <c r="AW102" i="13"/>
  <c r="AW95" i="13"/>
  <c r="AW88" i="13"/>
  <c r="AW81" i="13"/>
  <c r="AW74" i="13"/>
  <c r="AW64" i="13"/>
  <c r="AW57" i="13"/>
  <c r="AW50" i="13"/>
  <c r="AW43" i="13"/>
  <c r="AW36" i="13"/>
  <c r="AW29" i="13"/>
  <c r="AW22" i="13"/>
  <c r="AW15" i="13"/>
  <c r="AW8" i="13"/>
  <c r="AW25" i="14"/>
  <c r="AW19" i="14"/>
  <c r="AW13" i="14"/>
  <c r="AW7" i="14"/>
  <c r="AZ313" i="15"/>
  <c r="AZ307" i="15"/>
  <c r="AZ297" i="15"/>
  <c r="AZ291" i="15"/>
  <c r="AZ281" i="15"/>
  <c r="AZ275" i="15"/>
  <c r="AZ265" i="15"/>
  <c r="AZ259" i="15"/>
  <c r="AZ249" i="15"/>
  <c r="AZ243" i="15"/>
  <c r="AZ233" i="15"/>
  <c r="AZ227" i="15"/>
  <c r="AZ217" i="15"/>
  <c r="AZ211" i="15"/>
  <c r="AZ201" i="15"/>
  <c r="AZ195" i="15"/>
  <c r="AZ179" i="15"/>
  <c r="AZ159" i="15"/>
  <c r="AZ153" i="15"/>
  <c r="AZ143" i="15"/>
  <c r="AZ137" i="15"/>
  <c r="AZ127" i="15"/>
  <c r="AZ121" i="15"/>
  <c r="AZ111" i="15"/>
  <c r="AZ105" i="15"/>
  <c r="AZ95" i="15"/>
  <c r="AZ89" i="15"/>
  <c r="AZ79" i="15"/>
  <c r="AZ73" i="15"/>
  <c r="AZ63" i="15"/>
  <c r="AZ57" i="15"/>
  <c r="AZ46" i="15"/>
  <c r="AZ40" i="15"/>
  <c r="AZ30" i="15"/>
  <c r="AZ24" i="15"/>
  <c r="AZ14" i="15"/>
  <c r="AZ8" i="15"/>
  <c r="AZ328" i="15" l="1"/>
  <c r="AW74" i="14"/>
  <c r="AZ322" i="15" s="1"/>
  <c r="AW53" i="77"/>
  <c r="AW63" i="76"/>
  <c r="AW111" i="76"/>
  <c r="AZ145" i="15"/>
  <c r="AZ81" i="15"/>
  <c r="AZ235" i="15"/>
  <c r="AZ219" i="15"/>
  <c r="AZ32" i="15"/>
  <c r="AZ113" i="15"/>
  <c r="AZ187" i="15"/>
  <c r="AZ251" i="15"/>
  <c r="AZ299" i="15"/>
  <c r="AZ267" i="15"/>
  <c r="BB347" i="15"/>
  <c r="AW39" i="66"/>
  <c r="AW28" i="30"/>
  <c r="AW27" i="24"/>
  <c r="AW15" i="61"/>
  <c r="AW132" i="13"/>
  <c r="AW32" i="42"/>
  <c r="AW55" i="52"/>
  <c r="AW21" i="72"/>
  <c r="AW46" i="72" s="1"/>
  <c r="AW43" i="73"/>
  <c r="AW87" i="75"/>
  <c r="AX46" i="73"/>
  <c r="AX46" i="72"/>
  <c r="AZ97" i="15"/>
  <c r="AZ283" i="15"/>
  <c r="AW15" i="47"/>
  <c r="AW21" i="75"/>
  <c r="AW47" i="76"/>
  <c r="AW43" i="75"/>
  <c r="AX34" i="56"/>
  <c r="AZ48" i="15"/>
  <c r="AZ161" i="15"/>
  <c r="AW21" i="52"/>
  <c r="AW95" i="52" s="1"/>
  <c r="AW77" i="52"/>
  <c r="AW31" i="71"/>
  <c r="AW50" i="71" s="1"/>
  <c r="AW15" i="74"/>
  <c r="AW15" i="76"/>
  <c r="BA319" i="15"/>
  <c r="AX90" i="75"/>
  <c r="AZ65" i="15"/>
  <c r="AZ315" i="15"/>
  <c r="AW47" i="71"/>
  <c r="AW31" i="74"/>
  <c r="AZ129" i="15"/>
  <c r="AZ203" i="15"/>
  <c r="AW65" i="13"/>
  <c r="AW15" i="43"/>
  <c r="AW17" i="65"/>
  <c r="AW38" i="65" s="1"/>
  <c r="AW31" i="56"/>
  <c r="AW34" i="56" s="1"/>
  <c r="AW15" i="70"/>
  <c r="AW21" i="73"/>
  <c r="AW46" i="73" s="1"/>
  <c r="AW95" i="76"/>
  <c r="BA329" i="15"/>
  <c r="BA330" i="15" s="1"/>
  <c r="AZ327" i="15"/>
  <c r="AZ16" i="15"/>
  <c r="AV109" i="76"/>
  <c r="AV103" i="76"/>
  <c r="AV93" i="76"/>
  <c r="AV87" i="76"/>
  <c r="AV95" i="76" s="1"/>
  <c r="AV77" i="76"/>
  <c r="AV71" i="76"/>
  <c r="AV79" i="76" s="1"/>
  <c r="AV61" i="76"/>
  <c r="AV55" i="76"/>
  <c r="AV45" i="76"/>
  <c r="AV39" i="76"/>
  <c r="AV29" i="76"/>
  <c r="AV23" i="76"/>
  <c r="AV15" i="76"/>
  <c r="AV13" i="76"/>
  <c r="AV7" i="76"/>
  <c r="AV85" i="75"/>
  <c r="AV79" i="75"/>
  <c r="AV73" i="75"/>
  <c r="AV63" i="75"/>
  <c r="AV57" i="75"/>
  <c r="AV51" i="75"/>
  <c r="AV41" i="75"/>
  <c r="AV35" i="75"/>
  <c r="AV29" i="75"/>
  <c r="AV19" i="75"/>
  <c r="AV13" i="75"/>
  <c r="AV7" i="75"/>
  <c r="AV29" i="74"/>
  <c r="AV23" i="74"/>
  <c r="AV31" i="74" s="1"/>
  <c r="AV13" i="74"/>
  <c r="AV7" i="74"/>
  <c r="AV41" i="73"/>
  <c r="AV35" i="73"/>
  <c r="AV29" i="73"/>
  <c r="AV19" i="73"/>
  <c r="AV13" i="73"/>
  <c r="AV7" i="73"/>
  <c r="AV41" i="72"/>
  <c r="AV35" i="72"/>
  <c r="AV29" i="72"/>
  <c r="AV19" i="72"/>
  <c r="AV13" i="72"/>
  <c r="AV7" i="72"/>
  <c r="AV21" i="72" s="1"/>
  <c r="AV63" i="76" l="1"/>
  <c r="AW135" i="13"/>
  <c r="AW90" i="75"/>
  <c r="AZ329" i="15"/>
  <c r="AZ330" i="15" s="1"/>
  <c r="AV15" i="74"/>
  <c r="AW34" i="74"/>
  <c r="AV43" i="73"/>
  <c r="AV21" i="75"/>
  <c r="AV87" i="75"/>
  <c r="AV47" i="76"/>
  <c r="AV43" i="75"/>
  <c r="AV111" i="76"/>
  <c r="AV34" i="74"/>
  <c r="AV43" i="72"/>
  <c r="AZ319" i="15"/>
  <c r="AV21" i="73"/>
  <c r="AV46" i="73" s="1"/>
  <c r="AV65" i="75"/>
  <c r="AV31" i="76"/>
  <c r="AW114" i="76"/>
  <c r="AV46" i="72"/>
  <c r="AV114" i="76" l="1"/>
  <c r="AV90" i="75"/>
  <c r="BA347" i="15"/>
  <c r="AZ347" i="15"/>
  <c r="AV45" i="71"/>
  <c r="AV39" i="71"/>
  <c r="AV47" i="71" s="1"/>
  <c r="AV29" i="71"/>
  <c r="AV23" i="71"/>
  <c r="AV13" i="71"/>
  <c r="AV7" i="71"/>
  <c r="AV15" i="71" s="1"/>
  <c r="AV13" i="70"/>
  <c r="AV7" i="70"/>
  <c r="AV15" i="70" s="1"/>
  <c r="AV13" i="69"/>
  <c r="AV7" i="69"/>
  <c r="AV15" i="69" s="1"/>
  <c r="AV37" i="66"/>
  <c r="AV25" i="66"/>
  <c r="AV19" i="66"/>
  <c r="AV13" i="66"/>
  <c r="AV7" i="66"/>
  <c r="AV13" i="64"/>
  <c r="AV7" i="64"/>
  <c r="AV15" i="64" s="1"/>
  <c r="AV13" i="63"/>
  <c r="AV7" i="63"/>
  <c r="AV15" i="63" s="1"/>
  <c r="AV19" i="62"/>
  <c r="AV13" i="62"/>
  <c r="AV7" i="62"/>
  <c r="AV13" i="61"/>
  <c r="AV7" i="61"/>
  <c r="AV13" i="60"/>
  <c r="AV7" i="60"/>
  <c r="AV29" i="56"/>
  <c r="AV23" i="56"/>
  <c r="AV13" i="56"/>
  <c r="AV7" i="56"/>
  <c r="AV13" i="58"/>
  <c r="AV7" i="58"/>
  <c r="AV33" i="65"/>
  <c r="AV35" i="65" s="1"/>
  <c r="AV26" i="65"/>
  <c r="AV15" i="65"/>
  <c r="AV8" i="65"/>
  <c r="AV17" i="65" s="1"/>
  <c r="AV38" i="65" s="1"/>
  <c r="AV75" i="52"/>
  <c r="AV69" i="52"/>
  <c r="AV63" i="52"/>
  <c r="AV53" i="52"/>
  <c r="AV47" i="52"/>
  <c r="AV41" i="52"/>
  <c r="AV35" i="52"/>
  <c r="AV29" i="52"/>
  <c r="AV19" i="52"/>
  <c r="AV13" i="52"/>
  <c r="AV7" i="52"/>
  <c r="AV21" i="52" s="1"/>
  <c r="AV13" i="47"/>
  <c r="AV7" i="47"/>
  <c r="AV15" i="47" s="1"/>
  <c r="AV13" i="46"/>
  <c r="AV7" i="46"/>
  <c r="AV15" i="46" s="1"/>
  <c r="AV13" i="44"/>
  <c r="AV7" i="44"/>
  <c r="AV15" i="44" s="1"/>
  <c r="AV28" i="42"/>
  <c r="AV22" i="42"/>
  <c r="AV13" i="42"/>
  <c r="AV7" i="42"/>
  <c r="AV13" i="43"/>
  <c r="AV7" i="43"/>
  <c r="AV15" i="43" s="1"/>
  <c r="AV13" i="29"/>
  <c r="AV7" i="29"/>
  <c r="AV26" i="30"/>
  <c r="AV20" i="30"/>
  <c r="AV14" i="30"/>
  <c r="AV8" i="30"/>
  <c r="AV13" i="27"/>
  <c r="AV7" i="27"/>
  <c r="AV15" i="27" s="1"/>
  <c r="AV13" i="26"/>
  <c r="AV7" i="26"/>
  <c r="AV25" i="24"/>
  <c r="AV19" i="24"/>
  <c r="AV13" i="24"/>
  <c r="AV7" i="24"/>
  <c r="AV25" i="77"/>
  <c r="AV19" i="77"/>
  <c r="AV13" i="77"/>
  <c r="AV7" i="77"/>
  <c r="AV130" i="13"/>
  <c r="AV123" i="13"/>
  <c r="AV116" i="13"/>
  <c r="AV109" i="13"/>
  <c r="AV102" i="13"/>
  <c r="AV95" i="13"/>
  <c r="AV88" i="13"/>
  <c r="AV81" i="13"/>
  <c r="AV74" i="13"/>
  <c r="AV64" i="13"/>
  <c r="AV57" i="13"/>
  <c r="AV50" i="13"/>
  <c r="AV43" i="13"/>
  <c r="AV36" i="13"/>
  <c r="AV29" i="13"/>
  <c r="AV22" i="13"/>
  <c r="AV15" i="13"/>
  <c r="AV8" i="13"/>
  <c r="AV53" i="77" l="1"/>
  <c r="AV31" i="71"/>
  <c r="AV39" i="66"/>
  <c r="AV55" i="52"/>
  <c r="AV132" i="13"/>
  <c r="AV15" i="26"/>
  <c r="AV15" i="29"/>
  <c r="AV15" i="56"/>
  <c r="AV20" i="62"/>
  <c r="AV77" i="52"/>
  <c r="AV95" i="52" s="1"/>
  <c r="AV31" i="56"/>
  <c r="AV27" i="24"/>
  <c r="AV14" i="42"/>
  <c r="AV32" i="42" s="1"/>
  <c r="AV15" i="60"/>
  <c r="AV65" i="13"/>
  <c r="AV28" i="30"/>
  <c r="AV29" i="42"/>
  <c r="AV15" i="58"/>
  <c r="AV15" i="61"/>
  <c r="AV50" i="71"/>
  <c r="AV34" i="56"/>
  <c r="AV135" i="13" l="1"/>
  <c r="AV25" i="14"/>
  <c r="AV19" i="14"/>
  <c r="AV13" i="14"/>
  <c r="AV7" i="14"/>
  <c r="AY313" i="15"/>
  <c r="AY307" i="15"/>
  <c r="AY297" i="15"/>
  <c r="AY291" i="15"/>
  <c r="AY281" i="15"/>
  <c r="AY275" i="15"/>
  <c r="AY265" i="15"/>
  <c r="AY259" i="15"/>
  <c r="AY249" i="15"/>
  <c r="AY243" i="15"/>
  <c r="AY233" i="15"/>
  <c r="AY227" i="15"/>
  <c r="AY217" i="15"/>
  <c r="AY211" i="15"/>
  <c r="AY201" i="15"/>
  <c r="AY195" i="15"/>
  <c r="AY179" i="15"/>
  <c r="AY187" i="15" s="1"/>
  <c r="AY159" i="15"/>
  <c r="AY153" i="15"/>
  <c r="AY143" i="15"/>
  <c r="AY137" i="15"/>
  <c r="AY127" i="15"/>
  <c r="AY121" i="15"/>
  <c r="AY111" i="15"/>
  <c r="AY105" i="15"/>
  <c r="AY95" i="15"/>
  <c r="AY89" i="15"/>
  <c r="AY79" i="15"/>
  <c r="AY73" i="15"/>
  <c r="AY63" i="15"/>
  <c r="AY57" i="15"/>
  <c r="AY46" i="15"/>
  <c r="AY40" i="15"/>
  <c r="AY30" i="15"/>
  <c r="AY24" i="15"/>
  <c r="AY14" i="15"/>
  <c r="AY8" i="15"/>
  <c r="AY328" i="15" l="1"/>
  <c r="AV74" i="14"/>
  <c r="AY322" i="15" s="1"/>
  <c r="AY251" i="15"/>
  <c r="AY203" i="15"/>
  <c r="AY219" i="15"/>
  <c r="AY145" i="15"/>
  <c r="AY81" i="15"/>
  <c r="AY283" i="15"/>
  <c r="AY161" i="15"/>
  <c r="AY48" i="15"/>
  <c r="AY113" i="15"/>
  <c r="AY97" i="15"/>
  <c r="AY267" i="15"/>
  <c r="AY32" i="15"/>
  <c r="AY235" i="15"/>
  <c r="AY299" i="15"/>
  <c r="AY129" i="15"/>
  <c r="AY65" i="15"/>
  <c r="AY315" i="15"/>
  <c r="AY327" i="15"/>
  <c r="AY16" i="15"/>
  <c r="AU13" i="43"/>
  <c r="AU7" i="43"/>
  <c r="AU15" i="43" s="1"/>
  <c r="AU13" i="26"/>
  <c r="AU7" i="26"/>
  <c r="AU15" i="26" s="1"/>
  <c r="AY319" i="15" l="1"/>
  <c r="AY329" i="15"/>
  <c r="AY330" i="15" s="1"/>
  <c r="AU109" i="76"/>
  <c r="AU103" i="76"/>
  <c r="AU93" i="76"/>
  <c r="AU87" i="76"/>
  <c r="AU77" i="76"/>
  <c r="AU71" i="76"/>
  <c r="AU79" i="76" s="1"/>
  <c r="AU61" i="76"/>
  <c r="AU55" i="76"/>
  <c r="AU45" i="76"/>
  <c r="AU39" i="76"/>
  <c r="AU29" i="76"/>
  <c r="AU23" i="76"/>
  <c r="AU13" i="76"/>
  <c r="AU7" i="76"/>
  <c r="AU85" i="75"/>
  <c r="AU79" i="75"/>
  <c r="AU73" i="75"/>
  <c r="AU63" i="75"/>
  <c r="AU57" i="75"/>
  <c r="AU65" i="75" s="1"/>
  <c r="AU51" i="75"/>
  <c r="AU41" i="75"/>
  <c r="AU35" i="75"/>
  <c r="AU29" i="75"/>
  <c r="AU19" i="75"/>
  <c r="AU13" i="75"/>
  <c r="AU21" i="75" s="1"/>
  <c r="AU7" i="75"/>
  <c r="AU29" i="74"/>
  <c r="AU23" i="74"/>
  <c r="AU13" i="74"/>
  <c r="AU7" i="74"/>
  <c r="AU41" i="73"/>
  <c r="AU35" i="73"/>
  <c r="AU29" i="73"/>
  <c r="AU19" i="73"/>
  <c r="AU13" i="73"/>
  <c r="AU7" i="73"/>
  <c r="AU41" i="72"/>
  <c r="AU35" i="72"/>
  <c r="AU29" i="72"/>
  <c r="AU43" i="72" s="1"/>
  <c r="AU19" i="72"/>
  <c r="AU13" i="72"/>
  <c r="AU21" i="72" s="1"/>
  <c r="AU46" i="72" s="1"/>
  <c r="AU7" i="72"/>
  <c r="AU45" i="71"/>
  <c r="AU39" i="71"/>
  <c r="AU29" i="71"/>
  <c r="AU23" i="71"/>
  <c r="AU13" i="71"/>
  <c r="AU7" i="71"/>
  <c r="AU15" i="71" s="1"/>
  <c r="AU13" i="70"/>
  <c r="AU7" i="70"/>
  <c r="AU15" i="70" s="1"/>
  <c r="AU13" i="69"/>
  <c r="AU7" i="69"/>
  <c r="AU37" i="66"/>
  <c r="AU25" i="66"/>
  <c r="AU19" i="66"/>
  <c r="AU13" i="66"/>
  <c r="AU7" i="66"/>
  <c r="AU13" i="64"/>
  <c r="AU7" i="64"/>
  <c r="AU13" i="63"/>
  <c r="AU7" i="63"/>
  <c r="AU15" i="63" s="1"/>
  <c r="AU19" i="62"/>
  <c r="AU13" i="62"/>
  <c r="AU7" i="62"/>
  <c r="AU13" i="61"/>
  <c r="AU7" i="61"/>
  <c r="AU13" i="60"/>
  <c r="AU7" i="60"/>
  <c r="AU15" i="60" s="1"/>
  <c r="AU29" i="56"/>
  <c r="AU23" i="56"/>
  <c r="AU31" i="56" s="1"/>
  <c r="AU13" i="56"/>
  <c r="AU7" i="56"/>
  <c r="AU15" i="56" s="1"/>
  <c r="AU13" i="58"/>
  <c r="AU7" i="58"/>
  <c r="AU33" i="65"/>
  <c r="AU26" i="65"/>
  <c r="AU35" i="65" s="1"/>
  <c r="AU15" i="65"/>
  <c r="AU8" i="65"/>
  <c r="AU17" i="65" s="1"/>
  <c r="AU75" i="52"/>
  <c r="AU69" i="52"/>
  <c r="AU63" i="52"/>
  <c r="AU53" i="52"/>
  <c r="AU47" i="52"/>
  <c r="AU41" i="52"/>
  <c r="AU35" i="52"/>
  <c r="AU29" i="52"/>
  <c r="AU19" i="52"/>
  <c r="AU13" i="52"/>
  <c r="AU7" i="52"/>
  <c r="AU13" i="47"/>
  <c r="AU7" i="47"/>
  <c r="AU15" i="47" s="1"/>
  <c r="AU13" i="46"/>
  <c r="AU7" i="46"/>
  <c r="AU15" i="46" s="1"/>
  <c r="AU13" i="44"/>
  <c r="AU7" i="44"/>
  <c r="AU15" i="44" s="1"/>
  <c r="AU28" i="42"/>
  <c r="AU22" i="42"/>
  <c r="AU29" i="42" s="1"/>
  <c r="AU13" i="42"/>
  <c r="AU7" i="42"/>
  <c r="AU14" i="42" s="1"/>
  <c r="AU32" i="42" s="1"/>
  <c r="AU13" i="29"/>
  <c r="AU7" i="29"/>
  <c r="AU15" i="29" s="1"/>
  <c r="AU26" i="30"/>
  <c r="AU20" i="30"/>
  <c r="AU14" i="30"/>
  <c r="AU8" i="30"/>
  <c r="AU13" i="27"/>
  <c r="AU7" i="27"/>
  <c r="AU15" i="27" s="1"/>
  <c r="AU25" i="24"/>
  <c r="AU19" i="24"/>
  <c r="AU13" i="24"/>
  <c r="AU7" i="24"/>
  <c r="AU25" i="77"/>
  <c r="AU19" i="77"/>
  <c r="AU13" i="77"/>
  <c r="AU7" i="77"/>
  <c r="AU53" i="77" l="1"/>
  <c r="AU63" i="76"/>
  <c r="AU15" i="76"/>
  <c r="AU111" i="76"/>
  <c r="AU47" i="76"/>
  <c r="AU31" i="71"/>
  <c r="AU87" i="75"/>
  <c r="AU43" i="75"/>
  <c r="AY347" i="15"/>
  <c r="AU27" i="24"/>
  <c r="AU39" i="66"/>
  <c r="AU28" i="30"/>
  <c r="AU55" i="52"/>
  <c r="AU15" i="74"/>
  <c r="AU20" i="62"/>
  <c r="AU21" i="73"/>
  <c r="AU43" i="73"/>
  <c r="AU21" i="52"/>
  <c r="AU95" i="52" s="1"/>
  <c r="AU15" i="58"/>
  <c r="AU15" i="64"/>
  <c r="AU15" i="69"/>
  <c r="AU77" i="52"/>
  <c r="AU15" i="61"/>
  <c r="AU47" i="71"/>
  <c r="AU50" i="71" s="1"/>
  <c r="AU31" i="74"/>
  <c r="AU34" i="74" s="1"/>
  <c r="AU31" i="76"/>
  <c r="AU95" i="76"/>
  <c r="AU114" i="76"/>
  <c r="AU90" i="75"/>
  <c r="AU34" i="56"/>
  <c r="AU38" i="65"/>
  <c r="AU46" i="73" l="1"/>
  <c r="AU130" i="13"/>
  <c r="AU123" i="13"/>
  <c r="AU116" i="13"/>
  <c r="AU109" i="13"/>
  <c r="AU102" i="13"/>
  <c r="AU95" i="13"/>
  <c r="AU88" i="13"/>
  <c r="AU81" i="13"/>
  <c r="AU74" i="13"/>
  <c r="AU64" i="13"/>
  <c r="AU57" i="13"/>
  <c r="AU50" i="13"/>
  <c r="AU43" i="13"/>
  <c r="AU36" i="13"/>
  <c r="AU29" i="13"/>
  <c r="AU22" i="13"/>
  <c r="AU15" i="13"/>
  <c r="AU8" i="13"/>
  <c r="AT130" i="13"/>
  <c r="AT123" i="13"/>
  <c r="AT116" i="13"/>
  <c r="AT109" i="13"/>
  <c r="AT102" i="13"/>
  <c r="AT95" i="13"/>
  <c r="AT88" i="13"/>
  <c r="AT81" i="13"/>
  <c r="AT74" i="13"/>
  <c r="AT64" i="13"/>
  <c r="AT57" i="13"/>
  <c r="AT50" i="13"/>
  <c r="AT43" i="13"/>
  <c r="AT36" i="13"/>
  <c r="AT29" i="13"/>
  <c r="AT22" i="13"/>
  <c r="AT15" i="13"/>
  <c r="AT8" i="13"/>
  <c r="AT132" i="13" l="1"/>
  <c r="AU132" i="13"/>
  <c r="AT65" i="13"/>
  <c r="AU65" i="13"/>
  <c r="AU135" i="13" l="1"/>
  <c r="AT135" i="13"/>
  <c r="AU25" i="14"/>
  <c r="AU19" i="14"/>
  <c r="AU13" i="14"/>
  <c r="AU7" i="14"/>
  <c r="AX313" i="15"/>
  <c r="AX307" i="15"/>
  <c r="AX297" i="15"/>
  <c r="AX291" i="15"/>
  <c r="AX281" i="15"/>
  <c r="AX275" i="15"/>
  <c r="AX265" i="15"/>
  <c r="AX259" i="15"/>
  <c r="AX267" i="15" s="1"/>
  <c r="AX249" i="15"/>
  <c r="AX243" i="15"/>
  <c r="AX233" i="15"/>
  <c r="AX227" i="15"/>
  <c r="AX217" i="15"/>
  <c r="AX211" i="15"/>
  <c r="AX201" i="15"/>
  <c r="AX195" i="15"/>
  <c r="AX179" i="15"/>
  <c r="AX187" i="15" s="1"/>
  <c r="AX159" i="15"/>
  <c r="AX153" i="15"/>
  <c r="AX143" i="15"/>
  <c r="AX137" i="15"/>
  <c r="AX127" i="15"/>
  <c r="AX121" i="15"/>
  <c r="AX111" i="15"/>
  <c r="AX105" i="15"/>
  <c r="AX95" i="15"/>
  <c r="AX89" i="15"/>
  <c r="AX79" i="15"/>
  <c r="AX73" i="15"/>
  <c r="AX63" i="15"/>
  <c r="AX57" i="15"/>
  <c r="AX46" i="15"/>
  <c r="AX40" i="15"/>
  <c r="AX30" i="15"/>
  <c r="AX24" i="15"/>
  <c r="AX14" i="15"/>
  <c r="AX8" i="15"/>
  <c r="AX328" i="15" l="1"/>
  <c r="AU74" i="14"/>
  <c r="AX322" i="15" s="1"/>
  <c r="AX251" i="15"/>
  <c r="AX65" i="15"/>
  <c r="AX219" i="15"/>
  <c r="AX97" i="15"/>
  <c r="AX235" i="15"/>
  <c r="AX48" i="15"/>
  <c r="AX113" i="15"/>
  <c r="AX32" i="15"/>
  <c r="AX161" i="15"/>
  <c r="AX283" i="15"/>
  <c r="AX145" i="15"/>
  <c r="AX299" i="15"/>
  <c r="AX81" i="15"/>
  <c r="AX129" i="15"/>
  <c r="AX203" i="15"/>
  <c r="AX315" i="15"/>
  <c r="AX327" i="15"/>
  <c r="AX16" i="15"/>
  <c r="AX329" i="15" l="1"/>
  <c r="AX330" i="15" s="1"/>
  <c r="AX319" i="15"/>
  <c r="AX347" i="15" l="1"/>
  <c r="E91" i="13"/>
  <c r="AT14" i="30" l="1"/>
  <c r="AS14" i="30"/>
  <c r="AR14" i="30"/>
  <c r="AQ14" i="30"/>
  <c r="AP14" i="30"/>
  <c r="AO14" i="30"/>
  <c r="AN14" i="30"/>
  <c r="AM14" i="30"/>
  <c r="AL14" i="30"/>
  <c r="AK14" i="30"/>
  <c r="AJ14" i="30"/>
  <c r="AI14" i="30"/>
  <c r="AH14" i="30"/>
  <c r="AG14" i="30"/>
  <c r="AF14" i="30"/>
  <c r="AE14" i="30"/>
  <c r="AD14" i="30"/>
  <c r="AC14" i="30"/>
  <c r="AB14" i="30"/>
  <c r="AA14" i="30"/>
  <c r="Z14" i="30"/>
  <c r="Y14" i="30"/>
  <c r="X14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G14" i="30"/>
  <c r="F14" i="30"/>
  <c r="E14" i="30"/>
  <c r="AT109" i="76" l="1"/>
  <c r="AT103" i="76"/>
  <c r="AT93" i="76"/>
  <c r="AT87" i="76"/>
  <c r="AT77" i="76"/>
  <c r="AT71" i="76"/>
  <c r="AT79" i="76" s="1"/>
  <c r="AT61" i="76"/>
  <c r="AT55" i="76"/>
  <c r="AT63" i="76" s="1"/>
  <c r="AT45" i="76"/>
  <c r="AT39" i="76"/>
  <c r="AT29" i="76"/>
  <c r="AT23" i="76"/>
  <c r="AT13" i="76"/>
  <c r="AT7" i="76"/>
  <c r="AT15" i="76" s="1"/>
  <c r="AT85" i="75"/>
  <c r="AT87" i="75" s="1"/>
  <c r="AT79" i="75"/>
  <c r="AT73" i="75"/>
  <c r="AT63" i="75"/>
  <c r="AT57" i="75"/>
  <c r="AT51" i="75"/>
  <c r="AT41" i="75"/>
  <c r="AT35" i="75"/>
  <c r="AT29" i="75"/>
  <c r="AT19" i="75"/>
  <c r="AT13" i="75"/>
  <c r="AT7" i="75"/>
  <c r="AT21" i="75" s="1"/>
  <c r="AT29" i="74"/>
  <c r="AT23" i="74"/>
  <c r="AT31" i="74" s="1"/>
  <c r="AT13" i="74"/>
  <c r="AT7" i="74"/>
  <c r="AT15" i="74" s="1"/>
  <c r="AT34" i="74" s="1"/>
  <c r="AT41" i="73"/>
  <c r="AT35" i="73"/>
  <c r="AT29" i="73"/>
  <c r="AT19" i="73"/>
  <c r="AT13" i="73"/>
  <c r="AT7" i="73"/>
  <c r="AT41" i="72"/>
  <c r="AT35" i="72"/>
  <c r="AT29" i="72"/>
  <c r="AT19" i="72"/>
  <c r="AT13" i="72"/>
  <c r="AT7" i="72"/>
  <c r="AT45" i="71"/>
  <c r="AT39" i="71"/>
  <c r="AT29" i="71"/>
  <c r="AT23" i="71"/>
  <c r="AT13" i="71"/>
  <c r="AT7" i="71"/>
  <c r="AT13" i="70"/>
  <c r="AT7" i="70"/>
  <c r="AT13" i="69"/>
  <c r="AT7" i="69"/>
  <c r="AT37" i="66"/>
  <c r="AT25" i="66"/>
  <c r="AT19" i="66"/>
  <c r="AT13" i="66"/>
  <c r="AT7" i="66"/>
  <c r="AT13" i="64"/>
  <c r="AT7" i="64"/>
  <c r="AT15" i="64" s="1"/>
  <c r="AT13" i="63"/>
  <c r="AT7" i="63"/>
  <c r="AT15" i="63" s="1"/>
  <c r="AT19" i="62"/>
  <c r="AT13" i="62"/>
  <c r="AT7" i="62"/>
  <c r="AT13" i="61"/>
  <c r="AT7" i="61"/>
  <c r="AT15" i="61" s="1"/>
  <c r="AT13" i="60"/>
  <c r="AT7" i="60"/>
  <c r="AT29" i="56"/>
  <c r="AT23" i="56"/>
  <c r="AT13" i="56"/>
  <c r="AT7" i="56"/>
  <c r="AT15" i="56" s="1"/>
  <c r="AT13" i="58"/>
  <c r="AT7" i="58"/>
  <c r="AT33" i="65"/>
  <c r="AT26" i="65"/>
  <c r="AT17" i="65"/>
  <c r="AT15" i="65"/>
  <c r="AT8" i="65"/>
  <c r="AT75" i="52"/>
  <c r="AT69" i="52"/>
  <c r="AT63" i="52"/>
  <c r="AT77" i="52" s="1"/>
  <c r="AT53" i="52"/>
  <c r="AT47" i="52"/>
  <c r="AT41" i="52"/>
  <c r="AT35" i="52"/>
  <c r="AT29" i="52"/>
  <c r="AT19" i="52"/>
  <c r="AT13" i="52"/>
  <c r="AT7" i="52"/>
  <c r="AT21" i="52" s="1"/>
  <c r="AT13" i="47"/>
  <c r="AT7" i="47"/>
  <c r="AT15" i="47" s="1"/>
  <c r="AT13" i="46"/>
  <c r="AT7" i="46"/>
  <c r="AT13" i="44"/>
  <c r="AT7" i="44"/>
  <c r="AT28" i="42"/>
  <c r="AT22" i="42"/>
  <c r="AT29" i="42" s="1"/>
  <c r="AT13" i="42"/>
  <c r="AT7" i="42"/>
  <c r="AT13" i="43"/>
  <c r="AT7" i="43"/>
  <c r="AT15" i="43" s="1"/>
  <c r="AT13" i="29"/>
  <c r="AT7" i="29"/>
  <c r="AT26" i="30"/>
  <c r="AT8" i="30"/>
  <c r="AT95" i="76" l="1"/>
  <c r="AT31" i="76"/>
  <c r="AT31" i="71"/>
  <c r="AT47" i="71"/>
  <c r="AT65" i="75"/>
  <c r="AT15" i="46"/>
  <c r="AT31" i="56"/>
  <c r="AT35" i="65"/>
  <c r="AT38" i="65" s="1"/>
  <c r="AT15" i="60"/>
  <c r="AT43" i="75"/>
  <c r="AT90" i="75" s="1"/>
  <c r="AT55" i="52"/>
  <c r="AT95" i="52" s="1"/>
  <c r="AT15" i="69"/>
  <c r="AT21" i="73"/>
  <c r="AT39" i="66"/>
  <c r="AT34" i="56"/>
  <c r="AT43" i="73"/>
  <c r="AT47" i="76"/>
  <c r="AT114" i="76" s="1"/>
  <c r="AT15" i="71"/>
  <c r="AT50" i="71" s="1"/>
  <c r="AT111" i="76"/>
  <c r="AT21" i="72"/>
  <c r="AT15" i="70"/>
  <c r="AT20" i="62"/>
  <c r="AT28" i="30"/>
  <c r="AT43" i="72"/>
  <c r="AT15" i="58"/>
  <c r="AT15" i="44"/>
  <c r="AT14" i="42"/>
  <c r="AT32" i="42" s="1"/>
  <c r="AT15" i="29"/>
  <c r="AT46" i="73" l="1"/>
  <c r="AT46" i="72"/>
  <c r="AT13" i="27"/>
  <c r="AT7" i="27"/>
  <c r="AT15" i="27" l="1"/>
  <c r="AT13" i="26"/>
  <c r="AT7" i="26"/>
  <c r="AT15" i="26" s="1"/>
  <c r="AT25" i="24"/>
  <c r="AT19" i="24"/>
  <c r="AT13" i="24"/>
  <c r="AT7" i="24"/>
  <c r="AT27" i="24" s="1"/>
  <c r="AT25" i="77"/>
  <c r="AT19" i="77"/>
  <c r="AT13" i="77"/>
  <c r="AT7" i="77"/>
  <c r="AT25" i="14"/>
  <c r="AT19" i="14"/>
  <c r="AT13" i="14"/>
  <c r="AT7" i="14"/>
  <c r="AW328" i="15" l="1"/>
  <c r="AT74" i="14"/>
  <c r="AW322" i="15" s="1"/>
  <c r="AT53" i="77"/>
  <c r="G313" i="15" l="1"/>
  <c r="G307" i="15"/>
  <c r="G297" i="15"/>
  <c r="G281" i="15"/>
  <c r="G265" i="15"/>
  <c r="G249" i="15"/>
  <c r="G217" i="15"/>
  <c r="G201" i="15"/>
  <c r="G159" i="15"/>
  <c r="G143" i="15"/>
  <c r="G127" i="15"/>
  <c r="G111" i="15"/>
  <c r="G95" i="15"/>
  <c r="G79" i="15"/>
  <c r="G63" i="15"/>
  <c r="G30" i="15"/>
  <c r="AW327" i="15"/>
  <c r="AW313" i="15"/>
  <c r="AW307" i="15"/>
  <c r="AW297" i="15"/>
  <c r="AW291" i="15"/>
  <c r="AW281" i="15"/>
  <c r="AW275" i="15"/>
  <c r="AW265" i="15"/>
  <c r="AW259" i="15"/>
  <c r="AW249" i="15"/>
  <c r="AW243" i="15"/>
  <c r="AW233" i="15"/>
  <c r="AW227" i="15"/>
  <c r="AW217" i="15"/>
  <c r="AW211" i="15"/>
  <c r="AW201" i="15"/>
  <c r="AW195" i="15"/>
  <c r="AW179" i="15"/>
  <c r="AW187" i="15" s="1"/>
  <c r="AW159" i="15"/>
  <c r="AW153" i="15"/>
  <c r="AW143" i="15"/>
  <c r="AW137" i="15"/>
  <c r="AW127" i="15"/>
  <c r="AW121" i="15"/>
  <c r="AW111" i="15"/>
  <c r="AW105" i="15"/>
  <c r="AW95" i="15"/>
  <c r="AW89" i="15"/>
  <c r="AW79" i="15"/>
  <c r="AW73" i="15"/>
  <c r="AW63" i="15"/>
  <c r="AW57" i="15"/>
  <c r="AW46" i="15"/>
  <c r="AW40" i="15"/>
  <c r="AW30" i="15"/>
  <c r="AW24" i="15"/>
  <c r="AW14" i="15"/>
  <c r="AW8" i="15"/>
  <c r="AW315" i="15" l="1"/>
  <c r="AW251" i="15"/>
  <c r="AW267" i="15"/>
  <c r="G315" i="15"/>
  <c r="AW65" i="15"/>
  <c r="AW48" i="15"/>
  <c r="AW113" i="15"/>
  <c r="AW81" i="15"/>
  <c r="AW32" i="15"/>
  <c r="AW97" i="15"/>
  <c r="AW283" i="15"/>
  <c r="AW161" i="15"/>
  <c r="AW235" i="15"/>
  <c r="AW299" i="15"/>
  <c r="AW129" i="15"/>
  <c r="AW203" i="15"/>
  <c r="AW145" i="15"/>
  <c r="AW219" i="15"/>
  <c r="AW16" i="15"/>
  <c r="AW319" i="15" l="1"/>
  <c r="AW329" i="15"/>
  <c r="AW330" i="15" s="1"/>
  <c r="AQ25" i="24"/>
  <c r="AQ19" i="24"/>
  <c r="AQ13" i="24"/>
  <c r="AQ7" i="24"/>
  <c r="AQ130" i="13"/>
  <c r="AQ123" i="13"/>
  <c r="AQ116" i="13"/>
  <c r="AQ109" i="13"/>
  <c r="AQ102" i="13"/>
  <c r="AQ95" i="13"/>
  <c r="AQ88" i="13"/>
  <c r="AQ81" i="13"/>
  <c r="AQ74" i="13"/>
  <c r="AQ64" i="13"/>
  <c r="AQ57" i="13"/>
  <c r="AQ50" i="13"/>
  <c r="AQ43" i="13"/>
  <c r="AQ36" i="13"/>
  <c r="AQ29" i="13"/>
  <c r="AQ22" i="13"/>
  <c r="AQ15" i="13"/>
  <c r="AQ8" i="13"/>
  <c r="AQ27" i="24" l="1"/>
  <c r="AQ132" i="13"/>
  <c r="AQ65" i="13"/>
  <c r="AQ135" i="13" l="1"/>
  <c r="D103" i="76"/>
  <c r="D7" i="64"/>
  <c r="D23" i="56"/>
  <c r="D15" i="13"/>
  <c r="AS109" i="76"/>
  <c r="AS103" i="76"/>
  <c r="AS93" i="76"/>
  <c r="AS87" i="76"/>
  <c r="AS77" i="76"/>
  <c r="AS71" i="76"/>
  <c r="AS61" i="76"/>
  <c r="AS55" i="76"/>
  <c r="AS45" i="76"/>
  <c r="AS39" i="76"/>
  <c r="AS29" i="76"/>
  <c r="AS23" i="76"/>
  <c r="AS13" i="76"/>
  <c r="AS7" i="76"/>
  <c r="AS85" i="75"/>
  <c r="AS79" i="75"/>
  <c r="AS73" i="75"/>
  <c r="AS63" i="75"/>
  <c r="AS57" i="75"/>
  <c r="AS51" i="75"/>
  <c r="AS41" i="75"/>
  <c r="AS35" i="75"/>
  <c r="AS29" i="75"/>
  <c r="AS19" i="75"/>
  <c r="AS13" i="75"/>
  <c r="AS7" i="75"/>
  <c r="AS29" i="74"/>
  <c r="AS23" i="74"/>
  <c r="AS13" i="74"/>
  <c r="AS7" i="74"/>
  <c r="AS15" i="74" s="1"/>
  <c r="AS41" i="73"/>
  <c r="AS35" i="73"/>
  <c r="AS29" i="73"/>
  <c r="AS43" i="73" s="1"/>
  <c r="AS21" i="73"/>
  <c r="AS19" i="73"/>
  <c r="AS13" i="73"/>
  <c r="AS7" i="73"/>
  <c r="AS41" i="72"/>
  <c r="AS35" i="72"/>
  <c r="AS29" i="72"/>
  <c r="AS19" i="72"/>
  <c r="AS13" i="72"/>
  <c r="AS7" i="72"/>
  <c r="AS45" i="71"/>
  <c r="AS39" i="71"/>
  <c r="AS47" i="71" s="1"/>
  <c r="AS29" i="71"/>
  <c r="AS23" i="71"/>
  <c r="AS31" i="71" s="1"/>
  <c r="AS13" i="71"/>
  <c r="AS7" i="71"/>
  <c r="AS13" i="70"/>
  <c r="AS7" i="70"/>
  <c r="AS13" i="69"/>
  <c r="AS7" i="69"/>
  <c r="AS37" i="66"/>
  <c r="AS25" i="66"/>
  <c r="AS19" i="66"/>
  <c r="AS13" i="66"/>
  <c r="AS7" i="66"/>
  <c r="AS39" i="66" s="1"/>
  <c r="AS13" i="64"/>
  <c r="AS7" i="64"/>
  <c r="AS13" i="63"/>
  <c r="AS7" i="63"/>
  <c r="AS15" i="63" s="1"/>
  <c r="AS19" i="62"/>
  <c r="AS13" i="62"/>
  <c r="AS7" i="62"/>
  <c r="AS13" i="61"/>
  <c r="AS7" i="61"/>
  <c r="AS15" i="61" s="1"/>
  <c r="AS13" i="60"/>
  <c r="AS7" i="60"/>
  <c r="AS15" i="60" s="1"/>
  <c r="AS29" i="56"/>
  <c r="AS23" i="56"/>
  <c r="AS31" i="56" s="1"/>
  <c r="AS13" i="56"/>
  <c r="AS7" i="56"/>
  <c r="AS13" i="58"/>
  <c r="AS7" i="58"/>
  <c r="AS33" i="65"/>
  <c r="AS26" i="65"/>
  <c r="AS35" i="65" s="1"/>
  <c r="AS15" i="65"/>
  <c r="AS8" i="65"/>
  <c r="AS17" i="65" s="1"/>
  <c r="AS38" i="65" s="1"/>
  <c r="AS75" i="52"/>
  <c r="AS69" i="52"/>
  <c r="AS63" i="52"/>
  <c r="AS53" i="52"/>
  <c r="AS47" i="52"/>
  <c r="AS41" i="52"/>
  <c r="AS35" i="52"/>
  <c r="AS29" i="52"/>
  <c r="AS55" i="52" s="1"/>
  <c r="AS19" i="52"/>
  <c r="AS13" i="52"/>
  <c r="AS7" i="52"/>
  <c r="AS13" i="47"/>
  <c r="AS7" i="47"/>
  <c r="AS13" i="46"/>
  <c r="AS7" i="46"/>
  <c r="AS13" i="44"/>
  <c r="AS7" i="44"/>
  <c r="AS28" i="42"/>
  <c r="AS22" i="42"/>
  <c r="AS29" i="42" s="1"/>
  <c r="AS13" i="42"/>
  <c r="AS7" i="42"/>
  <c r="AS13" i="43"/>
  <c r="AS7" i="43"/>
  <c r="AS13" i="29"/>
  <c r="AS7" i="29"/>
  <c r="AS26" i="30"/>
  <c r="AS8" i="30"/>
  <c r="AS13" i="27"/>
  <c r="AS7" i="27"/>
  <c r="AS13" i="26"/>
  <c r="AS7" i="26"/>
  <c r="AS15" i="26" s="1"/>
  <c r="AS25" i="24"/>
  <c r="AS19" i="24"/>
  <c r="AS13" i="24"/>
  <c r="AS7" i="24"/>
  <c r="AS25" i="77"/>
  <c r="AS19" i="77"/>
  <c r="AS13" i="77"/>
  <c r="AS7" i="77"/>
  <c r="AS130" i="13"/>
  <c r="AS123" i="13"/>
  <c r="AS116" i="13"/>
  <c r="AS109" i="13"/>
  <c r="AS102" i="13"/>
  <c r="AS95" i="13"/>
  <c r="AS88" i="13"/>
  <c r="AS81" i="13"/>
  <c r="AS74" i="13"/>
  <c r="AS64" i="13"/>
  <c r="AS57" i="13"/>
  <c r="AS50" i="13"/>
  <c r="AS43" i="13"/>
  <c r="AS36" i="13"/>
  <c r="AS29" i="13"/>
  <c r="AS22" i="13"/>
  <c r="AS15" i="13"/>
  <c r="AS8" i="13"/>
  <c r="AS25" i="14"/>
  <c r="AS19" i="14"/>
  <c r="AS13" i="14"/>
  <c r="AS7" i="14"/>
  <c r="AV313" i="15"/>
  <c r="AV307" i="15"/>
  <c r="AV297" i="15"/>
  <c r="AV291" i="15"/>
  <c r="AV281" i="15"/>
  <c r="AV275" i="15"/>
  <c r="AV265" i="15"/>
  <c r="AV259" i="15"/>
  <c r="AV249" i="15"/>
  <c r="AV243" i="15"/>
  <c r="AV233" i="15"/>
  <c r="AV227" i="15"/>
  <c r="AV217" i="15"/>
  <c r="AV211" i="15"/>
  <c r="AV201" i="15"/>
  <c r="AV195" i="15"/>
  <c r="AV179" i="15"/>
  <c r="AV159" i="15"/>
  <c r="AV153" i="15"/>
  <c r="AV143" i="15"/>
  <c r="AV137" i="15"/>
  <c r="AV127" i="15"/>
  <c r="AV121" i="15"/>
  <c r="AV111" i="15"/>
  <c r="AV105" i="15"/>
  <c r="AV95" i="15"/>
  <c r="AV89" i="15"/>
  <c r="AV79" i="15"/>
  <c r="AV73" i="15"/>
  <c r="AV63" i="15"/>
  <c r="AV57" i="15"/>
  <c r="AV46" i="15"/>
  <c r="AV40" i="15"/>
  <c r="AV30" i="15"/>
  <c r="AV24" i="15"/>
  <c r="AV14" i="15"/>
  <c r="AV8" i="15"/>
  <c r="AV328" i="15" l="1"/>
  <c r="AS74" i="14"/>
  <c r="AV322" i="15" s="1"/>
  <c r="AS53" i="77"/>
  <c r="AS63" i="76"/>
  <c r="AV113" i="15"/>
  <c r="AV299" i="15"/>
  <c r="AV235" i="15"/>
  <c r="AV97" i="15"/>
  <c r="AV145" i="15"/>
  <c r="AV32" i="15"/>
  <c r="AV65" i="15"/>
  <c r="AV251" i="15"/>
  <c r="AV315" i="15"/>
  <c r="AV161" i="15"/>
  <c r="AV81" i="15"/>
  <c r="AV267" i="15"/>
  <c r="AS15" i="56"/>
  <c r="AS34" i="56" s="1"/>
  <c r="AV187" i="15"/>
  <c r="AS111" i="76"/>
  <c r="AV129" i="15"/>
  <c r="AV203" i="15"/>
  <c r="AV219" i="15"/>
  <c r="AS27" i="24"/>
  <c r="AV48" i="15"/>
  <c r="AV283" i="15"/>
  <c r="AS77" i="52"/>
  <c r="AS31" i="74"/>
  <c r="AS95" i="76"/>
  <c r="AS28" i="30"/>
  <c r="AS132" i="13"/>
  <c r="AS135" i="13" s="1"/>
  <c r="AS65" i="13"/>
  <c r="AS47" i="76"/>
  <c r="AS15" i="76"/>
  <c r="AS31" i="76"/>
  <c r="AS79" i="76"/>
  <c r="AS21" i="75"/>
  <c r="AS87" i="75"/>
  <c r="AS43" i="75"/>
  <c r="AV327" i="15"/>
  <c r="AS65" i="75"/>
  <c r="AS34" i="74"/>
  <c r="AS43" i="72"/>
  <c r="AS21" i="72"/>
  <c r="AS15" i="71"/>
  <c r="AS50" i="71" s="1"/>
  <c r="AS15" i="64"/>
  <c r="AS21" i="52"/>
  <c r="AS95" i="52" s="1"/>
  <c r="AS46" i="73"/>
  <c r="AS15" i="70"/>
  <c r="AS15" i="69"/>
  <c r="AS20" i="62"/>
  <c r="AS15" i="58"/>
  <c r="AS15" i="47"/>
  <c r="AS15" i="46"/>
  <c r="AS15" i="44"/>
  <c r="AS14" i="42"/>
  <c r="AS32" i="42" s="1"/>
  <c r="AS15" i="43"/>
  <c r="AS15" i="29"/>
  <c r="AS15" i="27"/>
  <c r="AV16" i="15"/>
  <c r="AS114" i="76" l="1"/>
  <c r="AS90" i="75"/>
  <c r="AV319" i="15"/>
  <c r="AS46" i="72"/>
  <c r="AV329" i="15"/>
  <c r="AV330" i="15" s="1"/>
  <c r="AR109" i="76" l="1"/>
  <c r="AR103" i="76"/>
  <c r="AR93" i="76"/>
  <c r="AR87" i="76"/>
  <c r="AR95" i="76" s="1"/>
  <c r="AR77" i="76"/>
  <c r="AR71" i="76"/>
  <c r="AR61" i="76"/>
  <c r="AR55" i="76"/>
  <c r="AR45" i="76"/>
  <c r="AR39" i="76"/>
  <c r="AR29" i="76"/>
  <c r="AR23" i="76"/>
  <c r="AR13" i="76"/>
  <c r="AR7" i="76"/>
  <c r="AR15" i="76" s="1"/>
  <c r="AR85" i="75"/>
  <c r="AR79" i="75"/>
  <c r="AR73" i="75"/>
  <c r="AR63" i="75"/>
  <c r="AR57" i="75"/>
  <c r="AR51" i="75"/>
  <c r="AR65" i="75" s="1"/>
  <c r="AR41" i="75"/>
  <c r="AR35" i="75"/>
  <c r="AR29" i="75"/>
  <c r="AR19" i="75"/>
  <c r="AR13" i="75"/>
  <c r="AR7" i="75"/>
  <c r="AR29" i="74"/>
  <c r="AR23" i="74"/>
  <c r="AR31" i="74" s="1"/>
  <c r="AR13" i="74"/>
  <c r="AR7" i="74"/>
  <c r="AR41" i="73"/>
  <c r="AR35" i="73"/>
  <c r="AR29" i="73"/>
  <c r="AR19" i="73"/>
  <c r="AR13" i="73"/>
  <c r="AR7" i="73"/>
  <c r="AR41" i="72"/>
  <c r="AR35" i="72"/>
  <c r="AR29" i="72"/>
  <c r="AR19" i="72"/>
  <c r="AR13" i="72"/>
  <c r="AR7" i="72"/>
  <c r="AR45" i="71"/>
  <c r="AR39" i="71"/>
  <c r="AR47" i="71" s="1"/>
  <c r="AR29" i="71"/>
  <c r="AR23" i="71"/>
  <c r="AR31" i="71" s="1"/>
  <c r="AR13" i="71"/>
  <c r="AR7" i="71"/>
  <c r="AR15" i="71" s="1"/>
  <c r="D13" i="70"/>
  <c r="AR13" i="70"/>
  <c r="AR7" i="70"/>
  <c r="AR15" i="70" s="1"/>
  <c r="AR13" i="69"/>
  <c r="AR7" i="69"/>
  <c r="AR15" i="69" s="1"/>
  <c r="AR37" i="66"/>
  <c r="AR25" i="66"/>
  <c r="AR19" i="66"/>
  <c r="AR13" i="66"/>
  <c r="AR7" i="66"/>
  <c r="AR50" i="71" l="1"/>
  <c r="AR87" i="75"/>
  <c r="AR15" i="74"/>
  <c r="AR34" i="74" s="1"/>
  <c r="AR31" i="76"/>
  <c r="AR43" i="75"/>
  <c r="AR63" i="76"/>
  <c r="AR79" i="76"/>
  <c r="AR47" i="76"/>
  <c r="AR111" i="76"/>
  <c r="AR21" i="75"/>
  <c r="AR90" i="75" s="1"/>
  <c r="AR21" i="73"/>
  <c r="AR46" i="73" s="1"/>
  <c r="AR43" i="73"/>
  <c r="AR21" i="72"/>
  <c r="AR46" i="72" s="1"/>
  <c r="AR43" i="72"/>
  <c r="AR39" i="66"/>
  <c r="AR114" i="76" l="1"/>
  <c r="AR13" i="64"/>
  <c r="AR7" i="64"/>
  <c r="AR15" i="64" s="1"/>
  <c r="AR13" i="63"/>
  <c r="AR7" i="63"/>
  <c r="AR15" i="63" s="1"/>
  <c r="AR19" i="62"/>
  <c r="AR13" i="62"/>
  <c r="AR7" i="62"/>
  <c r="AR13" i="61"/>
  <c r="AR7" i="61"/>
  <c r="AR13" i="60"/>
  <c r="AR7" i="60"/>
  <c r="AR15" i="60" s="1"/>
  <c r="AR29" i="56"/>
  <c r="AR23" i="56"/>
  <c r="AR31" i="56" s="1"/>
  <c r="AR13" i="56"/>
  <c r="AR7" i="56"/>
  <c r="AR13" i="58"/>
  <c r="AR7" i="58"/>
  <c r="AR15" i="58" s="1"/>
  <c r="AR33" i="65"/>
  <c r="AR26" i="65"/>
  <c r="AR35" i="65" s="1"/>
  <c r="AR15" i="65"/>
  <c r="AR8" i="65"/>
  <c r="AR17" i="65" s="1"/>
  <c r="AR75" i="52"/>
  <c r="AR69" i="52"/>
  <c r="AR63" i="52"/>
  <c r="AR53" i="52"/>
  <c r="AR47" i="52"/>
  <c r="AR41" i="52"/>
  <c r="AR35" i="52"/>
  <c r="AR29" i="52"/>
  <c r="AR19" i="52"/>
  <c r="AR13" i="52"/>
  <c r="AR7" i="52"/>
  <c r="AQ7" i="52"/>
  <c r="AQ13" i="52"/>
  <c r="AQ19" i="52"/>
  <c r="AQ29" i="52"/>
  <c r="AQ35" i="52"/>
  <c r="AQ41" i="52"/>
  <c r="AQ47" i="52"/>
  <c r="AQ53" i="52"/>
  <c r="AQ63" i="52"/>
  <c r="AQ69" i="52"/>
  <c r="AQ75" i="52"/>
  <c r="AR13" i="47"/>
  <c r="AR7" i="47"/>
  <c r="AR15" i="47" s="1"/>
  <c r="AR13" i="44"/>
  <c r="AR7" i="44"/>
  <c r="AR28" i="42"/>
  <c r="AR22" i="42"/>
  <c r="AR29" i="42" s="1"/>
  <c r="AR13" i="42"/>
  <c r="AR7" i="42"/>
  <c r="AR14" i="42" s="1"/>
  <c r="AR32" i="42" s="1"/>
  <c r="AR13" i="43"/>
  <c r="AR7" i="43"/>
  <c r="AR15" i="43" s="1"/>
  <c r="AR13" i="29"/>
  <c r="AR15" i="29" s="1"/>
  <c r="AR7" i="29"/>
  <c r="AR13" i="27"/>
  <c r="AR7" i="27"/>
  <c r="AR15" i="27" s="1"/>
  <c r="AR13" i="26"/>
  <c r="AR7" i="26"/>
  <c r="AR25" i="24"/>
  <c r="AR19" i="24"/>
  <c r="AR13" i="24"/>
  <c r="AR7" i="24"/>
  <c r="AR130" i="13"/>
  <c r="AR123" i="13"/>
  <c r="AR116" i="13"/>
  <c r="AR109" i="13"/>
  <c r="AR102" i="13"/>
  <c r="AR95" i="13"/>
  <c r="AR88" i="13"/>
  <c r="AR81" i="13"/>
  <c r="AR74" i="13"/>
  <c r="AR64" i="13"/>
  <c r="AR57" i="13"/>
  <c r="AR50" i="13"/>
  <c r="AR43" i="13"/>
  <c r="AR36" i="13"/>
  <c r="AR29" i="13"/>
  <c r="AR22" i="13"/>
  <c r="AR15" i="13"/>
  <c r="AR8" i="13"/>
  <c r="AR25" i="77"/>
  <c r="AR19" i="77"/>
  <c r="AR13" i="77"/>
  <c r="AR7" i="77"/>
  <c r="AR53" i="77" s="1"/>
  <c r="AR15" i="56" l="1"/>
  <c r="AR34" i="56" s="1"/>
  <c r="AQ77" i="52"/>
  <c r="AR132" i="13"/>
  <c r="AR20" i="62"/>
  <c r="AR65" i="13"/>
  <c r="AR15" i="61"/>
  <c r="AR15" i="44"/>
  <c r="AR15" i="26"/>
  <c r="AQ55" i="52"/>
  <c r="AR55" i="52"/>
  <c r="AQ21" i="52"/>
  <c r="AR21" i="52"/>
  <c r="AR77" i="52"/>
  <c r="AR27" i="24"/>
  <c r="AR38" i="65"/>
  <c r="AR26" i="30"/>
  <c r="AR8" i="30"/>
  <c r="AR25" i="14"/>
  <c r="AR19" i="14"/>
  <c r="AR13" i="14"/>
  <c r="AR7" i="14"/>
  <c r="AU313" i="15"/>
  <c r="AU307" i="15"/>
  <c r="AU297" i="15"/>
  <c r="AU291" i="15"/>
  <c r="AU281" i="15"/>
  <c r="AU275" i="15"/>
  <c r="AU265" i="15"/>
  <c r="AU259" i="15"/>
  <c r="AU249" i="15"/>
  <c r="AU243" i="15"/>
  <c r="AU233" i="15"/>
  <c r="AU227" i="15"/>
  <c r="AU217" i="15"/>
  <c r="AU211" i="15"/>
  <c r="AU201" i="15"/>
  <c r="AU195" i="15"/>
  <c r="AU179" i="15"/>
  <c r="AU187" i="15" s="1"/>
  <c r="AU159" i="15"/>
  <c r="AU153" i="15"/>
  <c r="AU143" i="15"/>
  <c r="AU137" i="15"/>
  <c r="AU127" i="15"/>
  <c r="AU121" i="15"/>
  <c r="AU111" i="15"/>
  <c r="AU105" i="15"/>
  <c r="AU95" i="15"/>
  <c r="AU89" i="15"/>
  <c r="AU79" i="15"/>
  <c r="AU73" i="15"/>
  <c r="AU63" i="15"/>
  <c r="AU57" i="15"/>
  <c r="AU46" i="15"/>
  <c r="AU40" i="15"/>
  <c r="AU30" i="15"/>
  <c r="AU24" i="15"/>
  <c r="AU14" i="15"/>
  <c r="AU8" i="15"/>
  <c r="AU328" i="15" l="1"/>
  <c r="AR74" i="14"/>
  <c r="AU322" i="15" s="1"/>
  <c r="AU283" i="15"/>
  <c r="AU65" i="15"/>
  <c r="AU129" i="15"/>
  <c r="AU235" i="15"/>
  <c r="AR135" i="13"/>
  <c r="AU251" i="15"/>
  <c r="AU16" i="15"/>
  <c r="AU145" i="15"/>
  <c r="AU97" i="15"/>
  <c r="AR95" i="52"/>
  <c r="AU81" i="15"/>
  <c r="AU267" i="15"/>
  <c r="AU219" i="15"/>
  <c r="AU32" i="15"/>
  <c r="AU48" i="15"/>
  <c r="AU113" i="15"/>
  <c r="AU161" i="15"/>
  <c r="AU299" i="15"/>
  <c r="AU203" i="15"/>
  <c r="AU315" i="15"/>
  <c r="AR28" i="30"/>
  <c r="AU327" i="15"/>
  <c r="AQ95" i="52"/>
  <c r="AU319" i="15" l="1"/>
  <c r="AU329" i="15"/>
  <c r="AU330" i="15" s="1"/>
  <c r="F7" i="77" l="1"/>
  <c r="E7" i="77"/>
  <c r="D7" i="77"/>
  <c r="G7" i="77"/>
  <c r="F25" i="77"/>
  <c r="F19" i="77"/>
  <c r="E19" i="77"/>
  <c r="D19" i="77"/>
  <c r="F13" i="77"/>
  <c r="E13" i="77"/>
  <c r="D13" i="77"/>
  <c r="D53" i="77" l="1"/>
  <c r="F53" i="77"/>
  <c r="F54" i="77" s="1"/>
  <c r="G25" i="77"/>
  <c r="G19" i="77"/>
  <c r="G13" i="77"/>
  <c r="E25" i="77"/>
  <c r="E53" i="77" l="1"/>
  <c r="E54" i="77" s="1"/>
  <c r="G53" i="77"/>
  <c r="G54" i="77" s="1"/>
  <c r="AQ85" i="75"/>
  <c r="AQ79" i="75"/>
  <c r="AQ73" i="75"/>
  <c r="AQ63" i="75"/>
  <c r="AQ57" i="75"/>
  <c r="AQ51" i="75"/>
  <c r="AQ41" i="75"/>
  <c r="AQ35" i="75"/>
  <c r="AQ29" i="75"/>
  <c r="AQ19" i="75"/>
  <c r="AQ13" i="75"/>
  <c r="AQ7" i="75"/>
  <c r="AQ29" i="74"/>
  <c r="AQ23" i="74"/>
  <c r="AQ13" i="74"/>
  <c r="AQ7" i="74"/>
  <c r="AQ15" i="74" s="1"/>
  <c r="AQ41" i="73"/>
  <c r="AQ35" i="73"/>
  <c r="AQ29" i="73"/>
  <c r="AQ19" i="73"/>
  <c r="AQ13" i="73"/>
  <c r="AQ7" i="73"/>
  <c r="AQ41" i="72"/>
  <c r="AQ35" i="72"/>
  <c r="AQ29" i="72"/>
  <c r="AQ19" i="72"/>
  <c r="AQ13" i="72"/>
  <c r="AQ7" i="72"/>
  <c r="AQ45" i="71"/>
  <c r="AQ47" i="71" s="1"/>
  <c r="AQ39" i="71"/>
  <c r="AQ29" i="71"/>
  <c r="AQ23" i="71"/>
  <c r="AQ31" i="71" s="1"/>
  <c r="AQ13" i="71"/>
  <c r="AQ7" i="71"/>
  <c r="AQ15" i="71" s="1"/>
  <c r="AQ13" i="70"/>
  <c r="AQ7" i="70"/>
  <c r="AQ13" i="69"/>
  <c r="AQ7" i="69"/>
  <c r="AQ37" i="66"/>
  <c r="AQ25" i="66"/>
  <c r="AQ19" i="66"/>
  <c r="AQ13" i="66"/>
  <c r="AQ7" i="66"/>
  <c r="AQ39" i="66" s="1"/>
  <c r="AQ13" i="64"/>
  <c r="AQ15" i="64" s="1"/>
  <c r="AQ7" i="64"/>
  <c r="AQ13" i="63"/>
  <c r="AQ7" i="63"/>
  <c r="AQ19" i="62"/>
  <c r="AQ13" i="62"/>
  <c r="AQ7" i="62"/>
  <c r="AQ13" i="61"/>
  <c r="AQ7" i="61"/>
  <c r="AQ15" i="61" s="1"/>
  <c r="AQ13" i="60"/>
  <c r="AQ15" i="60" s="1"/>
  <c r="AQ7" i="60"/>
  <c r="AQ29" i="56"/>
  <c r="AQ23" i="56"/>
  <c r="AQ13" i="56"/>
  <c r="AQ7" i="56"/>
  <c r="AQ15" i="56" s="1"/>
  <c r="AQ13" i="58"/>
  <c r="AQ7" i="58"/>
  <c r="AQ33" i="65"/>
  <c r="AQ26" i="65"/>
  <c r="AQ15" i="65"/>
  <c r="AQ8" i="65"/>
  <c r="AQ17" i="65" s="1"/>
  <c r="AQ13" i="47"/>
  <c r="AQ7" i="47"/>
  <c r="AQ13" i="46"/>
  <c r="AQ7" i="46"/>
  <c r="AQ13" i="44"/>
  <c r="AQ7" i="44"/>
  <c r="AQ28" i="42"/>
  <c r="AQ22" i="42"/>
  <c r="AQ13" i="42"/>
  <c r="AQ7" i="42"/>
  <c r="AQ14" i="42" s="1"/>
  <c r="AQ13" i="43"/>
  <c r="AQ7" i="43"/>
  <c r="AQ13" i="29"/>
  <c r="AQ7" i="29"/>
  <c r="AQ26" i="30"/>
  <c r="AQ8" i="30"/>
  <c r="AQ13" i="27"/>
  <c r="AQ7" i="27"/>
  <c r="AQ13" i="26"/>
  <c r="AQ7" i="26"/>
  <c r="AQ15" i="26" s="1"/>
  <c r="AQ25" i="14"/>
  <c r="AQ19" i="14"/>
  <c r="AQ13" i="14"/>
  <c r="AQ7" i="14"/>
  <c r="AT313" i="15"/>
  <c r="AT307" i="15"/>
  <c r="AT297" i="15"/>
  <c r="AT291" i="15"/>
  <c r="AT281" i="15"/>
  <c r="AT275" i="15"/>
  <c r="AT265" i="15"/>
  <c r="AT259" i="15"/>
  <c r="AT249" i="15"/>
  <c r="AT243" i="15"/>
  <c r="AT251" i="15" s="1"/>
  <c r="AT233" i="15"/>
  <c r="AT227" i="15"/>
  <c r="AT217" i="15"/>
  <c r="AT211" i="15"/>
  <c r="AT201" i="15"/>
  <c r="AT195" i="15"/>
  <c r="AT179" i="15"/>
  <c r="AT187" i="15" s="1"/>
  <c r="AT159" i="15"/>
  <c r="AT153" i="15"/>
  <c r="AT143" i="15"/>
  <c r="AT137" i="15"/>
  <c r="AT127" i="15"/>
  <c r="AT121" i="15"/>
  <c r="AT111" i="15"/>
  <c r="AT105" i="15"/>
  <c r="AT95" i="15"/>
  <c r="AT89" i="15"/>
  <c r="AT79" i="15"/>
  <c r="AT73" i="15"/>
  <c r="AT63" i="15"/>
  <c r="AT57" i="15"/>
  <c r="AT46" i="15"/>
  <c r="AT40" i="15"/>
  <c r="AT30" i="15"/>
  <c r="AT24" i="15"/>
  <c r="AT14" i="15"/>
  <c r="AT8" i="15"/>
  <c r="AQ109" i="76"/>
  <c r="AQ103" i="76"/>
  <c r="AQ111" i="76" s="1"/>
  <c r="AQ93" i="76"/>
  <c r="AQ87" i="76"/>
  <c r="AQ77" i="76"/>
  <c r="AQ71" i="76"/>
  <c r="AQ61" i="76"/>
  <c r="AQ55" i="76"/>
  <c r="AQ45" i="76"/>
  <c r="AQ39" i="76"/>
  <c r="AQ29" i="76"/>
  <c r="AQ23" i="76"/>
  <c r="AQ31" i="76" s="1"/>
  <c r="AQ13" i="76"/>
  <c r="AQ7" i="76"/>
  <c r="AT328" i="15" l="1"/>
  <c r="AQ74" i="14"/>
  <c r="AT322" i="15" s="1"/>
  <c r="AQ79" i="76"/>
  <c r="AQ47" i="76"/>
  <c r="AQ63" i="76"/>
  <c r="AT235" i="15"/>
  <c r="AT81" i="15"/>
  <c r="AT97" i="15"/>
  <c r="AT267" i="15"/>
  <c r="AT113" i="15"/>
  <c r="AT65" i="15"/>
  <c r="AT129" i="15"/>
  <c r="AT145" i="15"/>
  <c r="AT161" i="15"/>
  <c r="AQ21" i="75"/>
  <c r="AQ95" i="76"/>
  <c r="AT48" i="15"/>
  <c r="AT283" i="15"/>
  <c r="AT299" i="15"/>
  <c r="AQ34" i="56"/>
  <c r="AT203" i="15"/>
  <c r="AQ15" i="47"/>
  <c r="AQ38" i="65"/>
  <c r="AQ31" i="56"/>
  <c r="AT219" i="15"/>
  <c r="AQ28" i="30"/>
  <c r="AQ35" i="65"/>
  <c r="AQ21" i="72"/>
  <c r="AQ15" i="70"/>
  <c r="AQ15" i="63"/>
  <c r="AQ20" i="62"/>
  <c r="AQ29" i="42"/>
  <c r="AQ32" i="42"/>
  <c r="AQ15" i="43"/>
  <c r="AQ15" i="76"/>
  <c r="AQ114" i="76" s="1"/>
  <c r="AQ87" i="75"/>
  <c r="AQ43" i="75"/>
  <c r="AQ65" i="75"/>
  <c r="AQ90" i="75" s="1"/>
  <c r="AQ31" i="74"/>
  <c r="AQ34" i="74" s="1"/>
  <c r="AQ43" i="73"/>
  <c r="AQ21" i="73"/>
  <c r="AQ46" i="73" s="1"/>
  <c r="AQ43" i="72"/>
  <c r="AQ46" i="72" s="1"/>
  <c r="AQ50" i="71"/>
  <c r="AT315" i="15"/>
  <c r="AQ15" i="69"/>
  <c r="AQ15" i="58"/>
  <c r="AQ15" i="46"/>
  <c r="AQ15" i="44"/>
  <c r="AQ15" i="29"/>
  <c r="AQ15" i="27"/>
  <c r="AT327" i="15"/>
  <c r="AT16" i="15"/>
  <c r="AT32" i="15"/>
  <c r="F80" i="13"/>
  <c r="E80" i="13"/>
  <c r="F79" i="13"/>
  <c r="E79" i="13"/>
  <c r="F78" i="13"/>
  <c r="E78" i="13"/>
  <c r="F77" i="13"/>
  <c r="E77" i="13"/>
  <c r="F76" i="13"/>
  <c r="E76" i="13"/>
  <c r="F15" i="13"/>
  <c r="AT319" i="15" l="1"/>
  <c r="G15" i="13"/>
  <c r="F81" i="13"/>
  <c r="G81" i="13"/>
  <c r="E81" i="13"/>
  <c r="AT329" i="15"/>
  <c r="AT330" i="15" s="1"/>
  <c r="AP109" i="76"/>
  <c r="AP103" i="76"/>
  <c r="AP93" i="76"/>
  <c r="AP87" i="76"/>
  <c r="AP95" i="76" s="1"/>
  <c r="AP77" i="76"/>
  <c r="AP71" i="76"/>
  <c r="AP61" i="76"/>
  <c r="AP55" i="76"/>
  <c r="AP45" i="76"/>
  <c r="AP39" i="76"/>
  <c r="AP29" i="76"/>
  <c r="AP23" i="76"/>
  <c r="AP31" i="76" s="1"/>
  <c r="AP13" i="76"/>
  <c r="AP7" i="76"/>
  <c r="AP85" i="75"/>
  <c r="AP79" i="75"/>
  <c r="AP73" i="75"/>
  <c r="AP63" i="75"/>
  <c r="AP57" i="75"/>
  <c r="AP51" i="75"/>
  <c r="AP65" i="75" s="1"/>
  <c r="AP41" i="75"/>
  <c r="AP35" i="75"/>
  <c r="AP29" i="75"/>
  <c r="AP19" i="75"/>
  <c r="AP13" i="75"/>
  <c r="AP7" i="75"/>
  <c r="AP29" i="74"/>
  <c r="AP23" i="74"/>
  <c r="AP13" i="74"/>
  <c r="AP7" i="74"/>
  <c r="AP41" i="73"/>
  <c r="AP35" i="73"/>
  <c r="AP29" i="73"/>
  <c r="AP43" i="73" s="1"/>
  <c r="AP19" i="73"/>
  <c r="AP13" i="73"/>
  <c r="AP7" i="73"/>
  <c r="AP41" i="72"/>
  <c r="AP35" i="72"/>
  <c r="AP29" i="72"/>
  <c r="AP19" i="72"/>
  <c r="AP13" i="72"/>
  <c r="AP7" i="72"/>
  <c r="AP45" i="71"/>
  <c r="AP39" i="71"/>
  <c r="AP47" i="71" s="1"/>
  <c r="AP29" i="71"/>
  <c r="AP23" i="71"/>
  <c r="AP13" i="71"/>
  <c r="AP7" i="71"/>
  <c r="AP13" i="70"/>
  <c r="AP7" i="70"/>
  <c r="AP13" i="69"/>
  <c r="AP7" i="69"/>
  <c r="AP37" i="66"/>
  <c r="AP25" i="66"/>
  <c r="AP19" i="66"/>
  <c r="AP13" i="66"/>
  <c r="AP7" i="66"/>
  <c r="AP13" i="64"/>
  <c r="AP7" i="64"/>
  <c r="AP13" i="63"/>
  <c r="AP7" i="63"/>
  <c r="AP19" i="62"/>
  <c r="AP13" i="62"/>
  <c r="AP7" i="62"/>
  <c r="AP13" i="61"/>
  <c r="AP7" i="61"/>
  <c r="AP15" i="61" s="1"/>
  <c r="AP13" i="60"/>
  <c r="AP7" i="60"/>
  <c r="AP29" i="56"/>
  <c r="AP23" i="56"/>
  <c r="AP13" i="56"/>
  <c r="AP7" i="56"/>
  <c r="AP13" i="58"/>
  <c r="AP7" i="58"/>
  <c r="AP33" i="65"/>
  <c r="AP26" i="65"/>
  <c r="AP15" i="65"/>
  <c r="AP8" i="65"/>
  <c r="AP17" i="65" s="1"/>
  <c r="AP75" i="52"/>
  <c r="AP69" i="52"/>
  <c r="AP63" i="52"/>
  <c r="AP53" i="52"/>
  <c r="AP47" i="52"/>
  <c r="AP41" i="52"/>
  <c r="AP35" i="52"/>
  <c r="AP29" i="52"/>
  <c r="AP19" i="52"/>
  <c r="AP13" i="52"/>
  <c r="AP7" i="52"/>
  <c r="AP13" i="47"/>
  <c r="AP7" i="47"/>
  <c r="AP15" i="47" s="1"/>
  <c r="AP13" i="46"/>
  <c r="AP7" i="46"/>
  <c r="AP13" i="44"/>
  <c r="AP7" i="44"/>
  <c r="AP28" i="42"/>
  <c r="AP22" i="42"/>
  <c r="AP29" i="42" s="1"/>
  <c r="AP13" i="42"/>
  <c r="AP7" i="42"/>
  <c r="AP13" i="43"/>
  <c r="AP7" i="43"/>
  <c r="AP13" i="29"/>
  <c r="AP7" i="29"/>
  <c r="AP26" i="30"/>
  <c r="AP8" i="30"/>
  <c r="AP13" i="27"/>
  <c r="AP7" i="27"/>
  <c r="AP15" i="27" s="1"/>
  <c r="AP13" i="26"/>
  <c r="AP7" i="26"/>
  <c r="AP15" i="26" s="1"/>
  <c r="AP25" i="24"/>
  <c r="AP27" i="24" s="1"/>
  <c r="AP19" i="24"/>
  <c r="AP13" i="24"/>
  <c r="AP7" i="24"/>
  <c r="AP130" i="13"/>
  <c r="AP123" i="13"/>
  <c r="AP116" i="13"/>
  <c r="AP109" i="13"/>
  <c r="AP102" i="13"/>
  <c r="AP95" i="13"/>
  <c r="AP88" i="13"/>
  <c r="AP74" i="13"/>
  <c r="AP64" i="13"/>
  <c r="AP57" i="13"/>
  <c r="AP50" i="13"/>
  <c r="AP43" i="13"/>
  <c r="AP36" i="13"/>
  <c r="AP29" i="13"/>
  <c r="AP22" i="13"/>
  <c r="AP8" i="13"/>
  <c r="AP25" i="14"/>
  <c r="AP19" i="14"/>
  <c r="AP13" i="14"/>
  <c r="AP7" i="14"/>
  <c r="AS313" i="15"/>
  <c r="AS307" i="15"/>
  <c r="AS297" i="15"/>
  <c r="AS291" i="15"/>
  <c r="AS281" i="15"/>
  <c r="AS275" i="15"/>
  <c r="AS265" i="15"/>
  <c r="AS259" i="15"/>
  <c r="AS249" i="15"/>
  <c r="AS243" i="15"/>
  <c r="AS233" i="15"/>
  <c r="AS227" i="15"/>
  <c r="AS217" i="15"/>
  <c r="AS211" i="15"/>
  <c r="AS201" i="15"/>
  <c r="AS195" i="15"/>
  <c r="AS179" i="15"/>
  <c r="AS159" i="15"/>
  <c r="AS153" i="15"/>
  <c r="AS143" i="15"/>
  <c r="AS137" i="15"/>
  <c r="AS127" i="15"/>
  <c r="AS121" i="15"/>
  <c r="AS111" i="15"/>
  <c r="AS105" i="15"/>
  <c r="AS95" i="15"/>
  <c r="AS89" i="15"/>
  <c r="AS79" i="15"/>
  <c r="AS73" i="15"/>
  <c r="AS63" i="15"/>
  <c r="AS57" i="15"/>
  <c r="AS46" i="15"/>
  <c r="AS40" i="15"/>
  <c r="AS30" i="15"/>
  <c r="AS24" i="15"/>
  <c r="AS14" i="15"/>
  <c r="AS8" i="15"/>
  <c r="AS328" i="15" l="1"/>
  <c r="AP74" i="14"/>
  <c r="AS322" i="15" s="1"/>
  <c r="AP47" i="76"/>
  <c r="AP63" i="76"/>
  <c r="AP111" i="76"/>
  <c r="AS315" i="15"/>
  <c r="AS97" i="15"/>
  <c r="AS113" i="15"/>
  <c r="AP15" i="71"/>
  <c r="AP43" i="75"/>
  <c r="AS203" i="15"/>
  <c r="AS219" i="15"/>
  <c r="AS65" i="15"/>
  <c r="AS267" i="15"/>
  <c r="AS16" i="15"/>
  <c r="AS145" i="15"/>
  <c r="AS235" i="15"/>
  <c r="AS283" i="15"/>
  <c r="AS299" i="15"/>
  <c r="AS32" i="15"/>
  <c r="AP31" i="56"/>
  <c r="AP43" i="72"/>
  <c r="AP87" i="75"/>
  <c r="AS48" i="15"/>
  <c r="AP15" i="43"/>
  <c r="AP35" i="65"/>
  <c r="AP38" i="65" s="1"/>
  <c r="AP15" i="63"/>
  <c r="AP31" i="71"/>
  <c r="AP50" i="71" s="1"/>
  <c r="AP15" i="76"/>
  <c r="AS161" i="15"/>
  <c r="AP15" i="64"/>
  <c r="AS187" i="15"/>
  <c r="AP39" i="66"/>
  <c r="AP31" i="74"/>
  <c r="AS81" i="15"/>
  <c r="AS129" i="15"/>
  <c r="AS251" i="15"/>
  <c r="AP28" i="30"/>
  <c r="AP21" i="75"/>
  <c r="AP90" i="75" s="1"/>
  <c r="AP15" i="60"/>
  <c r="AP15" i="58"/>
  <c r="AP14" i="42"/>
  <c r="AP32" i="42" s="1"/>
  <c r="AP132" i="13"/>
  <c r="AP65" i="13"/>
  <c r="AS327" i="15"/>
  <c r="AP15" i="74"/>
  <c r="AP34" i="74" s="1"/>
  <c r="AP21" i="73"/>
  <c r="AP21" i="72"/>
  <c r="AP46" i="72" s="1"/>
  <c r="AP21" i="52"/>
  <c r="AP55" i="52"/>
  <c r="AP77" i="52"/>
  <c r="AP79" i="76"/>
  <c r="AP114" i="76" s="1"/>
  <c r="AP46" i="73"/>
  <c r="AP15" i="70"/>
  <c r="AP15" i="69"/>
  <c r="AP20" i="62"/>
  <c r="AP15" i="56"/>
  <c r="AP34" i="56" s="1"/>
  <c r="AP15" i="46"/>
  <c r="AP15" i="44"/>
  <c r="AP15" i="29"/>
  <c r="AO109" i="76"/>
  <c r="AO103" i="76"/>
  <c r="AO93" i="76"/>
  <c r="AO87" i="76"/>
  <c r="AO77" i="76"/>
  <c r="AO71" i="76"/>
  <c r="AO61" i="76"/>
  <c r="AO55" i="76"/>
  <c r="AO45" i="76"/>
  <c r="AO39" i="76"/>
  <c r="AO29" i="76"/>
  <c r="AO23" i="76"/>
  <c r="AO13" i="76"/>
  <c r="AO7" i="76"/>
  <c r="AO85" i="75"/>
  <c r="AO79" i="75"/>
  <c r="AO73" i="75"/>
  <c r="AO63" i="75"/>
  <c r="AO57" i="75"/>
  <c r="AO51" i="75"/>
  <c r="AO41" i="75"/>
  <c r="AO35" i="75"/>
  <c r="AO29" i="75"/>
  <c r="AO19" i="75"/>
  <c r="AO13" i="75"/>
  <c r="AO7" i="75"/>
  <c r="AO29" i="74"/>
  <c r="AO23" i="74"/>
  <c r="AO13" i="74"/>
  <c r="AO7" i="74"/>
  <c r="AO41" i="73"/>
  <c r="AO35" i="73"/>
  <c r="AO29" i="73"/>
  <c r="AO19" i="73"/>
  <c r="AO13" i="73"/>
  <c r="AO7" i="73"/>
  <c r="AO41" i="72"/>
  <c r="AO35" i="72"/>
  <c r="AO29" i="72"/>
  <c r="AO19" i="72"/>
  <c r="AO13" i="72"/>
  <c r="AO7" i="72"/>
  <c r="AO45" i="71"/>
  <c r="AO39" i="71"/>
  <c r="AO29" i="71"/>
  <c r="AO23" i="71"/>
  <c r="AO31" i="71" s="1"/>
  <c r="AO13" i="71"/>
  <c r="AO7" i="71"/>
  <c r="AO15" i="71" s="1"/>
  <c r="AO13" i="70"/>
  <c r="AO7" i="70"/>
  <c r="AO13" i="69"/>
  <c r="AO7" i="69"/>
  <c r="AO37" i="66"/>
  <c r="AO25" i="66"/>
  <c r="AO19" i="66"/>
  <c r="AO13" i="66"/>
  <c r="AO7" i="66"/>
  <c r="AO13" i="64"/>
  <c r="AO7" i="64"/>
  <c r="AO13" i="63"/>
  <c r="AO7" i="63"/>
  <c r="AO19" i="62"/>
  <c r="AO13" i="62"/>
  <c r="AO7" i="62"/>
  <c r="AO13" i="61"/>
  <c r="AO7" i="61"/>
  <c r="AO13" i="60"/>
  <c r="AO7" i="60"/>
  <c r="AO15" i="60" s="1"/>
  <c r="AO29" i="56"/>
  <c r="AO31" i="56" s="1"/>
  <c r="AO23" i="56"/>
  <c r="AO13" i="56"/>
  <c r="AO7" i="56"/>
  <c r="AO13" i="58"/>
  <c r="AO7" i="58"/>
  <c r="AO33" i="65"/>
  <c r="AO26" i="65"/>
  <c r="AO35" i="65" s="1"/>
  <c r="AO15" i="65"/>
  <c r="AO8" i="65"/>
  <c r="AO75" i="52"/>
  <c r="AO69" i="52"/>
  <c r="AO63" i="52"/>
  <c r="AO53" i="52"/>
  <c r="AO47" i="52"/>
  <c r="AO41" i="52"/>
  <c r="AO35" i="52"/>
  <c r="AO29" i="52"/>
  <c r="AO19" i="52"/>
  <c r="AO13" i="52"/>
  <c r="AO7" i="52"/>
  <c r="AO13" i="47"/>
  <c r="AO7" i="47"/>
  <c r="AO13" i="46"/>
  <c r="AO7" i="46"/>
  <c r="AO13" i="44"/>
  <c r="AO7" i="44"/>
  <c r="D22" i="42"/>
  <c r="D13" i="42"/>
  <c r="D7" i="42"/>
  <c r="AO28" i="42"/>
  <c r="AO22" i="42"/>
  <c r="AO29" i="42" s="1"/>
  <c r="AO13" i="42"/>
  <c r="AO7" i="42"/>
  <c r="AO13" i="43"/>
  <c r="AO7" i="43"/>
  <c r="AO13" i="29"/>
  <c r="AO7" i="29"/>
  <c r="AO26" i="30"/>
  <c r="AO8" i="30"/>
  <c r="AO13" i="27"/>
  <c r="AO7" i="27"/>
  <c r="AO13" i="26"/>
  <c r="AO7" i="26"/>
  <c r="AO15" i="26" s="1"/>
  <c r="AO25" i="24"/>
  <c r="AO19" i="24"/>
  <c r="AO13" i="24"/>
  <c r="AO7" i="24"/>
  <c r="AO130" i="13"/>
  <c r="AO123" i="13"/>
  <c r="AO116" i="13"/>
  <c r="AO109" i="13"/>
  <c r="AO102" i="13"/>
  <c r="AO95" i="13"/>
  <c r="AO88" i="13"/>
  <c r="AO74" i="13"/>
  <c r="AO64" i="13"/>
  <c r="AO57" i="13"/>
  <c r="AO50" i="13"/>
  <c r="AO43" i="13"/>
  <c r="AO36" i="13"/>
  <c r="AO29" i="13"/>
  <c r="AO22" i="13"/>
  <c r="AO8" i="13"/>
  <c r="AO25" i="14"/>
  <c r="AO19" i="14"/>
  <c r="AO13" i="14"/>
  <c r="AO7" i="14"/>
  <c r="AR313" i="15"/>
  <c r="AR307" i="15"/>
  <c r="AR297" i="15"/>
  <c r="AR291" i="15"/>
  <c r="AR281" i="15"/>
  <c r="AR275" i="15"/>
  <c r="AR265" i="15"/>
  <c r="AR259" i="15"/>
  <c r="AR249" i="15"/>
  <c r="AR243" i="15"/>
  <c r="AR233" i="15"/>
  <c r="AR227" i="15"/>
  <c r="AR217" i="15"/>
  <c r="AR211" i="15"/>
  <c r="AR201" i="15"/>
  <c r="AR195" i="15"/>
  <c r="AR179" i="15"/>
  <c r="AR159" i="15"/>
  <c r="AR153" i="15"/>
  <c r="AR143" i="15"/>
  <c r="AR137" i="15"/>
  <c r="AR127" i="15"/>
  <c r="AR121" i="15"/>
  <c r="AR111" i="15"/>
  <c r="AR105" i="15"/>
  <c r="AR95" i="15"/>
  <c r="AR89" i="15"/>
  <c r="AR79" i="15"/>
  <c r="AR73" i="15"/>
  <c r="AR63" i="15"/>
  <c r="AR57" i="15"/>
  <c r="AR46" i="15"/>
  <c r="AR40" i="15"/>
  <c r="AR30" i="15"/>
  <c r="AR24" i="15"/>
  <c r="AR14" i="15"/>
  <c r="AR8" i="15"/>
  <c r="AR328" i="15" l="1"/>
  <c r="AO74" i="14"/>
  <c r="AR322" i="15" s="1"/>
  <c r="AO47" i="76"/>
  <c r="AP135" i="13"/>
  <c r="AO87" i="75"/>
  <c r="AR299" i="15"/>
  <c r="AR16" i="15"/>
  <c r="AR81" i="15"/>
  <c r="AR145" i="15"/>
  <c r="AR315" i="15"/>
  <c r="AS319" i="15"/>
  <c r="AR267" i="15"/>
  <c r="AR219" i="15"/>
  <c r="AR283" i="15"/>
  <c r="AR32" i="15"/>
  <c r="AR97" i="15"/>
  <c r="AR187" i="15"/>
  <c r="AO21" i="75"/>
  <c r="D29" i="42"/>
  <c r="AR129" i="15"/>
  <c r="AR113" i="15"/>
  <c r="AR235" i="15"/>
  <c r="AO17" i="65"/>
  <c r="AO43" i="73"/>
  <c r="AO63" i="76"/>
  <c r="AO15" i="63"/>
  <c r="AO79" i="76"/>
  <c r="AO43" i="75"/>
  <c r="AR203" i="15"/>
  <c r="AO15" i="58"/>
  <c r="AO15" i="61"/>
  <c r="AO47" i="71"/>
  <c r="AO31" i="74"/>
  <c r="AO31" i="76"/>
  <c r="AO95" i="76"/>
  <c r="AO39" i="66"/>
  <c r="AR65" i="15"/>
  <c r="AO15" i="43"/>
  <c r="AO15" i="56"/>
  <c r="AO65" i="75"/>
  <c r="AR48" i="15"/>
  <c r="AR161" i="15"/>
  <c r="AO21" i="72"/>
  <c r="AO15" i="70"/>
  <c r="AO15" i="69"/>
  <c r="AO15" i="64"/>
  <c r="AO20" i="62"/>
  <c r="AO15" i="47"/>
  <c r="AO28" i="30"/>
  <c r="AO132" i="13"/>
  <c r="AO65" i="13"/>
  <c r="AR327" i="15"/>
  <c r="AO43" i="72"/>
  <c r="AO46" i="72" s="1"/>
  <c r="AO15" i="74"/>
  <c r="AO21" i="73"/>
  <c r="AO46" i="73" s="1"/>
  <c r="AR251" i="15"/>
  <c r="AO77" i="52"/>
  <c r="AO55" i="52"/>
  <c r="AO21" i="52"/>
  <c r="AP95" i="52"/>
  <c r="AO27" i="24"/>
  <c r="AO111" i="76"/>
  <c r="AO15" i="76"/>
  <c r="D14" i="42"/>
  <c r="AS329" i="15"/>
  <c r="AS330" i="15" s="1"/>
  <c r="AO50" i="71"/>
  <c r="AO34" i="56"/>
  <c r="AO38" i="65"/>
  <c r="AO15" i="46"/>
  <c r="AO15" i="44"/>
  <c r="AO14" i="42"/>
  <c r="AO32" i="42" s="1"/>
  <c r="AO15" i="29"/>
  <c r="AO15" i="27"/>
  <c r="AO90" i="75" l="1"/>
  <c r="AR319" i="15"/>
  <c r="D32" i="42"/>
  <c r="AO34" i="74"/>
  <c r="AO114" i="76"/>
  <c r="AO135" i="13"/>
  <c r="AO95" i="52"/>
  <c r="AR329" i="15"/>
  <c r="AR330" i="15" s="1"/>
  <c r="AN109" i="76" l="1"/>
  <c r="AN103" i="76"/>
  <c r="AN111" i="76" s="1"/>
  <c r="AN93" i="76"/>
  <c r="AN87" i="76"/>
  <c r="AN77" i="76"/>
  <c r="AN71" i="76"/>
  <c r="AN61" i="76"/>
  <c r="AN55" i="76"/>
  <c r="AN45" i="76"/>
  <c r="AN39" i="76"/>
  <c r="AN47" i="76" s="1"/>
  <c r="AN29" i="76"/>
  <c r="AN23" i="76"/>
  <c r="AN13" i="76"/>
  <c r="AN7" i="76"/>
  <c r="AN85" i="75"/>
  <c r="AN79" i="75"/>
  <c r="AN73" i="75"/>
  <c r="AN63" i="75"/>
  <c r="AN57" i="75"/>
  <c r="AN51" i="75"/>
  <c r="AN65" i="75" s="1"/>
  <c r="AN41" i="75"/>
  <c r="AN35" i="75"/>
  <c r="AN29" i="75"/>
  <c r="AN19" i="75"/>
  <c r="AN13" i="75"/>
  <c r="AN7" i="75"/>
  <c r="AN29" i="74"/>
  <c r="AN23" i="74"/>
  <c r="AN31" i="74" s="1"/>
  <c r="AN13" i="74"/>
  <c r="AN7" i="74"/>
  <c r="AN41" i="73"/>
  <c r="AN35" i="73"/>
  <c r="AN29" i="73"/>
  <c r="AN19" i="73"/>
  <c r="AN13" i="73"/>
  <c r="AN7" i="73"/>
  <c r="AN21" i="73" s="1"/>
  <c r="AN41" i="72"/>
  <c r="AN35" i="72"/>
  <c r="AN29" i="72"/>
  <c r="AN19" i="72"/>
  <c r="AN13" i="72"/>
  <c r="AN21" i="72" s="1"/>
  <c r="AN7" i="72"/>
  <c r="AN45" i="71"/>
  <c r="AN39" i="71"/>
  <c r="AN29" i="71"/>
  <c r="AN23" i="71"/>
  <c r="AN13" i="71"/>
  <c r="AN7" i="71"/>
  <c r="AN13" i="70"/>
  <c r="AN7" i="70"/>
  <c r="AN13" i="69"/>
  <c r="AN7" i="69"/>
  <c r="AN15" i="69" s="1"/>
  <c r="AN37" i="66"/>
  <c r="AN25" i="66"/>
  <c r="AN19" i="66"/>
  <c r="AN13" i="66"/>
  <c r="AN7" i="66"/>
  <c r="AN13" i="64"/>
  <c r="AN7" i="64"/>
  <c r="AN13" i="63"/>
  <c r="AN7" i="63"/>
  <c r="AN19" i="62"/>
  <c r="AN13" i="62"/>
  <c r="AN7" i="62"/>
  <c r="AN20" i="62" s="1"/>
  <c r="AN13" i="61"/>
  <c r="AN7" i="61"/>
  <c r="AN13" i="60"/>
  <c r="AN7" i="60"/>
  <c r="AN29" i="56"/>
  <c r="AN23" i="56"/>
  <c r="AN13" i="56"/>
  <c r="AN7" i="56"/>
  <c r="AN15" i="56" s="1"/>
  <c r="AN13" i="58"/>
  <c r="AN7" i="58"/>
  <c r="AN33" i="65"/>
  <c r="AN26" i="65"/>
  <c r="AN15" i="65"/>
  <c r="AN8" i="65"/>
  <c r="AN17" i="65" s="1"/>
  <c r="AN75" i="52"/>
  <c r="AN69" i="52"/>
  <c r="AN63" i="52"/>
  <c r="AN53" i="52"/>
  <c r="AN47" i="52"/>
  <c r="AN41" i="52"/>
  <c r="AN35" i="52"/>
  <c r="AN29" i="52"/>
  <c r="AN19" i="52"/>
  <c r="AN13" i="52"/>
  <c r="AN7" i="52"/>
  <c r="AN13" i="47"/>
  <c r="AN7" i="47"/>
  <c r="AN13" i="46"/>
  <c r="AN7" i="46"/>
  <c r="AN13" i="44"/>
  <c r="AN7" i="44"/>
  <c r="AN28" i="42"/>
  <c r="AN22" i="42"/>
  <c r="AN29" i="42" s="1"/>
  <c r="AN13" i="42"/>
  <c r="AN7" i="42"/>
  <c r="AN13" i="43"/>
  <c r="AN7" i="43"/>
  <c r="AN13" i="29"/>
  <c r="AN7" i="29"/>
  <c r="AN26" i="30"/>
  <c r="AN8" i="30"/>
  <c r="AN13" i="27"/>
  <c r="AN7" i="27"/>
  <c r="AN13" i="26"/>
  <c r="AN7" i="26"/>
  <c r="AN25" i="24"/>
  <c r="AN19" i="24"/>
  <c r="AN13" i="24"/>
  <c r="AN7" i="24"/>
  <c r="AN130" i="13"/>
  <c r="AN123" i="13"/>
  <c r="AN116" i="13"/>
  <c r="AN109" i="13"/>
  <c r="AN102" i="13"/>
  <c r="AN95" i="13"/>
  <c r="AN88" i="13"/>
  <c r="AN74" i="13"/>
  <c r="AN64" i="13"/>
  <c r="AN57" i="13"/>
  <c r="AN50" i="13"/>
  <c r="AN43" i="13"/>
  <c r="AN36" i="13"/>
  <c r="AN29" i="13"/>
  <c r="AN22" i="13"/>
  <c r="AN8" i="13"/>
  <c r="AN25" i="14"/>
  <c r="AN19" i="14"/>
  <c r="AN13" i="14"/>
  <c r="AN7" i="14"/>
  <c r="AQ313" i="15"/>
  <c r="AQ307" i="15"/>
  <c r="AQ297" i="15"/>
  <c r="AQ291" i="15"/>
  <c r="AQ281" i="15"/>
  <c r="AQ275" i="15"/>
  <c r="AQ265" i="15"/>
  <c r="AQ259" i="15"/>
  <c r="AQ249" i="15"/>
  <c r="AQ243" i="15"/>
  <c r="AQ233" i="15"/>
  <c r="AQ227" i="15"/>
  <c r="AQ217" i="15"/>
  <c r="AQ211" i="15"/>
  <c r="AQ201" i="15"/>
  <c r="AQ195" i="15"/>
  <c r="AQ179" i="15"/>
  <c r="AQ187" i="15" s="1"/>
  <c r="AQ159" i="15"/>
  <c r="AQ153" i="15"/>
  <c r="AQ143" i="15"/>
  <c r="AQ137" i="15"/>
  <c r="AQ127" i="15"/>
  <c r="AQ121" i="15"/>
  <c r="AQ111" i="15"/>
  <c r="AQ105" i="15"/>
  <c r="AQ95" i="15"/>
  <c r="AQ89" i="15"/>
  <c r="AQ79" i="15"/>
  <c r="AQ73" i="15"/>
  <c r="AQ63" i="15"/>
  <c r="AQ57" i="15"/>
  <c r="AQ46" i="15"/>
  <c r="AQ40" i="15"/>
  <c r="AQ30" i="15"/>
  <c r="AQ24" i="15"/>
  <c r="AQ14" i="15"/>
  <c r="AQ8" i="15"/>
  <c r="AQ328" i="15" l="1"/>
  <c r="AN74" i="14"/>
  <c r="AQ322" i="15" s="1"/>
  <c r="AN31" i="76"/>
  <c r="AQ16" i="15"/>
  <c r="AQ48" i="15"/>
  <c r="AQ81" i="15"/>
  <c r="AQ145" i="15"/>
  <c r="AN43" i="75"/>
  <c r="AQ219" i="15"/>
  <c r="AQ283" i="15"/>
  <c r="AQ299" i="15"/>
  <c r="AQ97" i="15"/>
  <c r="AQ203" i="15"/>
  <c r="AQ267" i="15"/>
  <c r="AQ161" i="15"/>
  <c r="AQ235" i="15"/>
  <c r="AQ251" i="15"/>
  <c r="AQ315" i="15"/>
  <c r="AN21" i="75"/>
  <c r="AN90" i="75" s="1"/>
  <c r="AQ129" i="15"/>
  <c r="AN15" i="61"/>
  <c r="AN35" i="65"/>
  <c r="AQ113" i="15"/>
  <c r="AN14" i="42"/>
  <c r="AN15" i="58"/>
  <c r="AN47" i="71"/>
  <c r="AN15" i="44"/>
  <c r="AN15" i="71"/>
  <c r="AN50" i="71" s="1"/>
  <c r="AN27" i="24"/>
  <c r="AN38" i="65"/>
  <c r="AN43" i="72"/>
  <c r="AN43" i="73"/>
  <c r="AN46" i="73" s="1"/>
  <c r="AN87" i="75"/>
  <c r="AQ32" i="15"/>
  <c r="AN15" i="26"/>
  <c r="AN15" i="43"/>
  <c r="AN31" i="56"/>
  <c r="AN31" i="71"/>
  <c r="AN15" i="74"/>
  <c r="AN15" i="76"/>
  <c r="AN132" i="13"/>
  <c r="AN15" i="64"/>
  <c r="AN15" i="63"/>
  <c r="AN15" i="60"/>
  <c r="AN15" i="46"/>
  <c r="AN32" i="42"/>
  <c r="AN28" i="30"/>
  <c r="AN65" i="13"/>
  <c r="AQ327" i="15"/>
  <c r="AN46" i="72"/>
  <c r="AN21" i="52"/>
  <c r="AN77" i="52"/>
  <c r="AN55" i="52"/>
  <c r="AN39" i="66"/>
  <c r="AN63" i="76"/>
  <c r="AN114" i="76" s="1"/>
  <c r="AN79" i="76"/>
  <c r="AN95" i="76"/>
  <c r="AN34" i="74"/>
  <c r="AN15" i="70"/>
  <c r="AN34" i="56"/>
  <c r="AN15" i="47"/>
  <c r="AN15" i="29"/>
  <c r="AN15" i="27"/>
  <c r="AQ65" i="15"/>
  <c r="AQ319" i="15" l="1"/>
  <c r="AN95" i="52"/>
  <c r="AN135" i="13"/>
  <c r="AQ329" i="15"/>
  <c r="AQ330" i="15" s="1"/>
  <c r="F25" i="66"/>
  <c r="E25" i="66"/>
  <c r="D25" i="66"/>
  <c r="F19" i="66"/>
  <c r="E19" i="66"/>
  <c r="D19" i="66"/>
  <c r="F13" i="66"/>
  <c r="E13" i="66"/>
  <c r="D13" i="66"/>
  <c r="G25" i="66" l="1"/>
  <c r="G19" i="66"/>
  <c r="G13" i="66"/>
  <c r="D35" i="52" l="1"/>
  <c r="F35" i="52"/>
  <c r="E41" i="52"/>
  <c r="D41" i="52"/>
  <c r="F41" i="52"/>
  <c r="E35" i="52" l="1"/>
  <c r="G35" i="52"/>
  <c r="G41" i="52"/>
  <c r="F13" i="24"/>
  <c r="D13" i="24"/>
  <c r="AM109" i="76" l="1"/>
  <c r="AM103" i="76"/>
  <c r="AM93" i="76"/>
  <c r="AM87" i="76"/>
  <c r="AM95" i="76" s="1"/>
  <c r="AM77" i="76"/>
  <c r="AM71" i="76"/>
  <c r="AM79" i="76" s="1"/>
  <c r="AM61" i="76"/>
  <c r="AM55" i="76"/>
  <c r="AM45" i="76"/>
  <c r="AM39" i="76"/>
  <c r="AM47" i="76" s="1"/>
  <c r="AM29" i="76"/>
  <c r="AM23" i="76"/>
  <c r="AM13" i="76"/>
  <c r="AM7" i="76"/>
  <c r="AM15" i="76" s="1"/>
  <c r="AM85" i="75"/>
  <c r="AM79" i="75"/>
  <c r="AM73" i="75"/>
  <c r="AM63" i="75"/>
  <c r="AM57" i="75"/>
  <c r="AM51" i="75"/>
  <c r="AM65" i="75" s="1"/>
  <c r="AM41" i="75"/>
  <c r="AM35" i="75"/>
  <c r="AM29" i="75"/>
  <c r="AM19" i="75"/>
  <c r="AM13" i="75"/>
  <c r="AM7" i="75"/>
  <c r="AM29" i="74"/>
  <c r="AM23" i="74"/>
  <c r="AM31" i="74" s="1"/>
  <c r="AM13" i="74"/>
  <c r="AM7" i="74"/>
  <c r="AM15" i="74" s="1"/>
  <c r="AM34" i="74" s="1"/>
  <c r="AM41" i="73"/>
  <c r="AM35" i="73"/>
  <c r="AM29" i="73"/>
  <c r="AM19" i="73"/>
  <c r="AM13" i="73"/>
  <c r="AM7" i="73"/>
  <c r="AM21" i="73" s="1"/>
  <c r="AM41" i="72"/>
  <c r="AM35" i="72"/>
  <c r="AM29" i="72"/>
  <c r="AM21" i="72"/>
  <c r="AM19" i="72"/>
  <c r="AM13" i="72"/>
  <c r="AM7" i="72"/>
  <c r="AM45" i="71"/>
  <c r="AM39" i="71"/>
  <c r="AM29" i="71"/>
  <c r="AM23" i="71"/>
  <c r="AM15" i="71"/>
  <c r="AM13" i="71"/>
  <c r="AM7" i="71"/>
  <c r="AM13" i="70"/>
  <c r="AM7" i="70"/>
  <c r="AM13" i="69"/>
  <c r="AM7" i="69"/>
  <c r="AM37" i="66"/>
  <c r="AM7" i="66"/>
  <c r="AM13" i="64"/>
  <c r="AM7" i="64"/>
  <c r="AM13" i="63"/>
  <c r="AM7" i="63"/>
  <c r="AM15" i="63" s="1"/>
  <c r="AM19" i="62"/>
  <c r="AM13" i="62"/>
  <c r="AM7" i="62"/>
  <c r="AM13" i="61"/>
  <c r="AM7" i="61"/>
  <c r="AM15" i="61" s="1"/>
  <c r="AM13" i="60"/>
  <c r="AM7" i="60"/>
  <c r="AM15" i="60" s="1"/>
  <c r="AM29" i="56"/>
  <c r="AM23" i="56"/>
  <c r="AM31" i="56" s="1"/>
  <c r="AM13" i="56"/>
  <c r="AM7" i="56"/>
  <c r="AM15" i="56" s="1"/>
  <c r="AM13" i="58"/>
  <c r="AM7" i="58"/>
  <c r="AM33" i="65"/>
  <c r="AM26" i="65"/>
  <c r="AM35" i="65" s="1"/>
  <c r="AM15" i="65"/>
  <c r="AM8" i="65"/>
  <c r="AM17" i="65" s="1"/>
  <c r="AM38" i="65" s="1"/>
  <c r="AM75" i="52"/>
  <c r="AM69" i="52"/>
  <c r="AM63" i="52"/>
  <c r="AM53" i="52"/>
  <c r="AM47" i="52"/>
  <c r="AM29" i="52"/>
  <c r="AM19" i="52"/>
  <c r="AM13" i="52"/>
  <c r="AM7" i="52"/>
  <c r="AM13" i="47"/>
  <c r="AM15" i="47" s="1"/>
  <c r="AM7" i="47"/>
  <c r="AM13" i="46"/>
  <c r="AM7" i="46"/>
  <c r="AM13" i="44"/>
  <c r="AM7" i="44"/>
  <c r="AM15" i="44" s="1"/>
  <c r="AM28" i="42"/>
  <c r="AM22" i="42"/>
  <c r="AM13" i="42"/>
  <c r="AM7" i="42"/>
  <c r="AM13" i="43"/>
  <c r="AM7" i="43"/>
  <c r="AM13" i="29"/>
  <c r="AM7" i="29"/>
  <c r="AM26" i="30"/>
  <c r="AM8" i="30"/>
  <c r="AM13" i="27"/>
  <c r="AM7" i="27"/>
  <c r="AM13" i="26"/>
  <c r="AM7" i="26"/>
  <c r="AM25" i="24"/>
  <c r="AM19" i="24"/>
  <c r="AM7" i="24"/>
  <c r="AM130" i="13"/>
  <c r="AM123" i="13"/>
  <c r="AM116" i="13"/>
  <c r="AM109" i="13"/>
  <c r="AM102" i="13"/>
  <c r="AM95" i="13"/>
  <c r="AM88" i="13"/>
  <c r="AM74" i="13"/>
  <c r="AM64" i="13"/>
  <c r="AM57" i="13"/>
  <c r="AM50" i="13"/>
  <c r="AM43" i="13"/>
  <c r="AM36" i="13"/>
  <c r="AM29" i="13"/>
  <c r="AM22" i="13"/>
  <c r="AM8" i="13"/>
  <c r="AM25" i="14"/>
  <c r="AM19" i="14"/>
  <c r="AM13" i="14"/>
  <c r="AM7" i="14"/>
  <c r="AP313" i="15"/>
  <c r="AP307" i="15"/>
  <c r="AP297" i="15"/>
  <c r="AP291" i="15"/>
  <c r="AP281" i="15"/>
  <c r="AP275" i="15"/>
  <c r="AP283" i="15" s="1"/>
  <c r="AP265" i="15"/>
  <c r="AP259" i="15"/>
  <c r="AP249" i="15"/>
  <c r="AP243" i="15"/>
  <c r="AP233" i="15"/>
  <c r="AP227" i="15"/>
  <c r="AP217" i="15"/>
  <c r="AP211" i="15"/>
  <c r="AP201" i="15"/>
  <c r="AP195" i="15"/>
  <c r="AP179" i="15"/>
  <c r="AP187" i="15" s="1"/>
  <c r="AP159" i="15"/>
  <c r="AP153" i="15"/>
  <c r="AP143" i="15"/>
  <c r="AP137" i="15"/>
  <c r="AP127" i="15"/>
  <c r="AP121" i="15"/>
  <c r="AP111" i="15"/>
  <c r="AP105" i="15"/>
  <c r="AP95" i="15"/>
  <c r="AP89" i="15"/>
  <c r="AP79" i="15"/>
  <c r="AP73" i="15"/>
  <c r="AP63" i="15"/>
  <c r="AP57" i="15"/>
  <c r="AP46" i="15"/>
  <c r="AP40" i="15"/>
  <c r="AP30" i="15"/>
  <c r="AP24" i="15"/>
  <c r="AP14" i="15"/>
  <c r="AP8" i="15"/>
  <c r="AM74" i="14" l="1"/>
  <c r="AP322" i="15" s="1"/>
  <c r="AP328" i="15"/>
  <c r="AP161" i="15"/>
  <c r="AM31" i="71"/>
  <c r="AM43" i="75"/>
  <c r="AP48" i="15"/>
  <c r="AP129" i="15"/>
  <c r="AP235" i="15"/>
  <c r="AP299" i="15"/>
  <c r="AP113" i="15"/>
  <c r="AP81" i="15"/>
  <c r="AP65" i="15"/>
  <c r="AP16" i="15"/>
  <c r="AP251" i="15"/>
  <c r="AP97" i="15"/>
  <c r="AP315" i="15"/>
  <c r="AP203" i="15"/>
  <c r="AP32" i="15"/>
  <c r="AP145" i="15"/>
  <c r="AP219" i="15"/>
  <c r="AP267" i="15"/>
  <c r="AM63" i="76"/>
  <c r="AM15" i="26"/>
  <c r="AM15" i="43"/>
  <c r="AM47" i="71"/>
  <c r="AM50" i="71" s="1"/>
  <c r="AM46" i="73"/>
  <c r="AM15" i="27"/>
  <c r="AM15" i="64"/>
  <c r="AM34" i="56"/>
  <c r="AM21" i="75"/>
  <c r="AM21" i="52"/>
  <c r="AM43" i="73"/>
  <c r="AM87" i="75"/>
  <c r="AP327" i="15"/>
  <c r="AM20" i="62"/>
  <c r="AM29" i="42"/>
  <c r="AM28" i="30"/>
  <c r="AM132" i="13"/>
  <c r="AM65" i="13"/>
  <c r="AM43" i="72"/>
  <c r="AM46" i="72"/>
  <c r="AM77" i="52"/>
  <c r="AM15" i="46"/>
  <c r="AM31" i="76"/>
  <c r="AM111" i="76"/>
  <c r="AM90" i="75"/>
  <c r="AM39" i="66"/>
  <c r="AM55" i="52"/>
  <c r="AM95" i="52" s="1"/>
  <c r="AM27" i="24"/>
  <c r="AM15" i="70"/>
  <c r="AM15" i="69"/>
  <c r="AM15" i="58"/>
  <c r="AM14" i="42"/>
  <c r="AM32" i="42" s="1"/>
  <c r="AM15" i="29"/>
  <c r="AL109" i="76"/>
  <c r="AL103" i="76"/>
  <c r="AL93" i="76"/>
  <c r="AL87" i="76"/>
  <c r="AL95" i="76" s="1"/>
  <c r="AL77" i="76"/>
  <c r="AL71" i="76"/>
  <c r="AL79" i="76" s="1"/>
  <c r="AL61" i="76"/>
  <c r="AL55" i="76"/>
  <c r="AL45" i="76"/>
  <c r="AL39" i="76"/>
  <c r="AL29" i="76"/>
  <c r="AL23" i="76"/>
  <c r="AL13" i="76"/>
  <c r="AL7" i="76"/>
  <c r="AL15" i="76" s="1"/>
  <c r="AL85" i="75"/>
  <c r="AL79" i="75"/>
  <c r="AL87" i="75" s="1"/>
  <c r="AL73" i="75"/>
  <c r="AL63" i="75"/>
  <c r="AL57" i="75"/>
  <c r="AL51" i="75"/>
  <c r="AL41" i="75"/>
  <c r="AL35" i="75"/>
  <c r="AL29" i="75"/>
  <c r="AL19" i="75"/>
  <c r="AL13" i="75"/>
  <c r="AL7" i="75"/>
  <c r="AL29" i="74"/>
  <c r="AL23" i="74"/>
  <c r="AL31" i="74" s="1"/>
  <c r="AL13" i="74"/>
  <c r="AL7" i="74"/>
  <c r="AL15" i="74" s="1"/>
  <c r="AL41" i="73"/>
  <c r="AL35" i="73"/>
  <c r="AL29" i="73"/>
  <c r="AL19" i="73"/>
  <c r="AL13" i="73"/>
  <c r="AL7" i="73"/>
  <c r="AL21" i="73" s="1"/>
  <c r="AL41" i="72"/>
  <c r="AL35" i="72"/>
  <c r="AL43" i="72" s="1"/>
  <c r="AL29" i="72"/>
  <c r="AL19" i="72"/>
  <c r="AL13" i="72"/>
  <c r="AL7" i="72"/>
  <c r="AL45" i="71"/>
  <c r="AL39" i="71"/>
  <c r="AL47" i="71" s="1"/>
  <c r="AL29" i="71"/>
  <c r="AL31" i="71" s="1"/>
  <c r="AL23" i="71"/>
  <c r="AL13" i="71"/>
  <c r="AL15" i="71" s="1"/>
  <c r="AL7" i="71"/>
  <c r="AL13" i="70"/>
  <c r="AL7" i="70"/>
  <c r="AL13" i="69"/>
  <c r="AL7" i="69"/>
  <c r="AL37" i="66"/>
  <c r="AL7" i="66"/>
  <c r="AL13" i="64"/>
  <c r="AL7" i="64"/>
  <c r="AL13" i="63"/>
  <c r="AL7" i="63"/>
  <c r="AL15" i="63" s="1"/>
  <c r="AL19" i="62"/>
  <c r="AL13" i="62"/>
  <c r="AL7" i="62"/>
  <c r="AL13" i="61"/>
  <c r="AL7" i="61"/>
  <c r="AL13" i="60"/>
  <c r="AL7" i="60"/>
  <c r="AL29" i="56"/>
  <c r="AL23" i="56"/>
  <c r="AL13" i="56"/>
  <c r="AL7" i="56"/>
  <c r="AL13" i="58"/>
  <c r="AL7" i="58"/>
  <c r="AL33" i="65"/>
  <c r="AL26" i="65"/>
  <c r="AL17" i="65"/>
  <c r="AL15" i="65"/>
  <c r="AL8" i="65"/>
  <c r="AL75" i="52"/>
  <c r="AL69" i="52"/>
  <c r="AL63" i="52"/>
  <c r="AL53" i="52"/>
  <c r="AL47" i="52"/>
  <c r="AL29" i="52"/>
  <c r="AL19" i="52"/>
  <c r="AL13" i="52"/>
  <c r="AL7" i="52"/>
  <c r="AL13" i="47"/>
  <c r="AL7" i="47"/>
  <c r="AL13" i="46"/>
  <c r="AL7" i="46"/>
  <c r="AL13" i="44"/>
  <c r="AL7" i="44"/>
  <c r="AL28" i="42"/>
  <c r="AL22" i="42"/>
  <c r="AL13" i="42"/>
  <c r="AL7" i="42"/>
  <c r="AL13" i="43"/>
  <c r="AL7" i="43"/>
  <c r="AL13" i="29"/>
  <c r="AL7" i="29"/>
  <c r="AL26" i="30"/>
  <c r="AL8" i="30"/>
  <c r="AL13" i="27"/>
  <c r="AL7" i="27"/>
  <c r="AL13" i="26"/>
  <c r="AL7" i="26"/>
  <c r="AL25" i="24"/>
  <c r="AL19" i="24"/>
  <c r="AL7" i="24"/>
  <c r="AL130" i="13"/>
  <c r="AL123" i="13"/>
  <c r="AL116" i="13"/>
  <c r="AL109" i="13"/>
  <c r="AL102" i="13"/>
  <c r="AL95" i="13"/>
  <c r="AL88" i="13"/>
  <c r="AL74" i="13"/>
  <c r="AL64" i="13"/>
  <c r="AL57" i="13"/>
  <c r="AL50" i="13"/>
  <c r="AL43" i="13"/>
  <c r="AL36" i="13"/>
  <c r="AL29" i="13"/>
  <c r="AL22" i="13"/>
  <c r="AL8" i="13"/>
  <c r="AL25" i="14"/>
  <c r="AL19" i="14"/>
  <c r="AL13" i="14"/>
  <c r="AL7" i="14"/>
  <c r="AO313" i="15"/>
  <c r="AO307" i="15"/>
  <c r="AO297" i="15"/>
  <c r="AO291" i="15"/>
  <c r="AO281" i="15"/>
  <c r="AO275" i="15"/>
  <c r="AO265" i="15"/>
  <c r="AO259" i="15"/>
  <c r="AO249" i="15"/>
  <c r="AO243" i="15"/>
  <c r="AO233" i="15"/>
  <c r="AO227" i="15"/>
  <c r="AO217" i="15"/>
  <c r="AO211" i="15"/>
  <c r="AO201" i="15"/>
  <c r="AO195" i="15"/>
  <c r="AO179" i="15"/>
  <c r="AO187" i="15" s="1"/>
  <c r="AO159" i="15"/>
  <c r="AO153" i="15"/>
  <c r="AO143" i="15"/>
  <c r="AO137" i="15"/>
  <c r="AO127" i="15"/>
  <c r="AO121" i="15"/>
  <c r="AO111" i="15"/>
  <c r="AO105" i="15"/>
  <c r="AO95" i="15"/>
  <c r="AO89" i="15"/>
  <c r="AO79" i="15"/>
  <c r="AO73" i="15"/>
  <c r="AO63" i="15"/>
  <c r="AO57" i="15"/>
  <c r="AO46" i="15"/>
  <c r="AO40" i="15"/>
  <c r="AO30" i="15"/>
  <c r="AO24" i="15"/>
  <c r="AO14" i="15"/>
  <c r="AO8" i="15"/>
  <c r="AL74" i="14" l="1"/>
  <c r="AO322" i="15" s="1"/>
  <c r="AO328" i="15"/>
  <c r="AM114" i="76"/>
  <c r="AO32" i="15"/>
  <c r="AO97" i="15"/>
  <c r="AO161" i="15"/>
  <c r="AP319" i="15"/>
  <c r="AO235" i="15"/>
  <c r="AO203" i="15"/>
  <c r="AO219" i="15"/>
  <c r="AO283" i="15"/>
  <c r="AO299" i="15"/>
  <c r="AO48" i="15"/>
  <c r="AO145" i="15"/>
  <c r="AO65" i="15"/>
  <c r="AL28" i="30"/>
  <c r="AL15" i="64"/>
  <c r="AL50" i="71"/>
  <c r="AL15" i="61"/>
  <c r="AL21" i="72"/>
  <c r="AL43" i="73"/>
  <c r="AL21" i="75"/>
  <c r="AO113" i="15"/>
  <c r="AL15" i="56"/>
  <c r="AL34" i="74"/>
  <c r="AO129" i="15"/>
  <c r="AL31" i="56"/>
  <c r="AO81" i="15"/>
  <c r="AO267" i="15"/>
  <c r="AL15" i="26"/>
  <c r="AL35" i="65"/>
  <c r="AL38" i="65" s="1"/>
  <c r="AL15" i="60"/>
  <c r="AL65" i="75"/>
  <c r="AM135" i="13"/>
  <c r="AL15" i="47"/>
  <c r="AL29" i="42"/>
  <c r="AL132" i="13"/>
  <c r="AL65" i="13"/>
  <c r="AO251" i="15"/>
  <c r="AL55" i="52"/>
  <c r="AL77" i="52"/>
  <c r="AL21" i="52"/>
  <c r="AL95" i="52" s="1"/>
  <c r="AL15" i="46"/>
  <c r="AO315" i="15"/>
  <c r="AL111" i="76"/>
  <c r="AL31" i="76"/>
  <c r="AL63" i="76"/>
  <c r="AL47" i="76"/>
  <c r="AL43" i="75"/>
  <c r="AL39" i="66"/>
  <c r="AL27" i="24"/>
  <c r="AP329" i="15"/>
  <c r="AP330" i="15" s="1"/>
  <c r="AL46" i="73"/>
  <c r="AL46" i="72"/>
  <c r="AL15" i="70"/>
  <c r="AL15" i="69"/>
  <c r="AL20" i="62"/>
  <c r="AL34" i="56"/>
  <c r="AL15" i="58"/>
  <c r="AL15" i="44"/>
  <c r="AL14" i="42"/>
  <c r="AL32" i="42" s="1"/>
  <c r="AL15" i="43"/>
  <c r="AL15" i="29"/>
  <c r="AL15" i="27"/>
  <c r="AO327" i="15"/>
  <c r="AO16" i="15"/>
  <c r="AK109" i="76"/>
  <c r="AK103" i="76"/>
  <c r="AK93" i="76"/>
  <c r="AK87" i="76"/>
  <c r="AK77" i="76"/>
  <c r="AK71" i="76"/>
  <c r="AK61" i="76"/>
  <c r="AK55" i="76"/>
  <c r="AK45" i="76"/>
  <c r="AK47" i="76" s="1"/>
  <c r="AK39" i="76"/>
  <c r="AK29" i="76"/>
  <c r="AK23" i="76"/>
  <c r="AK13" i="76"/>
  <c r="AK7" i="76"/>
  <c r="AK85" i="75"/>
  <c r="AK79" i="75"/>
  <c r="AK73" i="75"/>
  <c r="AK63" i="75"/>
  <c r="AK57" i="75"/>
  <c r="AK51" i="75"/>
  <c r="AK41" i="75"/>
  <c r="AK35" i="75"/>
  <c r="AK29" i="75"/>
  <c r="AK19" i="75"/>
  <c r="AK13" i="75"/>
  <c r="AK7" i="75"/>
  <c r="AK29" i="74"/>
  <c r="AK23" i="74"/>
  <c r="AK13" i="74"/>
  <c r="AK7" i="74"/>
  <c r="AK43" i="73"/>
  <c r="AK41" i="73"/>
  <c r="AK35" i="73"/>
  <c r="AK29" i="73"/>
  <c r="AK19" i="73"/>
  <c r="AK13" i="73"/>
  <c r="AK7" i="73"/>
  <c r="AK21" i="73" s="1"/>
  <c r="AK46" i="73" s="1"/>
  <c r="AK41" i="72"/>
  <c r="AK35" i="72"/>
  <c r="AK29" i="72"/>
  <c r="AK19" i="72"/>
  <c r="AK13" i="72"/>
  <c r="AK7" i="72"/>
  <c r="AK45" i="71"/>
  <c r="AK39" i="71"/>
  <c r="AK29" i="71"/>
  <c r="AK23" i="71"/>
  <c r="AK15" i="71"/>
  <c r="AK13" i="71"/>
  <c r="AK7" i="71"/>
  <c r="AK13" i="70"/>
  <c r="AK7" i="70"/>
  <c r="AK15" i="70" s="1"/>
  <c r="AK13" i="69"/>
  <c r="AK7" i="69"/>
  <c r="AK37" i="66"/>
  <c r="AK7" i="66"/>
  <c r="AK13" i="64"/>
  <c r="AK7" i="64"/>
  <c r="AK15" i="64" s="1"/>
  <c r="AK13" i="63"/>
  <c r="AK7" i="63"/>
  <c r="AK19" i="62"/>
  <c r="AK13" i="62"/>
  <c r="AK7" i="62"/>
  <c r="AK13" i="61"/>
  <c r="AK7" i="61"/>
  <c r="AK13" i="60"/>
  <c r="AK7" i="60"/>
  <c r="AK15" i="60" s="1"/>
  <c r="AK29" i="56"/>
  <c r="AK31" i="56" s="1"/>
  <c r="AK23" i="56"/>
  <c r="AK13" i="56"/>
  <c r="AK15" i="56" s="1"/>
  <c r="AK7" i="56"/>
  <c r="AK13" i="58"/>
  <c r="AK7" i="58"/>
  <c r="AK33" i="65"/>
  <c r="AK26" i="65"/>
  <c r="AK15" i="65"/>
  <c r="AK8" i="65"/>
  <c r="AK75" i="52"/>
  <c r="AK69" i="52"/>
  <c r="AK63" i="52"/>
  <c r="AK53" i="52"/>
  <c r="AK47" i="52"/>
  <c r="AK29" i="52"/>
  <c r="AK19" i="52"/>
  <c r="AK13" i="52"/>
  <c r="AK7" i="52"/>
  <c r="AK13" i="47"/>
  <c r="AK7" i="47"/>
  <c r="AK13" i="46"/>
  <c r="AK7" i="46"/>
  <c r="AK13" i="44"/>
  <c r="AK15" i="44" s="1"/>
  <c r="AK7" i="44"/>
  <c r="AK28" i="42"/>
  <c r="AK22" i="42"/>
  <c r="AK13" i="42"/>
  <c r="AK7" i="42"/>
  <c r="AK13" i="43"/>
  <c r="AK7" i="43"/>
  <c r="AK15" i="29"/>
  <c r="AK13" i="29"/>
  <c r="AK7" i="29"/>
  <c r="AK26" i="30"/>
  <c r="AK8" i="30"/>
  <c r="AK13" i="27"/>
  <c r="AK7" i="27"/>
  <c r="AK15" i="27" s="1"/>
  <c r="AK13" i="26"/>
  <c r="AK7" i="26"/>
  <c r="AK25" i="24"/>
  <c r="AK19" i="24"/>
  <c r="AK7" i="24"/>
  <c r="AK130" i="13"/>
  <c r="AK123" i="13"/>
  <c r="AK116" i="13"/>
  <c r="AK109" i="13"/>
  <c r="AK102" i="13"/>
  <c r="AK95" i="13"/>
  <c r="AK88" i="13"/>
  <c r="AK74" i="13"/>
  <c r="AK64" i="13"/>
  <c r="AK57" i="13"/>
  <c r="AK50" i="13"/>
  <c r="AK43" i="13"/>
  <c r="AK36" i="13"/>
  <c r="AK29" i="13"/>
  <c r="AK22" i="13"/>
  <c r="AK8" i="13"/>
  <c r="AK25" i="14"/>
  <c r="AK19" i="14"/>
  <c r="AK13" i="14"/>
  <c r="AK7" i="14"/>
  <c r="AN313" i="15"/>
  <c r="AN307" i="15"/>
  <c r="AN297" i="15"/>
  <c r="AN291" i="15"/>
  <c r="AN281" i="15"/>
  <c r="AN275" i="15"/>
  <c r="AN265" i="15"/>
  <c r="AN259" i="15"/>
  <c r="AN249" i="15"/>
  <c r="AN243" i="15"/>
  <c r="AN233" i="15"/>
  <c r="AN227" i="15"/>
  <c r="AN217" i="15"/>
  <c r="AN211" i="15"/>
  <c r="AN201" i="15"/>
  <c r="AN195" i="15"/>
  <c r="AN179" i="15"/>
  <c r="AN159" i="15"/>
  <c r="AN153" i="15"/>
  <c r="AN143" i="15"/>
  <c r="AN137" i="15"/>
  <c r="AN127" i="15"/>
  <c r="AN121" i="15"/>
  <c r="AN111" i="15"/>
  <c r="AN105" i="15"/>
  <c r="AN95" i="15"/>
  <c r="AN89" i="15"/>
  <c r="AN79" i="15"/>
  <c r="AN73" i="15"/>
  <c r="AN63" i="15"/>
  <c r="AN57" i="15"/>
  <c r="AN65" i="15" s="1"/>
  <c r="AN46" i="15"/>
  <c r="AN40" i="15"/>
  <c r="AN30" i="15"/>
  <c r="AN24" i="15"/>
  <c r="AN14" i="15"/>
  <c r="AN8" i="15"/>
  <c r="AK74" i="14" l="1"/>
  <c r="AN322" i="15" s="1"/>
  <c r="AN328" i="15"/>
  <c r="AK31" i="76"/>
  <c r="AL114" i="76"/>
  <c r="AN81" i="15"/>
  <c r="AN145" i="15"/>
  <c r="AK21" i="75"/>
  <c r="AL90" i="75"/>
  <c r="AN267" i="15"/>
  <c r="AN219" i="15"/>
  <c r="AN283" i="15"/>
  <c r="AN187" i="15"/>
  <c r="AN113" i="15"/>
  <c r="AN129" i="15"/>
  <c r="AN203" i="15"/>
  <c r="AN32" i="15"/>
  <c r="AN97" i="15"/>
  <c r="AN161" i="15"/>
  <c r="AN235" i="15"/>
  <c r="AK15" i="61"/>
  <c r="AK31" i="74"/>
  <c r="AK35" i="65"/>
  <c r="AK15" i="63"/>
  <c r="AK47" i="71"/>
  <c r="AK15" i="74"/>
  <c r="AK79" i="76"/>
  <c r="AN48" i="15"/>
  <c r="AK15" i="58"/>
  <c r="AK21" i="72"/>
  <c r="AK46" i="72" s="1"/>
  <c r="AK65" i="75"/>
  <c r="AN299" i="15"/>
  <c r="AK28" i="30"/>
  <c r="AK111" i="76"/>
  <c r="AK34" i="56"/>
  <c r="AK17" i="65"/>
  <c r="AK31" i="71"/>
  <c r="AK50" i="71" s="1"/>
  <c r="AK43" i="72"/>
  <c r="AK87" i="75"/>
  <c r="AO319" i="15"/>
  <c r="AL135" i="13"/>
  <c r="AK20" i="62"/>
  <c r="AK15" i="47"/>
  <c r="AK29" i="42"/>
  <c r="AK132" i="13"/>
  <c r="AK65" i="13"/>
  <c r="AK21" i="52"/>
  <c r="AN251" i="15"/>
  <c r="AK77" i="52"/>
  <c r="AK95" i="52" s="1"/>
  <c r="AK55" i="52"/>
  <c r="AK39" i="66"/>
  <c r="AN315" i="15"/>
  <c r="AK15" i="76"/>
  <c r="AK63" i="76"/>
  <c r="AK95" i="76"/>
  <c r="AK43" i="75"/>
  <c r="AK27" i="24"/>
  <c r="AO329" i="15"/>
  <c r="AO330" i="15" s="1"/>
  <c r="AK34" i="74"/>
  <c r="AK15" i="69"/>
  <c r="AK38" i="65"/>
  <c r="AN327" i="15"/>
  <c r="AK15" i="46"/>
  <c r="AK14" i="42"/>
  <c r="AK32" i="42" s="1"/>
  <c r="AK15" i="43"/>
  <c r="AK15" i="26"/>
  <c r="AN16" i="15"/>
  <c r="AJ109" i="76"/>
  <c r="AJ103" i="76"/>
  <c r="AJ93" i="76"/>
  <c r="AJ87" i="76"/>
  <c r="AJ77" i="76"/>
  <c r="AJ71" i="76"/>
  <c r="AJ61" i="76"/>
  <c r="AJ63" i="76" s="1"/>
  <c r="AJ55" i="76"/>
  <c r="AJ45" i="76"/>
  <c r="AJ39" i="76"/>
  <c r="AJ29" i="76"/>
  <c r="AJ23" i="76"/>
  <c r="AJ13" i="76"/>
  <c r="AJ7" i="76"/>
  <c r="AJ15" i="76" s="1"/>
  <c r="AJ85" i="75"/>
  <c r="AJ79" i="75"/>
  <c r="AJ73" i="75"/>
  <c r="AJ63" i="75"/>
  <c r="AJ57" i="75"/>
  <c r="AJ51" i="75"/>
  <c r="AJ41" i="75"/>
  <c r="AJ35" i="75"/>
  <c r="AJ29" i="75"/>
  <c r="AJ19" i="75"/>
  <c r="AJ13" i="75"/>
  <c r="AJ7" i="75"/>
  <c r="AJ29" i="74"/>
  <c r="AJ31" i="74" s="1"/>
  <c r="AJ23" i="74"/>
  <c r="AJ13" i="74"/>
  <c r="AJ7" i="74"/>
  <c r="AJ41" i="73"/>
  <c r="AJ35" i="73"/>
  <c r="AJ29" i="73"/>
  <c r="AJ43" i="73" s="1"/>
  <c r="AJ19" i="73"/>
  <c r="AJ13" i="73"/>
  <c r="AJ7" i="73"/>
  <c r="AJ41" i="72"/>
  <c r="AJ35" i="72"/>
  <c r="AJ29" i="72"/>
  <c r="AJ19" i="72"/>
  <c r="AJ13" i="72"/>
  <c r="AJ21" i="72" s="1"/>
  <c r="AJ7" i="72"/>
  <c r="AJ45" i="71"/>
  <c r="AJ39" i="71"/>
  <c r="AJ29" i="71"/>
  <c r="AJ23" i="71"/>
  <c r="AJ31" i="71" s="1"/>
  <c r="AJ13" i="71"/>
  <c r="AJ7" i="71"/>
  <c r="AJ13" i="70"/>
  <c r="AJ7" i="70"/>
  <c r="AJ13" i="69"/>
  <c r="AJ7" i="69"/>
  <c r="AJ37" i="66"/>
  <c r="AJ7" i="66"/>
  <c r="AJ13" i="64"/>
  <c r="AJ7" i="64"/>
  <c r="AJ13" i="63"/>
  <c r="AJ7" i="63"/>
  <c r="AJ19" i="62"/>
  <c r="AJ13" i="62"/>
  <c r="AJ7" i="62"/>
  <c r="AJ13" i="61"/>
  <c r="AJ7" i="61"/>
  <c r="AJ13" i="60"/>
  <c r="AJ7" i="60"/>
  <c r="AJ29" i="56"/>
  <c r="AJ23" i="56"/>
  <c r="AJ13" i="56"/>
  <c r="AJ7" i="56"/>
  <c r="AJ15" i="56" s="1"/>
  <c r="AJ13" i="58"/>
  <c r="AJ7" i="58"/>
  <c r="AJ33" i="65"/>
  <c r="AJ26" i="65"/>
  <c r="AJ15" i="65"/>
  <c r="AJ8" i="65"/>
  <c r="AJ75" i="52"/>
  <c r="AJ69" i="52"/>
  <c r="AJ63" i="52"/>
  <c r="AJ77" i="52" s="1"/>
  <c r="AJ53" i="52"/>
  <c r="AJ47" i="52"/>
  <c r="AJ29" i="52"/>
  <c r="AJ19" i="52"/>
  <c r="AJ13" i="52"/>
  <c r="AJ7" i="52"/>
  <c r="AJ13" i="47"/>
  <c r="AJ7" i="47"/>
  <c r="AJ13" i="46"/>
  <c r="AJ7" i="46"/>
  <c r="AJ13" i="44"/>
  <c r="AJ7" i="44"/>
  <c r="AJ28" i="42"/>
  <c r="AJ29" i="42" s="1"/>
  <c r="AJ22" i="42"/>
  <c r="AJ13" i="42"/>
  <c r="AJ7" i="42"/>
  <c r="AJ13" i="43"/>
  <c r="AJ7" i="43"/>
  <c r="AJ13" i="29"/>
  <c r="AJ7" i="29"/>
  <c r="AJ26" i="30"/>
  <c r="AJ8" i="30"/>
  <c r="AJ13" i="27"/>
  <c r="AJ7" i="27"/>
  <c r="AJ13" i="26"/>
  <c r="AJ7" i="26"/>
  <c r="AJ15" i="26" s="1"/>
  <c r="AJ25" i="24"/>
  <c r="AJ19" i="24"/>
  <c r="AJ7" i="24"/>
  <c r="AJ130" i="13"/>
  <c r="AJ123" i="13"/>
  <c r="AJ116" i="13"/>
  <c r="AJ109" i="13"/>
  <c r="AJ102" i="13"/>
  <c r="AJ95" i="13"/>
  <c r="AJ88" i="13"/>
  <c r="AJ74" i="13"/>
  <c r="AJ64" i="13"/>
  <c r="AJ57" i="13"/>
  <c r="AJ50" i="13"/>
  <c r="AJ43" i="13"/>
  <c r="AJ36" i="13"/>
  <c r="AJ29" i="13"/>
  <c r="AJ22" i="13"/>
  <c r="AJ8" i="13"/>
  <c r="AJ25" i="14"/>
  <c r="AJ19" i="14"/>
  <c r="AJ13" i="14"/>
  <c r="AJ7" i="14"/>
  <c r="AM313" i="15"/>
  <c r="AM307" i="15"/>
  <c r="AM297" i="15"/>
  <c r="AM291" i="15"/>
  <c r="AM281" i="15"/>
  <c r="AM275" i="15"/>
  <c r="AM265" i="15"/>
  <c r="AM259" i="15"/>
  <c r="AM249" i="15"/>
  <c r="AM243" i="15"/>
  <c r="AM233" i="15"/>
  <c r="AM227" i="15"/>
  <c r="AM217" i="15"/>
  <c r="AM211" i="15"/>
  <c r="AM201" i="15"/>
  <c r="AM195" i="15"/>
  <c r="AM179" i="15"/>
  <c r="AM159" i="15"/>
  <c r="AM153" i="15"/>
  <c r="AM143" i="15"/>
  <c r="AM137" i="15"/>
  <c r="AM127" i="15"/>
  <c r="AM121" i="15"/>
  <c r="AM111" i="15"/>
  <c r="AM105" i="15"/>
  <c r="AM95" i="15"/>
  <c r="AM89" i="15"/>
  <c r="AM79" i="15"/>
  <c r="AM73" i="15"/>
  <c r="AM63" i="15"/>
  <c r="AM57" i="15"/>
  <c r="AM46" i="15"/>
  <c r="AM40" i="15"/>
  <c r="AM30" i="15"/>
  <c r="AM24" i="15"/>
  <c r="AM14" i="15"/>
  <c r="AM8" i="15"/>
  <c r="AM328" i="15" l="1"/>
  <c r="AJ74" i="14"/>
  <c r="AM322" i="15" s="1"/>
  <c r="AJ79" i="76"/>
  <c r="AK114" i="76"/>
  <c r="AJ47" i="71"/>
  <c r="AK90" i="75"/>
  <c r="AM251" i="15"/>
  <c r="AM267" i="15"/>
  <c r="AM235" i="15"/>
  <c r="AM299" i="15"/>
  <c r="AM97" i="15"/>
  <c r="AM219" i="15"/>
  <c r="AM32" i="15"/>
  <c r="AM161" i="15"/>
  <c r="AM81" i="15"/>
  <c r="AM48" i="15"/>
  <c r="AJ28" i="30"/>
  <c r="AM129" i="15"/>
  <c r="AJ15" i="74"/>
  <c r="AM145" i="15"/>
  <c r="AJ15" i="61"/>
  <c r="AJ15" i="71"/>
  <c r="AJ50" i="71" s="1"/>
  <c r="AJ21" i="75"/>
  <c r="AN319" i="15"/>
  <c r="AJ87" i="75"/>
  <c r="AM283" i="15"/>
  <c r="AJ34" i="56"/>
  <c r="AJ43" i="72"/>
  <c r="AJ34" i="74"/>
  <c r="AM113" i="15"/>
  <c r="AJ43" i="75"/>
  <c r="AM65" i="15"/>
  <c r="AM187" i="15"/>
  <c r="AJ21" i="52"/>
  <c r="AJ17" i="65"/>
  <c r="AJ38" i="65" s="1"/>
  <c r="AJ31" i="56"/>
  <c r="AJ21" i="73"/>
  <c r="AM203" i="15"/>
  <c r="AJ35" i="65"/>
  <c r="AJ15" i="60"/>
  <c r="AJ65" i="75"/>
  <c r="AJ47" i="76"/>
  <c r="AJ132" i="13"/>
  <c r="AK135" i="13"/>
  <c r="AJ15" i="64"/>
  <c r="AJ15" i="63"/>
  <c r="AJ15" i="58"/>
  <c r="AJ15" i="47"/>
  <c r="AJ65" i="13"/>
  <c r="AJ55" i="52"/>
  <c r="AM315" i="15"/>
  <c r="AJ31" i="76"/>
  <c r="AJ95" i="76"/>
  <c r="AJ111" i="76"/>
  <c r="AJ39" i="66"/>
  <c r="AJ27" i="24"/>
  <c r="AN329" i="15"/>
  <c r="AN330" i="15" s="1"/>
  <c r="AJ46" i="73"/>
  <c r="AJ46" i="72"/>
  <c r="AJ15" i="70"/>
  <c r="AJ15" i="69"/>
  <c r="AJ20" i="62"/>
  <c r="AJ15" i="46"/>
  <c r="AJ15" i="44"/>
  <c r="AJ14" i="42"/>
  <c r="AJ32" i="42" s="1"/>
  <c r="AJ15" i="43"/>
  <c r="AJ15" i="29"/>
  <c r="AJ15" i="27"/>
  <c r="AM327" i="15"/>
  <c r="AM16" i="15"/>
  <c r="AI109" i="76"/>
  <c r="AI103" i="76"/>
  <c r="AI93" i="76"/>
  <c r="AI87" i="76"/>
  <c r="AI77" i="76"/>
  <c r="AI71" i="76"/>
  <c r="AI61" i="76"/>
  <c r="AI55" i="76"/>
  <c r="AI45" i="76"/>
  <c r="AI39" i="76"/>
  <c r="AI47" i="76" s="1"/>
  <c r="AI29" i="76"/>
  <c r="AI23" i="76"/>
  <c r="AI31" i="76" s="1"/>
  <c r="AI13" i="76"/>
  <c r="AI7" i="76"/>
  <c r="AI85" i="75"/>
  <c r="AI79" i="75"/>
  <c r="AI73" i="75"/>
  <c r="AI87" i="75" s="1"/>
  <c r="AI63" i="75"/>
  <c r="AI57" i="75"/>
  <c r="AI51" i="75"/>
  <c r="AI41" i="75"/>
  <c r="AI35" i="75"/>
  <c r="AI29" i="75"/>
  <c r="AI43" i="75" s="1"/>
  <c r="AI19" i="75"/>
  <c r="AI13" i="75"/>
  <c r="AI7" i="75"/>
  <c r="AI29" i="74"/>
  <c r="AI23" i="74"/>
  <c r="AI13" i="74"/>
  <c r="AI7" i="74"/>
  <c r="AI41" i="73"/>
  <c r="AI35" i="73"/>
  <c r="AI43" i="73" s="1"/>
  <c r="AI29" i="73"/>
  <c r="AI19" i="73"/>
  <c r="AI13" i="73"/>
  <c r="AI7" i="73"/>
  <c r="AI41" i="72"/>
  <c r="AI35" i="72"/>
  <c r="AI29" i="72"/>
  <c r="AI19" i="72"/>
  <c r="AI13" i="72"/>
  <c r="AI7" i="72"/>
  <c r="AI21" i="72" s="1"/>
  <c r="AI45" i="71"/>
  <c r="AI39" i="71"/>
  <c r="AI29" i="71"/>
  <c r="AI23" i="71"/>
  <c r="AI31" i="71" s="1"/>
  <c r="AI13" i="71"/>
  <c r="AI7" i="71"/>
  <c r="AI15" i="71" s="1"/>
  <c r="AI13" i="70"/>
  <c r="AI7" i="70"/>
  <c r="AI13" i="69"/>
  <c r="AI7" i="69"/>
  <c r="AI37" i="66"/>
  <c r="AI7" i="66"/>
  <c r="AI13" i="64"/>
  <c r="AI7" i="64"/>
  <c r="AI13" i="63"/>
  <c r="AI7" i="63"/>
  <c r="AI19" i="62"/>
  <c r="AI13" i="62"/>
  <c r="AI7" i="62"/>
  <c r="AI13" i="61"/>
  <c r="AI7" i="61"/>
  <c r="AI13" i="60"/>
  <c r="AI7" i="60"/>
  <c r="AI29" i="56"/>
  <c r="AI23" i="56"/>
  <c r="AI31" i="56" s="1"/>
  <c r="AI13" i="56"/>
  <c r="AI7" i="56"/>
  <c r="AI13" i="58"/>
  <c r="AI7" i="58"/>
  <c r="AI33" i="65"/>
  <c r="AI26" i="65"/>
  <c r="AI15" i="65"/>
  <c r="AI8" i="65"/>
  <c r="AI17" i="65" s="1"/>
  <c r="AI75" i="52"/>
  <c r="AI69" i="52"/>
  <c r="AI63" i="52"/>
  <c r="AI53" i="52"/>
  <c r="AI47" i="52"/>
  <c r="AI29" i="52"/>
  <c r="AI19" i="52"/>
  <c r="AI13" i="52"/>
  <c r="AI7" i="52"/>
  <c r="AI13" i="47"/>
  <c r="AI7" i="47"/>
  <c r="AI13" i="46"/>
  <c r="AI7" i="46"/>
  <c r="AI13" i="44"/>
  <c r="AI7" i="44"/>
  <c r="AI28" i="42"/>
  <c r="AI22" i="42"/>
  <c r="AI13" i="42"/>
  <c r="AI7" i="42"/>
  <c r="AI13" i="43"/>
  <c r="AI15" i="43" s="1"/>
  <c r="AI7" i="43"/>
  <c r="AI13" i="29"/>
  <c r="AI7" i="29"/>
  <c r="AI26" i="30"/>
  <c r="AI8" i="30"/>
  <c r="AI13" i="27"/>
  <c r="AI7" i="27"/>
  <c r="AI13" i="26"/>
  <c r="AI7" i="26"/>
  <c r="AI25" i="24"/>
  <c r="AI19" i="24"/>
  <c r="AI7" i="24"/>
  <c r="AI130" i="13"/>
  <c r="AI123" i="13"/>
  <c r="AI116" i="13"/>
  <c r="AI109" i="13"/>
  <c r="AI102" i="13"/>
  <c r="AI95" i="13"/>
  <c r="AI88" i="13"/>
  <c r="AI74" i="13"/>
  <c r="AI64" i="13"/>
  <c r="AI57" i="13"/>
  <c r="AI50" i="13"/>
  <c r="AI43" i="13"/>
  <c r="AI36" i="13"/>
  <c r="AI29" i="13"/>
  <c r="AI22" i="13"/>
  <c r="AI8" i="13"/>
  <c r="AI25" i="14"/>
  <c r="AI19" i="14"/>
  <c r="AI13" i="14"/>
  <c r="AI7" i="14"/>
  <c r="AL313" i="15"/>
  <c r="AL307" i="15"/>
  <c r="AL297" i="15"/>
  <c r="AL291" i="15"/>
  <c r="AL281" i="15"/>
  <c r="AL275" i="15"/>
  <c r="AL265" i="15"/>
  <c r="AL259" i="15"/>
  <c r="AL249" i="15"/>
  <c r="AL243" i="15"/>
  <c r="AL233" i="15"/>
  <c r="AL227" i="15"/>
  <c r="AL217" i="15"/>
  <c r="AL211" i="15"/>
  <c r="AL201" i="15"/>
  <c r="AL195" i="15"/>
  <c r="AL178" i="15"/>
  <c r="AL177" i="15"/>
  <c r="AL176" i="15"/>
  <c r="AL175" i="15"/>
  <c r="AL159" i="15"/>
  <c r="AL153" i="15"/>
  <c r="AL143" i="15"/>
  <c r="AL137" i="15"/>
  <c r="AL127" i="15"/>
  <c r="AL121" i="15"/>
  <c r="AL111" i="15"/>
  <c r="AL105" i="15"/>
  <c r="AL113" i="15" s="1"/>
  <c r="AL95" i="15"/>
  <c r="AL89" i="15"/>
  <c r="AL79" i="15"/>
  <c r="AL73" i="15"/>
  <c r="AL63" i="15"/>
  <c r="AL57" i="15"/>
  <c r="AL46" i="15"/>
  <c r="AL40" i="15"/>
  <c r="AL30" i="15"/>
  <c r="AL24" i="15"/>
  <c r="AL14" i="15"/>
  <c r="AL8" i="15"/>
  <c r="AL328" i="15" l="1"/>
  <c r="AI74" i="14"/>
  <c r="AL322" i="15" s="1"/>
  <c r="AI15" i="76"/>
  <c r="AI111" i="76"/>
  <c r="AJ114" i="76"/>
  <c r="AI63" i="76"/>
  <c r="AI79" i="76"/>
  <c r="AL267" i="15"/>
  <c r="AI65" i="75"/>
  <c r="AJ90" i="75"/>
  <c r="AL48" i="15"/>
  <c r="AL235" i="15"/>
  <c r="AL32" i="15"/>
  <c r="AL97" i="15"/>
  <c r="AL81" i="15"/>
  <c r="AL65" i="15"/>
  <c r="AL283" i="15"/>
  <c r="AL299" i="15"/>
  <c r="AL251" i="15"/>
  <c r="AL161" i="15"/>
  <c r="AM319" i="15"/>
  <c r="AI21" i="75"/>
  <c r="AI90" i="75" s="1"/>
  <c r="AL129" i="15"/>
  <c r="AJ95" i="52"/>
  <c r="AI15" i="64"/>
  <c r="AI15" i="74"/>
  <c r="AL145" i="15"/>
  <c r="AL203" i="15"/>
  <c r="AL315" i="15"/>
  <c r="AI15" i="63"/>
  <c r="AI47" i="71"/>
  <c r="AI50" i="71" s="1"/>
  <c r="AI31" i="74"/>
  <c r="AI15" i="26"/>
  <c r="AI35" i="65"/>
  <c r="AI38" i="65" s="1"/>
  <c r="AI15" i="60"/>
  <c r="AI21" i="73"/>
  <c r="AL179" i="15"/>
  <c r="AL187" i="15" s="1"/>
  <c r="AL219" i="15"/>
  <c r="AI77" i="52"/>
  <c r="AI15" i="61"/>
  <c r="AI34" i="74"/>
  <c r="AI15" i="56"/>
  <c r="AI34" i="56" s="1"/>
  <c r="AI95" i="76"/>
  <c r="AJ135" i="13"/>
  <c r="AI132" i="13"/>
  <c r="AI29" i="42"/>
  <c r="AI28" i="30"/>
  <c r="AI65" i="13"/>
  <c r="AI43" i="72"/>
  <c r="AI46" i="72" s="1"/>
  <c r="AI21" i="52"/>
  <c r="AI39" i="66"/>
  <c r="AI55" i="52"/>
  <c r="AI95" i="52" s="1"/>
  <c r="AI27" i="24"/>
  <c r="AM329" i="15"/>
  <c r="AM330" i="15" s="1"/>
  <c r="AI114" i="76"/>
  <c r="AI46" i="73"/>
  <c r="AI15" i="70"/>
  <c r="AI15" i="69"/>
  <c r="AI20" i="62"/>
  <c r="AI15" i="58"/>
  <c r="AI15" i="47"/>
  <c r="AI15" i="46"/>
  <c r="AI15" i="44"/>
  <c r="AI14" i="42"/>
  <c r="AI32" i="42" s="1"/>
  <c r="AI15" i="29"/>
  <c r="AI15" i="27"/>
  <c r="AL327" i="15"/>
  <c r="AL16" i="15"/>
  <c r="AL329" i="15" l="1"/>
  <c r="AL330" i="15" s="1"/>
  <c r="AL319" i="15"/>
  <c r="AI135" i="13"/>
  <c r="F73" i="13"/>
  <c r="E73" i="13"/>
  <c r="F72" i="13"/>
  <c r="E72" i="13"/>
  <c r="F71" i="13"/>
  <c r="E71" i="13"/>
  <c r="F70" i="13"/>
  <c r="E70" i="13"/>
  <c r="F69" i="13"/>
  <c r="E69" i="13"/>
  <c r="B3" i="13"/>
  <c r="F8" i="13"/>
  <c r="E8" i="13"/>
  <c r="E74" i="13" l="1"/>
  <c r="G8" i="13"/>
  <c r="B69" i="13"/>
  <c r="B10" i="13"/>
  <c r="B76" i="13" s="1"/>
  <c r="F74" i="13"/>
  <c r="B17" i="13"/>
  <c r="G74" i="13" l="1"/>
  <c r="AH109" i="76"/>
  <c r="AH103" i="76"/>
  <c r="AH111" i="76" s="1"/>
  <c r="AH93" i="76"/>
  <c r="AH87" i="76"/>
  <c r="AH95" i="76" s="1"/>
  <c r="AH77" i="76"/>
  <c r="AH71" i="76"/>
  <c r="AH61" i="76"/>
  <c r="AH55" i="76"/>
  <c r="AH63" i="76" s="1"/>
  <c r="AH45" i="76"/>
  <c r="AH39" i="76"/>
  <c r="AH29" i="76"/>
  <c r="AH23" i="76"/>
  <c r="AH13" i="76"/>
  <c r="AH7" i="76"/>
  <c r="AH85" i="75"/>
  <c r="AH79" i="75"/>
  <c r="AH73" i="75"/>
  <c r="AH63" i="75"/>
  <c r="AH57" i="75"/>
  <c r="AH51" i="75"/>
  <c r="AH65" i="75" s="1"/>
  <c r="AH41" i="75"/>
  <c r="AH35" i="75"/>
  <c r="AH29" i="75"/>
  <c r="AH19" i="75"/>
  <c r="AH13" i="75"/>
  <c r="AH7" i="75"/>
  <c r="AH29" i="74"/>
  <c r="AH23" i="74"/>
  <c r="AH13" i="74"/>
  <c r="AH7" i="74"/>
  <c r="AH41" i="73"/>
  <c r="AH35" i="73"/>
  <c r="AH29" i="73"/>
  <c r="AH19" i="73"/>
  <c r="AH13" i="73"/>
  <c r="AH7" i="73"/>
  <c r="AH21" i="73" s="1"/>
  <c r="AH41" i="72"/>
  <c r="AH35" i="72"/>
  <c r="AH29" i="72"/>
  <c r="AH19" i="72"/>
  <c r="AH13" i="72"/>
  <c r="AH7" i="72"/>
  <c r="AH21" i="72" s="1"/>
  <c r="AH45" i="71"/>
  <c r="AH39" i="71"/>
  <c r="AH47" i="71" s="1"/>
  <c r="AH29" i="71"/>
  <c r="AH23" i="71"/>
  <c r="AH15" i="71"/>
  <c r="AH13" i="71"/>
  <c r="AH7" i="71"/>
  <c r="AH13" i="70"/>
  <c r="AH7" i="70"/>
  <c r="AH13" i="69"/>
  <c r="AH7" i="69"/>
  <c r="AH15" i="69" s="1"/>
  <c r="AH37" i="66"/>
  <c r="AH7" i="66"/>
  <c r="AH13" i="64"/>
  <c r="AH7" i="64"/>
  <c r="AH15" i="64" s="1"/>
  <c r="AH13" i="63"/>
  <c r="AH7" i="63"/>
  <c r="AH15" i="63" s="1"/>
  <c r="AH19" i="62"/>
  <c r="AH13" i="62"/>
  <c r="AH7" i="62"/>
  <c r="AH13" i="61"/>
  <c r="AH7" i="61"/>
  <c r="AH13" i="60"/>
  <c r="AH7" i="60"/>
  <c r="AH31" i="56"/>
  <c r="AH29" i="56"/>
  <c r="AH23" i="56"/>
  <c r="AH13" i="56"/>
  <c r="AH7" i="56"/>
  <c r="AH15" i="56" s="1"/>
  <c r="AH13" i="58"/>
  <c r="AH7" i="58"/>
  <c r="AH15" i="58" s="1"/>
  <c r="AH35" i="65"/>
  <c r="AH33" i="65"/>
  <c r="AH26" i="65"/>
  <c r="AH15" i="65"/>
  <c r="AH8" i="65"/>
  <c r="AH75" i="52"/>
  <c r="AH69" i="52"/>
  <c r="AH63" i="52"/>
  <c r="AH53" i="52"/>
  <c r="AH47" i="52"/>
  <c r="AH29" i="52"/>
  <c r="AH19" i="52"/>
  <c r="AH13" i="52"/>
  <c r="AH7" i="52"/>
  <c r="AH13" i="47"/>
  <c r="AH7" i="47"/>
  <c r="AH15" i="47" s="1"/>
  <c r="AH13" i="46"/>
  <c r="AH7" i="46"/>
  <c r="AH13" i="44"/>
  <c r="AH15" i="44" s="1"/>
  <c r="AH7" i="44"/>
  <c r="AH28" i="42"/>
  <c r="AH22" i="42"/>
  <c r="AH13" i="42"/>
  <c r="AH7" i="42"/>
  <c r="AH15" i="43"/>
  <c r="AH13" i="43"/>
  <c r="AH7" i="43"/>
  <c r="AH13" i="29"/>
  <c r="AH7" i="29"/>
  <c r="AH26" i="30"/>
  <c r="AH8" i="30"/>
  <c r="AH13" i="27"/>
  <c r="AH7" i="27"/>
  <c r="AH15" i="27" s="1"/>
  <c r="AH13" i="26"/>
  <c r="AH15" i="26" s="1"/>
  <c r="AH7" i="26"/>
  <c r="AH25" i="24"/>
  <c r="AH19" i="24"/>
  <c r="AH7" i="24"/>
  <c r="AH130" i="13"/>
  <c r="AH123" i="13"/>
  <c r="AH116" i="13"/>
  <c r="AH109" i="13"/>
  <c r="AH102" i="13"/>
  <c r="AH95" i="13"/>
  <c r="AH88" i="13"/>
  <c r="AH64" i="13"/>
  <c r="AH57" i="13"/>
  <c r="AH50" i="13"/>
  <c r="AH43" i="13"/>
  <c r="AH36" i="13"/>
  <c r="AH29" i="13"/>
  <c r="AH22" i="13"/>
  <c r="AH25" i="14"/>
  <c r="AH19" i="14"/>
  <c r="AH13" i="14"/>
  <c r="AH7" i="14"/>
  <c r="AK313" i="15"/>
  <c r="AK307" i="15"/>
  <c r="AK297" i="15"/>
  <c r="AK291" i="15"/>
  <c r="AK281" i="15"/>
  <c r="AK275" i="15"/>
  <c r="AK265" i="15"/>
  <c r="AK259" i="15"/>
  <c r="AK249" i="15"/>
  <c r="AK243" i="15"/>
  <c r="AK233" i="15"/>
  <c r="AK227" i="15"/>
  <c r="AK217" i="15"/>
  <c r="AK211" i="15"/>
  <c r="AK201" i="15"/>
  <c r="AK195" i="15"/>
  <c r="AK179" i="15"/>
  <c r="AK187" i="15" s="1"/>
  <c r="AK159" i="15"/>
  <c r="AK153" i="15"/>
  <c r="AK143" i="15"/>
  <c r="AK137" i="15"/>
  <c r="AK127" i="15"/>
  <c r="AK121" i="15"/>
  <c r="AK111" i="15"/>
  <c r="AK105" i="15"/>
  <c r="AK95" i="15"/>
  <c r="AK89" i="15"/>
  <c r="AK79" i="15"/>
  <c r="AK73" i="15"/>
  <c r="AK63" i="15"/>
  <c r="AK57" i="15"/>
  <c r="AK46" i="15"/>
  <c r="AK40" i="15"/>
  <c r="AK30" i="15"/>
  <c r="AK24" i="15"/>
  <c r="AK14" i="15"/>
  <c r="AK8" i="15"/>
  <c r="AK328" i="15" l="1"/>
  <c r="AH74" i="14"/>
  <c r="AK322" i="15" s="1"/>
  <c r="AH47" i="76"/>
  <c r="AK48" i="15"/>
  <c r="AH28" i="30"/>
  <c r="AH15" i="61"/>
  <c r="AH15" i="74"/>
  <c r="AH43" i="72"/>
  <c r="AH31" i="71"/>
  <c r="AH50" i="71" s="1"/>
  <c r="AH87" i="75"/>
  <c r="AK267" i="15"/>
  <c r="AH46" i="73"/>
  <c r="AH43" i="75"/>
  <c r="AH15" i="76"/>
  <c r="AH114" i="76" s="1"/>
  <c r="AK219" i="15"/>
  <c r="AH31" i="74"/>
  <c r="AH34" i="56"/>
  <c r="AH43" i="73"/>
  <c r="AH21" i="75"/>
  <c r="AH90" i="75" s="1"/>
  <c r="AH17" i="65"/>
  <c r="AH38" i="65" s="1"/>
  <c r="AH132" i="13"/>
  <c r="AH20" i="62"/>
  <c r="AH15" i="60"/>
  <c r="AH14" i="42"/>
  <c r="AH29" i="42"/>
  <c r="AH32" i="42" s="1"/>
  <c r="AH65" i="13"/>
  <c r="AH46" i="72"/>
  <c r="AH15" i="29"/>
  <c r="AH79" i="76"/>
  <c r="AH31" i="76"/>
  <c r="AK327" i="15"/>
  <c r="AH55" i="52"/>
  <c r="AK283" i="15"/>
  <c r="AK315" i="15"/>
  <c r="AK32" i="15"/>
  <c r="AK65" i="15"/>
  <c r="AK203" i="15"/>
  <c r="AK235" i="15"/>
  <c r="AK299" i="15"/>
  <c r="AH77" i="52"/>
  <c r="AH21" i="52"/>
  <c r="AH95" i="52" s="1"/>
  <c r="AH39" i="66"/>
  <c r="AH27" i="24"/>
  <c r="AK97" i="15"/>
  <c r="AK161" i="15"/>
  <c r="AK113" i="15"/>
  <c r="AK251" i="15"/>
  <c r="AK16" i="15"/>
  <c r="AK129" i="15"/>
  <c r="AK81" i="15"/>
  <c r="AK145" i="15"/>
  <c r="AH34" i="74"/>
  <c r="AH15" i="70"/>
  <c r="AH15" i="46"/>
  <c r="AG109" i="76"/>
  <c r="AG103" i="76"/>
  <c r="AG93" i="76"/>
  <c r="AG87" i="76"/>
  <c r="AG77" i="76"/>
  <c r="AG71" i="76"/>
  <c r="AG61" i="76"/>
  <c r="AG55" i="76"/>
  <c r="AG45" i="76"/>
  <c r="AG39" i="76"/>
  <c r="AG29" i="76"/>
  <c r="AG23" i="76"/>
  <c r="AG31" i="76" s="1"/>
  <c r="AG13" i="76"/>
  <c r="AG7" i="76"/>
  <c r="AG85" i="75"/>
  <c r="AG79" i="75"/>
  <c r="AG87" i="75" s="1"/>
  <c r="AG73" i="75"/>
  <c r="AG63" i="75"/>
  <c r="AG57" i="75"/>
  <c r="AG51" i="75"/>
  <c r="AG41" i="75"/>
  <c r="AG35" i="75"/>
  <c r="AG29" i="75"/>
  <c r="AG19" i="75"/>
  <c r="AG13" i="75"/>
  <c r="AG7" i="75"/>
  <c r="AG29" i="74"/>
  <c r="AG23" i="74"/>
  <c r="AG13" i="74"/>
  <c r="AG7" i="74"/>
  <c r="AG41" i="73"/>
  <c r="AG35" i="73"/>
  <c r="AG43" i="73" s="1"/>
  <c r="AG29" i="73"/>
  <c r="AG19" i="73"/>
  <c r="AG13" i="73"/>
  <c r="AG7" i="73"/>
  <c r="AG41" i="72"/>
  <c r="AG35" i="72"/>
  <c r="AG29" i="72"/>
  <c r="AG19" i="72"/>
  <c r="AG13" i="72"/>
  <c r="AG7" i="72"/>
  <c r="AG45" i="71"/>
  <c r="AG39" i="71"/>
  <c r="AG47" i="71" s="1"/>
  <c r="AG29" i="71"/>
  <c r="AG23" i="71"/>
  <c r="AG31" i="71" s="1"/>
  <c r="AG13" i="71"/>
  <c r="AG7" i="71"/>
  <c r="AG13" i="70"/>
  <c r="AG7" i="70"/>
  <c r="AG13" i="69"/>
  <c r="AG7" i="69"/>
  <c r="AG37" i="66"/>
  <c r="AG7" i="66"/>
  <c r="AG13" i="64"/>
  <c r="AG7" i="64"/>
  <c r="AG15" i="64" s="1"/>
  <c r="AG13" i="63"/>
  <c r="AG7" i="63"/>
  <c r="AG15" i="63" s="1"/>
  <c r="AG19" i="62"/>
  <c r="AG13" i="62"/>
  <c r="AG7" i="62"/>
  <c r="AG13" i="61"/>
  <c r="AG7" i="61"/>
  <c r="AG13" i="60"/>
  <c r="AG7" i="60"/>
  <c r="AG29" i="56"/>
  <c r="AG23" i="56"/>
  <c r="AG13" i="56"/>
  <c r="AG7" i="56"/>
  <c r="AG15" i="56" s="1"/>
  <c r="AG13" i="58"/>
  <c r="AG7" i="58"/>
  <c r="AG33" i="65"/>
  <c r="AG26" i="65"/>
  <c r="AG35" i="65" s="1"/>
  <c r="AG15" i="65"/>
  <c r="AG8" i="65"/>
  <c r="AG75" i="52"/>
  <c r="AG69" i="52"/>
  <c r="AG63" i="52"/>
  <c r="AG53" i="52"/>
  <c r="AG47" i="52"/>
  <c r="AG29" i="52"/>
  <c r="AG19" i="52"/>
  <c r="AG13" i="52"/>
  <c r="AG7" i="52"/>
  <c r="AG13" i="47"/>
  <c r="AG7" i="47"/>
  <c r="AG15" i="47" s="1"/>
  <c r="AG13" i="46"/>
  <c r="AG7" i="46"/>
  <c r="AG13" i="44"/>
  <c r="AG7" i="44"/>
  <c r="AG28" i="42"/>
  <c r="AG22" i="42"/>
  <c r="AG13" i="42"/>
  <c r="AG7" i="42"/>
  <c r="AG13" i="43"/>
  <c r="AG7" i="43"/>
  <c r="AG13" i="29"/>
  <c r="AG7" i="29"/>
  <c r="AG26" i="30"/>
  <c r="AG8" i="30"/>
  <c r="AG13" i="27"/>
  <c r="AG7" i="27"/>
  <c r="AG13" i="26"/>
  <c r="AG7" i="26"/>
  <c r="AG25" i="24"/>
  <c r="AG19" i="24"/>
  <c r="AG7" i="24"/>
  <c r="AG130" i="13"/>
  <c r="AG123" i="13"/>
  <c r="AG116" i="13"/>
  <c r="AG109" i="13"/>
  <c r="AG102" i="13"/>
  <c r="AG95" i="13"/>
  <c r="AG88" i="13"/>
  <c r="AG64" i="13"/>
  <c r="AG57" i="13"/>
  <c r="AG50" i="13"/>
  <c r="AG43" i="13"/>
  <c r="AG36" i="13"/>
  <c r="AG29" i="13"/>
  <c r="AG22" i="13"/>
  <c r="AG25" i="14"/>
  <c r="AG19" i="14"/>
  <c r="AG13" i="14"/>
  <c r="AG7" i="14"/>
  <c r="AJ313" i="15"/>
  <c r="AJ307" i="15"/>
  <c r="AJ297" i="15"/>
  <c r="AJ291" i="15"/>
  <c r="AJ281" i="15"/>
  <c r="AJ275" i="15"/>
  <c r="AJ265" i="15"/>
  <c r="AJ259" i="15"/>
  <c r="AJ249" i="15"/>
  <c r="AJ243" i="15"/>
  <c r="AJ233" i="15"/>
  <c r="AJ227" i="15"/>
  <c r="AJ217" i="15"/>
  <c r="AJ211" i="15"/>
  <c r="AJ201" i="15"/>
  <c r="AJ195" i="15"/>
  <c r="AJ179" i="15"/>
  <c r="AJ159" i="15"/>
  <c r="AJ153" i="15"/>
  <c r="AJ143" i="15"/>
  <c r="AJ137" i="15"/>
  <c r="AJ127" i="15"/>
  <c r="AJ121" i="15"/>
  <c r="AJ111" i="15"/>
  <c r="AJ105" i="15"/>
  <c r="AJ95" i="15"/>
  <c r="AJ89" i="15"/>
  <c r="AJ79" i="15"/>
  <c r="AJ73" i="15"/>
  <c r="AJ63" i="15"/>
  <c r="AJ57" i="15"/>
  <c r="AJ46" i="15"/>
  <c r="AJ40" i="15"/>
  <c r="AJ30" i="15"/>
  <c r="AJ24" i="15"/>
  <c r="AJ14" i="15"/>
  <c r="AJ8" i="15"/>
  <c r="AG74" i="14" l="1"/>
  <c r="AJ322" i="15" s="1"/>
  <c r="AJ328" i="15"/>
  <c r="AG15" i="76"/>
  <c r="AG77" i="52"/>
  <c r="AG31" i="74"/>
  <c r="AG15" i="58"/>
  <c r="AG15" i="61"/>
  <c r="AG47" i="76"/>
  <c r="AG111" i="76"/>
  <c r="AG15" i="71"/>
  <c r="AG50" i="71" s="1"/>
  <c r="AG21" i="72"/>
  <c r="AG21" i="75"/>
  <c r="AG63" i="76"/>
  <c r="AH135" i="13"/>
  <c r="AG17" i="65"/>
  <c r="AG31" i="56"/>
  <c r="AG43" i="72"/>
  <c r="AG15" i="74"/>
  <c r="AG34" i="74" s="1"/>
  <c r="AG43" i="75"/>
  <c r="AG90" i="75" s="1"/>
  <c r="AG79" i="76"/>
  <c r="AG15" i="29"/>
  <c r="AG15" i="26"/>
  <c r="AG55" i="52"/>
  <c r="AG21" i="73"/>
  <c r="AG65" i="75"/>
  <c r="AG20" i="62"/>
  <c r="AG15" i="60"/>
  <c r="AG29" i="42"/>
  <c r="AG28" i="30"/>
  <c r="AG132" i="13"/>
  <c r="AG65" i="13"/>
  <c r="AG135" i="13" s="1"/>
  <c r="AG21" i="52"/>
  <c r="AG15" i="46"/>
  <c r="AG95" i="76"/>
  <c r="AG39" i="66"/>
  <c r="AJ327" i="15"/>
  <c r="AG27" i="24"/>
  <c r="AJ97" i="15"/>
  <c r="AJ48" i="15"/>
  <c r="AJ81" i="15"/>
  <c r="AJ113" i="15"/>
  <c r="AJ145" i="15"/>
  <c r="AJ187" i="15"/>
  <c r="AJ251" i="15"/>
  <c r="AJ283" i="15"/>
  <c r="AJ315" i="15"/>
  <c r="AJ65" i="15"/>
  <c r="AJ203" i="15"/>
  <c r="AJ267" i="15"/>
  <c r="AG95" i="52"/>
  <c r="AJ129" i="15"/>
  <c r="AK329" i="15"/>
  <c r="AK330" i="15" s="1"/>
  <c r="AJ299" i="15"/>
  <c r="AK319" i="15"/>
  <c r="AJ161" i="15"/>
  <c r="AJ235" i="15"/>
  <c r="AJ32" i="15"/>
  <c r="AJ219" i="15"/>
  <c r="AG46" i="73"/>
  <c r="AG46" i="72"/>
  <c r="AG15" i="70"/>
  <c r="AG15" i="69"/>
  <c r="AG34" i="56"/>
  <c r="AG38" i="65"/>
  <c r="AG15" i="44"/>
  <c r="AG14" i="42"/>
  <c r="AG15" i="43"/>
  <c r="AG15" i="27"/>
  <c r="AJ16" i="15"/>
  <c r="AF109" i="76"/>
  <c r="AF103" i="76"/>
  <c r="AF93" i="76"/>
  <c r="AF87" i="76"/>
  <c r="AF77" i="76"/>
  <c r="AF71" i="76"/>
  <c r="AF61" i="76"/>
  <c r="AF55" i="76"/>
  <c r="AF45" i="76"/>
  <c r="AF39" i="76"/>
  <c r="AF29" i="76"/>
  <c r="AF23" i="76"/>
  <c r="AF13" i="76"/>
  <c r="AF7" i="76"/>
  <c r="AF15" i="76" s="1"/>
  <c r="AF85" i="75"/>
  <c r="AF79" i="75"/>
  <c r="AF73" i="75"/>
  <c r="AF63" i="75"/>
  <c r="AF57" i="75"/>
  <c r="AF65" i="75" s="1"/>
  <c r="AF51" i="75"/>
  <c r="AF41" i="75"/>
  <c r="AF35" i="75"/>
  <c r="AF29" i="75"/>
  <c r="AF19" i="75"/>
  <c r="AF13" i="75"/>
  <c r="AF7" i="75"/>
  <c r="AF29" i="74"/>
  <c r="AF23" i="74"/>
  <c r="AF13" i="74"/>
  <c r="AF7" i="74"/>
  <c r="AF15" i="74" s="1"/>
  <c r="AF41" i="73"/>
  <c r="AF35" i="73"/>
  <c r="AF29" i="73"/>
  <c r="AF19" i="73"/>
  <c r="AF13" i="73"/>
  <c r="AF21" i="73" s="1"/>
  <c r="AF7" i="73"/>
  <c r="AF41" i="72"/>
  <c r="AF35" i="72"/>
  <c r="AF29" i="72"/>
  <c r="AF19" i="72"/>
  <c r="AF13" i="72"/>
  <c r="AF7" i="72"/>
  <c r="AF45" i="71"/>
  <c r="AF39" i="71"/>
  <c r="AF29" i="71"/>
  <c r="AF23" i="71"/>
  <c r="AF31" i="71" s="1"/>
  <c r="AF13" i="71"/>
  <c r="AF7" i="71"/>
  <c r="AF15" i="71" s="1"/>
  <c r="AF13" i="70"/>
  <c r="AF7" i="70"/>
  <c r="AF13" i="69"/>
  <c r="AF7" i="69"/>
  <c r="AF37" i="66"/>
  <c r="AF7" i="66"/>
  <c r="AF13" i="64"/>
  <c r="AF7" i="64"/>
  <c r="AF15" i="64" s="1"/>
  <c r="AF13" i="63"/>
  <c r="AF7" i="63"/>
  <c r="AF19" i="62"/>
  <c r="AF13" i="62"/>
  <c r="AF7" i="62"/>
  <c r="AF13" i="61"/>
  <c r="AF7" i="61"/>
  <c r="AF13" i="60"/>
  <c r="AF7" i="60"/>
  <c r="AF15" i="60" s="1"/>
  <c r="AF29" i="56"/>
  <c r="AF23" i="56"/>
  <c r="AF13" i="56"/>
  <c r="AF7" i="56"/>
  <c r="AF15" i="56" s="1"/>
  <c r="AF13" i="58"/>
  <c r="AF7" i="58"/>
  <c r="AF33" i="65"/>
  <c r="AF26" i="65"/>
  <c r="AF35" i="65" s="1"/>
  <c r="AF15" i="65"/>
  <c r="AF8" i="65"/>
  <c r="AF17" i="65" s="1"/>
  <c r="AF38" i="65" s="1"/>
  <c r="AF75" i="52"/>
  <c r="AF69" i="52"/>
  <c r="AF63" i="52"/>
  <c r="AF53" i="52"/>
  <c r="AF47" i="52"/>
  <c r="AF29" i="52"/>
  <c r="AF19" i="52"/>
  <c r="AF13" i="52"/>
  <c r="AF7" i="52"/>
  <c r="AF13" i="47"/>
  <c r="AF7" i="47"/>
  <c r="AF13" i="46"/>
  <c r="AF7" i="46"/>
  <c r="AF13" i="44"/>
  <c r="AF7" i="44"/>
  <c r="AF28" i="42"/>
  <c r="AF22" i="42"/>
  <c r="AF13" i="42"/>
  <c r="AF7" i="42"/>
  <c r="AF13" i="43"/>
  <c r="AF7" i="43"/>
  <c r="AF13" i="29"/>
  <c r="AF7" i="29"/>
  <c r="AF26" i="30"/>
  <c r="AF8" i="30"/>
  <c r="AF13" i="27"/>
  <c r="AF7" i="27"/>
  <c r="AF13" i="26"/>
  <c r="AF7" i="26"/>
  <c r="AF15" i="26" s="1"/>
  <c r="AF25" i="24"/>
  <c r="AF19" i="24"/>
  <c r="AF7" i="24"/>
  <c r="AF130" i="13"/>
  <c r="AF123" i="13"/>
  <c r="AF116" i="13"/>
  <c r="AF109" i="13"/>
  <c r="AF102" i="13"/>
  <c r="AF95" i="13"/>
  <c r="AF88" i="13"/>
  <c r="AF64" i="13"/>
  <c r="AF57" i="13"/>
  <c r="AF50" i="13"/>
  <c r="AF43" i="13"/>
  <c r="AF36" i="13"/>
  <c r="AF29" i="13"/>
  <c r="AF22" i="13"/>
  <c r="AF25" i="14"/>
  <c r="AF19" i="14"/>
  <c r="AF13" i="14"/>
  <c r="AF7" i="14"/>
  <c r="AI313" i="15"/>
  <c r="AI307" i="15"/>
  <c r="AI297" i="15"/>
  <c r="AI291" i="15"/>
  <c r="AI281" i="15"/>
  <c r="AI275" i="15"/>
  <c r="AI265" i="15"/>
  <c r="AI259" i="15"/>
  <c r="AI249" i="15"/>
  <c r="AI243" i="15"/>
  <c r="AI233" i="15"/>
  <c r="AI227" i="15"/>
  <c r="AI217" i="15"/>
  <c r="AI211" i="15"/>
  <c r="AI201" i="15"/>
  <c r="AI195" i="15"/>
  <c r="AI178" i="15"/>
  <c r="AI177" i="15"/>
  <c r="AI176" i="15"/>
  <c r="AI175" i="15"/>
  <c r="AI159" i="15"/>
  <c r="AI153" i="15"/>
  <c r="AI143" i="15"/>
  <c r="AI137" i="15"/>
  <c r="AI127" i="15"/>
  <c r="AI121" i="15"/>
  <c r="AI111" i="15"/>
  <c r="AI105" i="15"/>
  <c r="AI95" i="15"/>
  <c r="AI89" i="15"/>
  <c r="AI79" i="15"/>
  <c r="AI73" i="15"/>
  <c r="AI63" i="15"/>
  <c r="AI57" i="15"/>
  <c r="AI46" i="15"/>
  <c r="AI40" i="15"/>
  <c r="AI30" i="15"/>
  <c r="AI24" i="15"/>
  <c r="AI14" i="15"/>
  <c r="AI8" i="15"/>
  <c r="AI328" i="15" l="1"/>
  <c r="AF74" i="14"/>
  <c r="AI322" i="15" s="1"/>
  <c r="AI32" i="15"/>
  <c r="AG114" i="76"/>
  <c r="AF63" i="76"/>
  <c r="AI283" i="15"/>
  <c r="AI219" i="15"/>
  <c r="AI97" i="15"/>
  <c r="AI65" i="15"/>
  <c r="AI129" i="15"/>
  <c r="AI161" i="15"/>
  <c r="AF15" i="61"/>
  <c r="AF77" i="52"/>
  <c r="AF21" i="75"/>
  <c r="AF43" i="73"/>
  <c r="AF87" i="75"/>
  <c r="AF28" i="30"/>
  <c r="AF31" i="56"/>
  <c r="AF34" i="56" s="1"/>
  <c r="AG32" i="42"/>
  <c r="AF46" i="73"/>
  <c r="AF15" i="63"/>
  <c r="AF47" i="71"/>
  <c r="AF31" i="74"/>
  <c r="AF34" i="74" s="1"/>
  <c r="AF31" i="76"/>
  <c r="AF114" i="76" s="1"/>
  <c r="AF21" i="72"/>
  <c r="AF132" i="13"/>
  <c r="AF135" i="13" s="1"/>
  <c r="AF20" i="62"/>
  <c r="AF29" i="42"/>
  <c r="AF65" i="13"/>
  <c r="AF43" i="72"/>
  <c r="AF21" i="52"/>
  <c r="AF79" i="76"/>
  <c r="AF95" i="76"/>
  <c r="AF47" i="76"/>
  <c r="AF111" i="76"/>
  <c r="AF43" i="75"/>
  <c r="AI113" i="15"/>
  <c r="AI145" i="15"/>
  <c r="AI179" i="15"/>
  <c r="AI187" i="15" s="1"/>
  <c r="AI203" i="15"/>
  <c r="AI235" i="15"/>
  <c r="AI267" i="15"/>
  <c r="AF55" i="52"/>
  <c r="AI327" i="15"/>
  <c r="AF39" i="66"/>
  <c r="AF27" i="24"/>
  <c r="AJ319" i="15"/>
  <c r="AI315" i="15"/>
  <c r="AI48" i="15"/>
  <c r="AJ329" i="15"/>
  <c r="AJ330" i="15" s="1"/>
  <c r="AI251" i="15"/>
  <c r="AI16" i="15"/>
  <c r="AI81" i="15"/>
  <c r="AI299" i="15"/>
  <c r="AF90" i="75"/>
  <c r="AF46" i="72"/>
  <c r="AF50" i="71"/>
  <c r="AF15" i="70"/>
  <c r="AF15" i="69"/>
  <c r="AF15" i="58"/>
  <c r="AF15" i="47"/>
  <c r="AF15" i="46"/>
  <c r="AF15" i="44"/>
  <c r="AF14" i="42"/>
  <c r="AF32" i="42" s="1"/>
  <c r="AF15" i="43"/>
  <c r="AF15" i="29"/>
  <c r="AF15" i="27"/>
  <c r="D29" i="76"/>
  <c r="AE109" i="76"/>
  <c r="AE103" i="76"/>
  <c r="AE93" i="76"/>
  <c r="AE87" i="76"/>
  <c r="AE77" i="76"/>
  <c r="AE71" i="76"/>
  <c r="AE61" i="76"/>
  <c r="AE55" i="76"/>
  <c r="AE45" i="76"/>
  <c r="AE39" i="76"/>
  <c r="AE29" i="76"/>
  <c r="AE23" i="76"/>
  <c r="AE31" i="76" s="1"/>
  <c r="AE13" i="76"/>
  <c r="AE7" i="76"/>
  <c r="AE85" i="75"/>
  <c r="AE79" i="75"/>
  <c r="AE87" i="75" s="1"/>
  <c r="AE73" i="75"/>
  <c r="AE63" i="75"/>
  <c r="AE57" i="75"/>
  <c r="AE51" i="75"/>
  <c r="AE41" i="75"/>
  <c r="AE35" i="75"/>
  <c r="AE29" i="75"/>
  <c r="AE19" i="75"/>
  <c r="AE13" i="75"/>
  <c r="AE7" i="75"/>
  <c r="AE29" i="74"/>
  <c r="AE23" i="74"/>
  <c r="AE13" i="74"/>
  <c r="AE7" i="74"/>
  <c r="AE15" i="74" s="1"/>
  <c r="AE41" i="73"/>
  <c r="AE35" i="73"/>
  <c r="AE29" i="73"/>
  <c r="AE19" i="73"/>
  <c r="AE13" i="73"/>
  <c r="AE7" i="73"/>
  <c r="AE41" i="72"/>
  <c r="AE35" i="72"/>
  <c r="AE43" i="72" s="1"/>
  <c r="AE29" i="72"/>
  <c r="AE19" i="72"/>
  <c r="AE13" i="72"/>
  <c r="AE7" i="72"/>
  <c r="AE45" i="71"/>
  <c r="AE39" i="71"/>
  <c r="AE29" i="71"/>
  <c r="AE23" i="71"/>
  <c r="AE31" i="71" s="1"/>
  <c r="AE13" i="71"/>
  <c r="AE7" i="71"/>
  <c r="AE13" i="70"/>
  <c r="AE7" i="70"/>
  <c r="AE13" i="69"/>
  <c r="AE7" i="69"/>
  <c r="AE37" i="66"/>
  <c r="AE7" i="66"/>
  <c r="AE13" i="64"/>
  <c r="AE7" i="64"/>
  <c r="AE13" i="63"/>
  <c r="AE7" i="63"/>
  <c r="AE15" i="63" s="1"/>
  <c r="AE19" i="62"/>
  <c r="AE13" i="62"/>
  <c r="AE7" i="62"/>
  <c r="AE13" i="61"/>
  <c r="AE7" i="61"/>
  <c r="AE13" i="60"/>
  <c r="AE7" i="60"/>
  <c r="AE29" i="56"/>
  <c r="AE23" i="56"/>
  <c r="AE31" i="56" s="1"/>
  <c r="AE13" i="56"/>
  <c r="AE7" i="56"/>
  <c r="AE15" i="56" s="1"/>
  <c r="AE13" i="58"/>
  <c r="AE7" i="58"/>
  <c r="AD33" i="65"/>
  <c r="AD26" i="65"/>
  <c r="AD15" i="65"/>
  <c r="AD8" i="65"/>
  <c r="AD17" i="65" s="1"/>
  <c r="AE33" i="65"/>
  <c r="AE26" i="65"/>
  <c r="AE35" i="65" s="1"/>
  <c r="AE15" i="65"/>
  <c r="AE8" i="65"/>
  <c r="AE17" i="65" s="1"/>
  <c r="D7" i="52"/>
  <c r="AE75" i="52"/>
  <c r="AE69" i="52"/>
  <c r="AE77" i="52" s="1"/>
  <c r="AE63" i="52"/>
  <c r="AE53" i="52"/>
  <c r="AE47" i="52"/>
  <c r="AE29" i="52"/>
  <c r="AE19" i="52"/>
  <c r="AE13" i="52"/>
  <c r="AE7" i="52"/>
  <c r="AE13" i="47"/>
  <c r="AE7" i="47"/>
  <c r="AE13" i="46"/>
  <c r="AE7" i="46"/>
  <c r="AE13" i="44"/>
  <c r="AE7" i="44"/>
  <c r="AE28" i="42"/>
  <c r="AE22" i="42"/>
  <c r="AE13" i="42"/>
  <c r="AE7" i="42"/>
  <c r="AD13" i="43"/>
  <c r="AD7" i="43"/>
  <c r="AD15" i="43" s="1"/>
  <c r="AE13" i="43"/>
  <c r="AE7" i="43"/>
  <c r="AE13" i="29"/>
  <c r="AE7" i="29"/>
  <c r="AE26" i="30"/>
  <c r="AE28" i="30" s="1"/>
  <c r="AE8" i="30"/>
  <c r="AE13" i="27"/>
  <c r="AE15" i="27" s="1"/>
  <c r="AE7" i="27"/>
  <c r="AE13" i="26"/>
  <c r="AE7" i="26"/>
  <c r="AD130" i="13"/>
  <c r="AD123" i="13"/>
  <c r="AD116" i="13"/>
  <c r="AD109" i="13"/>
  <c r="AD102" i="13"/>
  <c r="AD95" i="13"/>
  <c r="AD88" i="13"/>
  <c r="AD64" i="13"/>
  <c r="AD57" i="13"/>
  <c r="AD50" i="13"/>
  <c r="AD43" i="13"/>
  <c r="AD36" i="13"/>
  <c r="AD29" i="13"/>
  <c r="AD22" i="13"/>
  <c r="AE39" i="66" l="1"/>
  <c r="AF95" i="52"/>
  <c r="AE15" i="64"/>
  <c r="AE29" i="42"/>
  <c r="AE43" i="75"/>
  <c r="AE63" i="76"/>
  <c r="AE47" i="71"/>
  <c r="AD35" i="65"/>
  <c r="AD38" i="65"/>
  <c r="AE15" i="26"/>
  <c r="AE15" i="70"/>
  <c r="AE21" i="72"/>
  <c r="AE21" i="73"/>
  <c r="AE46" i="73" s="1"/>
  <c r="AE31" i="74"/>
  <c r="AE34" i="74" s="1"/>
  <c r="AE65" i="75"/>
  <c r="AE79" i="76"/>
  <c r="AE38" i="65"/>
  <c r="AE34" i="56"/>
  <c r="AE15" i="61"/>
  <c r="AE43" i="73"/>
  <c r="AE21" i="75"/>
  <c r="AE15" i="47"/>
  <c r="AE15" i="71"/>
  <c r="AE50" i="71" s="1"/>
  <c r="AE47" i="76"/>
  <c r="AE111" i="76"/>
  <c r="AD132" i="13"/>
  <c r="AD65" i="13"/>
  <c r="AE20" i="62"/>
  <c r="AE15" i="60"/>
  <c r="AE15" i="44"/>
  <c r="AE14" i="42"/>
  <c r="AE32" i="42" s="1"/>
  <c r="AE46" i="72"/>
  <c r="AE21" i="52"/>
  <c r="AE15" i="29"/>
  <c r="AE15" i="76"/>
  <c r="AE95" i="76"/>
  <c r="AI329" i="15"/>
  <c r="AI330" i="15" s="1"/>
  <c r="AI319" i="15"/>
  <c r="AE55" i="52"/>
  <c r="AE15" i="69"/>
  <c r="AE15" i="58"/>
  <c r="AE15" i="46"/>
  <c r="AE15" i="43"/>
  <c r="AD135" i="13" l="1"/>
  <c r="AE90" i="75"/>
  <c r="AE95" i="52"/>
  <c r="AE114" i="76"/>
  <c r="AE25" i="24"/>
  <c r="AE19" i="24"/>
  <c r="AE7" i="24"/>
  <c r="AE130" i="13"/>
  <c r="AE123" i="13"/>
  <c r="AE116" i="13"/>
  <c r="AE109" i="13"/>
  <c r="AE102" i="13"/>
  <c r="AE95" i="13"/>
  <c r="AE88" i="13"/>
  <c r="AE64" i="13"/>
  <c r="AE57" i="13"/>
  <c r="AE50" i="13"/>
  <c r="AE43" i="13"/>
  <c r="AE36" i="13"/>
  <c r="AE29" i="13"/>
  <c r="AE22" i="13"/>
  <c r="AE25" i="14"/>
  <c r="AE19" i="14"/>
  <c r="AE13" i="14"/>
  <c r="AE7" i="14"/>
  <c r="AH313" i="15"/>
  <c r="AH307" i="15"/>
  <c r="AH297" i="15"/>
  <c r="AH291" i="15"/>
  <c r="AH281" i="15"/>
  <c r="AH275" i="15"/>
  <c r="AH265" i="15"/>
  <c r="AH259" i="15"/>
  <c r="AH249" i="15"/>
  <c r="AH243" i="15"/>
  <c r="AH233" i="15"/>
  <c r="AH227" i="15"/>
  <c r="AH217" i="15"/>
  <c r="AH211" i="15"/>
  <c r="AH201" i="15"/>
  <c r="AH195" i="15"/>
  <c r="AH178" i="15"/>
  <c r="AH177" i="15"/>
  <c r="AH176" i="15"/>
  <c r="AH175" i="15"/>
  <c r="AH159" i="15"/>
  <c r="AH153" i="15"/>
  <c r="AH143" i="15"/>
  <c r="AH137" i="15"/>
  <c r="AH127" i="15"/>
  <c r="AH121" i="15"/>
  <c r="AH111" i="15"/>
  <c r="AH105" i="15"/>
  <c r="AH95" i="15"/>
  <c r="AH89" i="15"/>
  <c r="AH79" i="15"/>
  <c r="AH73" i="15"/>
  <c r="AH63" i="15"/>
  <c r="AH57" i="15"/>
  <c r="AH46" i="15"/>
  <c r="AH40" i="15"/>
  <c r="AH30" i="15"/>
  <c r="AH24" i="15"/>
  <c r="AH14" i="15"/>
  <c r="AH8" i="15"/>
  <c r="AH328" i="15" l="1"/>
  <c r="AE74" i="14"/>
  <c r="AH322" i="15" s="1"/>
  <c r="AH283" i="15"/>
  <c r="AH251" i="15"/>
  <c r="AH315" i="15"/>
  <c r="AH203" i="15"/>
  <c r="AH48" i="15"/>
  <c r="AH81" i="15"/>
  <c r="AH145" i="15"/>
  <c r="AE132" i="13"/>
  <c r="AE65" i="13"/>
  <c r="AH129" i="15"/>
  <c r="AH179" i="15"/>
  <c r="AH187" i="15" s="1"/>
  <c r="AH219" i="15"/>
  <c r="AH97" i="15"/>
  <c r="AH161" i="15"/>
  <c r="AH267" i="15"/>
  <c r="AH113" i="15"/>
  <c r="AH235" i="15"/>
  <c r="AH299" i="15"/>
  <c r="AH32" i="15"/>
  <c r="AH65" i="15"/>
  <c r="AE27" i="24"/>
  <c r="AH327" i="15"/>
  <c r="AH16" i="15"/>
  <c r="AE135" i="13" l="1"/>
  <c r="AH329" i="15"/>
  <c r="AH330" i="15" s="1"/>
  <c r="AH319" i="15"/>
  <c r="AD109" i="76"/>
  <c r="AD103" i="76"/>
  <c r="AD111" i="76" s="1"/>
  <c r="AD93" i="76"/>
  <c r="AD87" i="76"/>
  <c r="AD77" i="76"/>
  <c r="AD71" i="76"/>
  <c r="AD79" i="76" s="1"/>
  <c r="AD61" i="76"/>
  <c r="AD55" i="76"/>
  <c r="AD45" i="76"/>
  <c r="AD39" i="76"/>
  <c r="AD29" i="76"/>
  <c r="AD23" i="76"/>
  <c r="AD13" i="76"/>
  <c r="AD7" i="76"/>
  <c r="AD15" i="76" s="1"/>
  <c r="AD85" i="75"/>
  <c r="AD79" i="75"/>
  <c r="AD73" i="75"/>
  <c r="AD63" i="75"/>
  <c r="AD57" i="75"/>
  <c r="AD51" i="75"/>
  <c r="AD41" i="75"/>
  <c r="AD35" i="75"/>
  <c r="AD29" i="75"/>
  <c r="AD19" i="75"/>
  <c r="AD13" i="75"/>
  <c r="AD7" i="75"/>
  <c r="AD29" i="74"/>
  <c r="AD23" i="74"/>
  <c r="AD13" i="74"/>
  <c r="AD7" i="74"/>
  <c r="AD43" i="73"/>
  <c r="AD41" i="73"/>
  <c r="AD35" i="73"/>
  <c r="AD29" i="73"/>
  <c r="AD19" i="73"/>
  <c r="AD13" i="73"/>
  <c r="AD7" i="73"/>
  <c r="AD41" i="72"/>
  <c r="AD35" i="72"/>
  <c r="AD29" i="72"/>
  <c r="AD19" i="72"/>
  <c r="AD13" i="72"/>
  <c r="AD7" i="72"/>
  <c r="AD45" i="71"/>
  <c r="AD39" i="71"/>
  <c r="AD29" i="71"/>
  <c r="AD23" i="71"/>
  <c r="AD13" i="71"/>
  <c r="AD7" i="71"/>
  <c r="AD13" i="70"/>
  <c r="AD7" i="70"/>
  <c r="AD15" i="70" s="1"/>
  <c r="AD13" i="69"/>
  <c r="AD7" i="69"/>
  <c r="AD37" i="66"/>
  <c r="AD7" i="66"/>
  <c r="AD13" i="64"/>
  <c r="AD7" i="64"/>
  <c r="AD15" i="64" s="1"/>
  <c r="AD13" i="63"/>
  <c r="AD7" i="63"/>
  <c r="AD19" i="62"/>
  <c r="AD13" i="62"/>
  <c r="AD7" i="62"/>
  <c r="AD13" i="61"/>
  <c r="AD7" i="61"/>
  <c r="AD13" i="60"/>
  <c r="AD7" i="60"/>
  <c r="AD15" i="60" s="1"/>
  <c r="AD29" i="56"/>
  <c r="AD23" i="56"/>
  <c r="AD31" i="56" s="1"/>
  <c r="AD13" i="56"/>
  <c r="AD7" i="56"/>
  <c r="AD13" i="58"/>
  <c r="AD7" i="58"/>
  <c r="AD75" i="52"/>
  <c r="AD69" i="52"/>
  <c r="AD63" i="52"/>
  <c r="AD53" i="52"/>
  <c r="AD47" i="52"/>
  <c r="AD29" i="52"/>
  <c r="AD19" i="52"/>
  <c r="AD13" i="52"/>
  <c r="AD7" i="52"/>
  <c r="AD13" i="47"/>
  <c r="AD7" i="47"/>
  <c r="AD15" i="47" s="1"/>
  <c r="AD13" i="46"/>
  <c r="AD7" i="46"/>
  <c r="AD13" i="44"/>
  <c r="AD7" i="44"/>
  <c r="AD29" i="42"/>
  <c r="AD28" i="42"/>
  <c r="AD22" i="42"/>
  <c r="AD13" i="42"/>
  <c r="AD7" i="42"/>
  <c r="AD13" i="29"/>
  <c r="AD7" i="29"/>
  <c r="AD26" i="30"/>
  <c r="AD8" i="30"/>
  <c r="AD13" i="27"/>
  <c r="AD7" i="27"/>
  <c r="AD13" i="26"/>
  <c r="AD15" i="26" s="1"/>
  <c r="AD7" i="26"/>
  <c r="AD25" i="24"/>
  <c r="AD19" i="24"/>
  <c r="AD7" i="24"/>
  <c r="AD25" i="14"/>
  <c r="AD19" i="14"/>
  <c r="AD13" i="14"/>
  <c r="AD7" i="14"/>
  <c r="AG313" i="15"/>
  <c r="AG307" i="15"/>
  <c r="AG297" i="15"/>
  <c r="AG291" i="15"/>
  <c r="AG281" i="15"/>
  <c r="AG275" i="15"/>
  <c r="AG265" i="15"/>
  <c r="AG259" i="15"/>
  <c r="AG249" i="15"/>
  <c r="AG243" i="15"/>
  <c r="AG233" i="15"/>
  <c r="AG227" i="15"/>
  <c r="AG217" i="15"/>
  <c r="AG211" i="15"/>
  <c r="AG201" i="15"/>
  <c r="AG195" i="15"/>
  <c r="AG179" i="15"/>
  <c r="AG159" i="15"/>
  <c r="AG153" i="15"/>
  <c r="AG143" i="15"/>
  <c r="AG137" i="15"/>
  <c r="AG127" i="15"/>
  <c r="AG121" i="15"/>
  <c r="AG111" i="15"/>
  <c r="AG105" i="15"/>
  <c r="AG95" i="15"/>
  <c r="AG89" i="15"/>
  <c r="AG79" i="15"/>
  <c r="AG73" i="15"/>
  <c r="AG63" i="15"/>
  <c r="AG57" i="15"/>
  <c r="AG46" i="15"/>
  <c r="AG40" i="15"/>
  <c r="AG30" i="15"/>
  <c r="AG24" i="15"/>
  <c r="AG14" i="15"/>
  <c r="AG8" i="15"/>
  <c r="AG328" i="15" l="1"/>
  <c r="AD74" i="14"/>
  <c r="AG322" i="15" s="1"/>
  <c r="AD47" i="76"/>
  <c r="AD15" i="71"/>
  <c r="AD21" i="75"/>
  <c r="AD15" i="61"/>
  <c r="AD15" i="74"/>
  <c r="AD47" i="71"/>
  <c r="AD21" i="73"/>
  <c r="AD46" i="73" s="1"/>
  <c r="AG81" i="15"/>
  <c r="AG145" i="15"/>
  <c r="AG219" i="15"/>
  <c r="AG283" i="15"/>
  <c r="AD15" i="63"/>
  <c r="AD31" i="74"/>
  <c r="AD34" i="74" s="1"/>
  <c r="AD65" i="75"/>
  <c r="AD31" i="76"/>
  <c r="AD28" i="30"/>
  <c r="AD21" i="72"/>
  <c r="AD87" i="75"/>
  <c r="AG48" i="15"/>
  <c r="AG113" i="15"/>
  <c r="AG315" i="15"/>
  <c r="AD15" i="56"/>
  <c r="AD34" i="56" s="1"/>
  <c r="AD63" i="76"/>
  <c r="AD31" i="71"/>
  <c r="AD50" i="71" s="1"/>
  <c r="AD15" i="69"/>
  <c r="AD20" i="62"/>
  <c r="AD43" i="72"/>
  <c r="AD46" i="72" s="1"/>
  <c r="AG251" i="15"/>
  <c r="AD55" i="52"/>
  <c r="AD77" i="52"/>
  <c r="AD95" i="76"/>
  <c r="AD114" i="76" s="1"/>
  <c r="AD43" i="75"/>
  <c r="AD39" i="66"/>
  <c r="AG327" i="15"/>
  <c r="AG187" i="15"/>
  <c r="AG32" i="15"/>
  <c r="AG65" i="15"/>
  <c r="AG129" i="15"/>
  <c r="AG161" i="15"/>
  <c r="AG203" i="15"/>
  <c r="AG299" i="15"/>
  <c r="AD21" i="52"/>
  <c r="AD95" i="52" s="1"/>
  <c r="AD27" i="24"/>
  <c r="AG16" i="15"/>
  <c r="AG267" i="15"/>
  <c r="AG97" i="15"/>
  <c r="AG235" i="15"/>
  <c r="AD15" i="58"/>
  <c r="AD15" i="46"/>
  <c r="AD15" i="44"/>
  <c r="AD14" i="42"/>
  <c r="AD32" i="42" s="1"/>
  <c r="AD15" i="29"/>
  <c r="AD15" i="27"/>
  <c r="AC7" i="76"/>
  <c r="AC13" i="76"/>
  <c r="AC23" i="76"/>
  <c r="AC29" i="76"/>
  <c r="AC39" i="76"/>
  <c r="AC47" i="76" s="1"/>
  <c r="AC45" i="76"/>
  <c r="AC55" i="76"/>
  <c r="AC61" i="76"/>
  <c r="AC71" i="76"/>
  <c r="AC77" i="76"/>
  <c r="AC87" i="76"/>
  <c r="AC93" i="76"/>
  <c r="AC103" i="76"/>
  <c r="AC109" i="76"/>
  <c r="AC85" i="75"/>
  <c r="AC79" i="75"/>
  <c r="AC73" i="75"/>
  <c r="AC63" i="75"/>
  <c r="AC57" i="75"/>
  <c r="AC51" i="75"/>
  <c r="AC41" i="75"/>
  <c r="AC35" i="75"/>
  <c r="AC29" i="75"/>
  <c r="AC19" i="75"/>
  <c r="AC13" i="75"/>
  <c r="AC7" i="75"/>
  <c r="AC29" i="74"/>
  <c r="AC23" i="74"/>
  <c r="AC13" i="74"/>
  <c r="AC7" i="74"/>
  <c r="AC41" i="73"/>
  <c r="AC35" i="73"/>
  <c r="AC43" i="73" s="1"/>
  <c r="AC29" i="73"/>
  <c r="AC19" i="73"/>
  <c r="AC13" i="73"/>
  <c r="AC7" i="73"/>
  <c r="AC41" i="72"/>
  <c r="AC35" i="72"/>
  <c r="AC29" i="72"/>
  <c r="AC19" i="72"/>
  <c r="AC13" i="72"/>
  <c r="AC7" i="72"/>
  <c r="AC45" i="71"/>
  <c r="AC39" i="71"/>
  <c r="AC29" i="71"/>
  <c r="AC23" i="71"/>
  <c r="AC13" i="71"/>
  <c r="AC15" i="71" s="1"/>
  <c r="AC7" i="71"/>
  <c r="AC13" i="70"/>
  <c r="AC7" i="70"/>
  <c r="AC13" i="69"/>
  <c r="AC7" i="69"/>
  <c r="AC37" i="66"/>
  <c r="AC7" i="66"/>
  <c r="AC13" i="64"/>
  <c r="AC7" i="64"/>
  <c r="AC13" i="63"/>
  <c r="AC7" i="63"/>
  <c r="AC19" i="62"/>
  <c r="AC13" i="62"/>
  <c r="AC7" i="62"/>
  <c r="AC13" i="61"/>
  <c r="AC7" i="61"/>
  <c r="AC13" i="60"/>
  <c r="AC7" i="60"/>
  <c r="AC29" i="56"/>
  <c r="AC23" i="56"/>
  <c r="AC13" i="56"/>
  <c r="AC7" i="56"/>
  <c r="AC13" i="58"/>
  <c r="AC7" i="58"/>
  <c r="AC33" i="65"/>
  <c r="AC26" i="65"/>
  <c r="AC35" i="65" s="1"/>
  <c r="AC15" i="65"/>
  <c r="AC8" i="65"/>
  <c r="AC75" i="52"/>
  <c r="AC69" i="52"/>
  <c r="AC63" i="52"/>
  <c r="AC53" i="52"/>
  <c r="AC47" i="52"/>
  <c r="AC29" i="52"/>
  <c r="AC19" i="52"/>
  <c r="AC13" i="52"/>
  <c r="AC7" i="52"/>
  <c r="AC13" i="47"/>
  <c r="AC7" i="47"/>
  <c r="AC13" i="46"/>
  <c r="AC7" i="46"/>
  <c r="AC13" i="44"/>
  <c r="AC7" i="44"/>
  <c r="AC15" i="44" s="1"/>
  <c r="AC28" i="42"/>
  <c r="AC22" i="42"/>
  <c r="AC29" i="42" s="1"/>
  <c r="AC13" i="42"/>
  <c r="AC7" i="42"/>
  <c r="AC13" i="43"/>
  <c r="AC7" i="43"/>
  <c r="AC13" i="29"/>
  <c r="AC7" i="29"/>
  <c r="AC26" i="30"/>
  <c r="AC8" i="30"/>
  <c r="AC13" i="27"/>
  <c r="AC7" i="27"/>
  <c r="AC13" i="26"/>
  <c r="AC7" i="26"/>
  <c r="AC25" i="24"/>
  <c r="AC19" i="24"/>
  <c r="AC7" i="24"/>
  <c r="AC130" i="13"/>
  <c r="AC123" i="13"/>
  <c r="AC116" i="13"/>
  <c r="AC109" i="13"/>
  <c r="AC102" i="13"/>
  <c r="AC95" i="13"/>
  <c r="AC88" i="13"/>
  <c r="AC64" i="13"/>
  <c r="AC57" i="13"/>
  <c r="AC50" i="13"/>
  <c r="AC43" i="13"/>
  <c r="AC36" i="13"/>
  <c r="AC29" i="13"/>
  <c r="AC22" i="13"/>
  <c r="AC25" i="14"/>
  <c r="AC19" i="14"/>
  <c r="AC13" i="14"/>
  <c r="AC7" i="14"/>
  <c r="AF313" i="15"/>
  <c r="AF307" i="15"/>
  <c r="AF297" i="15"/>
  <c r="AF291" i="15"/>
  <c r="AF281" i="15"/>
  <c r="AF275" i="15"/>
  <c r="AF265" i="15"/>
  <c r="AF259" i="15"/>
  <c r="AF249" i="15"/>
  <c r="AF243" i="15"/>
  <c r="AF233" i="15"/>
  <c r="AF227" i="15"/>
  <c r="AF217" i="15"/>
  <c r="AF211" i="15"/>
  <c r="AF201" i="15"/>
  <c r="AF195" i="15"/>
  <c r="AF179" i="15"/>
  <c r="AF159" i="15"/>
  <c r="AF153" i="15"/>
  <c r="AF143" i="15"/>
  <c r="AF137" i="15"/>
  <c r="AF127" i="15"/>
  <c r="AF121" i="15"/>
  <c r="AF111" i="15"/>
  <c r="AF105" i="15"/>
  <c r="AF95" i="15"/>
  <c r="AF89" i="15"/>
  <c r="AF79" i="15"/>
  <c r="AF73" i="15"/>
  <c r="AF63" i="15"/>
  <c r="AF57" i="15"/>
  <c r="AF46" i="15"/>
  <c r="AF40" i="15"/>
  <c r="AF30" i="15"/>
  <c r="AF24" i="15"/>
  <c r="AF14" i="15"/>
  <c r="AF8" i="15"/>
  <c r="AF328" i="15" l="1"/>
  <c r="AC74" i="14"/>
  <c r="AF322" i="15" s="1"/>
  <c r="AC79" i="76"/>
  <c r="AC15" i="76"/>
  <c r="AF48" i="15"/>
  <c r="AD90" i="75"/>
  <c r="AC63" i="76"/>
  <c r="AF81" i="15"/>
  <c r="AF145" i="15"/>
  <c r="AC15" i="69"/>
  <c r="AC15" i="63"/>
  <c r="AC21" i="73"/>
  <c r="AC95" i="76"/>
  <c r="AF113" i="15"/>
  <c r="AC21" i="75"/>
  <c r="AC15" i="61"/>
  <c r="AC87" i="75"/>
  <c r="AC21" i="72"/>
  <c r="AC20" i="62"/>
  <c r="AC15" i="60"/>
  <c r="AC28" i="30"/>
  <c r="AC111" i="76"/>
  <c r="AC39" i="66"/>
  <c r="AF327" i="15"/>
  <c r="AC55" i="52"/>
  <c r="AF187" i="15"/>
  <c r="AF219" i="15"/>
  <c r="AF251" i="15"/>
  <c r="AF267" i="15"/>
  <c r="AF97" i="15"/>
  <c r="AF161" i="15"/>
  <c r="AF235" i="15"/>
  <c r="AF315" i="15"/>
  <c r="AF283" i="15"/>
  <c r="AF65" i="15"/>
  <c r="AF203" i="15"/>
  <c r="AG329" i="15"/>
  <c r="AG330" i="15" s="1"/>
  <c r="AF299" i="15"/>
  <c r="AG319" i="15"/>
  <c r="AF129" i="15"/>
  <c r="AC65" i="13"/>
  <c r="AC15" i="26"/>
  <c r="AC15" i="29"/>
  <c r="AC17" i="65"/>
  <c r="AC38" i="65" s="1"/>
  <c r="AC31" i="56"/>
  <c r="AC15" i="64"/>
  <c r="AC15" i="70"/>
  <c r="AC47" i="71"/>
  <c r="AC31" i="74"/>
  <c r="AC65" i="75"/>
  <c r="AF32" i="15"/>
  <c r="AC31" i="76"/>
  <c r="AC27" i="24"/>
  <c r="AC77" i="52"/>
  <c r="AC43" i="72"/>
  <c r="AC46" i="72" s="1"/>
  <c r="AC43" i="75"/>
  <c r="AC15" i="56"/>
  <c r="AC31" i="71"/>
  <c r="AC50" i="71" s="1"/>
  <c r="AC15" i="74"/>
  <c r="AC34" i="74" s="1"/>
  <c r="AC132" i="13"/>
  <c r="AC21" i="52"/>
  <c r="AC46" i="73"/>
  <c r="AC15" i="58"/>
  <c r="AC15" i="47"/>
  <c r="AC15" i="46"/>
  <c r="AC14" i="42"/>
  <c r="AC32" i="42" s="1"/>
  <c r="AC15" i="43"/>
  <c r="AC15" i="27"/>
  <c r="AF16" i="15"/>
  <c r="AB109" i="76"/>
  <c r="AB103" i="76"/>
  <c r="AB93" i="76"/>
  <c r="AB87" i="76"/>
  <c r="AB95" i="76" s="1"/>
  <c r="AB77" i="76"/>
  <c r="AB71" i="76"/>
  <c r="AB61" i="76"/>
  <c r="AB55" i="76"/>
  <c r="AB45" i="76"/>
  <c r="AB39" i="76"/>
  <c r="AB29" i="76"/>
  <c r="AB23" i="76"/>
  <c r="AB13" i="76"/>
  <c r="AB7" i="76"/>
  <c r="AB15" i="76" s="1"/>
  <c r="AB85" i="75"/>
  <c r="AB79" i="75"/>
  <c r="AB73" i="75"/>
  <c r="AB63" i="75"/>
  <c r="AB57" i="75"/>
  <c r="AB51" i="75"/>
  <c r="AB41" i="75"/>
  <c r="AB35" i="75"/>
  <c r="AB29" i="75"/>
  <c r="AB19" i="75"/>
  <c r="AB13" i="75"/>
  <c r="AB7" i="75"/>
  <c r="AB29" i="74"/>
  <c r="AB23" i="74"/>
  <c r="AB13" i="74"/>
  <c r="AB7" i="74"/>
  <c r="AB41" i="73"/>
  <c r="AB35" i="73"/>
  <c r="AB29" i="73"/>
  <c r="AB19" i="73"/>
  <c r="AB13" i="73"/>
  <c r="AB7" i="73"/>
  <c r="AB41" i="72"/>
  <c r="AB35" i="72"/>
  <c r="AB29" i="72"/>
  <c r="AB19" i="72"/>
  <c r="AB13" i="72"/>
  <c r="AB7" i="72"/>
  <c r="AB45" i="71"/>
  <c r="AB39" i="71"/>
  <c r="AB29" i="71"/>
  <c r="AB23" i="71"/>
  <c r="AB13" i="71"/>
  <c r="AB15" i="71" s="1"/>
  <c r="AB7" i="71"/>
  <c r="AB13" i="70"/>
  <c r="AB7" i="70"/>
  <c r="AB13" i="69"/>
  <c r="AB7" i="69"/>
  <c r="AB37" i="66"/>
  <c r="AB7" i="66"/>
  <c r="AB13" i="64"/>
  <c r="AB7" i="64"/>
  <c r="AB13" i="63"/>
  <c r="AB7" i="63"/>
  <c r="AB15" i="63" s="1"/>
  <c r="AB19" i="62"/>
  <c r="AB13" i="62"/>
  <c r="AB7" i="62"/>
  <c r="AB13" i="61"/>
  <c r="AB7" i="61"/>
  <c r="AB13" i="60"/>
  <c r="AB7" i="60"/>
  <c r="AB15" i="60" s="1"/>
  <c r="AB29" i="56"/>
  <c r="AB23" i="56"/>
  <c r="AB13" i="56"/>
  <c r="AB7" i="56"/>
  <c r="AB13" i="58"/>
  <c r="AB7" i="58"/>
  <c r="AB33" i="65"/>
  <c r="AB26" i="65"/>
  <c r="AB35" i="65" s="1"/>
  <c r="AB15" i="65"/>
  <c r="AB8" i="65"/>
  <c r="AB75" i="52"/>
  <c r="AB69" i="52"/>
  <c r="AB63" i="52"/>
  <c r="AB53" i="52"/>
  <c r="AB47" i="52"/>
  <c r="AB29" i="52"/>
  <c r="AB19" i="52"/>
  <c r="AB13" i="52"/>
  <c r="AB7" i="52"/>
  <c r="AB13" i="47"/>
  <c r="AB7" i="47"/>
  <c r="AB13" i="46"/>
  <c r="AB7" i="46"/>
  <c r="AB13" i="44"/>
  <c r="AB7" i="44"/>
  <c r="AB28" i="42"/>
  <c r="AB22" i="42"/>
  <c r="AB13" i="42"/>
  <c r="AB7" i="42"/>
  <c r="AB13" i="43"/>
  <c r="AB7" i="43"/>
  <c r="AB13" i="29"/>
  <c r="AB7" i="29"/>
  <c r="AB26" i="30"/>
  <c r="AB8" i="30"/>
  <c r="AB13" i="27"/>
  <c r="AB7" i="27"/>
  <c r="AB13" i="26"/>
  <c r="AB7" i="26"/>
  <c r="AB15" i="26" s="1"/>
  <c r="AB25" i="24"/>
  <c r="AB19" i="24"/>
  <c r="AB7" i="24"/>
  <c r="AB130" i="13"/>
  <c r="AB123" i="13"/>
  <c r="AB116" i="13"/>
  <c r="AB109" i="13"/>
  <c r="AB102" i="13"/>
  <c r="AB95" i="13"/>
  <c r="AB88" i="13"/>
  <c r="AB64" i="13"/>
  <c r="AB57" i="13"/>
  <c r="AB50" i="13"/>
  <c r="AB43" i="13"/>
  <c r="AB36" i="13"/>
  <c r="AB29" i="13"/>
  <c r="AB22" i="13"/>
  <c r="AB25" i="14"/>
  <c r="AB19" i="14"/>
  <c r="AB13" i="14"/>
  <c r="AB7" i="14"/>
  <c r="AE328" i="15" l="1"/>
  <c r="AB74" i="14"/>
  <c r="AE322" i="15" s="1"/>
  <c r="AC114" i="76"/>
  <c r="AB79" i="76"/>
  <c r="AC90" i="75"/>
  <c r="AB21" i="73"/>
  <c r="AB65" i="75"/>
  <c r="AB15" i="61"/>
  <c r="AB47" i="76"/>
  <c r="AB77" i="52"/>
  <c r="AB15" i="56"/>
  <c r="AB34" i="56" s="1"/>
  <c r="AB31" i="71"/>
  <c r="AB50" i="71" s="1"/>
  <c r="AB15" i="74"/>
  <c r="AB15" i="64"/>
  <c r="AB29" i="42"/>
  <c r="AB28" i="30"/>
  <c r="AC135" i="13"/>
  <c r="AB31" i="76"/>
  <c r="AC95" i="52"/>
  <c r="AF319" i="15"/>
  <c r="AF329" i="15"/>
  <c r="AF330" i="15" s="1"/>
  <c r="AB27" i="24"/>
  <c r="AB47" i="71"/>
  <c r="AB31" i="74"/>
  <c r="AB21" i="52"/>
  <c r="AB17" i="65"/>
  <c r="AB38" i="65" s="1"/>
  <c r="AB31" i="56"/>
  <c r="AB21" i="72"/>
  <c r="AB21" i="75"/>
  <c r="AB132" i="13"/>
  <c r="AB15" i="44"/>
  <c r="AB20" i="62"/>
  <c r="AB39" i="66"/>
  <c r="AB43" i="73"/>
  <c r="AB46" i="73" s="1"/>
  <c r="AB87" i="75"/>
  <c r="AB111" i="76"/>
  <c r="AC34" i="56"/>
  <c r="AB55" i="52"/>
  <c r="AB43" i="72"/>
  <c r="AB43" i="75"/>
  <c r="AB63" i="76"/>
  <c r="AB65" i="13"/>
  <c r="AB15" i="70"/>
  <c r="AB15" i="69"/>
  <c r="AB15" i="58"/>
  <c r="AB15" i="47"/>
  <c r="AB15" i="46"/>
  <c r="AB14" i="42"/>
  <c r="AB15" i="43"/>
  <c r="AB15" i="29"/>
  <c r="AB15" i="27"/>
  <c r="AB90" i="75" l="1"/>
  <c r="AB114" i="76"/>
  <c r="AB34" i="74"/>
  <c r="AB46" i="72"/>
  <c r="AB32" i="42"/>
  <c r="AB95" i="52"/>
  <c r="AB135" i="13"/>
  <c r="AE327" i="15"/>
  <c r="AE313" i="15"/>
  <c r="AE307" i="15"/>
  <c r="AE297" i="15"/>
  <c r="AE291" i="15"/>
  <c r="AE281" i="15"/>
  <c r="AE275" i="15"/>
  <c r="AE265" i="15"/>
  <c r="AE259" i="15"/>
  <c r="AE249" i="15"/>
  <c r="AE243" i="15"/>
  <c r="AE233" i="15"/>
  <c r="AE227" i="15"/>
  <c r="AE217" i="15"/>
  <c r="AE211" i="15"/>
  <c r="AE201" i="15"/>
  <c r="AE195" i="15"/>
  <c r="AE179" i="15"/>
  <c r="AE159" i="15"/>
  <c r="AE153" i="15"/>
  <c r="AE143" i="15"/>
  <c r="AE137" i="15"/>
  <c r="AE127" i="15"/>
  <c r="AE121" i="15"/>
  <c r="AE111" i="15"/>
  <c r="AE105" i="15"/>
  <c r="AE95" i="15"/>
  <c r="AE89" i="15"/>
  <c r="AE79" i="15"/>
  <c r="AE73" i="15"/>
  <c r="AE63" i="15"/>
  <c r="AE57" i="15"/>
  <c r="AE46" i="15"/>
  <c r="AE40" i="15"/>
  <c r="AE30" i="15"/>
  <c r="AE24" i="15"/>
  <c r="AE14" i="15"/>
  <c r="AE8" i="15"/>
  <c r="AE235" i="15" l="1"/>
  <c r="AE65" i="15"/>
  <c r="AE161" i="15"/>
  <c r="AE97" i="15"/>
  <c r="AE203" i="15"/>
  <c r="AE267" i="15"/>
  <c r="AE48" i="15"/>
  <c r="AE113" i="15"/>
  <c r="AE145" i="15"/>
  <c r="AE187" i="15"/>
  <c r="AE219" i="15"/>
  <c r="AE283" i="15"/>
  <c r="AE315" i="15"/>
  <c r="AE129" i="15"/>
  <c r="AE251" i="15"/>
  <c r="AE32" i="15"/>
  <c r="AE81" i="15"/>
  <c r="AE299" i="15"/>
  <c r="AE16" i="15"/>
  <c r="AA109" i="76"/>
  <c r="AA103" i="76"/>
  <c r="AA93" i="76"/>
  <c r="AA87" i="76"/>
  <c r="AA77" i="76"/>
  <c r="AA71" i="76"/>
  <c r="AA61" i="76"/>
  <c r="AA55" i="76"/>
  <c r="AA45" i="76"/>
  <c r="AA39" i="76"/>
  <c r="AA29" i="76"/>
  <c r="AA23" i="76"/>
  <c r="AA13" i="76"/>
  <c r="AA7" i="76"/>
  <c r="AA85" i="75"/>
  <c r="AA79" i="75"/>
  <c r="AA73" i="75"/>
  <c r="AA63" i="75"/>
  <c r="AA57" i="75"/>
  <c r="AA51" i="75"/>
  <c r="AA41" i="75"/>
  <c r="AA35" i="75"/>
  <c r="AA29" i="75"/>
  <c r="AA43" i="75" s="1"/>
  <c r="AA19" i="75"/>
  <c r="AA13" i="75"/>
  <c r="AA7" i="75"/>
  <c r="AA29" i="74"/>
  <c r="AA23" i="74"/>
  <c r="AA13" i="74"/>
  <c r="AA7" i="74"/>
  <c r="AA41" i="73"/>
  <c r="AA35" i="73"/>
  <c r="AA29" i="73"/>
  <c r="AA19" i="73"/>
  <c r="AA13" i="73"/>
  <c r="AA7" i="73"/>
  <c r="AA41" i="72"/>
  <c r="AA35" i="72"/>
  <c r="AA29" i="72"/>
  <c r="AA19" i="72"/>
  <c r="AA13" i="72"/>
  <c r="AA7" i="72"/>
  <c r="AA45" i="71"/>
  <c r="AA39" i="71"/>
  <c r="AA29" i="71"/>
  <c r="AA23" i="71"/>
  <c r="AA13" i="71"/>
  <c r="AA7" i="71"/>
  <c r="AA13" i="70"/>
  <c r="AA7" i="70"/>
  <c r="AA13" i="69"/>
  <c r="AA7" i="69"/>
  <c r="AA37" i="66"/>
  <c r="AA7" i="66"/>
  <c r="AA13" i="64"/>
  <c r="AA7" i="64"/>
  <c r="AA13" i="63"/>
  <c r="AA7" i="63"/>
  <c r="AA15" i="63" s="1"/>
  <c r="AA19" i="62"/>
  <c r="AA13" i="62"/>
  <c r="AA7" i="62"/>
  <c r="AA13" i="61"/>
  <c r="AA7" i="61"/>
  <c r="AA13" i="60"/>
  <c r="AA7" i="60"/>
  <c r="AA29" i="56"/>
  <c r="AA23" i="56"/>
  <c r="AA13" i="56"/>
  <c r="AA7" i="56"/>
  <c r="AA15" i="56" s="1"/>
  <c r="AA13" i="58"/>
  <c r="AA7" i="58"/>
  <c r="AA15" i="58" s="1"/>
  <c r="AA33" i="65"/>
  <c r="AA26" i="65"/>
  <c r="AA35" i="65" s="1"/>
  <c r="AA15" i="65"/>
  <c r="AA17" i="65" s="1"/>
  <c r="AA8" i="65"/>
  <c r="AA75" i="52"/>
  <c r="AA69" i="52"/>
  <c r="AA63" i="52"/>
  <c r="AA53" i="52"/>
  <c r="AA47" i="52"/>
  <c r="AA29" i="52"/>
  <c r="AA19" i="52"/>
  <c r="AA13" i="52"/>
  <c r="AA7" i="52"/>
  <c r="AA13" i="47"/>
  <c r="AA7" i="47"/>
  <c r="AA13" i="46"/>
  <c r="AA7" i="46"/>
  <c r="AA13" i="44"/>
  <c r="AA7" i="44"/>
  <c r="AA28" i="42"/>
  <c r="AA22" i="42"/>
  <c r="AA29" i="42" s="1"/>
  <c r="AA13" i="42"/>
  <c r="AA7" i="42"/>
  <c r="AA13" i="43"/>
  <c r="AA7" i="43"/>
  <c r="AA13" i="29"/>
  <c r="AA7" i="29"/>
  <c r="AA26" i="30"/>
  <c r="AA8" i="30"/>
  <c r="AA13" i="27"/>
  <c r="AA7" i="27"/>
  <c r="AA15" i="26"/>
  <c r="AA13" i="26"/>
  <c r="AA7" i="26"/>
  <c r="AA25" i="24"/>
  <c r="AA19" i="24"/>
  <c r="AA7" i="24"/>
  <c r="AA130" i="13"/>
  <c r="AA123" i="13"/>
  <c r="AA116" i="13"/>
  <c r="AA109" i="13"/>
  <c r="AA102" i="13"/>
  <c r="AA95" i="13"/>
  <c r="AA88" i="13"/>
  <c r="AA64" i="13"/>
  <c r="AA57" i="13"/>
  <c r="AA50" i="13"/>
  <c r="AA43" i="13"/>
  <c r="AA36" i="13"/>
  <c r="AA29" i="13"/>
  <c r="AA22" i="13"/>
  <c r="AA25" i="14"/>
  <c r="AA19" i="14"/>
  <c r="AA13" i="14"/>
  <c r="AA7" i="14"/>
  <c r="AD313" i="15"/>
  <c r="AD307" i="15"/>
  <c r="AD297" i="15"/>
  <c r="AD291" i="15"/>
  <c r="AD281" i="15"/>
  <c r="AD275" i="15"/>
  <c r="AD265" i="15"/>
  <c r="AD259" i="15"/>
  <c r="AD249" i="15"/>
  <c r="AD243" i="15"/>
  <c r="AD233" i="15"/>
  <c r="AD227" i="15"/>
  <c r="AD217" i="15"/>
  <c r="AD211" i="15"/>
  <c r="AD201" i="15"/>
  <c r="AD195" i="15"/>
  <c r="AD179" i="15"/>
  <c r="AD159" i="15"/>
  <c r="AD153" i="15"/>
  <c r="AD143" i="15"/>
  <c r="AD137" i="15"/>
  <c r="AD127" i="15"/>
  <c r="AD121" i="15"/>
  <c r="AD111" i="15"/>
  <c r="AD105" i="15"/>
  <c r="AD95" i="15"/>
  <c r="AD89" i="15"/>
  <c r="AD79" i="15"/>
  <c r="AD73" i="15"/>
  <c r="AD63" i="15"/>
  <c r="AD57" i="15"/>
  <c r="AD46" i="15"/>
  <c r="AD40" i="15"/>
  <c r="AD30" i="15"/>
  <c r="AD24" i="15"/>
  <c r="AD14" i="15"/>
  <c r="AD8" i="15"/>
  <c r="AA74" i="14" l="1"/>
  <c r="AD322" i="15" s="1"/>
  <c r="AD328" i="15"/>
  <c r="AA15" i="76"/>
  <c r="AD283" i="15"/>
  <c r="AA15" i="64"/>
  <c r="AD129" i="15"/>
  <c r="AD267" i="15"/>
  <c r="AA15" i="47"/>
  <c r="AA63" i="76"/>
  <c r="AA43" i="73"/>
  <c r="AA15" i="74"/>
  <c r="AD32" i="15"/>
  <c r="AD97" i="15"/>
  <c r="AD161" i="15"/>
  <c r="AD235" i="15"/>
  <c r="AD299" i="15"/>
  <c r="AA31" i="56"/>
  <c r="AA31" i="74"/>
  <c r="AA65" i="75"/>
  <c r="AA15" i="43"/>
  <c r="AA15" i="46"/>
  <c r="AA47" i="76"/>
  <c r="AA20" i="62"/>
  <c r="AA15" i="60"/>
  <c r="AA28" i="30"/>
  <c r="AA43" i="72"/>
  <c r="AA15" i="29"/>
  <c r="AA31" i="76"/>
  <c r="AA95" i="76"/>
  <c r="AA55" i="52"/>
  <c r="AD315" i="15"/>
  <c r="AD327" i="15"/>
  <c r="AA27" i="24"/>
  <c r="AE319" i="15"/>
  <c r="AD113" i="15"/>
  <c r="AD251" i="15"/>
  <c r="AD203" i="15"/>
  <c r="AE329" i="15"/>
  <c r="AE330" i="15" s="1"/>
  <c r="AA15" i="61"/>
  <c r="AA31" i="71"/>
  <c r="AD48" i="15"/>
  <c r="AA15" i="69"/>
  <c r="AD187" i="15"/>
  <c r="AA132" i="13"/>
  <c r="AA15" i="44"/>
  <c r="AA77" i="52"/>
  <c r="AA47" i="71"/>
  <c r="AA21" i="73"/>
  <c r="AA79" i="76"/>
  <c r="AD65" i="15"/>
  <c r="AA65" i="13"/>
  <c r="AA21" i="52"/>
  <c r="AA21" i="72"/>
  <c r="AA46" i="72" s="1"/>
  <c r="AA21" i="75"/>
  <c r="AA34" i="56"/>
  <c r="AD81" i="15"/>
  <c r="AA39" i="66"/>
  <c r="AA87" i="75"/>
  <c r="AA90" i="75" s="1"/>
  <c r="AA38" i="65"/>
  <c r="AD145" i="15"/>
  <c r="AD219" i="15"/>
  <c r="AA14" i="42"/>
  <c r="AA32" i="42" s="1"/>
  <c r="AA15" i="71"/>
  <c r="AA111" i="76"/>
  <c r="AA46" i="73"/>
  <c r="AA15" i="70"/>
  <c r="AA15" i="27"/>
  <c r="AD16" i="15"/>
  <c r="Z109" i="76"/>
  <c r="Z103" i="76"/>
  <c r="Z93" i="76"/>
  <c r="Z87" i="76"/>
  <c r="Z77" i="76"/>
  <c r="Z79" i="76" s="1"/>
  <c r="Z71" i="76"/>
  <c r="Z61" i="76"/>
  <c r="Z55" i="76"/>
  <c r="Z45" i="76"/>
  <c r="Z39" i="76"/>
  <c r="Z29" i="76"/>
  <c r="Z23" i="76"/>
  <c r="Z13" i="76"/>
  <c r="Z7" i="76"/>
  <c r="Z85" i="75"/>
  <c r="Z79" i="75"/>
  <c r="Z73" i="75"/>
  <c r="Z63" i="75"/>
  <c r="Z57" i="75"/>
  <c r="Z51" i="75"/>
  <c r="Z41" i="75"/>
  <c r="Z35" i="75"/>
  <c r="Z29" i="75"/>
  <c r="Z19" i="75"/>
  <c r="Z13" i="75"/>
  <c r="Z7" i="75"/>
  <c r="Z29" i="74"/>
  <c r="Z23" i="74"/>
  <c r="Z13" i="74"/>
  <c r="Z7" i="74"/>
  <c r="Z41" i="73"/>
  <c r="Z35" i="73"/>
  <c r="Z29" i="73"/>
  <c r="Z19" i="73"/>
  <c r="Z13" i="73"/>
  <c r="Z7" i="73"/>
  <c r="Z41" i="72"/>
  <c r="Z35" i="72"/>
  <c r="Z29" i="72"/>
  <c r="Z19" i="72"/>
  <c r="Z13" i="72"/>
  <c r="Z7" i="72"/>
  <c r="Z45" i="71"/>
  <c r="Z39" i="71"/>
  <c r="Z29" i="71"/>
  <c r="Z23" i="71"/>
  <c r="Z13" i="71"/>
  <c r="Z7" i="71"/>
  <c r="Z13" i="70"/>
  <c r="Z7" i="70"/>
  <c r="Z13" i="69"/>
  <c r="Z7" i="69"/>
  <c r="Z37" i="66"/>
  <c r="Z7" i="66"/>
  <c r="Z13" i="64"/>
  <c r="Z7" i="64"/>
  <c r="Z13" i="63"/>
  <c r="Z7" i="63"/>
  <c r="Z19" i="62"/>
  <c r="Z13" i="62"/>
  <c r="Z7" i="62"/>
  <c r="Z13" i="61"/>
  <c r="Z7" i="61"/>
  <c r="Z13" i="60"/>
  <c r="Z15" i="60" s="1"/>
  <c r="Z7" i="60"/>
  <c r="Z29" i="56"/>
  <c r="Z23" i="56"/>
  <c r="Z31" i="56" s="1"/>
  <c r="Z13" i="56"/>
  <c r="Z7" i="56"/>
  <c r="Z15" i="56" s="1"/>
  <c r="Z13" i="58"/>
  <c r="Z7" i="58"/>
  <c r="Z33" i="65"/>
  <c r="Z35" i="65" s="1"/>
  <c r="Z26" i="65"/>
  <c r="Z15" i="65"/>
  <c r="Z8" i="65"/>
  <c r="Z17" i="65" s="1"/>
  <c r="Z75" i="52"/>
  <c r="Z69" i="52"/>
  <c r="Z63" i="52"/>
  <c r="Z53" i="52"/>
  <c r="Z47" i="52"/>
  <c r="Z29" i="52"/>
  <c r="Z19" i="52"/>
  <c r="Z13" i="52"/>
  <c r="Z7" i="52"/>
  <c r="Z13" i="47"/>
  <c r="Z7" i="47"/>
  <c r="Z13" i="46"/>
  <c r="Z7" i="46"/>
  <c r="Z13" i="44"/>
  <c r="Z7" i="44"/>
  <c r="Z28" i="42"/>
  <c r="Z22" i="42"/>
  <c r="Z13" i="42"/>
  <c r="Z7" i="42"/>
  <c r="Z13" i="43"/>
  <c r="Z7" i="43"/>
  <c r="Z13" i="29"/>
  <c r="Z7" i="29"/>
  <c r="Z15" i="29" s="1"/>
  <c r="Z26" i="30"/>
  <c r="Z8" i="30"/>
  <c r="Z13" i="27"/>
  <c r="Z7" i="27"/>
  <c r="Z13" i="26"/>
  <c r="Z7" i="26"/>
  <c r="Z15" i="26" s="1"/>
  <c r="Z25" i="24"/>
  <c r="Z19" i="24"/>
  <c r="Z7" i="24"/>
  <c r="Z130" i="13"/>
  <c r="Z123" i="13"/>
  <c r="Z116" i="13"/>
  <c r="Z109" i="13"/>
  <c r="Z102" i="13"/>
  <c r="Z95" i="13"/>
  <c r="Z88" i="13"/>
  <c r="Z64" i="13"/>
  <c r="Z57" i="13"/>
  <c r="Z50" i="13"/>
  <c r="Z43" i="13"/>
  <c r="Z36" i="13"/>
  <c r="Z29" i="13"/>
  <c r="Z22" i="13"/>
  <c r="Z25" i="14"/>
  <c r="Z19" i="14"/>
  <c r="Z13" i="14"/>
  <c r="Z7" i="14"/>
  <c r="AC313" i="15"/>
  <c r="AC307" i="15"/>
  <c r="AC297" i="15"/>
  <c r="AC291" i="15"/>
  <c r="AC281" i="15"/>
  <c r="AC275" i="15"/>
  <c r="AC265" i="15"/>
  <c r="AC259" i="15"/>
  <c r="AC249" i="15"/>
  <c r="AC243" i="15"/>
  <c r="AC233" i="15"/>
  <c r="AC227" i="15"/>
  <c r="AC217" i="15"/>
  <c r="AC211" i="15"/>
  <c r="AC201" i="15"/>
  <c r="AC195" i="15"/>
  <c r="AC178" i="15"/>
  <c r="AC177" i="15"/>
  <c r="AC176" i="15"/>
  <c r="AC175" i="15"/>
  <c r="AC159" i="15"/>
  <c r="AC153" i="15"/>
  <c r="AC143" i="15"/>
  <c r="AC137" i="15"/>
  <c r="AC127" i="15"/>
  <c r="AC121" i="15"/>
  <c r="AC111" i="15"/>
  <c r="AC105" i="15"/>
  <c r="AC95" i="15"/>
  <c r="AC89" i="15"/>
  <c r="AC79" i="15"/>
  <c r="AC73" i="15"/>
  <c r="AC63" i="15"/>
  <c r="AC57" i="15"/>
  <c r="AC46" i="15"/>
  <c r="AC40" i="15"/>
  <c r="AC30" i="15"/>
  <c r="AC24" i="15"/>
  <c r="AC14" i="15"/>
  <c r="AC8" i="15"/>
  <c r="Z74" i="14" l="1"/>
  <c r="AC322" i="15" s="1"/>
  <c r="AC328" i="15"/>
  <c r="Z15" i="71"/>
  <c r="Z47" i="71"/>
  <c r="AA50" i="71"/>
  <c r="Z65" i="75"/>
  <c r="AC267" i="15"/>
  <c r="Z28" i="30"/>
  <c r="Z15" i="61"/>
  <c r="Z31" i="74"/>
  <c r="AA34" i="74"/>
  <c r="Z15" i="64"/>
  <c r="Z21" i="75"/>
  <c r="Z47" i="76"/>
  <c r="Z114" i="76" s="1"/>
  <c r="Z34" i="56"/>
  <c r="Z15" i="76"/>
  <c r="AA135" i="13"/>
  <c r="Z20" i="62"/>
  <c r="Z31" i="76"/>
  <c r="Z95" i="76"/>
  <c r="Z63" i="76"/>
  <c r="AA114" i="76"/>
  <c r="AC65" i="15"/>
  <c r="AC251" i="15"/>
  <c r="AC283" i="15"/>
  <c r="AC315" i="15"/>
  <c r="AC48" i="15"/>
  <c r="AC179" i="15"/>
  <c r="AC187" i="15" s="1"/>
  <c r="Z27" i="24"/>
  <c r="AC129" i="15"/>
  <c r="AC32" i="15"/>
  <c r="AC97" i="15"/>
  <c r="AC113" i="15"/>
  <c r="AC81" i="15"/>
  <c r="AC145" i="15"/>
  <c r="AD329" i="15"/>
  <c r="AD330" i="15" s="1"/>
  <c r="Z77" i="52"/>
  <c r="AC161" i="15"/>
  <c r="AC219" i="15"/>
  <c r="AA95" i="52"/>
  <c r="AC235" i="15"/>
  <c r="Z132" i="13"/>
  <c r="AC299" i="15"/>
  <c r="Z65" i="13"/>
  <c r="Z29" i="42"/>
  <c r="Z21" i="52"/>
  <c r="Z38" i="65"/>
  <c r="Z39" i="66"/>
  <c r="Z21" i="72"/>
  <c r="Z87" i="75"/>
  <c r="Z43" i="73"/>
  <c r="Z111" i="76"/>
  <c r="Z21" i="73"/>
  <c r="Z46" i="73" s="1"/>
  <c r="AC203" i="15"/>
  <c r="Z15" i="27"/>
  <c r="Z15" i="63"/>
  <c r="Z43" i="75"/>
  <c r="Z55" i="52"/>
  <c r="Z15" i="69"/>
  <c r="Z31" i="71"/>
  <c r="Z50" i="71" s="1"/>
  <c r="Z43" i="72"/>
  <c r="Z15" i="74"/>
  <c r="Z34" i="74" s="1"/>
  <c r="AD319" i="15"/>
  <c r="Z15" i="70"/>
  <c r="Z15" i="58"/>
  <c r="Z15" i="47"/>
  <c r="Z15" i="46"/>
  <c r="Z15" i="44"/>
  <c r="Z14" i="42"/>
  <c r="Z15" i="43"/>
  <c r="AC327" i="15"/>
  <c r="AC16" i="15"/>
  <c r="Y109" i="76"/>
  <c r="Y103" i="76"/>
  <c r="Y93" i="76"/>
  <c r="Y87" i="76"/>
  <c r="Y77" i="76"/>
  <c r="Y71" i="76"/>
  <c r="Y61" i="76"/>
  <c r="Y55" i="76"/>
  <c r="Y45" i="76"/>
  <c r="Y39" i="76"/>
  <c r="Y31" i="76"/>
  <c r="Y29" i="76"/>
  <c r="Y23" i="76"/>
  <c r="Y13" i="76"/>
  <c r="Y7" i="76"/>
  <c r="Y85" i="75"/>
  <c r="Y79" i="75"/>
  <c r="Y73" i="75"/>
  <c r="Y63" i="75"/>
  <c r="Y57" i="75"/>
  <c r="Y51" i="75"/>
  <c r="Y41" i="75"/>
  <c r="Y35" i="75"/>
  <c r="Y29" i="75"/>
  <c r="Y19" i="75"/>
  <c r="Y13" i="75"/>
  <c r="Y7" i="75"/>
  <c r="Y29" i="74"/>
  <c r="Y23" i="74"/>
  <c r="Y13" i="74"/>
  <c r="Y7" i="74"/>
  <c r="Y15" i="74" s="1"/>
  <c r="Y41" i="73"/>
  <c r="Y35" i="73"/>
  <c r="Y29" i="73"/>
  <c r="Y43" i="73" s="1"/>
  <c r="Y19" i="73"/>
  <c r="Y13" i="73"/>
  <c r="Y7" i="73"/>
  <c r="Y41" i="72"/>
  <c r="Y35" i="72"/>
  <c r="Y29" i="72"/>
  <c r="Y19" i="72"/>
  <c r="Y13" i="72"/>
  <c r="Y7" i="72"/>
  <c r="Y45" i="71"/>
  <c r="Y39" i="71"/>
  <c r="Y47" i="71" s="1"/>
  <c r="Y29" i="71"/>
  <c r="Y23" i="71"/>
  <c r="Y13" i="71"/>
  <c r="Y15" i="71" s="1"/>
  <c r="Y7" i="71"/>
  <c r="Y13" i="70"/>
  <c r="Y15" i="70" s="1"/>
  <c r="Y7" i="70"/>
  <c r="Y13" i="69"/>
  <c r="Y7" i="69"/>
  <c r="Y15" i="69" s="1"/>
  <c r="Y37" i="66"/>
  <c r="Y7" i="66"/>
  <c r="Y13" i="64"/>
  <c r="Y7" i="64"/>
  <c r="Y13" i="63"/>
  <c r="Y7" i="63"/>
  <c r="Y15" i="63" s="1"/>
  <c r="Y19" i="62"/>
  <c r="Y13" i="62"/>
  <c r="Y7" i="62"/>
  <c r="Y13" i="61"/>
  <c r="Y7" i="61"/>
  <c r="Y13" i="60"/>
  <c r="Y15" i="60" s="1"/>
  <c r="Y7" i="60"/>
  <c r="Y29" i="56"/>
  <c r="Y23" i="56"/>
  <c r="Y31" i="56" s="1"/>
  <c r="Y13" i="56"/>
  <c r="Y7" i="56"/>
  <c r="Y13" i="58"/>
  <c r="Y7" i="58"/>
  <c r="Y35" i="65"/>
  <c r="Y33" i="65"/>
  <c r="Y26" i="65"/>
  <c r="Y15" i="65"/>
  <c r="Y8" i="65"/>
  <c r="Y75" i="52"/>
  <c r="Y69" i="52"/>
  <c r="Y63" i="52"/>
  <c r="Y53" i="52"/>
  <c r="Y47" i="52"/>
  <c r="Y29" i="52"/>
  <c r="Y19" i="52"/>
  <c r="Y13" i="52"/>
  <c r="Y7" i="52"/>
  <c r="Y13" i="47"/>
  <c r="Y7" i="47"/>
  <c r="Y15" i="47" s="1"/>
  <c r="Y13" i="46"/>
  <c r="Y7" i="46"/>
  <c r="Y13" i="44"/>
  <c r="Y7" i="44"/>
  <c r="Y28" i="42"/>
  <c r="Y22" i="42"/>
  <c r="Y13" i="42"/>
  <c r="Y7" i="42"/>
  <c r="Y13" i="43"/>
  <c r="Y7" i="43"/>
  <c r="Y13" i="29"/>
  <c r="Y7" i="29"/>
  <c r="Y26" i="30"/>
  <c r="Y8" i="30"/>
  <c r="Y13" i="27"/>
  <c r="Y7" i="27"/>
  <c r="Y13" i="26"/>
  <c r="Y15" i="26" s="1"/>
  <c r="Y7" i="26"/>
  <c r="Y25" i="24"/>
  <c r="Y19" i="24"/>
  <c r="Y7" i="24"/>
  <c r="Y130" i="13"/>
  <c r="Y123" i="13"/>
  <c r="Y116" i="13"/>
  <c r="Y109" i="13"/>
  <c r="Y102" i="13"/>
  <c r="Y95" i="13"/>
  <c r="Y88" i="13"/>
  <c r="Y64" i="13"/>
  <c r="Y57" i="13"/>
  <c r="Y50" i="13"/>
  <c r="Y43" i="13"/>
  <c r="Y36" i="13"/>
  <c r="Y29" i="13"/>
  <c r="Y22" i="13"/>
  <c r="Y25" i="14"/>
  <c r="Y19" i="14"/>
  <c r="Y13" i="14"/>
  <c r="Y7" i="14"/>
  <c r="AB313" i="15"/>
  <c r="AB307" i="15"/>
  <c r="AB297" i="15"/>
  <c r="AB291" i="15"/>
  <c r="AB281" i="15"/>
  <c r="AB275" i="15"/>
  <c r="AB265" i="15"/>
  <c r="AB259" i="15"/>
  <c r="AB249" i="15"/>
  <c r="AB243" i="15"/>
  <c r="AB233" i="15"/>
  <c r="AB227" i="15"/>
  <c r="AB217" i="15"/>
  <c r="AB211" i="15"/>
  <c r="AB201" i="15"/>
  <c r="AB195" i="15"/>
  <c r="AB178" i="15"/>
  <c r="AB177" i="15"/>
  <c r="AB176" i="15"/>
  <c r="AB175" i="15"/>
  <c r="AB159" i="15"/>
  <c r="AB153" i="15"/>
  <c r="AB143" i="15"/>
  <c r="AB137" i="15"/>
  <c r="AB127" i="15"/>
  <c r="AB121" i="15"/>
  <c r="AB111" i="15"/>
  <c r="AB105" i="15"/>
  <c r="AB95" i="15"/>
  <c r="AB89" i="15"/>
  <c r="AB79" i="15"/>
  <c r="AB73" i="15"/>
  <c r="AB63" i="15"/>
  <c r="AB57" i="15"/>
  <c r="AB46" i="15"/>
  <c r="AB40" i="15"/>
  <c r="AB30" i="15"/>
  <c r="AB24" i="15"/>
  <c r="AB14" i="15"/>
  <c r="AB8" i="15"/>
  <c r="AB328" i="15" l="1"/>
  <c r="Y74" i="14"/>
  <c r="AB322" i="15" s="1"/>
  <c r="AB48" i="15"/>
  <c r="AB113" i="15"/>
  <c r="Y31" i="71"/>
  <c r="AB81" i="15"/>
  <c r="AC329" i="15"/>
  <c r="AC330" i="15" s="1"/>
  <c r="Z90" i="75"/>
  <c r="Y21" i="75"/>
  <c r="Y31" i="74"/>
  <c r="Y87" i="75"/>
  <c r="Y15" i="56"/>
  <c r="Y34" i="56" s="1"/>
  <c r="Z46" i="72"/>
  <c r="Y15" i="76"/>
  <c r="Y21" i="73"/>
  <c r="Y46" i="73" s="1"/>
  <c r="Y15" i="64"/>
  <c r="Z32" i="42"/>
  <c r="Y14" i="42"/>
  <c r="Y28" i="30"/>
  <c r="Y132" i="13"/>
  <c r="Y65" i="13"/>
  <c r="Z135" i="13"/>
  <c r="Y77" i="52"/>
  <c r="Y21" i="52"/>
  <c r="Y47" i="76"/>
  <c r="Y111" i="76"/>
  <c r="Y43" i="75"/>
  <c r="Y55" i="52"/>
  <c r="AB65" i="15"/>
  <c r="AB267" i="15"/>
  <c r="AB219" i="15"/>
  <c r="AB251" i="15"/>
  <c r="AB283" i="15"/>
  <c r="AB315" i="15"/>
  <c r="AB179" i="15"/>
  <c r="AB187" i="15" s="1"/>
  <c r="AB299" i="15"/>
  <c r="Z95" i="52"/>
  <c r="AB32" i="15"/>
  <c r="AB235" i="15"/>
  <c r="Y15" i="27"/>
  <c r="Y15" i="58"/>
  <c r="Y63" i="76"/>
  <c r="AC319" i="15"/>
  <c r="AB16" i="15"/>
  <c r="AB129" i="15"/>
  <c r="Y27" i="24"/>
  <c r="Y17" i="65"/>
  <c r="Y38" i="65" s="1"/>
  <c r="Y20" i="62"/>
  <c r="Y21" i="72"/>
  <c r="Y65" i="75"/>
  <c r="AB327" i="15"/>
  <c r="AB145" i="15"/>
  <c r="Y79" i="76"/>
  <c r="Y34" i="74"/>
  <c r="AB161" i="15"/>
  <c r="AB97" i="15"/>
  <c r="AB203" i="15"/>
  <c r="Y29" i="42"/>
  <c r="Y15" i="61"/>
  <c r="Y39" i="66"/>
  <c r="Y43" i="72"/>
  <c r="Y95" i="76"/>
  <c r="Y50" i="71"/>
  <c r="Y15" i="46"/>
  <c r="Y15" i="44"/>
  <c r="Y15" i="43"/>
  <c r="Y15" i="29"/>
  <c r="Y114" i="76" l="1"/>
  <c r="Y135" i="13"/>
  <c r="Y90" i="75"/>
  <c r="AB329" i="15"/>
  <c r="AB330" i="15" s="1"/>
  <c r="Y95" i="52"/>
  <c r="Y32" i="42"/>
  <c r="Y46" i="72"/>
  <c r="AB319" i="15"/>
  <c r="D7" i="75"/>
  <c r="X109" i="76" l="1"/>
  <c r="X103" i="76"/>
  <c r="X93" i="76"/>
  <c r="X87" i="76"/>
  <c r="X95" i="76" s="1"/>
  <c r="X77" i="76"/>
  <c r="X71" i="76"/>
  <c r="X61" i="76"/>
  <c r="X55" i="76"/>
  <c r="X45" i="76"/>
  <c r="X39" i="76"/>
  <c r="X29" i="76"/>
  <c r="X23" i="76"/>
  <c r="X13" i="76"/>
  <c r="X7" i="76"/>
  <c r="X85" i="75"/>
  <c r="X79" i="75"/>
  <c r="X73" i="75"/>
  <c r="X63" i="75"/>
  <c r="X57" i="75"/>
  <c r="X51" i="75"/>
  <c r="X65" i="75" s="1"/>
  <c r="X41" i="75"/>
  <c r="X35" i="75"/>
  <c r="X29" i="75"/>
  <c r="X19" i="75"/>
  <c r="X13" i="75"/>
  <c r="X7" i="75"/>
  <c r="X29" i="74"/>
  <c r="X23" i="74"/>
  <c r="X31" i="74" s="1"/>
  <c r="X13" i="74"/>
  <c r="X7" i="74"/>
  <c r="X41" i="73"/>
  <c r="X43" i="73" s="1"/>
  <c r="X35" i="73"/>
  <c r="X29" i="73"/>
  <c r="X19" i="73"/>
  <c r="X13" i="73"/>
  <c r="X7" i="73"/>
  <c r="X41" i="72"/>
  <c r="X35" i="72"/>
  <c r="X29" i="72"/>
  <c r="X19" i="72"/>
  <c r="X13" i="72"/>
  <c r="X7" i="72"/>
  <c r="X21" i="72" s="1"/>
  <c r="X45" i="71"/>
  <c r="X39" i="71"/>
  <c r="X47" i="71" s="1"/>
  <c r="X29" i="71"/>
  <c r="X23" i="71"/>
  <c r="X13" i="71"/>
  <c r="X15" i="71" s="1"/>
  <c r="X7" i="71"/>
  <c r="X13" i="70"/>
  <c r="X7" i="70"/>
  <c r="X15" i="70" s="1"/>
  <c r="X13" i="69"/>
  <c r="X7" i="69"/>
  <c r="X15" i="69" s="1"/>
  <c r="X37" i="66"/>
  <c r="X7" i="66"/>
  <c r="X13" i="64"/>
  <c r="X7" i="64"/>
  <c r="X13" i="63"/>
  <c r="X7" i="63"/>
  <c r="X19" i="62"/>
  <c r="X13" i="62"/>
  <c r="X7" i="62"/>
  <c r="X13" i="61"/>
  <c r="X12" i="61"/>
  <c r="X6" i="61"/>
  <c r="X7" i="61" s="1"/>
  <c r="X13" i="60"/>
  <c r="X7" i="60"/>
  <c r="X15" i="60" s="1"/>
  <c r="X29" i="56"/>
  <c r="X31" i="56" s="1"/>
  <c r="X23" i="56"/>
  <c r="X13" i="56"/>
  <c r="X7" i="56"/>
  <c r="X13" i="58"/>
  <c r="X7" i="58"/>
  <c r="X33" i="65"/>
  <c r="X26" i="65"/>
  <c r="X35" i="65" s="1"/>
  <c r="X15" i="65"/>
  <c r="X8" i="65"/>
  <c r="X75" i="52"/>
  <c r="X69" i="52"/>
  <c r="X63" i="52"/>
  <c r="X53" i="52"/>
  <c r="X47" i="52"/>
  <c r="X29" i="52"/>
  <c r="X19" i="52"/>
  <c r="X13" i="52"/>
  <c r="X7" i="52"/>
  <c r="X13" i="47"/>
  <c r="X7" i="47"/>
  <c r="X13" i="46"/>
  <c r="X6" i="46"/>
  <c r="X7" i="46" s="1"/>
  <c r="X13" i="44"/>
  <c r="X7" i="44"/>
  <c r="X28" i="42"/>
  <c r="X22" i="42"/>
  <c r="X29" i="42" s="1"/>
  <c r="X13" i="42"/>
  <c r="X7" i="42"/>
  <c r="X13" i="43"/>
  <c r="X7" i="43"/>
  <c r="X13" i="29"/>
  <c r="X7" i="29"/>
  <c r="X26" i="30"/>
  <c r="X8" i="30"/>
  <c r="X13" i="27"/>
  <c r="X7" i="27"/>
  <c r="X13" i="26"/>
  <c r="X7" i="26"/>
  <c r="X25" i="24"/>
  <c r="X19" i="24"/>
  <c r="X7" i="24"/>
  <c r="X130" i="13"/>
  <c r="X123" i="13"/>
  <c r="X116" i="13"/>
  <c r="X109" i="13"/>
  <c r="X102" i="13"/>
  <c r="X95" i="13"/>
  <c r="X88" i="13"/>
  <c r="X64" i="13"/>
  <c r="X57" i="13"/>
  <c r="X50" i="13"/>
  <c r="X43" i="13"/>
  <c r="X36" i="13"/>
  <c r="X29" i="13"/>
  <c r="X22" i="13"/>
  <c r="X25" i="14"/>
  <c r="X19" i="14"/>
  <c r="X13" i="14"/>
  <c r="X7" i="14"/>
  <c r="AA313" i="15"/>
  <c r="AA307" i="15"/>
  <c r="AA297" i="15"/>
  <c r="AA291" i="15"/>
  <c r="AA281" i="15"/>
  <c r="AA275" i="15"/>
  <c r="AA265" i="15"/>
  <c r="AA259" i="15"/>
  <c r="AA249" i="15"/>
  <c r="AA243" i="15"/>
  <c r="AA233" i="15"/>
  <c r="AA227" i="15"/>
  <c r="AA217" i="15"/>
  <c r="AA211" i="15"/>
  <c r="AA201" i="15"/>
  <c r="AA195" i="15"/>
  <c r="AA178" i="15"/>
  <c r="AA177" i="15"/>
  <c r="AA176" i="15"/>
  <c r="AA175" i="15"/>
  <c r="AA159" i="15"/>
  <c r="AA153" i="15"/>
  <c r="AA143" i="15"/>
  <c r="AA137" i="15"/>
  <c r="AA127" i="15"/>
  <c r="AA121" i="15"/>
  <c r="AA111" i="15"/>
  <c r="AA105" i="15"/>
  <c r="AA95" i="15"/>
  <c r="AA89" i="15"/>
  <c r="AA79" i="15"/>
  <c r="AA73" i="15"/>
  <c r="AA63" i="15"/>
  <c r="AA57" i="15"/>
  <c r="AA46" i="15"/>
  <c r="AA36" i="15"/>
  <c r="AA40" i="15" s="1"/>
  <c r="AA30" i="15"/>
  <c r="AA24" i="15"/>
  <c r="AA14" i="15"/>
  <c r="AA8" i="15"/>
  <c r="AA328" i="15" l="1"/>
  <c r="X74" i="14"/>
  <c r="AA322" i="15" s="1"/>
  <c r="X15" i="76"/>
  <c r="X31" i="76"/>
  <c r="AA161" i="15"/>
  <c r="AA179" i="15"/>
  <c r="AA187" i="15" s="1"/>
  <c r="X31" i="71"/>
  <c r="X43" i="72"/>
  <c r="X15" i="74"/>
  <c r="X77" i="52"/>
  <c r="X15" i="56"/>
  <c r="X34" i="56" s="1"/>
  <c r="X15" i="64"/>
  <c r="X28" i="30"/>
  <c r="X43" i="75"/>
  <c r="X55" i="52"/>
  <c r="X27" i="24"/>
  <c r="AA32" i="15"/>
  <c r="AA65" i="15"/>
  <c r="AA129" i="15"/>
  <c r="AA235" i="15"/>
  <c r="AA16" i="15"/>
  <c r="AA48" i="15"/>
  <c r="AA145" i="15"/>
  <c r="AA219" i="15"/>
  <c r="AA251" i="15"/>
  <c r="AA315" i="15"/>
  <c r="X21" i="52"/>
  <c r="AA327" i="15"/>
  <c r="AA113" i="15"/>
  <c r="AA81" i="15"/>
  <c r="AA97" i="15"/>
  <c r="AA203" i="15"/>
  <c r="X132" i="13"/>
  <c r="X15" i="47"/>
  <c r="X34" i="74"/>
  <c r="X63" i="76"/>
  <c r="AA299" i="15"/>
  <c r="X65" i="13"/>
  <c r="X15" i="27"/>
  <c r="X39" i="66"/>
  <c r="X21" i="73"/>
  <c r="X46" i="73" s="1"/>
  <c r="X79" i="76"/>
  <c r="X15" i="63"/>
  <c r="AA283" i="15"/>
  <c r="X15" i="43"/>
  <c r="X15" i="61"/>
  <c r="X21" i="75"/>
  <c r="X46" i="72"/>
  <c r="AA267" i="15"/>
  <c r="X15" i="26"/>
  <c r="X17" i="65"/>
  <c r="X87" i="75"/>
  <c r="X90" i="75" s="1"/>
  <c r="X47" i="76"/>
  <c r="X111" i="76"/>
  <c r="X50" i="71"/>
  <c r="X20" i="62"/>
  <c r="X15" i="58"/>
  <c r="X38" i="65"/>
  <c r="X15" i="46"/>
  <c r="X15" i="44"/>
  <c r="X14" i="42"/>
  <c r="X32" i="42" s="1"/>
  <c r="X15" i="29"/>
  <c r="D7" i="76"/>
  <c r="D15" i="76" s="1"/>
  <c r="AA329" i="15" l="1"/>
  <c r="AA330" i="15" s="1"/>
  <c r="X114" i="76"/>
  <c r="X135" i="13"/>
  <c r="X95" i="52"/>
  <c r="AA319" i="15"/>
  <c r="W109" i="76"/>
  <c r="W103" i="76"/>
  <c r="W93" i="76"/>
  <c r="W87" i="76"/>
  <c r="W77" i="76"/>
  <c r="W71" i="76"/>
  <c r="W61" i="76"/>
  <c r="W55" i="76"/>
  <c r="W45" i="76"/>
  <c r="W39" i="76"/>
  <c r="W29" i="76"/>
  <c r="W23" i="76"/>
  <c r="W13" i="76"/>
  <c r="W7" i="76"/>
  <c r="W85" i="75"/>
  <c r="W79" i="75"/>
  <c r="W73" i="75"/>
  <c r="W87" i="75" s="1"/>
  <c r="W63" i="75"/>
  <c r="W57" i="75"/>
  <c r="W51" i="75"/>
  <c r="W41" i="75"/>
  <c r="W35" i="75"/>
  <c r="W29" i="75"/>
  <c r="W43" i="75" s="1"/>
  <c r="W19" i="75"/>
  <c r="W13" i="75"/>
  <c r="W7" i="75"/>
  <c r="W29" i="74"/>
  <c r="W23" i="74"/>
  <c r="W13" i="74"/>
  <c r="W7" i="74"/>
  <c r="W41" i="73"/>
  <c r="W35" i="73"/>
  <c r="W29" i="73"/>
  <c r="W43" i="73" s="1"/>
  <c r="W19" i="73"/>
  <c r="W13" i="73"/>
  <c r="W7" i="73"/>
  <c r="W41" i="72"/>
  <c r="W35" i="72"/>
  <c r="W29" i="72"/>
  <c r="W19" i="72"/>
  <c r="W13" i="72"/>
  <c r="W7" i="72"/>
  <c r="W45" i="71"/>
  <c r="W39" i="71"/>
  <c r="W29" i="71"/>
  <c r="W23" i="71"/>
  <c r="W13" i="71"/>
  <c r="W7" i="71"/>
  <c r="W13" i="70"/>
  <c r="W7" i="70"/>
  <c r="W13" i="69"/>
  <c r="W7" i="69"/>
  <c r="W37" i="66"/>
  <c r="W7" i="66"/>
  <c r="W13" i="64"/>
  <c r="W7" i="64"/>
  <c r="W15" i="64" s="1"/>
  <c r="W13" i="63"/>
  <c r="W7" i="63"/>
  <c r="W19" i="62"/>
  <c r="W13" i="62"/>
  <c r="W7" i="62"/>
  <c r="W13" i="61"/>
  <c r="W15" i="61" s="1"/>
  <c r="W7" i="61"/>
  <c r="W13" i="60"/>
  <c r="W15" i="60" s="1"/>
  <c r="W7" i="60"/>
  <c r="W31" i="56"/>
  <c r="W29" i="56"/>
  <c r="W23" i="56"/>
  <c r="W13" i="56"/>
  <c r="W7" i="56"/>
  <c r="W13" i="58"/>
  <c r="W7" i="58"/>
  <c r="W33" i="65"/>
  <c r="W26" i="65"/>
  <c r="W15" i="65"/>
  <c r="W8" i="65"/>
  <c r="W17" i="65" s="1"/>
  <c r="W75" i="52"/>
  <c r="W69" i="52"/>
  <c r="W63" i="52"/>
  <c r="W53" i="52"/>
  <c r="W47" i="52"/>
  <c r="W29" i="52"/>
  <c r="W19" i="52"/>
  <c r="W13" i="52"/>
  <c r="W7" i="52"/>
  <c r="W13" i="47"/>
  <c r="W7" i="47"/>
  <c r="W13" i="46"/>
  <c r="W6" i="46"/>
  <c r="W7" i="46" s="1"/>
  <c r="W13" i="44"/>
  <c r="W3" i="44"/>
  <c r="W7" i="44" s="1"/>
  <c r="W28" i="42"/>
  <c r="W22" i="42"/>
  <c r="W13" i="42"/>
  <c r="W7" i="42"/>
  <c r="W13" i="43"/>
  <c r="W7" i="43"/>
  <c r="W13" i="29"/>
  <c r="W7" i="29"/>
  <c r="W26" i="30"/>
  <c r="W8" i="30"/>
  <c r="W13" i="27"/>
  <c r="W7" i="27"/>
  <c r="W13" i="26"/>
  <c r="W7" i="26"/>
  <c r="W25" i="24"/>
  <c r="W19" i="24"/>
  <c r="W7" i="24"/>
  <c r="W130" i="13"/>
  <c r="W123" i="13"/>
  <c r="W116" i="13"/>
  <c r="W109" i="13"/>
  <c r="W102" i="13"/>
  <c r="W95" i="13"/>
  <c r="W88" i="13"/>
  <c r="W64" i="13"/>
  <c r="W57" i="13"/>
  <c r="W50" i="13"/>
  <c r="W43" i="13"/>
  <c r="W36" i="13"/>
  <c r="W29" i="13"/>
  <c r="W22" i="13"/>
  <c r="W25" i="14"/>
  <c r="W19" i="14"/>
  <c r="W13" i="14"/>
  <c r="W7" i="14"/>
  <c r="Z313" i="15"/>
  <c r="Z307" i="15"/>
  <c r="Z297" i="15"/>
  <c r="Z291" i="15"/>
  <c r="Z281" i="15"/>
  <c r="Z275" i="15"/>
  <c r="Z265" i="15"/>
  <c r="Z259" i="15"/>
  <c r="Z249" i="15"/>
  <c r="Z243" i="15"/>
  <c r="Z233" i="15"/>
  <c r="Z227" i="15"/>
  <c r="Z217" i="15"/>
  <c r="Z211" i="15"/>
  <c r="Z201" i="15"/>
  <c r="Z195" i="15"/>
  <c r="Z178" i="15"/>
  <c r="Z177" i="15"/>
  <c r="Z176" i="15"/>
  <c r="Z175" i="15"/>
  <c r="Z159" i="15"/>
  <c r="Z153" i="15"/>
  <c r="Z143" i="15"/>
  <c r="Z137" i="15"/>
  <c r="Z127" i="15"/>
  <c r="Z121" i="15"/>
  <c r="Z111" i="15"/>
  <c r="Z105" i="15"/>
  <c r="Z95" i="15"/>
  <c r="Z89" i="15"/>
  <c r="Z79" i="15"/>
  <c r="Z73" i="15"/>
  <c r="Z63" i="15"/>
  <c r="Z57" i="15"/>
  <c r="Z46" i="15"/>
  <c r="Z36" i="15"/>
  <c r="Z40" i="15" s="1"/>
  <c r="Z30" i="15"/>
  <c r="Z24" i="15"/>
  <c r="Z14" i="15"/>
  <c r="Z8" i="15"/>
  <c r="W74" i="14" l="1"/>
  <c r="Z322" i="15" s="1"/>
  <c r="Z328" i="15"/>
  <c r="W15" i="26"/>
  <c r="W15" i="43"/>
  <c r="W15" i="70"/>
  <c r="W21" i="75"/>
  <c r="W15" i="71"/>
  <c r="W29" i="42"/>
  <c r="W31" i="71"/>
  <c r="W15" i="74"/>
  <c r="W34" i="74" s="1"/>
  <c r="W27" i="24"/>
  <c r="W31" i="74"/>
  <c r="W95" i="76"/>
  <c r="W15" i="63"/>
  <c r="W28" i="30"/>
  <c r="W132" i="13"/>
  <c r="W65" i="13"/>
  <c r="W77" i="52"/>
  <c r="W21" i="52"/>
  <c r="W79" i="76"/>
  <c r="W111" i="76"/>
  <c r="W63" i="76"/>
  <c r="Z219" i="15"/>
  <c r="Z179" i="15"/>
  <c r="Z187" i="15" s="1"/>
  <c r="Z235" i="15"/>
  <c r="Z48" i="15"/>
  <c r="Z113" i="15"/>
  <c r="Z161" i="15"/>
  <c r="Z327" i="15"/>
  <c r="Z283" i="15"/>
  <c r="Z145" i="15"/>
  <c r="Z251" i="15"/>
  <c r="Z315" i="15"/>
  <c r="Z32" i="15"/>
  <c r="Z203" i="15"/>
  <c r="Z267" i="15"/>
  <c r="W15" i="58"/>
  <c r="W31" i="76"/>
  <c r="Z65" i="15"/>
  <c r="Z129" i="15"/>
  <c r="W15" i="56"/>
  <c r="W34" i="56" s="1"/>
  <c r="W43" i="72"/>
  <c r="W47" i="76"/>
  <c r="W55" i="52"/>
  <c r="Z81" i="15"/>
  <c r="Z299" i="15"/>
  <c r="W20" i="62"/>
  <c r="W47" i="71"/>
  <c r="W50" i="71" s="1"/>
  <c r="W21" i="73"/>
  <c r="W46" i="73" s="1"/>
  <c r="Z97" i="15"/>
  <c r="W35" i="65"/>
  <c r="W38" i="65" s="1"/>
  <c r="W39" i="66"/>
  <c r="W21" i="72"/>
  <c r="W65" i="75"/>
  <c r="W15" i="76"/>
  <c r="W90" i="75"/>
  <c r="W15" i="69"/>
  <c r="W15" i="47"/>
  <c r="W15" i="46"/>
  <c r="W15" i="44"/>
  <c r="W14" i="42"/>
  <c r="W15" i="29"/>
  <c r="W15" i="27"/>
  <c r="Z16" i="15"/>
  <c r="W114" i="76" l="1"/>
  <c r="W135" i="13"/>
  <c r="Z329" i="15"/>
  <c r="Z330" i="15" s="1"/>
  <c r="W95" i="52"/>
  <c r="W32" i="42"/>
  <c r="Z319" i="15"/>
  <c r="W46" i="72"/>
  <c r="Y313" i="15"/>
  <c r="Y307" i="15"/>
  <c r="Y297" i="15"/>
  <c r="Y291" i="15"/>
  <c r="Y281" i="15"/>
  <c r="Y275" i="15"/>
  <c r="Y265" i="15"/>
  <c r="Y259" i="15"/>
  <c r="Y249" i="15"/>
  <c r="Y243" i="15"/>
  <c r="Y233" i="15"/>
  <c r="Y227" i="15"/>
  <c r="Y217" i="15"/>
  <c r="Y211" i="15"/>
  <c r="Y201" i="15"/>
  <c r="Y195" i="15"/>
  <c r="Y179" i="15"/>
  <c r="Y159" i="15"/>
  <c r="Y153" i="15"/>
  <c r="Y143" i="15"/>
  <c r="Y137" i="15"/>
  <c r="Y127" i="15"/>
  <c r="Y121" i="15"/>
  <c r="Y111" i="15"/>
  <c r="Y105" i="15"/>
  <c r="Y95" i="15"/>
  <c r="Y89" i="15"/>
  <c r="Y79" i="15"/>
  <c r="Y73" i="15"/>
  <c r="Y63" i="15"/>
  <c r="Y57" i="15"/>
  <c r="Y46" i="15"/>
  <c r="Y40" i="15"/>
  <c r="Y30" i="15"/>
  <c r="Y24" i="15"/>
  <c r="Y14" i="15"/>
  <c r="Y8" i="15"/>
  <c r="V25" i="14"/>
  <c r="V19" i="14"/>
  <c r="V13" i="14"/>
  <c r="V7" i="14"/>
  <c r="V130" i="13"/>
  <c r="V123" i="13"/>
  <c r="V116" i="13"/>
  <c r="V109" i="13"/>
  <c r="V102" i="13"/>
  <c r="V95" i="13"/>
  <c r="V88" i="13"/>
  <c r="V64" i="13"/>
  <c r="V57" i="13"/>
  <c r="V50" i="13"/>
  <c r="V43" i="13"/>
  <c r="V36" i="13"/>
  <c r="V29" i="13"/>
  <c r="V22" i="13"/>
  <c r="V25" i="24"/>
  <c r="V19" i="24"/>
  <c r="V7" i="24"/>
  <c r="V13" i="26"/>
  <c r="V7" i="26"/>
  <c r="V13" i="27"/>
  <c r="V15" i="27" s="1"/>
  <c r="V7" i="27"/>
  <c r="V26" i="30"/>
  <c r="V8" i="30"/>
  <c r="V13" i="29"/>
  <c r="V7" i="29"/>
  <c r="V13" i="43"/>
  <c r="V7" i="43"/>
  <c r="V28" i="42"/>
  <c r="V22" i="42"/>
  <c r="V13" i="42"/>
  <c r="V7" i="42"/>
  <c r="V13" i="44"/>
  <c r="V7" i="44"/>
  <c r="V13" i="46"/>
  <c r="V6" i="46"/>
  <c r="V7" i="46" s="1"/>
  <c r="V13" i="47"/>
  <c r="V15" i="47" s="1"/>
  <c r="V7" i="47"/>
  <c r="V75" i="52"/>
  <c r="V69" i="52"/>
  <c r="V63" i="52"/>
  <c r="V53" i="52"/>
  <c r="V47" i="52"/>
  <c r="V29" i="52"/>
  <c r="V19" i="52"/>
  <c r="V13" i="52"/>
  <c r="V7" i="52"/>
  <c r="V33" i="65"/>
  <c r="V26" i="65"/>
  <c r="V35" i="65" s="1"/>
  <c r="V15" i="65"/>
  <c r="V8" i="65"/>
  <c r="V13" i="58"/>
  <c r="V7" i="58"/>
  <c r="V29" i="56"/>
  <c r="V23" i="56"/>
  <c r="V31" i="56" s="1"/>
  <c r="V13" i="56"/>
  <c r="V7" i="56"/>
  <c r="V15" i="56" s="1"/>
  <c r="V13" i="60"/>
  <c r="V7" i="60"/>
  <c r="V13" i="61"/>
  <c r="V6" i="61"/>
  <c r="V7" i="61" s="1"/>
  <c r="V15" i="61" s="1"/>
  <c r="V19" i="62"/>
  <c r="V13" i="62"/>
  <c r="V7" i="62"/>
  <c r="V13" i="63"/>
  <c r="V7" i="63"/>
  <c r="V13" i="64"/>
  <c r="V7" i="64"/>
  <c r="V15" i="64" s="1"/>
  <c r="V37" i="66"/>
  <c r="V7" i="66"/>
  <c r="T13" i="67"/>
  <c r="T7" i="67"/>
  <c r="V13" i="69"/>
  <c r="V7" i="69"/>
  <c r="V13" i="70"/>
  <c r="V7" i="70"/>
  <c r="V45" i="71"/>
  <c r="V39" i="71"/>
  <c r="V47" i="71" s="1"/>
  <c r="V29" i="71"/>
  <c r="V23" i="71"/>
  <c r="V31" i="71" s="1"/>
  <c r="V13" i="71"/>
  <c r="V7" i="71"/>
  <c r="V41" i="72"/>
  <c r="V35" i="72"/>
  <c r="V29" i="72"/>
  <c r="V19" i="72"/>
  <c r="V13" i="72"/>
  <c r="V7" i="72"/>
  <c r="V41" i="73"/>
  <c r="V35" i="73"/>
  <c r="V29" i="73"/>
  <c r="V19" i="73"/>
  <c r="V13" i="73"/>
  <c r="V7" i="73"/>
  <c r="V29" i="74"/>
  <c r="V23" i="74"/>
  <c r="V31" i="74" s="1"/>
  <c r="V13" i="74"/>
  <c r="V7" i="74"/>
  <c r="V85" i="75"/>
  <c r="V79" i="75"/>
  <c r="V73" i="75"/>
  <c r="V63" i="75"/>
  <c r="V57" i="75"/>
  <c r="V51" i="75"/>
  <c r="V41" i="75"/>
  <c r="V35" i="75"/>
  <c r="V29" i="75"/>
  <c r="V19" i="75"/>
  <c r="V13" i="75"/>
  <c r="V7" i="75"/>
  <c r="V109" i="76"/>
  <c r="V103" i="76"/>
  <c r="V93" i="76"/>
  <c r="V87" i="76"/>
  <c r="V77" i="76"/>
  <c r="V71" i="76"/>
  <c r="V79" i="76" s="1"/>
  <c r="V61" i="76"/>
  <c r="V55" i="76"/>
  <c r="V63" i="76" s="1"/>
  <c r="V45" i="76"/>
  <c r="V39" i="76"/>
  <c r="V29" i="76"/>
  <c r="V23" i="76"/>
  <c r="V13" i="76"/>
  <c r="V7" i="76"/>
  <c r="F28" i="76"/>
  <c r="F44" i="76" s="1"/>
  <c r="F60" i="76" s="1"/>
  <c r="F27" i="76"/>
  <c r="F43" i="76" s="1"/>
  <c r="F59" i="76" s="1"/>
  <c r="F26" i="76"/>
  <c r="F42" i="76" s="1"/>
  <c r="F58" i="76" s="1"/>
  <c r="F41" i="76"/>
  <c r="F57" i="76" s="1"/>
  <c r="F40" i="75"/>
  <c r="F62" i="75" s="1"/>
  <c r="F84" i="75" s="1"/>
  <c r="E40" i="75"/>
  <c r="E62" i="75" s="1"/>
  <c r="F39" i="75"/>
  <c r="F61" i="75" s="1"/>
  <c r="F83" i="75" s="1"/>
  <c r="E39" i="75"/>
  <c r="E61" i="75" s="1"/>
  <c r="F38" i="75"/>
  <c r="F60" i="75" s="1"/>
  <c r="F82" i="75" s="1"/>
  <c r="E38" i="75"/>
  <c r="E60" i="75" s="1"/>
  <c r="F37" i="75"/>
  <c r="F59" i="75" s="1"/>
  <c r="F81" i="75" s="1"/>
  <c r="E37" i="75"/>
  <c r="E59" i="75" s="1"/>
  <c r="F28" i="74"/>
  <c r="E28" i="74"/>
  <c r="F27" i="74"/>
  <c r="E27" i="74"/>
  <c r="F26" i="74"/>
  <c r="E26" i="74"/>
  <c r="F25" i="74"/>
  <c r="E25" i="74"/>
  <c r="F40" i="73"/>
  <c r="E40" i="73"/>
  <c r="F39" i="73"/>
  <c r="E39" i="73"/>
  <c r="F38" i="73"/>
  <c r="E38" i="73"/>
  <c r="F37" i="73"/>
  <c r="E37" i="73"/>
  <c r="F40" i="72"/>
  <c r="E40" i="72"/>
  <c r="F39" i="72"/>
  <c r="E39" i="72"/>
  <c r="F38" i="72"/>
  <c r="E38" i="72"/>
  <c r="F37" i="72"/>
  <c r="E37" i="72"/>
  <c r="F44" i="71"/>
  <c r="E44" i="71"/>
  <c r="F43" i="71"/>
  <c r="E43" i="71"/>
  <c r="F42" i="71"/>
  <c r="E42" i="71"/>
  <c r="F41" i="71"/>
  <c r="E41" i="71"/>
  <c r="F28" i="71"/>
  <c r="F27" i="71"/>
  <c r="F26" i="71"/>
  <c r="F25" i="71"/>
  <c r="E26" i="56"/>
  <c r="F25" i="56"/>
  <c r="F32" i="65"/>
  <c r="E32" i="65"/>
  <c r="F31" i="65"/>
  <c r="E31" i="65"/>
  <c r="F30" i="65"/>
  <c r="E30" i="65"/>
  <c r="F29" i="65"/>
  <c r="E29" i="65"/>
  <c r="F28" i="65"/>
  <c r="E28" i="65"/>
  <c r="F21" i="65"/>
  <c r="F22" i="65"/>
  <c r="F23" i="65"/>
  <c r="F24" i="65"/>
  <c r="F25" i="65"/>
  <c r="E22" i="65"/>
  <c r="E23" i="65"/>
  <c r="E24" i="65"/>
  <c r="E25" i="65"/>
  <c r="E21" i="65"/>
  <c r="Y328" i="15" l="1"/>
  <c r="V74" i="14"/>
  <c r="Y322" i="15" s="1"/>
  <c r="V65" i="75"/>
  <c r="Y129" i="15"/>
  <c r="E81" i="75"/>
  <c r="E82" i="75"/>
  <c r="E83" i="75"/>
  <c r="E84" i="75"/>
  <c r="E42" i="76"/>
  <c r="E43" i="76"/>
  <c r="E44" i="76"/>
  <c r="E41" i="76"/>
  <c r="T15" i="67"/>
  <c r="V87" i="75"/>
  <c r="V95" i="76"/>
  <c r="V15" i="74"/>
  <c r="V17" i="65"/>
  <c r="V47" i="76"/>
  <c r="V15" i="44"/>
  <c r="V28" i="30"/>
  <c r="V15" i="76"/>
  <c r="V77" i="52"/>
  <c r="V27" i="24"/>
  <c r="Y327" i="15"/>
  <c r="Y32" i="15"/>
  <c r="Y97" i="15"/>
  <c r="Y235" i="15"/>
  <c r="Y48" i="15"/>
  <c r="Y187" i="15"/>
  <c r="Y203" i="15"/>
  <c r="Y267" i="15"/>
  <c r="Y65" i="15"/>
  <c r="Y145" i="15"/>
  <c r="Y219" i="15"/>
  <c r="F92" i="76"/>
  <c r="F76" i="76"/>
  <c r="F108" i="76" s="1"/>
  <c r="F74" i="76"/>
  <c r="F106" i="76" s="1"/>
  <c r="F90" i="76"/>
  <c r="F89" i="76"/>
  <c r="F73" i="76"/>
  <c r="F105" i="76" s="1"/>
  <c r="F91" i="76"/>
  <c r="F75" i="76"/>
  <c r="F107" i="76" s="1"/>
  <c r="Y251" i="15"/>
  <c r="V43" i="75"/>
  <c r="V15" i="71"/>
  <c r="V50" i="71" s="1"/>
  <c r="V34" i="56"/>
  <c r="V55" i="52"/>
  <c r="V15" i="29"/>
  <c r="V15" i="26"/>
  <c r="Y81" i="15"/>
  <c r="V39" i="66"/>
  <c r="V15" i="69"/>
  <c r="V29" i="42"/>
  <c r="V111" i="76"/>
  <c r="V21" i="72"/>
  <c r="V46" i="72" s="1"/>
  <c r="V21" i="75"/>
  <c r="Y161" i="15"/>
  <c r="Y283" i="15"/>
  <c r="V43" i="72"/>
  <c r="V15" i="63"/>
  <c r="V21" i="52"/>
  <c r="V132" i="13"/>
  <c r="V38" i="65"/>
  <c r="V31" i="76"/>
  <c r="V15" i="60"/>
  <c r="V15" i="43"/>
  <c r="V65" i="13"/>
  <c r="Y113" i="15"/>
  <c r="Y299" i="15"/>
  <c r="Y315" i="15"/>
  <c r="V43" i="73"/>
  <c r="V21" i="73"/>
  <c r="V46" i="73" s="1"/>
  <c r="Y16" i="15"/>
  <c r="V14" i="42"/>
  <c r="V32" i="42" s="1"/>
  <c r="V15" i="46"/>
  <c r="V15" i="58"/>
  <c r="V20" i="62"/>
  <c r="V15" i="70"/>
  <c r="V34" i="74"/>
  <c r="V114" i="76"/>
  <c r="I245" i="15"/>
  <c r="I246" i="15"/>
  <c r="I247" i="15"/>
  <c r="I248" i="15"/>
  <c r="H246" i="15"/>
  <c r="H247" i="15"/>
  <c r="H248" i="15"/>
  <c r="H245" i="15"/>
  <c r="V90" i="75" l="1"/>
  <c r="E60" i="76"/>
  <c r="E59" i="76"/>
  <c r="E58" i="76"/>
  <c r="E57" i="76"/>
  <c r="V135" i="13"/>
  <c r="V95" i="52"/>
  <c r="Y329" i="15"/>
  <c r="Y330" i="15" s="1"/>
  <c r="Y319" i="15"/>
  <c r="U109" i="76"/>
  <c r="U103" i="76"/>
  <c r="U93" i="76"/>
  <c r="U87" i="76"/>
  <c r="U77" i="76"/>
  <c r="U71" i="76"/>
  <c r="U61" i="76"/>
  <c r="U55" i="76"/>
  <c r="U45" i="76"/>
  <c r="U39" i="76"/>
  <c r="U47" i="76" s="1"/>
  <c r="U29" i="76"/>
  <c r="U23" i="76"/>
  <c r="U13" i="76"/>
  <c r="U7" i="76"/>
  <c r="U85" i="75"/>
  <c r="U79" i="75"/>
  <c r="U73" i="75"/>
  <c r="U63" i="75"/>
  <c r="U57" i="75"/>
  <c r="U51" i="75"/>
  <c r="U41" i="75"/>
  <c r="U35" i="75"/>
  <c r="U29" i="75"/>
  <c r="U19" i="75"/>
  <c r="U13" i="75"/>
  <c r="U7" i="75"/>
  <c r="U29" i="74"/>
  <c r="U23" i="74"/>
  <c r="U13" i="74"/>
  <c r="U7" i="74"/>
  <c r="U41" i="73"/>
  <c r="U35" i="73"/>
  <c r="U29" i="73"/>
  <c r="U19" i="73"/>
  <c r="U13" i="73"/>
  <c r="U7" i="73"/>
  <c r="U41" i="72"/>
  <c r="U35" i="72"/>
  <c r="U29" i="72"/>
  <c r="U43" i="72" s="1"/>
  <c r="U19" i="72"/>
  <c r="U13" i="72"/>
  <c r="U7" i="72"/>
  <c r="U45" i="71"/>
  <c r="U39" i="71"/>
  <c r="U29" i="71"/>
  <c r="U23" i="71"/>
  <c r="U31" i="71" s="1"/>
  <c r="U13" i="71"/>
  <c r="U15" i="71" s="1"/>
  <c r="U7" i="71"/>
  <c r="U13" i="70"/>
  <c r="U7" i="70"/>
  <c r="U13" i="69"/>
  <c r="U7" i="69"/>
  <c r="S13" i="67"/>
  <c r="S7" i="67"/>
  <c r="S15" i="67" s="1"/>
  <c r="U37" i="66"/>
  <c r="U7" i="66"/>
  <c r="U13" i="64"/>
  <c r="U7" i="64"/>
  <c r="U13" i="63"/>
  <c r="U7" i="63"/>
  <c r="U19" i="62"/>
  <c r="U13" i="62"/>
  <c r="U7" i="62"/>
  <c r="U13" i="61"/>
  <c r="U6" i="61"/>
  <c r="U7" i="61" s="1"/>
  <c r="U13" i="60"/>
  <c r="U7" i="60"/>
  <c r="U29" i="56"/>
  <c r="U23" i="56"/>
  <c r="U13" i="56"/>
  <c r="U7" i="56"/>
  <c r="U13" i="58"/>
  <c r="U7" i="58"/>
  <c r="U33" i="65"/>
  <c r="U26" i="65"/>
  <c r="U15" i="65"/>
  <c r="U8" i="65"/>
  <c r="U17" i="65" s="1"/>
  <c r="U75" i="52"/>
  <c r="U69" i="52"/>
  <c r="U63" i="52"/>
  <c r="U53" i="52"/>
  <c r="U47" i="52"/>
  <c r="U29" i="52"/>
  <c r="U19" i="52"/>
  <c r="U13" i="52"/>
  <c r="U7" i="52"/>
  <c r="U13" i="47"/>
  <c r="U7" i="47"/>
  <c r="U13" i="46"/>
  <c r="U6" i="46"/>
  <c r="U7" i="46" s="1"/>
  <c r="U13" i="44"/>
  <c r="U7" i="44"/>
  <c r="U28" i="42"/>
  <c r="U22" i="42"/>
  <c r="U13" i="42"/>
  <c r="U7" i="42"/>
  <c r="U13" i="43"/>
  <c r="U7" i="43"/>
  <c r="U13" i="29"/>
  <c r="U7" i="29"/>
  <c r="U26" i="30"/>
  <c r="U8" i="30"/>
  <c r="U13" i="27"/>
  <c r="U15" i="27" s="1"/>
  <c r="U7" i="27"/>
  <c r="U13" i="26"/>
  <c r="U7" i="26"/>
  <c r="U25" i="24"/>
  <c r="U19" i="24"/>
  <c r="U7" i="24"/>
  <c r="U130" i="13"/>
  <c r="U123" i="13"/>
  <c r="U116" i="13"/>
  <c r="U109" i="13"/>
  <c r="U102" i="13"/>
  <c r="U95" i="13"/>
  <c r="U88" i="13"/>
  <c r="U64" i="13"/>
  <c r="U57" i="13"/>
  <c r="U50" i="13"/>
  <c r="U43" i="13"/>
  <c r="U36" i="13"/>
  <c r="U29" i="13"/>
  <c r="U22" i="13"/>
  <c r="U25" i="14"/>
  <c r="U19" i="14"/>
  <c r="U13" i="14"/>
  <c r="U7" i="14"/>
  <c r="X313" i="15"/>
  <c r="X307" i="15"/>
  <c r="X297" i="15"/>
  <c r="X291" i="15"/>
  <c r="X281" i="15"/>
  <c r="X275" i="15"/>
  <c r="X265" i="15"/>
  <c r="X259" i="15"/>
  <c r="X249" i="15"/>
  <c r="X243" i="15"/>
  <c r="X233" i="15"/>
  <c r="X227" i="15"/>
  <c r="X217" i="15"/>
  <c r="X211" i="15"/>
  <c r="X201" i="15"/>
  <c r="X195" i="15"/>
  <c r="X179" i="15"/>
  <c r="X159" i="15"/>
  <c r="X153" i="15"/>
  <c r="X143" i="15"/>
  <c r="X137" i="15"/>
  <c r="X127" i="15"/>
  <c r="X121" i="15"/>
  <c r="X111" i="15"/>
  <c r="X105" i="15"/>
  <c r="X95" i="15"/>
  <c r="X89" i="15"/>
  <c r="X79" i="15"/>
  <c r="X73" i="15"/>
  <c r="X63" i="15"/>
  <c r="X57" i="15"/>
  <c r="X46" i="15"/>
  <c r="X40" i="15"/>
  <c r="X30" i="15"/>
  <c r="X24" i="15"/>
  <c r="X14" i="15"/>
  <c r="X8" i="15"/>
  <c r="X328" i="15" l="1"/>
  <c r="U74" i="14"/>
  <c r="X322" i="15" s="1"/>
  <c r="U95" i="76"/>
  <c r="X16" i="15"/>
  <c r="E92" i="76"/>
  <c r="E76" i="76"/>
  <c r="E90" i="76"/>
  <c r="E74" i="76"/>
  <c r="E91" i="76"/>
  <c r="E75" i="76"/>
  <c r="E89" i="76"/>
  <c r="E73" i="76"/>
  <c r="U31" i="74"/>
  <c r="U15" i="61"/>
  <c r="U65" i="75"/>
  <c r="U31" i="76"/>
  <c r="U29" i="42"/>
  <c r="U87" i="75"/>
  <c r="U15" i="74"/>
  <c r="U34" i="74" s="1"/>
  <c r="U15" i="63"/>
  <c r="U79" i="76"/>
  <c r="U21" i="72"/>
  <c r="U15" i="69"/>
  <c r="U20" i="62"/>
  <c r="U28" i="30"/>
  <c r="U132" i="13"/>
  <c r="U135" i="13" s="1"/>
  <c r="U46" i="72"/>
  <c r="U27" i="24"/>
  <c r="X81" i="15"/>
  <c r="X65" i="15"/>
  <c r="X161" i="15"/>
  <c r="X203" i="15"/>
  <c r="X235" i="15"/>
  <c r="X299" i="15"/>
  <c r="U77" i="52"/>
  <c r="X327" i="15"/>
  <c r="X145" i="15"/>
  <c r="X219" i="15"/>
  <c r="X283" i="15"/>
  <c r="X48" i="15"/>
  <c r="X113" i="15"/>
  <c r="X187" i="15"/>
  <c r="X251" i="15"/>
  <c r="X97" i="15"/>
  <c r="U14" i="42"/>
  <c r="U32" i="42" s="1"/>
  <c r="U35" i="65"/>
  <c r="U38" i="65" s="1"/>
  <c r="U15" i="60"/>
  <c r="U21" i="73"/>
  <c r="U65" i="13"/>
  <c r="U21" i="75"/>
  <c r="X129" i="15"/>
  <c r="U15" i="26"/>
  <c r="U21" i="52"/>
  <c r="U15" i="56"/>
  <c r="U15" i="64"/>
  <c r="U43" i="75"/>
  <c r="X267" i="15"/>
  <c r="U15" i="43"/>
  <c r="U31" i="56"/>
  <c r="U34" i="56" s="1"/>
  <c r="U15" i="70"/>
  <c r="U47" i="71"/>
  <c r="U50" i="71" s="1"/>
  <c r="U15" i="76"/>
  <c r="U63" i="76"/>
  <c r="U111" i="76"/>
  <c r="U55" i="52"/>
  <c r="U39" i="66"/>
  <c r="X315" i="15"/>
  <c r="U43" i="73"/>
  <c r="U46" i="73" s="1"/>
  <c r="U15" i="29"/>
  <c r="U15" i="44"/>
  <c r="X32" i="15"/>
  <c r="U15" i="47"/>
  <c r="U15" i="58"/>
  <c r="U15" i="46"/>
  <c r="T109" i="76"/>
  <c r="T103" i="76"/>
  <c r="T93" i="76"/>
  <c r="T87" i="76"/>
  <c r="T77" i="76"/>
  <c r="T71" i="76"/>
  <c r="T61" i="76"/>
  <c r="T55" i="76"/>
  <c r="T45" i="76"/>
  <c r="T39" i="76"/>
  <c r="T29" i="76"/>
  <c r="T23" i="76"/>
  <c r="T31" i="76" s="1"/>
  <c r="T13" i="76"/>
  <c r="T7" i="76"/>
  <c r="T85" i="75"/>
  <c r="T79" i="75"/>
  <c r="T73" i="75"/>
  <c r="T63" i="75"/>
  <c r="T57" i="75"/>
  <c r="T51" i="75"/>
  <c r="T41" i="75"/>
  <c r="T35" i="75"/>
  <c r="T29" i="75"/>
  <c r="T19" i="75"/>
  <c r="T13" i="75"/>
  <c r="T7" i="75"/>
  <c r="T29" i="74"/>
  <c r="T23" i="74"/>
  <c r="T13" i="74"/>
  <c r="T7" i="74"/>
  <c r="T41" i="73"/>
  <c r="T35" i="73"/>
  <c r="T29" i="73"/>
  <c r="T19" i="73"/>
  <c r="T13" i="73"/>
  <c r="T7" i="73"/>
  <c r="T41" i="72"/>
  <c r="T35" i="72"/>
  <c r="T29" i="72"/>
  <c r="T43" i="72" s="1"/>
  <c r="T19" i="72"/>
  <c r="T13" i="72"/>
  <c r="T21" i="72" s="1"/>
  <c r="T7" i="72"/>
  <c r="T45" i="71"/>
  <c r="T47" i="71" s="1"/>
  <c r="T39" i="71"/>
  <c r="T29" i="71"/>
  <c r="T23" i="71"/>
  <c r="T13" i="71"/>
  <c r="T7" i="71"/>
  <c r="T13" i="70"/>
  <c r="T7" i="70"/>
  <c r="T13" i="69"/>
  <c r="T7" i="69"/>
  <c r="R13" i="67"/>
  <c r="R7" i="67"/>
  <c r="T37" i="66"/>
  <c r="T7" i="66"/>
  <c r="T13" i="64"/>
  <c r="T7" i="64"/>
  <c r="T13" i="63"/>
  <c r="T7" i="63"/>
  <c r="T19" i="62"/>
  <c r="T13" i="62"/>
  <c r="T7" i="62"/>
  <c r="T12" i="61"/>
  <c r="T13" i="61" s="1"/>
  <c r="T6" i="61"/>
  <c r="T7" i="61" s="1"/>
  <c r="T13" i="60"/>
  <c r="T7" i="60"/>
  <c r="T29" i="56"/>
  <c r="T23" i="56"/>
  <c r="T31" i="56" s="1"/>
  <c r="T13" i="56"/>
  <c r="T7" i="56"/>
  <c r="T13" i="58"/>
  <c r="T7" i="58"/>
  <c r="T33" i="65"/>
  <c r="T26" i="65"/>
  <c r="T15" i="65"/>
  <c r="T8" i="65"/>
  <c r="T75" i="52"/>
  <c r="T69" i="52"/>
  <c r="T63" i="52"/>
  <c r="T53" i="52"/>
  <c r="T47" i="52"/>
  <c r="T29" i="52"/>
  <c r="T19" i="52"/>
  <c r="T13" i="52"/>
  <c r="T7" i="52"/>
  <c r="T13" i="47"/>
  <c r="T7" i="47"/>
  <c r="T13" i="46"/>
  <c r="T6" i="46"/>
  <c r="T7" i="46" s="1"/>
  <c r="T13" i="44"/>
  <c r="T7" i="44"/>
  <c r="T28" i="42"/>
  <c r="T22" i="42"/>
  <c r="T13" i="42"/>
  <c r="T7" i="42"/>
  <c r="T14" i="42" s="1"/>
  <c r="T13" i="43"/>
  <c r="T7" i="43"/>
  <c r="T13" i="29"/>
  <c r="T15" i="29" s="1"/>
  <c r="T7" i="29"/>
  <c r="T26" i="30"/>
  <c r="T8" i="30"/>
  <c r="T13" i="27"/>
  <c r="T7" i="27"/>
  <c r="T15" i="27" s="1"/>
  <c r="T13" i="26"/>
  <c r="T15" i="26" s="1"/>
  <c r="T7" i="26"/>
  <c r="T25" i="24"/>
  <c r="T19" i="24"/>
  <c r="T7" i="24"/>
  <c r="T130" i="13"/>
  <c r="T123" i="13"/>
  <c r="T116" i="13"/>
  <c r="T109" i="13"/>
  <c r="T102" i="13"/>
  <c r="T95" i="13"/>
  <c r="T88" i="13"/>
  <c r="T64" i="13"/>
  <c r="T57" i="13"/>
  <c r="T50" i="13"/>
  <c r="T43" i="13"/>
  <c r="T36" i="13"/>
  <c r="T29" i="13"/>
  <c r="T22" i="13"/>
  <c r="T25" i="14"/>
  <c r="T19" i="14"/>
  <c r="T13" i="14"/>
  <c r="T7" i="14"/>
  <c r="W313" i="15"/>
  <c r="W307" i="15"/>
  <c r="W297" i="15"/>
  <c r="W291" i="15"/>
  <c r="W281" i="15"/>
  <c r="W275" i="15"/>
  <c r="W265" i="15"/>
  <c r="W259" i="15"/>
  <c r="W249" i="15"/>
  <c r="W243" i="15"/>
  <c r="W233" i="15"/>
  <c r="W227" i="15"/>
  <c r="W217" i="15"/>
  <c r="W211" i="15"/>
  <c r="W201" i="15"/>
  <c r="W195" i="15"/>
  <c r="W179" i="15"/>
  <c r="W187" i="15" s="1"/>
  <c r="W159" i="15"/>
  <c r="W153" i="15"/>
  <c r="W143" i="15"/>
  <c r="W137" i="15"/>
  <c r="W127" i="15"/>
  <c r="W121" i="15"/>
  <c r="W111" i="15"/>
  <c r="W105" i="15"/>
  <c r="W95" i="15"/>
  <c r="W89" i="15"/>
  <c r="W79" i="15"/>
  <c r="W73" i="15"/>
  <c r="W63" i="15"/>
  <c r="W57" i="15"/>
  <c r="W46" i="15"/>
  <c r="W40" i="15"/>
  <c r="W30" i="15"/>
  <c r="W24" i="15"/>
  <c r="W14" i="15"/>
  <c r="W8" i="15"/>
  <c r="W328" i="15" l="1"/>
  <c r="T74" i="14"/>
  <c r="W322" i="15" s="1"/>
  <c r="W283" i="15"/>
  <c r="W48" i="15"/>
  <c r="W219" i="15"/>
  <c r="W315" i="15"/>
  <c r="W251" i="15"/>
  <c r="W113" i="15"/>
  <c r="E107" i="76"/>
  <c r="E106" i="76"/>
  <c r="E108" i="76"/>
  <c r="E105" i="76"/>
  <c r="T31" i="74"/>
  <c r="T15" i="56"/>
  <c r="T15" i="71"/>
  <c r="T87" i="75"/>
  <c r="T31" i="71"/>
  <c r="T15" i="60"/>
  <c r="T15" i="70"/>
  <c r="T15" i="69"/>
  <c r="T15" i="64"/>
  <c r="T28" i="30"/>
  <c r="T55" i="52"/>
  <c r="T77" i="52"/>
  <c r="T15" i="76"/>
  <c r="T114" i="76" s="1"/>
  <c r="U90" i="75"/>
  <c r="W97" i="15"/>
  <c r="W161" i="15"/>
  <c r="W299" i="15"/>
  <c r="X319" i="15"/>
  <c r="W327" i="15"/>
  <c r="W203" i="15"/>
  <c r="W267" i="15"/>
  <c r="T29" i="42"/>
  <c r="T32" i="42" s="1"/>
  <c r="T111" i="76"/>
  <c r="W235" i="15"/>
  <c r="T27" i="24"/>
  <c r="T21" i="52"/>
  <c r="T17" i="65"/>
  <c r="T15" i="74"/>
  <c r="T34" i="74" s="1"/>
  <c r="T43" i="75"/>
  <c r="T63" i="76"/>
  <c r="U95" i="52"/>
  <c r="W65" i="15"/>
  <c r="T15" i="43"/>
  <c r="T15" i="44"/>
  <c r="T35" i="65"/>
  <c r="T20" i="62"/>
  <c r="T39" i="66"/>
  <c r="T79" i="76"/>
  <c r="T47" i="76"/>
  <c r="T65" i="75"/>
  <c r="T34" i="56"/>
  <c r="W81" i="15"/>
  <c r="W129" i="15"/>
  <c r="T132" i="13"/>
  <c r="T15" i="58"/>
  <c r="T15" i="63"/>
  <c r="T95" i="76"/>
  <c r="U114" i="76"/>
  <c r="W32" i="15"/>
  <c r="W145" i="15"/>
  <c r="T65" i="13"/>
  <c r="T15" i="47"/>
  <c r="R15" i="67"/>
  <c r="T46" i="72"/>
  <c r="T43" i="73"/>
  <c r="T21" i="75"/>
  <c r="X329" i="15"/>
  <c r="X330" i="15" s="1"/>
  <c r="T21" i="73"/>
  <c r="T38" i="65"/>
  <c r="T15" i="46"/>
  <c r="T15" i="61"/>
  <c r="T50" i="71"/>
  <c r="W16" i="15"/>
  <c r="T90" i="75" l="1"/>
  <c r="T135" i="13"/>
  <c r="T95" i="52"/>
  <c r="W329" i="15"/>
  <c r="W330" i="15" s="1"/>
  <c r="W319" i="15"/>
  <c r="T46" i="73"/>
  <c r="S109" i="76"/>
  <c r="S103" i="76"/>
  <c r="S93" i="76"/>
  <c r="S87" i="76"/>
  <c r="S77" i="76"/>
  <c r="S71" i="76"/>
  <c r="S61" i="76"/>
  <c r="S55" i="76"/>
  <c r="S45" i="76"/>
  <c r="S39" i="76"/>
  <c r="S29" i="76"/>
  <c r="S23" i="76"/>
  <c r="S13" i="76"/>
  <c r="S7" i="76"/>
  <c r="S85" i="75"/>
  <c r="S79" i="75"/>
  <c r="S73" i="75"/>
  <c r="S63" i="75"/>
  <c r="S57" i="75"/>
  <c r="S51" i="75"/>
  <c r="S65" i="75" s="1"/>
  <c r="S41" i="75"/>
  <c r="S35" i="75"/>
  <c r="S29" i="75"/>
  <c r="S19" i="75"/>
  <c r="S13" i="75"/>
  <c r="S7" i="75"/>
  <c r="S29" i="74"/>
  <c r="S23" i="74"/>
  <c r="S13" i="74"/>
  <c r="S7" i="74"/>
  <c r="S41" i="73"/>
  <c r="S35" i="73"/>
  <c r="S29" i="73"/>
  <c r="S19" i="73"/>
  <c r="S13" i="73"/>
  <c r="S7" i="73"/>
  <c r="S21" i="73" s="1"/>
  <c r="S41" i="72"/>
  <c r="S35" i="72"/>
  <c r="S29" i="72"/>
  <c r="S19" i="72"/>
  <c r="S13" i="72"/>
  <c r="S7" i="72"/>
  <c r="S45" i="71"/>
  <c r="S39" i="71"/>
  <c r="S47" i="71" s="1"/>
  <c r="S29" i="71"/>
  <c r="S23" i="71"/>
  <c r="S13" i="71"/>
  <c r="S7" i="71"/>
  <c r="S13" i="70"/>
  <c r="S7" i="70"/>
  <c r="S13" i="69"/>
  <c r="S7" i="69"/>
  <c r="Q13" i="67"/>
  <c r="Q7" i="67"/>
  <c r="S37" i="66"/>
  <c r="S7" i="66"/>
  <c r="S39" i="66" s="1"/>
  <c r="S13" i="64"/>
  <c r="S7" i="64"/>
  <c r="S13" i="63"/>
  <c r="S7" i="63"/>
  <c r="S19" i="62"/>
  <c r="S13" i="62"/>
  <c r="S7" i="62"/>
  <c r="S12" i="61"/>
  <c r="S13" i="61" s="1"/>
  <c r="S6" i="61"/>
  <c r="S7" i="61" s="1"/>
  <c r="S13" i="60"/>
  <c r="S7" i="60"/>
  <c r="S29" i="56"/>
  <c r="S23" i="56"/>
  <c r="S13" i="56"/>
  <c r="S7" i="56"/>
  <c r="S13" i="58"/>
  <c r="S7" i="58"/>
  <c r="S33" i="65"/>
  <c r="S26" i="65"/>
  <c r="S35" i="65" s="1"/>
  <c r="S15" i="65"/>
  <c r="S8" i="65"/>
  <c r="S75" i="52"/>
  <c r="S69" i="52"/>
  <c r="S63" i="52"/>
  <c r="S53" i="52"/>
  <c r="S47" i="52"/>
  <c r="S29" i="52"/>
  <c r="S19" i="52"/>
  <c r="S13" i="52"/>
  <c r="S7" i="52"/>
  <c r="S13" i="47"/>
  <c r="S7" i="47"/>
  <c r="S13" i="46"/>
  <c r="S6" i="46"/>
  <c r="S7" i="46" s="1"/>
  <c r="S13" i="44"/>
  <c r="S7" i="44"/>
  <c r="S28" i="42"/>
  <c r="S22" i="42"/>
  <c r="S13" i="42"/>
  <c r="S7" i="42"/>
  <c r="S13" i="43"/>
  <c r="S7" i="43"/>
  <c r="S13" i="29"/>
  <c r="S7" i="29"/>
  <c r="S26" i="30"/>
  <c r="S8" i="30"/>
  <c r="S13" i="27"/>
  <c r="S7" i="27"/>
  <c r="S13" i="26"/>
  <c r="S7" i="26"/>
  <c r="S15" i="26" s="1"/>
  <c r="S25" i="24"/>
  <c r="S19" i="24"/>
  <c r="S7" i="24"/>
  <c r="S130" i="13"/>
  <c r="S123" i="13"/>
  <c r="S116" i="13"/>
  <c r="S109" i="13"/>
  <c r="S102" i="13"/>
  <c r="S95" i="13"/>
  <c r="S88" i="13"/>
  <c r="S64" i="13"/>
  <c r="S57" i="13"/>
  <c r="S50" i="13"/>
  <c r="S43" i="13"/>
  <c r="S36" i="13"/>
  <c r="S29" i="13"/>
  <c r="S22" i="13"/>
  <c r="S25" i="14"/>
  <c r="S19" i="14"/>
  <c r="S13" i="14"/>
  <c r="S7" i="14"/>
  <c r="V313" i="15"/>
  <c r="V307" i="15"/>
  <c r="V297" i="15"/>
  <c r="V291" i="15"/>
  <c r="V281" i="15"/>
  <c r="V275" i="15"/>
  <c r="V265" i="15"/>
  <c r="V259" i="15"/>
  <c r="V249" i="15"/>
  <c r="V243" i="15"/>
  <c r="V233" i="15"/>
  <c r="V227" i="15"/>
  <c r="V217" i="15"/>
  <c r="V211" i="15"/>
  <c r="V201" i="15"/>
  <c r="V195" i="15"/>
  <c r="V179" i="15"/>
  <c r="V159" i="15"/>
  <c r="V153" i="15"/>
  <c r="V143" i="15"/>
  <c r="V137" i="15"/>
  <c r="V127" i="15"/>
  <c r="V121" i="15"/>
  <c r="V111" i="15"/>
  <c r="V105" i="15"/>
  <c r="V95" i="15"/>
  <c r="V89" i="15"/>
  <c r="V79" i="15"/>
  <c r="V73" i="15"/>
  <c r="V63" i="15"/>
  <c r="V57" i="15"/>
  <c r="V46" i="15"/>
  <c r="V40" i="15"/>
  <c r="V30" i="15"/>
  <c r="V24" i="15"/>
  <c r="V14" i="15"/>
  <c r="V8" i="15"/>
  <c r="V328" i="15" l="1"/>
  <c r="S74" i="14"/>
  <c r="V322" i="15" s="1"/>
  <c r="V235" i="15"/>
  <c r="V299" i="15"/>
  <c r="V32" i="15"/>
  <c r="V97" i="15"/>
  <c r="V65" i="15"/>
  <c r="S15" i="71"/>
  <c r="S28" i="30"/>
  <c r="S17" i="65"/>
  <c r="S38" i="65" s="1"/>
  <c r="S31" i="56"/>
  <c r="S132" i="13"/>
  <c r="S47" i="76"/>
  <c r="S111" i="76"/>
  <c r="S15" i="69"/>
  <c r="S15" i="64"/>
  <c r="S15" i="60"/>
  <c r="S77" i="52"/>
  <c r="S63" i="76"/>
  <c r="S79" i="76"/>
  <c r="S55" i="52"/>
  <c r="V48" i="15"/>
  <c r="V113" i="15"/>
  <c r="V187" i="15"/>
  <c r="V251" i="15"/>
  <c r="V145" i="15"/>
  <c r="V219" i="15"/>
  <c r="S65" i="13"/>
  <c r="V129" i="15"/>
  <c r="V315" i="15"/>
  <c r="S15" i="43"/>
  <c r="S15" i="44"/>
  <c r="S15" i="70"/>
  <c r="S21" i="72"/>
  <c r="S21" i="75"/>
  <c r="S95" i="76"/>
  <c r="S21" i="52"/>
  <c r="S31" i="74"/>
  <c r="S31" i="76"/>
  <c r="V81" i="15"/>
  <c r="V203" i="15"/>
  <c r="S15" i="63"/>
  <c r="Q15" i="67"/>
  <c r="S87" i="75"/>
  <c r="S29" i="42"/>
  <c r="V267" i="15"/>
  <c r="S15" i="61"/>
  <c r="S43" i="72"/>
  <c r="S43" i="75"/>
  <c r="V161" i="15"/>
  <c r="V283" i="15"/>
  <c r="S27" i="24"/>
  <c r="S15" i="56"/>
  <c r="S31" i="71"/>
  <c r="S50" i="71" s="1"/>
  <c r="S15" i="74"/>
  <c r="S34" i="74" s="1"/>
  <c r="S15" i="76"/>
  <c r="S43" i="73"/>
  <c r="S46" i="73"/>
  <c r="S20" i="62"/>
  <c r="S15" i="58"/>
  <c r="S15" i="47"/>
  <c r="S15" i="46"/>
  <c r="S14" i="42"/>
  <c r="S15" i="29"/>
  <c r="S15" i="27"/>
  <c r="V327" i="15"/>
  <c r="V16" i="15"/>
  <c r="S135" i="13" l="1"/>
  <c r="S34" i="56"/>
  <c r="S32" i="42"/>
  <c r="S46" i="72"/>
  <c r="S95" i="52"/>
  <c r="S90" i="75"/>
  <c r="V319" i="15"/>
  <c r="S114" i="76"/>
  <c r="V329" i="15"/>
  <c r="V330" i="15" s="1"/>
  <c r="R109" i="76"/>
  <c r="R103" i="76"/>
  <c r="R93" i="76"/>
  <c r="R87" i="76"/>
  <c r="R77" i="76"/>
  <c r="R71" i="76"/>
  <c r="R61" i="76"/>
  <c r="R55" i="76"/>
  <c r="R45" i="76"/>
  <c r="R39" i="76"/>
  <c r="R29" i="76"/>
  <c r="R23" i="76"/>
  <c r="R13" i="76"/>
  <c r="R7" i="76"/>
  <c r="R85" i="75"/>
  <c r="R79" i="75"/>
  <c r="R73" i="75"/>
  <c r="R63" i="75"/>
  <c r="R57" i="75"/>
  <c r="R51" i="75"/>
  <c r="R41" i="75"/>
  <c r="R35" i="75"/>
  <c r="R29" i="75"/>
  <c r="R19" i="75"/>
  <c r="R13" i="75"/>
  <c r="R7" i="75"/>
  <c r="R29" i="74"/>
  <c r="R23" i="74"/>
  <c r="R31" i="74" s="1"/>
  <c r="R13" i="74"/>
  <c r="R7" i="74"/>
  <c r="R41" i="73"/>
  <c r="R35" i="73"/>
  <c r="R29" i="73"/>
  <c r="R19" i="73"/>
  <c r="R13" i="73"/>
  <c r="R7" i="73"/>
  <c r="R41" i="72"/>
  <c r="R35" i="72"/>
  <c r="R29" i="72"/>
  <c r="R19" i="72"/>
  <c r="R13" i="72"/>
  <c r="R7" i="72"/>
  <c r="R45" i="71"/>
  <c r="R39" i="71"/>
  <c r="R47" i="71" s="1"/>
  <c r="R29" i="71"/>
  <c r="R23" i="71"/>
  <c r="R13" i="71"/>
  <c r="R7" i="71"/>
  <c r="R13" i="70"/>
  <c r="R7" i="70"/>
  <c r="R13" i="69"/>
  <c r="R7" i="69"/>
  <c r="P13" i="67"/>
  <c r="P7" i="67"/>
  <c r="R37" i="66"/>
  <c r="R7" i="66"/>
  <c r="R13" i="64"/>
  <c r="R7" i="64"/>
  <c r="R13" i="63"/>
  <c r="R7" i="63"/>
  <c r="R19" i="62"/>
  <c r="R13" i="62"/>
  <c r="R7" i="62"/>
  <c r="R12" i="61"/>
  <c r="R13" i="61" s="1"/>
  <c r="R6" i="61"/>
  <c r="R7" i="61" s="1"/>
  <c r="R13" i="60"/>
  <c r="R7" i="60"/>
  <c r="R29" i="56"/>
  <c r="R23" i="56"/>
  <c r="R13" i="56"/>
  <c r="R7" i="56"/>
  <c r="R13" i="58"/>
  <c r="R7" i="58"/>
  <c r="R33" i="65"/>
  <c r="R26" i="65"/>
  <c r="R15" i="65"/>
  <c r="R8" i="65"/>
  <c r="R75" i="52"/>
  <c r="R69" i="52"/>
  <c r="R63" i="52"/>
  <c r="R53" i="52"/>
  <c r="R47" i="52"/>
  <c r="R29" i="52"/>
  <c r="R19" i="52"/>
  <c r="R13" i="52"/>
  <c r="R7" i="52"/>
  <c r="R13" i="47"/>
  <c r="R7" i="47"/>
  <c r="R13" i="46"/>
  <c r="R6" i="46"/>
  <c r="R7" i="46" s="1"/>
  <c r="R13" i="44"/>
  <c r="R7" i="44"/>
  <c r="R28" i="42"/>
  <c r="R22" i="42"/>
  <c r="R13" i="42"/>
  <c r="R7" i="42"/>
  <c r="R13" i="43"/>
  <c r="R7" i="43"/>
  <c r="R13" i="29"/>
  <c r="R7" i="29"/>
  <c r="R26" i="30"/>
  <c r="R8" i="30"/>
  <c r="R13" i="27"/>
  <c r="R7" i="27"/>
  <c r="R13" i="26"/>
  <c r="R7" i="26"/>
  <c r="R25" i="24"/>
  <c r="R19" i="24"/>
  <c r="R7" i="24"/>
  <c r="R130" i="13"/>
  <c r="R123" i="13"/>
  <c r="R116" i="13"/>
  <c r="R109" i="13"/>
  <c r="R102" i="13"/>
  <c r="R95" i="13"/>
  <c r="R88" i="13"/>
  <c r="R64" i="13"/>
  <c r="R57" i="13"/>
  <c r="R50" i="13"/>
  <c r="R43" i="13"/>
  <c r="R36" i="13"/>
  <c r="R29" i="13"/>
  <c r="R22" i="13"/>
  <c r="R25" i="14"/>
  <c r="R19" i="14"/>
  <c r="R13" i="14"/>
  <c r="R7" i="14"/>
  <c r="U313" i="15"/>
  <c r="U307" i="15"/>
  <c r="U297" i="15"/>
  <c r="U291" i="15"/>
  <c r="U281" i="15"/>
  <c r="U275" i="15"/>
  <c r="U265" i="15"/>
  <c r="U259" i="15"/>
  <c r="U249" i="15"/>
  <c r="U243" i="15"/>
  <c r="U233" i="15"/>
  <c r="U227" i="15"/>
  <c r="U217" i="15"/>
  <c r="U211" i="15"/>
  <c r="U201" i="15"/>
  <c r="U195" i="15"/>
  <c r="U179" i="15"/>
  <c r="U159" i="15"/>
  <c r="U153" i="15"/>
  <c r="U143" i="15"/>
  <c r="U137" i="15"/>
  <c r="U127" i="15"/>
  <c r="U121" i="15"/>
  <c r="U111" i="15"/>
  <c r="U105" i="15"/>
  <c r="U95" i="15"/>
  <c r="U89" i="15"/>
  <c r="U79" i="15"/>
  <c r="U73" i="15"/>
  <c r="U63" i="15"/>
  <c r="U57" i="15"/>
  <c r="U46" i="15"/>
  <c r="U40" i="15"/>
  <c r="U30" i="15"/>
  <c r="U24" i="15"/>
  <c r="U14" i="15"/>
  <c r="U8" i="15"/>
  <c r="U328" i="15" l="1"/>
  <c r="R74" i="14"/>
  <c r="U322" i="15" s="1"/>
  <c r="R111" i="76"/>
  <c r="R63" i="76"/>
  <c r="R95" i="76"/>
  <c r="R21" i="75"/>
  <c r="R15" i="74"/>
  <c r="R28" i="30"/>
  <c r="R17" i="65"/>
  <c r="R31" i="56"/>
  <c r="R15" i="56"/>
  <c r="R34" i="56" s="1"/>
  <c r="R77" i="52"/>
  <c r="R21" i="52"/>
  <c r="R27" i="24"/>
  <c r="U48" i="15"/>
  <c r="U113" i="15"/>
  <c r="U145" i="15"/>
  <c r="U219" i="15"/>
  <c r="U251" i="15"/>
  <c r="U283" i="15"/>
  <c r="U32" i="15"/>
  <c r="U203" i="15"/>
  <c r="U299" i="15"/>
  <c r="U129" i="15"/>
  <c r="U97" i="15"/>
  <c r="U161" i="15"/>
  <c r="U235" i="15"/>
  <c r="R21" i="73"/>
  <c r="U187" i="15"/>
  <c r="R65" i="13"/>
  <c r="R15" i="26"/>
  <c r="R20" i="62"/>
  <c r="R39" i="66"/>
  <c r="R87" i="75"/>
  <c r="U65" i="15"/>
  <c r="R55" i="52"/>
  <c r="R35" i="65"/>
  <c r="R15" i="60"/>
  <c r="R15" i="71"/>
  <c r="U81" i="15"/>
  <c r="U267" i="15"/>
  <c r="P15" i="67"/>
  <c r="R31" i="71"/>
  <c r="R15" i="76"/>
  <c r="R79" i="76"/>
  <c r="U315" i="15"/>
  <c r="R15" i="61"/>
  <c r="R34" i="74"/>
  <c r="U327" i="15"/>
  <c r="R29" i="42"/>
  <c r="R15" i="64"/>
  <c r="R43" i="73"/>
  <c r="R47" i="76"/>
  <c r="R38" i="65"/>
  <c r="R15" i="63"/>
  <c r="R43" i="72"/>
  <c r="R65" i="75"/>
  <c r="R132" i="13"/>
  <c r="R15" i="44"/>
  <c r="R15" i="69"/>
  <c r="R21" i="72"/>
  <c r="R46" i="72" s="1"/>
  <c r="R43" i="75"/>
  <c r="R31" i="76"/>
  <c r="R15" i="70"/>
  <c r="R15" i="58"/>
  <c r="R15" i="47"/>
  <c r="R15" i="46"/>
  <c r="R14" i="42"/>
  <c r="R32" i="42" s="1"/>
  <c r="R15" i="43"/>
  <c r="R15" i="29"/>
  <c r="R15" i="27"/>
  <c r="U16" i="15"/>
  <c r="R114" i="76" l="1"/>
  <c r="R135" i="13"/>
  <c r="R46" i="73"/>
  <c r="R50" i="71"/>
  <c r="R95" i="52"/>
  <c r="R90" i="75"/>
  <c r="U319" i="15"/>
  <c r="U329" i="15"/>
  <c r="U330" i="15" s="1"/>
  <c r="Q109" i="76"/>
  <c r="Q103" i="76"/>
  <c r="Q93" i="76"/>
  <c r="Q87" i="76"/>
  <c r="Q77" i="76"/>
  <c r="Q71" i="76"/>
  <c r="Q61" i="76"/>
  <c r="Q55" i="76"/>
  <c r="Q45" i="76"/>
  <c r="Q39" i="76"/>
  <c r="Q29" i="76"/>
  <c r="Q23" i="76"/>
  <c r="Q13" i="76"/>
  <c r="Q7" i="76"/>
  <c r="Q85" i="75"/>
  <c r="Q79" i="75"/>
  <c r="Q73" i="75"/>
  <c r="Q63" i="75"/>
  <c r="Q57" i="75"/>
  <c r="Q51" i="75"/>
  <c r="Q41" i="75"/>
  <c r="Q35" i="75"/>
  <c r="Q29" i="75"/>
  <c r="Q19" i="75"/>
  <c r="Q13" i="75"/>
  <c r="Q7" i="75"/>
  <c r="Q29" i="74"/>
  <c r="Q23" i="74"/>
  <c r="Q13" i="74"/>
  <c r="Q7" i="74"/>
  <c r="Q41" i="73"/>
  <c r="Q35" i="73"/>
  <c r="Q29" i="73"/>
  <c r="Q19" i="73"/>
  <c r="Q13" i="73"/>
  <c r="Q7" i="73"/>
  <c r="Q41" i="72"/>
  <c r="Q35" i="72"/>
  <c r="Q29" i="72"/>
  <c r="Q19" i="72"/>
  <c r="Q13" i="72"/>
  <c r="Q7" i="72"/>
  <c r="Q45" i="71"/>
  <c r="Q39" i="71"/>
  <c r="Q29" i="71"/>
  <c r="Q23" i="71"/>
  <c r="Q13" i="71"/>
  <c r="Q7" i="71"/>
  <c r="Q13" i="70"/>
  <c r="Q7" i="70"/>
  <c r="Q13" i="69"/>
  <c r="Q7" i="69"/>
  <c r="O13" i="67"/>
  <c r="O15" i="67" s="1"/>
  <c r="O7" i="67"/>
  <c r="Q37" i="66"/>
  <c r="Q7" i="66"/>
  <c r="Q13" i="64"/>
  <c r="Q7" i="64"/>
  <c r="Q13" i="63"/>
  <c r="Q7" i="63"/>
  <c r="Q15" i="63" s="1"/>
  <c r="Q19" i="62"/>
  <c r="Q13" i="62"/>
  <c r="Q7" i="62"/>
  <c r="Q12" i="61"/>
  <c r="Q13" i="61" s="1"/>
  <c r="Q6" i="61"/>
  <c r="Q7" i="61" s="1"/>
  <c r="Q13" i="60"/>
  <c r="Q7" i="60"/>
  <c r="Q15" i="60" s="1"/>
  <c r="Q29" i="56"/>
  <c r="Q23" i="56"/>
  <c r="Q31" i="56" s="1"/>
  <c r="Q13" i="56"/>
  <c r="Q7" i="56"/>
  <c r="Q13" i="58"/>
  <c r="Q7" i="58"/>
  <c r="Q33" i="65"/>
  <c r="Q26" i="65"/>
  <c r="Q35" i="65" s="1"/>
  <c r="Q15" i="65"/>
  <c r="Q8" i="65"/>
  <c r="Q17" i="65" s="1"/>
  <c r="Q38" i="65" s="1"/>
  <c r="Q75" i="52"/>
  <c r="Q69" i="52"/>
  <c r="Q63" i="52"/>
  <c r="Q53" i="52"/>
  <c r="Q47" i="52"/>
  <c r="Q29" i="52"/>
  <c r="Q19" i="52"/>
  <c r="Q13" i="52"/>
  <c r="Q7" i="52"/>
  <c r="Q13" i="47"/>
  <c r="Q7" i="47"/>
  <c r="Q13" i="46"/>
  <c r="Q6" i="46"/>
  <c r="Q7" i="46" s="1"/>
  <c r="Q13" i="44"/>
  <c r="Q7" i="44"/>
  <c r="Q28" i="42"/>
  <c r="Q22" i="42"/>
  <c r="Q13" i="42"/>
  <c r="Q7" i="42"/>
  <c r="Q13" i="43"/>
  <c r="Q7" i="43"/>
  <c r="Q13" i="29"/>
  <c r="Q7" i="29"/>
  <c r="Q26" i="30"/>
  <c r="Q8" i="30"/>
  <c r="Q13" i="27"/>
  <c r="Q7" i="27"/>
  <c r="Q13" i="26"/>
  <c r="Q7" i="26"/>
  <c r="Q25" i="24"/>
  <c r="Q19" i="24"/>
  <c r="Q7" i="24"/>
  <c r="Q130" i="13"/>
  <c r="Q123" i="13"/>
  <c r="Q116" i="13"/>
  <c r="Q109" i="13"/>
  <c r="Q102" i="13"/>
  <c r="Q95" i="13"/>
  <c r="Q88" i="13"/>
  <c r="Q64" i="13"/>
  <c r="Q57" i="13"/>
  <c r="Q50" i="13"/>
  <c r="Q43" i="13"/>
  <c r="Q36" i="13"/>
  <c r="Q29" i="13"/>
  <c r="Q22" i="13"/>
  <c r="Q25" i="14"/>
  <c r="Q19" i="14"/>
  <c r="Q13" i="14"/>
  <c r="Q7" i="14"/>
  <c r="T313" i="15"/>
  <c r="T307" i="15"/>
  <c r="T297" i="15"/>
  <c r="T291" i="15"/>
  <c r="T281" i="15"/>
  <c r="T275" i="15"/>
  <c r="T265" i="15"/>
  <c r="T259" i="15"/>
  <c r="T249" i="15"/>
  <c r="T243" i="15"/>
  <c r="T233" i="15"/>
  <c r="T227" i="15"/>
  <c r="T217" i="15"/>
  <c r="T211" i="15"/>
  <c r="T201" i="15"/>
  <c r="T195" i="15"/>
  <c r="T179" i="15"/>
  <c r="T159" i="15"/>
  <c r="T153" i="15"/>
  <c r="T143" i="15"/>
  <c r="T137" i="15"/>
  <c r="T127" i="15"/>
  <c r="T121" i="15"/>
  <c r="T111" i="15"/>
  <c r="T105" i="15"/>
  <c r="T95" i="15"/>
  <c r="T89" i="15"/>
  <c r="T79" i="15"/>
  <c r="T73" i="15"/>
  <c r="T63" i="15"/>
  <c r="T57" i="15"/>
  <c r="T46" i="15"/>
  <c r="T40" i="15"/>
  <c r="T30" i="15"/>
  <c r="T24" i="15"/>
  <c r="T14" i="15"/>
  <c r="T8" i="15"/>
  <c r="T328" i="15" l="1"/>
  <c r="Q74" i="14"/>
  <c r="T322" i="15" s="1"/>
  <c r="Q21" i="72"/>
  <c r="Q43" i="73"/>
  <c r="Q21" i="75"/>
  <c r="Q28" i="30"/>
  <c r="Q43" i="72"/>
  <c r="T251" i="15"/>
  <c r="T32" i="15"/>
  <c r="T65" i="15"/>
  <c r="T129" i="15"/>
  <c r="T161" i="15"/>
  <c r="T203" i="15"/>
  <c r="T267" i="15"/>
  <c r="T299" i="15"/>
  <c r="T283" i="15"/>
  <c r="Q46" i="72"/>
  <c r="Q65" i="75"/>
  <c r="T113" i="15"/>
  <c r="Q65" i="13"/>
  <c r="T16" i="15"/>
  <c r="T145" i="15"/>
  <c r="Q15" i="56"/>
  <c r="T48" i="15"/>
  <c r="T81" i="15"/>
  <c r="T235" i="15"/>
  <c r="T315" i="15"/>
  <c r="Q132" i="13"/>
  <c r="Q29" i="42"/>
  <c r="Q21" i="52"/>
  <c r="Q15" i="64"/>
  <c r="Q15" i="71"/>
  <c r="Q47" i="71"/>
  <c r="Q15" i="74"/>
  <c r="Q43" i="75"/>
  <c r="Q15" i="76"/>
  <c r="Q47" i="76"/>
  <c r="Q79" i="76"/>
  <c r="Q111" i="76"/>
  <c r="T97" i="15"/>
  <c r="T187" i="15"/>
  <c r="T219" i="15"/>
  <c r="T327" i="15"/>
  <c r="Q15" i="26"/>
  <c r="Q77" i="52"/>
  <c r="Q31" i="71"/>
  <c r="Q21" i="73"/>
  <c r="Q46" i="73" s="1"/>
  <c r="Q31" i="74"/>
  <c r="Q87" i="75"/>
  <c r="Q90" i="75" s="1"/>
  <c r="Q31" i="76"/>
  <c r="Q63" i="76"/>
  <c r="Q95" i="76"/>
  <c r="Q27" i="24"/>
  <c r="Q55" i="52"/>
  <c r="Q34" i="56"/>
  <c r="Q15" i="61"/>
  <c r="Q39" i="66"/>
  <c r="Q15" i="70"/>
  <c r="Q15" i="69"/>
  <c r="Q20" i="62"/>
  <c r="Q15" i="58"/>
  <c r="Q15" i="47"/>
  <c r="Q15" i="46"/>
  <c r="Q15" i="44"/>
  <c r="Q14" i="42"/>
  <c r="Q15" i="43"/>
  <c r="Q15" i="29"/>
  <c r="Q15" i="27"/>
  <c r="D53" i="52"/>
  <c r="P109" i="76"/>
  <c r="P103" i="76"/>
  <c r="P93" i="76"/>
  <c r="P87" i="76"/>
  <c r="P77" i="76"/>
  <c r="P71" i="76"/>
  <c r="P61" i="76"/>
  <c r="P55" i="76"/>
  <c r="P45" i="76"/>
  <c r="P39" i="76"/>
  <c r="P29" i="76"/>
  <c r="P23" i="76"/>
  <c r="P13" i="76"/>
  <c r="P7" i="76"/>
  <c r="P85" i="75"/>
  <c r="P79" i="75"/>
  <c r="P73" i="75"/>
  <c r="P63" i="75"/>
  <c r="P57" i="75"/>
  <c r="P51" i="75"/>
  <c r="P41" i="75"/>
  <c r="P35" i="75"/>
  <c r="P29" i="75"/>
  <c r="P19" i="75"/>
  <c r="P13" i="75"/>
  <c r="P7" i="75"/>
  <c r="P29" i="74"/>
  <c r="P23" i="74"/>
  <c r="P13" i="74"/>
  <c r="P7" i="74"/>
  <c r="P41" i="73"/>
  <c r="P35" i="73"/>
  <c r="P29" i="73"/>
  <c r="P19" i="73"/>
  <c r="P13" i="73"/>
  <c r="P7" i="73"/>
  <c r="P41" i="72"/>
  <c r="P35" i="72"/>
  <c r="P29" i="72"/>
  <c r="P43" i="72" s="1"/>
  <c r="P19" i="72"/>
  <c r="P13" i="72"/>
  <c r="P7" i="72"/>
  <c r="P45" i="71"/>
  <c r="P39" i="71"/>
  <c r="P29" i="71"/>
  <c r="P23" i="71"/>
  <c r="P13" i="71"/>
  <c r="P7" i="71"/>
  <c r="P13" i="70"/>
  <c r="P7" i="70"/>
  <c r="P13" i="69"/>
  <c r="P7" i="69"/>
  <c r="N13" i="67"/>
  <c r="N7" i="67"/>
  <c r="P37" i="66"/>
  <c r="P7" i="66"/>
  <c r="P13" i="64"/>
  <c r="P7" i="64"/>
  <c r="P13" i="63"/>
  <c r="P7" i="63"/>
  <c r="P19" i="62"/>
  <c r="P13" i="62"/>
  <c r="P7" i="62"/>
  <c r="P13" i="61"/>
  <c r="P7" i="61"/>
  <c r="P13" i="60"/>
  <c r="P7" i="60"/>
  <c r="P29" i="56"/>
  <c r="P23" i="56"/>
  <c r="P13" i="56"/>
  <c r="P7" i="56"/>
  <c r="P13" i="58"/>
  <c r="P7" i="58"/>
  <c r="P33" i="65"/>
  <c r="P26" i="65"/>
  <c r="P35" i="65" s="1"/>
  <c r="P15" i="65"/>
  <c r="P8" i="65"/>
  <c r="P75" i="52"/>
  <c r="P69" i="52"/>
  <c r="P63" i="52"/>
  <c r="P53" i="52"/>
  <c r="P47" i="52"/>
  <c r="P29" i="52"/>
  <c r="P19" i="52"/>
  <c r="P13" i="52"/>
  <c r="P7" i="52"/>
  <c r="P13" i="47"/>
  <c r="P7" i="47"/>
  <c r="P13" i="46"/>
  <c r="P7" i="46"/>
  <c r="P15" i="46" s="1"/>
  <c r="P13" i="44"/>
  <c r="P7" i="44"/>
  <c r="P28" i="42"/>
  <c r="P22" i="42"/>
  <c r="P13" i="42"/>
  <c r="P7" i="42"/>
  <c r="P14" i="42" s="1"/>
  <c r="P13" i="43"/>
  <c r="P7" i="43"/>
  <c r="P13" i="29"/>
  <c r="P7" i="29"/>
  <c r="P26" i="30"/>
  <c r="P8" i="30"/>
  <c r="P13" i="27"/>
  <c r="P7" i="27"/>
  <c r="P13" i="26"/>
  <c r="P7" i="26"/>
  <c r="P25" i="24"/>
  <c r="P19" i="24"/>
  <c r="P7" i="24"/>
  <c r="P130" i="13"/>
  <c r="P123" i="13"/>
  <c r="P116" i="13"/>
  <c r="P109" i="13"/>
  <c r="P102" i="13"/>
  <c r="P95" i="13"/>
  <c r="P88" i="13"/>
  <c r="P64" i="13"/>
  <c r="P57" i="13"/>
  <c r="P50" i="13"/>
  <c r="P43" i="13"/>
  <c r="P36" i="13"/>
  <c r="P29" i="13"/>
  <c r="P22" i="13"/>
  <c r="P25" i="14"/>
  <c r="P19" i="14"/>
  <c r="P13" i="14"/>
  <c r="P7" i="14"/>
  <c r="N319" i="15"/>
  <c r="O319" i="15"/>
  <c r="P319" i="15"/>
  <c r="Q319" i="15"/>
  <c r="R319" i="15"/>
  <c r="S313" i="15"/>
  <c r="S307" i="15"/>
  <c r="S297" i="15"/>
  <c r="S291" i="15"/>
  <c r="S281" i="15"/>
  <c r="S275" i="15"/>
  <c r="S265" i="15"/>
  <c r="S259" i="15"/>
  <c r="S249" i="15"/>
  <c r="S243" i="15"/>
  <c r="S233" i="15"/>
  <c r="S227" i="15"/>
  <c r="S217" i="15"/>
  <c r="S211" i="15"/>
  <c r="S201" i="15"/>
  <c r="S195" i="15"/>
  <c r="S179" i="15"/>
  <c r="S159" i="15"/>
  <c r="S153" i="15"/>
  <c r="S143" i="15"/>
  <c r="S137" i="15"/>
  <c r="S127" i="15"/>
  <c r="S121" i="15"/>
  <c r="S111" i="15"/>
  <c r="S105" i="15"/>
  <c r="S95" i="15"/>
  <c r="S89" i="15"/>
  <c r="S79" i="15"/>
  <c r="S73" i="15"/>
  <c r="S63" i="15"/>
  <c r="S57" i="15"/>
  <c r="S46" i="15"/>
  <c r="S40" i="15"/>
  <c r="S30" i="15"/>
  <c r="S24" i="15"/>
  <c r="S14" i="15"/>
  <c r="S8" i="15"/>
  <c r="S328" i="15" l="1"/>
  <c r="P74" i="14"/>
  <c r="S322" i="15" s="1"/>
  <c r="P17" i="65"/>
  <c r="P38" i="65" s="1"/>
  <c r="P31" i="56"/>
  <c r="N15" i="67"/>
  <c r="P31" i="71"/>
  <c r="P15" i="74"/>
  <c r="P34" i="74" s="1"/>
  <c r="P15" i="76"/>
  <c r="P79" i="76"/>
  <c r="P15" i="60"/>
  <c r="P95" i="76"/>
  <c r="P47" i="76"/>
  <c r="P15" i="27"/>
  <c r="P28" i="30"/>
  <c r="Q135" i="13"/>
  <c r="Q95" i="52"/>
  <c r="P43" i="75"/>
  <c r="S81" i="15"/>
  <c r="S113" i="15"/>
  <c r="S145" i="15"/>
  <c r="S187" i="15"/>
  <c r="S219" i="15"/>
  <c r="S251" i="15"/>
  <c r="S267" i="15"/>
  <c r="S315" i="15"/>
  <c r="P20" i="62"/>
  <c r="P21" i="72"/>
  <c r="P46" i="72" s="1"/>
  <c r="P21" i="75"/>
  <c r="P15" i="26"/>
  <c r="P39" i="66"/>
  <c r="Q50" i="71"/>
  <c r="S161" i="15"/>
  <c r="S48" i="15"/>
  <c r="Q114" i="76"/>
  <c r="S65" i="15"/>
  <c r="S203" i="15"/>
  <c r="P27" i="24"/>
  <c r="P15" i="56"/>
  <c r="P34" i="56" s="1"/>
  <c r="P15" i="61"/>
  <c r="P15" i="64"/>
  <c r="P31" i="76"/>
  <c r="T319" i="15"/>
  <c r="P132" i="13"/>
  <c r="S97" i="15"/>
  <c r="S129" i="15"/>
  <c r="S283" i="15"/>
  <c r="P29" i="42"/>
  <c r="P32" i="42" s="1"/>
  <c r="P21" i="52"/>
  <c r="P15" i="58"/>
  <c r="P15" i="63"/>
  <c r="P15" i="71"/>
  <c r="P47" i="71"/>
  <c r="P21" i="73"/>
  <c r="P31" i="74"/>
  <c r="P65" i="75"/>
  <c r="P111" i="76"/>
  <c r="P15" i="29"/>
  <c r="P77" i="52"/>
  <c r="P15" i="70"/>
  <c r="P63" i="76"/>
  <c r="S235" i="15"/>
  <c r="S32" i="15"/>
  <c r="S299" i="15"/>
  <c r="P65" i="13"/>
  <c r="P55" i="52"/>
  <c r="P43" i="73"/>
  <c r="P87" i="75"/>
  <c r="Q32" i="42"/>
  <c r="Q34" i="74"/>
  <c r="T329" i="15"/>
  <c r="T330" i="15" s="1"/>
  <c r="P15" i="69"/>
  <c r="P15" i="47"/>
  <c r="P15" i="44"/>
  <c r="P15" i="43"/>
  <c r="S327" i="15"/>
  <c r="S16" i="15"/>
  <c r="O109" i="76"/>
  <c r="O103" i="76"/>
  <c r="O93" i="76"/>
  <c r="O87" i="76"/>
  <c r="O77" i="76"/>
  <c r="O71" i="76"/>
  <c r="O61" i="76"/>
  <c r="O55" i="76"/>
  <c r="O45" i="76"/>
  <c r="O39" i="76"/>
  <c r="O29" i="76"/>
  <c r="O23" i="76"/>
  <c r="O13" i="76"/>
  <c r="O7" i="76"/>
  <c r="O15" i="76" s="1"/>
  <c r="O85" i="75"/>
  <c r="O79" i="75"/>
  <c r="O73" i="75"/>
  <c r="O63" i="75"/>
  <c r="O57" i="75"/>
  <c r="O51" i="75"/>
  <c r="O41" i="75"/>
  <c r="O35" i="75"/>
  <c r="O29" i="75"/>
  <c r="O19" i="75"/>
  <c r="O13" i="75"/>
  <c r="O7" i="75"/>
  <c r="O29" i="74"/>
  <c r="O23" i="74"/>
  <c r="O13" i="74"/>
  <c r="O7" i="74"/>
  <c r="O41" i="73"/>
  <c r="O35" i="73"/>
  <c r="O29" i="73"/>
  <c r="O19" i="73"/>
  <c r="O13" i="73"/>
  <c r="O7" i="73"/>
  <c r="O41" i="72"/>
  <c r="O35" i="72"/>
  <c r="O29" i="72"/>
  <c r="O19" i="72"/>
  <c r="O13" i="72"/>
  <c r="O7" i="72"/>
  <c r="O45" i="71"/>
  <c r="O39" i="71"/>
  <c r="O29" i="71"/>
  <c r="O23" i="71"/>
  <c r="O31" i="71" s="1"/>
  <c r="O13" i="71"/>
  <c r="O7" i="71"/>
  <c r="O13" i="70"/>
  <c r="O7" i="70"/>
  <c r="O13" i="69"/>
  <c r="O7" i="69"/>
  <c r="M13" i="67"/>
  <c r="M7" i="67"/>
  <c r="M15" i="67" s="1"/>
  <c r="O37" i="66"/>
  <c r="O7" i="66"/>
  <c r="O13" i="64"/>
  <c r="O7" i="64"/>
  <c r="O13" i="63"/>
  <c r="O7" i="63"/>
  <c r="O19" i="62"/>
  <c r="O13" i="62"/>
  <c r="O7" i="62"/>
  <c r="O13" i="61"/>
  <c r="O7" i="61"/>
  <c r="O15" i="61" s="1"/>
  <c r="O13" i="60"/>
  <c r="O7" i="60"/>
  <c r="O29" i="56"/>
  <c r="O23" i="56"/>
  <c r="O13" i="56"/>
  <c r="O7" i="56"/>
  <c r="O13" i="58"/>
  <c r="O7" i="58"/>
  <c r="O33" i="65"/>
  <c r="O26" i="65"/>
  <c r="O35" i="65" s="1"/>
  <c r="O15" i="65"/>
  <c r="O8" i="65"/>
  <c r="O75" i="52"/>
  <c r="O69" i="52"/>
  <c r="O63" i="52"/>
  <c r="O53" i="52"/>
  <c r="O47" i="52"/>
  <c r="O29" i="52"/>
  <c r="O19" i="52"/>
  <c r="O13" i="52"/>
  <c r="O7" i="52"/>
  <c r="O13" i="47"/>
  <c r="O7" i="47"/>
  <c r="O13" i="46"/>
  <c r="O7" i="46"/>
  <c r="O13" i="44"/>
  <c r="O7" i="44"/>
  <c r="O28" i="42"/>
  <c r="O22" i="42"/>
  <c r="O13" i="42"/>
  <c r="O7" i="42"/>
  <c r="O13" i="43"/>
  <c r="O7" i="43"/>
  <c r="O13" i="29"/>
  <c r="O7" i="29"/>
  <c r="O26" i="30"/>
  <c r="O28" i="30" s="1"/>
  <c r="O8" i="30"/>
  <c r="O13" i="27"/>
  <c r="O7" i="27"/>
  <c r="O13" i="26"/>
  <c r="O7" i="26"/>
  <c r="O25" i="24"/>
  <c r="O19" i="24"/>
  <c r="O7" i="24"/>
  <c r="O130" i="13"/>
  <c r="O123" i="13"/>
  <c r="O116" i="13"/>
  <c r="O109" i="13"/>
  <c r="O102" i="13"/>
  <c r="O95" i="13"/>
  <c r="O88" i="13"/>
  <c r="O64" i="13"/>
  <c r="O57" i="13"/>
  <c r="O50" i="13"/>
  <c r="O43" i="13"/>
  <c r="O36" i="13"/>
  <c r="O29" i="13"/>
  <c r="O22" i="13"/>
  <c r="O25" i="14"/>
  <c r="O19" i="14"/>
  <c r="O13" i="14"/>
  <c r="O7" i="14"/>
  <c r="O74" i="14" l="1"/>
  <c r="R322" i="15" s="1"/>
  <c r="R328" i="15"/>
  <c r="O79" i="76"/>
  <c r="O63" i="76"/>
  <c r="O15" i="74"/>
  <c r="O111" i="76"/>
  <c r="O17" i="65"/>
  <c r="P90" i="75"/>
  <c r="P114" i="76"/>
  <c r="O95" i="76"/>
  <c r="O15" i="26"/>
  <c r="O15" i="58"/>
  <c r="P135" i="13"/>
  <c r="O21" i="52"/>
  <c r="R327" i="15"/>
  <c r="O31" i="56"/>
  <c r="S319" i="15"/>
  <c r="O65" i="13"/>
  <c r="O55" i="52"/>
  <c r="O15" i="64"/>
  <c r="O47" i="71"/>
  <c r="P95" i="52"/>
  <c r="P46" i="73"/>
  <c r="O87" i="75"/>
  <c r="O15" i="63"/>
  <c r="O27" i="24"/>
  <c r="O77" i="52"/>
  <c r="O47" i="76"/>
  <c r="O43" i="73"/>
  <c r="O20" i="62"/>
  <c r="O132" i="13"/>
  <c r="O15" i="44"/>
  <c r="O38" i="65"/>
  <c r="O15" i="56"/>
  <c r="O34" i="56" s="1"/>
  <c r="O15" i="60"/>
  <c r="O15" i="71"/>
  <c r="O31" i="74"/>
  <c r="O34" i="74" s="1"/>
  <c r="O21" i="75"/>
  <c r="O31" i="76"/>
  <c r="O43" i="72"/>
  <c r="O21" i="73"/>
  <c r="O65" i="75"/>
  <c r="O29" i="42"/>
  <c r="O39" i="66"/>
  <c r="O21" i="72"/>
  <c r="O43" i="75"/>
  <c r="P50" i="71"/>
  <c r="S329" i="15"/>
  <c r="S330" i="15" s="1"/>
  <c r="O15" i="70"/>
  <c r="O15" i="69"/>
  <c r="O15" i="47"/>
  <c r="O15" i="46"/>
  <c r="O14" i="42"/>
  <c r="O15" i="43"/>
  <c r="O15" i="29"/>
  <c r="O15" i="27"/>
  <c r="O114" i="76" l="1"/>
  <c r="O135" i="13"/>
  <c r="O50" i="71"/>
  <c r="O46" i="72"/>
  <c r="R329" i="15"/>
  <c r="R330" i="15" s="1"/>
  <c r="O95" i="52"/>
  <c r="O90" i="75"/>
  <c r="O46" i="73"/>
  <c r="O32" i="42"/>
  <c r="N109" i="76"/>
  <c r="N103" i="76"/>
  <c r="N93" i="76"/>
  <c r="N87" i="76"/>
  <c r="N77" i="76"/>
  <c r="N71" i="76"/>
  <c r="N61" i="76"/>
  <c r="N55" i="76"/>
  <c r="N45" i="76"/>
  <c r="N39" i="76"/>
  <c r="N29" i="76"/>
  <c r="N23" i="76"/>
  <c r="N13" i="76"/>
  <c r="N7" i="76"/>
  <c r="N85" i="75"/>
  <c r="N79" i="75"/>
  <c r="N73" i="75"/>
  <c r="N63" i="75"/>
  <c r="N57" i="75"/>
  <c r="N51" i="75"/>
  <c r="N41" i="75"/>
  <c r="N35" i="75"/>
  <c r="N29" i="75"/>
  <c r="N19" i="75"/>
  <c r="N13" i="75"/>
  <c r="N7" i="75"/>
  <c r="N29" i="74"/>
  <c r="N23" i="74"/>
  <c r="N13" i="74"/>
  <c r="N7" i="74"/>
  <c r="N41" i="73"/>
  <c r="N35" i="73"/>
  <c r="N29" i="73"/>
  <c r="N19" i="73"/>
  <c r="N13" i="73"/>
  <c r="N7" i="73"/>
  <c r="N41" i="72"/>
  <c r="N35" i="72"/>
  <c r="N29" i="72"/>
  <c r="N19" i="72"/>
  <c r="N13" i="72"/>
  <c r="N7" i="72"/>
  <c r="N45" i="71"/>
  <c r="N39" i="71"/>
  <c r="N29" i="71"/>
  <c r="N23" i="71"/>
  <c r="N13" i="71"/>
  <c r="N7" i="71"/>
  <c r="N13" i="70"/>
  <c r="N7" i="70"/>
  <c r="N13" i="69"/>
  <c r="N7" i="69"/>
  <c r="L13" i="67"/>
  <c r="L7" i="67"/>
  <c r="N37" i="66"/>
  <c r="N7" i="66"/>
  <c r="N13" i="64"/>
  <c r="N7" i="64"/>
  <c r="N13" i="63"/>
  <c r="N7" i="63"/>
  <c r="N19" i="62"/>
  <c r="N13" i="62"/>
  <c r="N7" i="62"/>
  <c r="N13" i="61"/>
  <c r="N7" i="61"/>
  <c r="N13" i="60"/>
  <c r="N7" i="60"/>
  <c r="N29" i="56"/>
  <c r="N23" i="56"/>
  <c r="N31" i="56" s="1"/>
  <c r="N13" i="56"/>
  <c r="N7" i="56"/>
  <c r="M29" i="56"/>
  <c r="L29" i="56"/>
  <c r="K29" i="56"/>
  <c r="M23" i="56"/>
  <c r="L23" i="56"/>
  <c r="K23" i="56"/>
  <c r="K31" i="56" s="1"/>
  <c r="D29" i="56"/>
  <c r="F23" i="56"/>
  <c r="E23" i="56"/>
  <c r="N13" i="58"/>
  <c r="N7" i="58"/>
  <c r="N33" i="65"/>
  <c r="N26" i="65"/>
  <c r="N15" i="65"/>
  <c r="N8" i="65"/>
  <c r="M33" i="65"/>
  <c r="L33" i="65"/>
  <c r="K33" i="65"/>
  <c r="M26" i="65"/>
  <c r="L26" i="65"/>
  <c r="K26" i="65"/>
  <c r="F33" i="65"/>
  <c r="E33" i="65"/>
  <c r="D33" i="65"/>
  <c r="H32" i="65"/>
  <c r="H31" i="65"/>
  <c r="H30" i="65"/>
  <c r="H29" i="65"/>
  <c r="H28" i="65"/>
  <c r="F26" i="65"/>
  <c r="E26" i="65"/>
  <c r="D26" i="65"/>
  <c r="H25" i="65"/>
  <c r="H24" i="65"/>
  <c r="H23" i="65"/>
  <c r="H22" i="65"/>
  <c r="H21" i="65"/>
  <c r="N75" i="52"/>
  <c r="N69" i="52"/>
  <c r="N63" i="52"/>
  <c r="N53" i="52"/>
  <c r="N47" i="52"/>
  <c r="N29" i="52"/>
  <c r="N19" i="52"/>
  <c r="N13" i="52"/>
  <c r="N7" i="52"/>
  <c r="N13" i="47"/>
  <c r="N7" i="47"/>
  <c r="N13" i="46"/>
  <c r="N7" i="46"/>
  <c r="N13" i="44"/>
  <c r="N7" i="44"/>
  <c r="N28" i="42"/>
  <c r="N22" i="42"/>
  <c r="N13" i="42"/>
  <c r="N7" i="42"/>
  <c r="N13" i="43"/>
  <c r="N7" i="43"/>
  <c r="N13" i="29"/>
  <c r="N7" i="29"/>
  <c r="N26" i="30"/>
  <c r="N8" i="30"/>
  <c r="N13" i="27"/>
  <c r="N7" i="27"/>
  <c r="N13" i="26"/>
  <c r="N7" i="26"/>
  <c r="N25" i="24"/>
  <c r="N19" i="24"/>
  <c r="N7" i="24"/>
  <c r="N130" i="13"/>
  <c r="N123" i="13"/>
  <c r="N116" i="13"/>
  <c r="N109" i="13"/>
  <c r="N102" i="13"/>
  <c r="N95" i="13"/>
  <c r="N88" i="13"/>
  <c r="N64" i="13"/>
  <c r="N57" i="13"/>
  <c r="N50" i="13"/>
  <c r="N43" i="13"/>
  <c r="N36" i="13"/>
  <c r="N29" i="13"/>
  <c r="N22" i="13"/>
  <c r="D35" i="65" l="1"/>
  <c r="N28" i="30"/>
  <c r="N35" i="65"/>
  <c r="N15" i="56"/>
  <c r="M31" i="56"/>
  <c r="N63" i="76"/>
  <c r="K35" i="65"/>
  <c r="D31" i="56"/>
  <c r="G23" i="56"/>
  <c r="N15" i="61"/>
  <c r="N15" i="64"/>
  <c r="N15" i="71"/>
  <c r="N47" i="71"/>
  <c r="N43" i="72"/>
  <c r="N43" i="75"/>
  <c r="N21" i="52"/>
  <c r="L15" i="67"/>
  <c r="N31" i="71"/>
  <c r="N21" i="72"/>
  <c r="N15" i="74"/>
  <c r="N20" i="62"/>
  <c r="N39" i="66"/>
  <c r="N31" i="74"/>
  <c r="N65" i="75"/>
  <c r="N31" i="76"/>
  <c r="N95" i="76"/>
  <c r="N29" i="42"/>
  <c r="N77" i="52"/>
  <c r="N15" i="60"/>
  <c r="N15" i="63"/>
  <c r="N43" i="73"/>
  <c r="N21" i="75"/>
  <c r="N15" i="76"/>
  <c r="N47" i="76"/>
  <c r="N79" i="76"/>
  <c r="N111" i="76"/>
  <c r="N55" i="52"/>
  <c r="N34" i="56"/>
  <c r="N21" i="73"/>
  <c r="N87" i="75"/>
  <c r="N15" i="26"/>
  <c r="N27" i="24"/>
  <c r="N132" i="13"/>
  <c r="N65" i="13"/>
  <c r="N15" i="70"/>
  <c r="N15" i="69"/>
  <c r="L31" i="56"/>
  <c r="N15" i="58"/>
  <c r="M35" i="65"/>
  <c r="G33" i="65"/>
  <c r="E35" i="65"/>
  <c r="E36" i="65" s="1"/>
  <c r="N17" i="65"/>
  <c r="N38" i="65" s="1"/>
  <c r="F35" i="65"/>
  <c r="F36" i="65" s="1"/>
  <c r="G26" i="65"/>
  <c r="L35" i="65"/>
  <c r="N15" i="47"/>
  <c r="N15" i="46"/>
  <c r="N15" i="44"/>
  <c r="N14" i="42"/>
  <c r="N15" i="43"/>
  <c r="N15" i="29"/>
  <c r="N15" i="27"/>
  <c r="N25" i="14"/>
  <c r="N19" i="14"/>
  <c r="N13" i="14"/>
  <c r="N7" i="14"/>
  <c r="N74" i="14" l="1"/>
  <c r="Q322" i="15" s="1"/>
  <c r="Q328" i="15"/>
  <c r="N34" i="74"/>
  <c r="Q327" i="15"/>
  <c r="N46" i="72"/>
  <c r="N50" i="71"/>
  <c r="N32" i="42"/>
  <c r="N135" i="13"/>
  <c r="N95" i="52"/>
  <c r="N46" i="73"/>
  <c r="G35" i="65"/>
  <c r="G36" i="65" s="1"/>
  <c r="N114" i="76"/>
  <c r="N90" i="75"/>
  <c r="Q329" i="15" l="1"/>
  <c r="Q330" i="15" s="1"/>
  <c r="M109" i="76"/>
  <c r="M103" i="76"/>
  <c r="M93" i="76"/>
  <c r="M87" i="76"/>
  <c r="M77" i="76"/>
  <c r="M71" i="76"/>
  <c r="M79" i="76" s="1"/>
  <c r="M61" i="76"/>
  <c r="M55" i="76"/>
  <c r="M45" i="76"/>
  <c r="M39" i="76"/>
  <c r="M29" i="76"/>
  <c r="M23" i="76"/>
  <c r="M13" i="76"/>
  <c r="M7" i="76"/>
  <c r="M85" i="75"/>
  <c r="M79" i="75"/>
  <c r="M73" i="75"/>
  <c r="M63" i="75"/>
  <c r="M57" i="75"/>
  <c r="M51" i="75"/>
  <c r="M41" i="75"/>
  <c r="M35" i="75"/>
  <c r="M29" i="75"/>
  <c r="M19" i="75"/>
  <c r="M13" i="75"/>
  <c r="M7" i="75"/>
  <c r="M29" i="74"/>
  <c r="M23" i="74"/>
  <c r="M13" i="74"/>
  <c r="M7" i="74"/>
  <c r="M41" i="73"/>
  <c r="M35" i="73"/>
  <c r="M29" i="73"/>
  <c r="M19" i="73"/>
  <c r="M13" i="73"/>
  <c r="M7" i="73"/>
  <c r="M41" i="72"/>
  <c r="M35" i="72"/>
  <c r="M29" i="72"/>
  <c r="M19" i="72"/>
  <c r="M13" i="72"/>
  <c r="M7" i="72"/>
  <c r="M45" i="71"/>
  <c r="M39" i="71"/>
  <c r="M29" i="71"/>
  <c r="M23" i="71"/>
  <c r="M13" i="71"/>
  <c r="M7" i="71"/>
  <c r="M13" i="70"/>
  <c r="M7" i="70"/>
  <c r="M13" i="69"/>
  <c r="M7" i="69"/>
  <c r="K13" i="67"/>
  <c r="K7" i="67"/>
  <c r="M37" i="66"/>
  <c r="M7" i="66"/>
  <c r="M13" i="64"/>
  <c r="M7" i="64"/>
  <c r="M13" i="63"/>
  <c r="M7" i="63"/>
  <c r="M19" i="62"/>
  <c r="M13" i="62"/>
  <c r="M7" i="62"/>
  <c r="M13" i="61"/>
  <c r="M7" i="61"/>
  <c r="M15" i="61" s="1"/>
  <c r="M15" i="65"/>
  <c r="M8" i="65"/>
  <c r="M13" i="60"/>
  <c r="M7" i="60"/>
  <c r="M13" i="56"/>
  <c r="M7" i="56"/>
  <c r="M13" i="58"/>
  <c r="M7" i="58"/>
  <c r="M75" i="52"/>
  <c r="M69" i="52"/>
  <c r="M63" i="52"/>
  <c r="M53" i="52"/>
  <c r="M47" i="52"/>
  <c r="M29" i="52"/>
  <c r="M19" i="52"/>
  <c r="M13" i="52"/>
  <c r="M7" i="52"/>
  <c r="M13" i="47"/>
  <c r="M7" i="47"/>
  <c r="M13" i="46"/>
  <c r="M7" i="46"/>
  <c r="M13" i="44"/>
  <c r="M7" i="44"/>
  <c r="M28" i="42"/>
  <c r="M22" i="42"/>
  <c r="M13" i="42"/>
  <c r="M7" i="42"/>
  <c r="M13" i="43"/>
  <c r="M7" i="43"/>
  <c r="M13" i="29"/>
  <c r="M7" i="29"/>
  <c r="M26" i="30"/>
  <c r="M8" i="30"/>
  <c r="M13" i="27"/>
  <c r="M7" i="27"/>
  <c r="M13" i="26"/>
  <c r="M7" i="26"/>
  <c r="M25" i="24"/>
  <c r="M19" i="24"/>
  <c r="M7" i="24"/>
  <c r="M130" i="13"/>
  <c r="M123" i="13"/>
  <c r="M116" i="13"/>
  <c r="M109" i="13"/>
  <c r="M102" i="13"/>
  <c r="M95" i="13"/>
  <c r="M88" i="13"/>
  <c r="M64" i="13"/>
  <c r="M57" i="13"/>
  <c r="M50" i="13"/>
  <c r="M43" i="13"/>
  <c r="M36" i="13"/>
  <c r="M29" i="13"/>
  <c r="M22" i="13"/>
  <c r="M25" i="14"/>
  <c r="M19" i="14"/>
  <c r="M13" i="14"/>
  <c r="M7" i="14"/>
  <c r="M74" i="14" l="1"/>
  <c r="P322" i="15" s="1"/>
  <c r="P328" i="15"/>
  <c r="M47" i="76"/>
  <c r="M111" i="76"/>
  <c r="M43" i="75"/>
  <c r="M21" i="75"/>
  <c r="M15" i="64"/>
  <c r="M15" i="60"/>
  <c r="M28" i="30"/>
  <c r="P327" i="15"/>
  <c r="M21" i="72"/>
  <c r="M15" i="47"/>
  <c r="M15" i="71"/>
  <c r="M87" i="75"/>
  <c r="M63" i="76"/>
  <c r="M21" i="52"/>
  <c r="M65" i="75"/>
  <c r="M90" i="75" s="1"/>
  <c r="M31" i="76"/>
  <c r="M77" i="52"/>
  <c r="M15" i="63"/>
  <c r="M55" i="52"/>
  <c r="K15" i="67"/>
  <c r="M43" i="72"/>
  <c r="M29" i="42"/>
  <c r="M15" i="46"/>
  <c r="M15" i="56"/>
  <c r="M34" i="56" s="1"/>
  <c r="M47" i="71"/>
  <c r="M15" i="74"/>
  <c r="M15" i="76"/>
  <c r="M95" i="76"/>
  <c r="M43" i="73"/>
  <c r="M17" i="65"/>
  <c r="M38" i="65" s="1"/>
  <c r="M20" i="62"/>
  <c r="M39" i="66"/>
  <c r="M31" i="71"/>
  <c r="M21" i="73"/>
  <c r="M31" i="74"/>
  <c r="M132" i="13"/>
  <c r="M27" i="24"/>
  <c r="M15" i="70"/>
  <c r="M15" i="69"/>
  <c r="M15" i="58"/>
  <c r="M15" i="44"/>
  <c r="M14" i="42"/>
  <c r="M15" i="43"/>
  <c r="M15" i="29"/>
  <c r="M15" i="27"/>
  <c r="M15" i="26"/>
  <c r="M65" i="13"/>
  <c r="D71" i="76"/>
  <c r="L93" i="76"/>
  <c r="K93" i="76"/>
  <c r="F93" i="76"/>
  <c r="E93" i="76"/>
  <c r="H92" i="76"/>
  <c r="H91" i="76"/>
  <c r="H90" i="76"/>
  <c r="H89" i="76"/>
  <c r="B89" i="76"/>
  <c r="L87" i="76"/>
  <c r="K87" i="76"/>
  <c r="D87" i="76"/>
  <c r="B83" i="76"/>
  <c r="L77" i="76"/>
  <c r="L71" i="76"/>
  <c r="L61" i="76"/>
  <c r="L55" i="76"/>
  <c r="L45" i="76"/>
  <c r="L39" i="76"/>
  <c r="L29" i="76"/>
  <c r="L23" i="76"/>
  <c r="L31" i="76" s="1"/>
  <c r="L13" i="76"/>
  <c r="L7" i="76"/>
  <c r="L85" i="75"/>
  <c r="L79" i="75"/>
  <c r="L73" i="75"/>
  <c r="L63" i="75"/>
  <c r="L57" i="75"/>
  <c r="L51" i="75"/>
  <c r="L41" i="75"/>
  <c r="L35" i="75"/>
  <c r="L29" i="75"/>
  <c r="L19" i="75"/>
  <c r="L13" i="75"/>
  <c r="L7" i="75"/>
  <c r="L29" i="74"/>
  <c r="L23" i="74"/>
  <c r="L31" i="74" s="1"/>
  <c r="L13" i="74"/>
  <c r="L7" i="74"/>
  <c r="L41" i="73"/>
  <c r="L35" i="73"/>
  <c r="L29" i="73"/>
  <c r="L19" i="73"/>
  <c r="L13" i="73"/>
  <c r="L7" i="73"/>
  <c r="L41" i="72"/>
  <c r="L35" i="72"/>
  <c r="L29" i="72"/>
  <c r="L19" i="72"/>
  <c r="L13" i="72"/>
  <c r="L7" i="72"/>
  <c r="L45" i="71"/>
  <c r="L39" i="71"/>
  <c r="L47" i="71" s="1"/>
  <c r="L29" i="71"/>
  <c r="L23" i="71"/>
  <c r="L13" i="71"/>
  <c r="L7" i="71"/>
  <c r="L13" i="70"/>
  <c r="L7" i="70"/>
  <c r="L13" i="69"/>
  <c r="L7" i="69"/>
  <c r="J13" i="67"/>
  <c r="J7" i="67"/>
  <c r="L37" i="66"/>
  <c r="L7" i="66"/>
  <c r="L13" i="64"/>
  <c r="L7" i="64"/>
  <c r="L15" i="64" s="1"/>
  <c r="L13" i="63"/>
  <c r="L7" i="63"/>
  <c r="L19" i="62"/>
  <c r="L13" i="62"/>
  <c r="L7" i="62"/>
  <c r="L13" i="61"/>
  <c r="L7" i="61"/>
  <c r="L15" i="65"/>
  <c r="L8" i="65"/>
  <c r="L13" i="60"/>
  <c r="L7" i="60"/>
  <c r="L13" i="56"/>
  <c r="L7" i="56"/>
  <c r="L13" i="58"/>
  <c r="L7" i="58"/>
  <c r="L75" i="52"/>
  <c r="L69" i="52"/>
  <c r="L63" i="52"/>
  <c r="L53" i="52"/>
  <c r="L47" i="52"/>
  <c r="L29" i="52"/>
  <c r="L19" i="52"/>
  <c r="L13" i="52"/>
  <c r="L7" i="52"/>
  <c r="L13" i="47"/>
  <c r="L15" i="47" s="1"/>
  <c r="L7" i="47"/>
  <c r="L13" i="46"/>
  <c r="L7" i="46"/>
  <c r="L13" i="44"/>
  <c r="L7" i="44"/>
  <c r="L28" i="42"/>
  <c r="L22" i="42"/>
  <c r="L29" i="42" s="1"/>
  <c r="L13" i="42"/>
  <c r="L7" i="42"/>
  <c r="L13" i="43"/>
  <c r="L7" i="43"/>
  <c r="L13" i="29"/>
  <c r="L7" i="29"/>
  <c r="M50" i="71" l="1"/>
  <c r="L95" i="76"/>
  <c r="L15" i="71"/>
  <c r="M46" i="72"/>
  <c r="P329" i="15"/>
  <c r="P330" i="15" s="1"/>
  <c r="L63" i="76"/>
  <c r="M95" i="52"/>
  <c r="L15" i="63"/>
  <c r="M32" i="42"/>
  <c r="L43" i="75"/>
  <c r="M135" i="13"/>
  <c r="K95" i="76"/>
  <c r="M114" i="76"/>
  <c r="M46" i="73"/>
  <c r="J15" i="67"/>
  <c r="L65" i="75"/>
  <c r="L43" i="73"/>
  <c r="L21" i="75"/>
  <c r="L15" i="29"/>
  <c r="L21" i="52"/>
  <c r="L15" i="60"/>
  <c r="L17" i="65"/>
  <c r="L38" i="65" s="1"/>
  <c r="L43" i="72"/>
  <c r="L87" i="75"/>
  <c r="G93" i="76"/>
  <c r="L77" i="52"/>
  <c r="L15" i="56"/>
  <c r="L34" i="56" s="1"/>
  <c r="L15" i="61"/>
  <c r="L39" i="66"/>
  <c r="L31" i="71"/>
  <c r="L50" i="71" s="1"/>
  <c r="L21" i="72"/>
  <c r="L46" i="72" s="1"/>
  <c r="L15" i="74"/>
  <c r="L34" i="74" s="1"/>
  <c r="L15" i="76"/>
  <c r="L47" i="76"/>
  <c r="M34" i="74"/>
  <c r="L21" i="73"/>
  <c r="L55" i="52"/>
  <c r="L20" i="62"/>
  <c r="L15" i="69"/>
  <c r="L79" i="76"/>
  <c r="D95" i="76"/>
  <c r="L15" i="70"/>
  <c r="L15" i="58"/>
  <c r="L15" i="46"/>
  <c r="L15" i="44"/>
  <c r="L14" i="42"/>
  <c r="L32" i="42" s="1"/>
  <c r="L15" i="43"/>
  <c r="L26" i="30"/>
  <c r="L8" i="30"/>
  <c r="L13" i="27"/>
  <c r="L7" i="27"/>
  <c r="L13" i="26"/>
  <c r="L7" i="26"/>
  <c r="L25" i="24"/>
  <c r="L19" i="24"/>
  <c r="L7" i="24"/>
  <c r="L130" i="13"/>
  <c r="L123" i="13"/>
  <c r="L116" i="13"/>
  <c r="L109" i="13"/>
  <c r="L102" i="13"/>
  <c r="L95" i="13"/>
  <c r="L88" i="13"/>
  <c r="L64" i="13"/>
  <c r="L57" i="13"/>
  <c r="L50" i="13"/>
  <c r="L43" i="13"/>
  <c r="L36" i="13"/>
  <c r="L29" i="13"/>
  <c r="L22" i="13"/>
  <c r="L25" i="14"/>
  <c r="L19" i="14"/>
  <c r="L13" i="14"/>
  <c r="L7" i="14"/>
  <c r="O328" i="15" l="1"/>
  <c r="L74" i="14"/>
  <c r="O322" i="15" s="1"/>
  <c r="L28" i="30"/>
  <c r="O327" i="15"/>
  <c r="L114" i="76"/>
  <c r="L46" i="73"/>
  <c r="L95" i="52"/>
  <c r="L90" i="75"/>
  <c r="L132" i="13"/>
  <c r="L27" i="24"/>
  <c r="L65" i="13"/>
  <c r="L15" i="27"/>
  <c r="L15" i="26"/>
  <c r="O329" i="15" l="1"/>
  <c r="O330" i="15" s="1"/>
  <c r="L135" i="13"/>
  <c r="K77" i="76"/>
  <c r="K71" i="76"/>
  <c r="K61" i="76"/>
  <c r="K55" i="76"/>
  <c r="K63" i="76" s="1"/>
  <c r="K45" i="76"/>
  <c r="K39" i="76"/>
  <c r="K47" i="76" s="1"/>
  <c r="K29" i="76"/>
  <c r="K23" i="76"/>
  <c r="K13" i="76"/>
  <c r="K7" i="76"/>
  <c r="K85" i="75"/>
  <c r="K79" i="75"/>
  <c r="K73" i="75"/>
  <c r="K63" i="75"/>
  <c r="K57" i="75"/>
  <c r="K51" i="75"/>
  <c r="K41" i="75"/>
  <c r="K35" i="75"/>
  <c r="K29" i="75"/>
  <c r="K19" i="75"/>
  <c r="K13" i="75"/>
  <c r="K7" i="75"/>
  <c r="K29" i="74"/>
  <c r="K20" i="74"/>
  <c r="K23" i="74" s="1"/>
  <c r="K31" i="74" s="1"/>
  <c r="K13" i="74"/>
  <c r="K7" i="74"/>
  <c r="K41" i="73"/>
  <c r="K35" i="73"/>
  <c r="K29" i="73"/>
  <c r="K19" i="73"/>
  <c r="K13" i="73"/>
  <c r="K7" i="73"/>
  <c r="K41" i="72"/>
  <c r="K35" i="72"/>
  <c r="K29" i="72"/>
  <c r="K19" i="72"/>
  <c r="K13" i="72"/>
  <c r="K7" i="72"/>
  <c r="K45" i="71"/>
  <c r="K39" i="71"/>
  <c r="K47" i="71" s="1"/>
  <c r="K29" i="71"/>
  <c r="K23" i="71"/>
  <c r="K13" i="71"/>
  <c r="K7" i="71"/>
  <c r="K15" i="71" s="1"/>
  <c r="K13" i="70"/>
  <c r="K7" i="70"/>
  <c r="K15" i="70" s="1"/>
  <c r="K13" i="69"/>
  <c r="K7" i="69"/>
  <c r="I13" i="67"/>
  <c r="I7" i="67"/>
  <c r="K37" i="66"/>
  <c r="K7" i="66"/>
  <c r="K13" i="64"/>
  <c r="K7" i="64"/>
  <c r="K13" i="63"/>
  <c r="K7" i="63"/>
  <c r="K19" i="62"/>
  <c r="K13" i="62"/>
  <c r="K7" i="62"/>
  <c r="K13" i="61"/>
  <c r="K7" i="61"/>
  <c r="K15" i="65"/>
  <c r="K8" i="65"/>
  <c r="K13" i="60"/>
  <c r="K7" i="60"/>
  <c r="K13" i="56"/>
  <c r="K7" i="56"/>
  <c r="K13" i="58"/>
  <c r="K3" i="58"/>
  <c r="K7" i="58" s="1"/>
  <c r="K75" i="52"/>
  <c r="K69" i="52"/>
  <c r="K63" i="52"/>
  <c r="K53" i="52"/>
  <c r="K47" i="52"/>
  <c r="K29" i="52"/>
  <c r="K19" i="52"/>
  <c r="K13" i="52"/>
  <c r="K7" i="52"/>
  <c r="K13" i="47"/>
  <c r="K7" i="47"/>
  <c r="K13" i="46"/>
  <c r="K7" i="46"/>
  <c r="K13" i="44"/>
  <c r="K7" i="44"/>
  <c r="K28" i="42"/>
  <c r="K22" i="42"/>
  <c r="K13" i="42"/>
  <c r="K7" i="42"/>
  <c r="K13" i="43"/>
  <c r="K7" i="43"/>
  <c r="K13" i="29"/>
  <c r="K7" i="29"/>
  <c r="K15" i="64" l="1"/>
  <c r="I15" i="67"/>
  <c r="K31" i="71"/>
  <c r="K50" i="71" s="1"/>
  <c r="K15" i="74"/>
  <c r="K34" i="74" s="1"/>
  <c r="K79" i="76"/>
  <c r="K15" i="60"/>
  <c r="K21" i="75"/>
  <c r="K77" i="52"/>
  <c r="K21" i="73"/>
  <c r="K15" i="63"/>
  <c r="K65" i="75"/>
  <c r="K31" i="76"/>
  <c r="K21" i="52"/>
  <c r="K21" i="72"/>
  <c r="K29" i="42"/>
  <c r="K43" i="73"/>
  <c r="K43" i="75"/>
  <c r="K15" i="76"/>
  <c r="K55" i="52"/>
  <c r="K15" i="56"/>
  <c r="K34" i="56" s="1"/>
  <c r="K15" i="61"/>
  <c r="K39" i="66"/>
  <c r="K43" i="72"/>
  <c r="K87" i="75"/>
  <c r="K15" i="69"/>
  <c r="K20" i="62"/>
  <c r="K17" i="65"/>
  <c r="K38" i="65" s="1"/>
  <c r="K15" i="58"/>
  <c r="K15" i="47"/>
  <c r="K15" i="46"/>
  <c r="K15" i="44"/>
  <c r="K14" i="42"/>
  <c r="K15" i="43"/>
  <c r="K15" i="29"/>
  <c r="K46" i="72" l="1"/>
  <c r="K114" i="76"/>
  <c r="K46" i="73"/>
  <c r="K32" i="42"/>
  <c r="K95" i="52"/>
  <c r="K90" i="75"/>
  <c r="K26" i="30"/>
  <c r="K8" i="30"/>
  <c r="K13" i="27"/>
  <c r="K7" i="27"/>
  <c r="K13" i="26"/>
  <c r="K7" i="26"/>
  <c r="K25" i="24"/>
  <c r="K19" i="24"/>
  <c r="K7" i="24"/>
  <c r="K128" i="13"/>
  <c r="K130" i="13" s="1"/>
  <c r="K123" i="13"/>
  <c r="K116" i="13"/>
  <c r="K109" i="13"/>
  <c r="K102" i="13"/>
  <c r="K95" i="13"/>
  <c r="K87" i="13"/>
  <c r="K83" i="13"/>
  <c r="K64" i="13"/>
  <c r="K57" i="13"/>
  <c r="K50" i="13"/>
  <c r="K43" i="13"/>
  <c r="K36" i="13"/>
  <c r="K29" i="13"/>
  <c r="K22" i="13"/>
  <c r="K25" i="14"/>
  <c r="K19" i="14"/>
  <c r="K13" i="14"/>
  <c r="K7" i="14"/>
  <c r="N328" i="15" l="1"/>
  <c r="K74" i="14"/>
  <c r="N322" i="15" s="1"/>
  <c r="K28" i="30"/>
  <c r="N327" i="15"/>
  <c r="K65" i="13"/>
  <c r="K88" i="13"/>
  <c r="K132" i="13" s="1"/>
  <c r="K27" i="24"/>
  <c r="K15" i="27"/>
  <c r="K15" i="26"/>
  <c r="N329" i="15" l="1"/>
  <c r="N330" i="15" s="1"/>
  <c r="K135" i="13"/>
  <c r="B105" i="76"/>
  <c r="B99" i="76"/>
  <c r="B73" i="76"/>
  <c r="B67" i="76"/>
  <c r="B57" i="76"/>
  <c r="B51" i="76"/>
  <c r="B41" i="76"/>
  <c r="B35" i="76"/>
  <c r="B25" i="76"/>
  <c r="B19" i="76"/>
  <c r="B9" i="76"/>
  <c r="B3" i="76"/>
  <c r="F109" i="76"/>
  <c r="E109" i="76"/>
  <c r="D109" i="76"/>
  <c r="H108" i="76"/>
  <c r="H107" i="76"/>
  <c r="H106" i="76"/>
  <c r="H105" i="76"/>
  <c r="F77" i="76"/>
  <c r="E77" i="76"/>
  <c r="D77" i="76"/>
  <c r="H76" i="76"/>
  <c r="H75" i="76"/>
  <c r="H74" i="76"/>
  <c r="H73" i="76"/>
  <c r="F61" i="76"/>
  <c r="E61" i="76"/>
  <c r="D61" i="76"/>
  <c r="H60" i="76"/>
  <c r="H59" i="76"/>
  <c r="H58" i="76"/>
  <c r="H57" i="76"/>
  <c r="F45" i="76"/>
  <c r="E45" i="76"/>
  <c r="D45" i="76"/>
  <c r="H44" i="76"/>
  <c r="H43" i="76"/>
  <c r="H42" i="76"/>
  <c r="H41" i="76"/>
  <c r="D39" i="76"/>
  <c r="F19" i="76"/>
  <c r="F35" i="76" s="1"/>
  <c r="F20" i="76"/>
  <c r="F36" i="76" s="1"/>
  <c r="F52" i="76" s="1"/>
  <c r="F84" i="76" s="1"/>
  <c r="F21" i="76"/>
  <c r="F37" i="76" s="1"/>
  <c r="F53" i="76" s="1"/>
  <c r="F22" i="76"/>
  <c r="F38" i="76" s="1"/>
  <c r="F54" i="76" s="1"/>
  <c r="F29" i="76"/>
  <c r="E29" i="76"/>
  <c r="H28" i="76"/>
  <c r="H27" i="76"/>
  <c r="H26" i="76"/>
  <c r="H25" i="76"/>
  <c r="D23" i="76"/>
  <c r="F13" i="76"/>
  <c r="E13" i="76"/>
  <c r="F7" i="76"/>
  <c r="E7" i="76"/>
  <c r="D63" i="75"/>
  <c r="D57" i="75"/>
  <c r="B81" i="75"/>
  <c r="B75" i="75"/>
  <c r="B69" i="75"/>
  <c r="B59" i="75"/>
  <c r="B53" i="75"/>
  <c r="B47" i="75"/>
  <c r="B37" i="75"/>
  <c r="B31" i="75"/>
  <c r="B25" i="75"/>
  <c r="B15" i="75"/>
  <c r="B9" i="75"/>
  <c r="B3" i="75"/>
  <c r="F85" i="75"/>
  <c r="E85" i="75"/>
  <c r="D85" i="75"/>
  <c r="D73" i="75"/>
  <c r="F63" i="75"/>
  <c r="E63" i="75"/>
  <c r="F41" i="75"/>
  <c r="E41" i="75"/>
  <c r="D41" i="75"/>
  <c r="G40" i="75"/>
  <c r="G62" i="75" s="1"/>
  <c r="G84" i="75" s="1"/>
  <c r="H84" i="75" s="1"/>
  <c r="G39" i="75"/>
  <c r="G61" i="75" s="1"/>
  <c r="G83" i="75" s="1"/>
  <c r="H83" i="75" s="1"/>
  <c r="G38" i="75"/>
  <c r="G60" i="75" s="1"/>
  <c r="G82" i="75" s="1"/>
  <c r="H82" i="75" s="1"/>
  <c r="G37" i="75"/>
  <c r="G59" i="75" s="1"/>
  <c r="G81" i="75" s="1"/>
  <c r="H81" i="75" s="1"/>
  <c r="D35" i="75"/>
  <c r="F34" i="75"/>
  <c r="F56" i="75" s="1"/>
  <c r="E34" i="75"/>
  <c r="E56" i="75" s="1"/>
  <c r="F33" i="75"/>
  <c r="F55" i="75" s="1"/>
  <c r="F77" i="75" s="1"/>
  <c r="E33" i="75"/>
  <c r="E55" i="75" s="1"/>
  <c r="F32" i="75"/>
  <c r="F54" i="75" s="1"/>
  <c r="E32" i="75"/>
  <c r="E54" i="75" s="1"/>
  <c r="F31" i="75"/>
  <c r="F53" i="75" s="1"/>
  <c r="F75" i="75" s="1"/>
  <c r="E31" i="75"/>
  <c r="D29" i="75"/>
  <c r="F28" i="75"/>
  <c r="F50" i="75" s="1"/>
  <c r="F72" i="75" s="1"/>
  <c r="E28" i="75"/>
  <c r="E50" i="75" s="1"/>
  <c r="F27" i="75"/>
  <c r="F49" i="75" s="1"/>
  <c r="F71" i="75" s="1"/>
  <c r="E27" i="75"/>
  <c r="E49" i="75" s="1"/>
  <c r="F26" i="75"/>
  <c r="F48" i="75" s="1"/>
  <c r="F70" i="75" s="1"/>
  <c r="E26" i="75"/>
  <c r="E48" i="75" s="1"/>
  <c r="F25" i="75"/>
  <c r="F47" i="75" s="1"/>
  <c r="E25" i="75"/>
  <c r="E47" i="75" s="1"/>
  <c r="F19" i="75"/>
  <c r="E19" i="75"/>
  <c r="D19" i="75"/>
  <c r="F13" i="75"/>
  <c r="E13" i="75"/>
  <c r="D13" i="75"/>
  <c r="F7" i="75"/>
  <c r="E7" i="75"/>
  <c r="F29" i="74"/>
  <c r="E29" i="74"/>
  <c r="D29" i="74"/>
  <c r="H28" i="74"/>
  <c r="H27" i="74"/>
  <c r="H26" i="74"/>
  <c r="H25" i="74"/>
  <c r="D23" i="74"/>
  <c r="F22" i="74"/>
  <c r="E22" i="74"/>
  <c r="F21" i="74"/>
  <c r="E21" i="74"/>
  <c r="F20" i="74"/>
  <c r="E20" i="74"/>
  <c r="F19" i="74"/>
  <c r="E19" i="74"/>
  <c r="F13" i="74"/>
  <c r="E13" i="74"/>
  <c r="D13" i="74"/>
  <c r="F7" i="74"/>
  <c r="E7" i="74"/>
  <c r="D7" i="74"/>
  <c r="B3" i="74"/>
  <c r="B9" i="74" s="1"/>
  <c r="F41" i="73"/>
  <c r="E41" i="73"/>
  <c r="D41" i="73"/>
  <c r="H40" i="73"/>
  <c r="H39" i="73"/>
  <c r="H38" i="73"/>
  <c r="H37" i="73"/>
  <c r="D35" i="73"/>
  <c r="F34" i="73"/>
  <c r="E34" i="73"/>
  <c r="F33" i="73"/>
  <c r="E33" i="73"/>
  <c r="F32" i="73"/>
  <c r="E32" i="73"/>
  <c r="F31" i="73"/>
  <c r="E31" i="73"/>
  <c r="D29" i="73"/>
  <c r="F28" i="73"/>
  <c r="E28" i="73"/>
  <c r="F27" i="73"/>
  <c r="E27" i="73"/>
  <c r="F26" i="73"/>
  <c r="E26" i="73"/>
  <c r="F25" i="73"/>
  <c r="E25" i="73"/>
  <c r="F19" i="73"/>
  <c r="E19" i="73"/>
  <c r="D19" i="73"/>
  <c r="F13" i="73"/>
  <c r="E13" i="73"/>
  <c r="D13" i="73"/>
  <c r="F7" i="73"/>
  <c r="E7" i="73"/>
  <c r="D7" i="73"/>
  <c r="B3" i="73"/>
  <c r="B15" i="73" s="1"/>
  <c r="F34" i="72"/>
  <c r="E34" i="72"/>
  <c r="G34" i="72" s="1"/>
  <c r="F33" i="72"/>
  <c r="E33" i="72"/>
  <c r="F32" i="72"/>
  <c r="E32" i="72"/>
  <c r="F31" i="72"/>
  <c r="E31" i="72"/>
  <c r="F25" i="72"/>
  <c r="F26" i="72"/>
  <c r="F27" i="72"/>
  <c r="F28" i="72"/>
  <c r="E26" i="72"/>
  <c r="E27" i="72"/>
  <c r="E28" i="72"/>
  <c r="E25" i="72"/>
  <c r="D35" i="72"/>
  <c r="F13" i="72"/>
  <c r="E13" i="72"/>
  <c r="D13" i="72"/>
  <c r="G12" i="72"/>
  <c r="G11" i="72"/>
  <c r="G10" i="72"/>
  <c r="G9" i="72"/>
  <c r="F41" i="72"/>
  <c r="E41" i="72"/>
  <c r="D41" i="72"/>
  <c r="H40" i="72"/>
  <c r="H39" i="72"/>
  <c r="H38" i="72"/>
  <c r="H37" i="72"/>
  <c r="D29" i="72"/>
  <c r="F19" i="72"/>
  <c r="E19" i="72"/>
  <c r="D19" i="72"/>
  <c r="F7" i="72"/>
  <c r="E7" i="72"/>
  <c r="B3" i="72"/>
  <c r="B15" i="72" s="1"/>
  <c r="F35" i="71"/>
  <c r="F36" i="71"/>
  <c r="F37" i="71"/>
  <c r="F38" i="71"/>
  <c r="E36" i="71"/>
  <c r="E38" i="71"/>
  <c r="E35" i="71"/>
  <c r="F19" i="71"/>
  <c r="F20" i="71"/>
  <c r="F21" i="71"/>
  <c r="F22" i="71"/>
  <c r="E20" i="71"/>
  <c r="E21" i="71"/>
  <c r="E22" i="71"/>
  <c r="E19" i="71"/>
  <c r="F45" i="71"/>
  <c r="E45" i="71"/>
  <c r="D45" i="71"/>
  <c r="H44" i="71"/>
  <c r="H43" i="71"/>
  <c r="H42" i="71"/>
  <c r="H41" i="71"/>
  <c r="F29" i="71"/>
  <c r="E29" i="71"/>
  <c r="D29" i="71"/>
  <c r="H28" i="71"/>
  <c r="H27" i="71"/>
  <c r="H26" i="71"/>
  <c r="H25" i="71"/>
  <c r="F13" i="71"/>
  <c r="E13" i="71"/>
  <c r="D13" i="71"/>
  <c r="F7" i="71"/>
  <c r="E7" i="71"/>
  <c r="D7" i="71"/>
  <c r="B3" i="71"/>
  <c r="E13" i="70"/>
  <c r="F7" i="70"/>
  <c r="E7" i="70"/>
  <c r="D7" i="70"/>
  <c r="B3" i="70"/>
  <c r="B9" i="70" s="1"/>
  <c r="H59" i="75" l="1"/>
  <c r="H61" i="75"/>
  <c r="H60" i="75"/>
  <c r="H62" i="75"/>
  <c r="E77" i="75"/>
  <c r="E78" i="75"/>
  <c r="E70" i="75"/>
  <c r="E71" i="75"/>
  <c r="E72" i="75"/>
  <c r="H20" i="74"/>
  <c r="H28" i="73"/>
  <c r="H28" i="72"/>
  <c r="H38" i="71"/>
  <c r="H21" i="71"/>
  <c r="E38" i="76"/>
  <c r="E37" i="76"/>
  <c r="E53" i="76" s="1"/>
  <c r="E36" i="76"/>
  <c r="E52" i="76" s="1"/>
  <c r="E35" i="76"/>
  <c r="F35" i="72"/>
  <c r="F39" i="71"/>
  <c r="F47" i="71" s="1"/>
  <c r="F48" i="71" s="1"/>
  <c r="F23" i="71"/>
  <c r="F31" i="71" s="1"/>
  <c r="F32" i="71" s="1"/>
  <c r="E39" i="71"/>
  <c r="E47" i="71" s="1"/>
  <c r="E48" i="71" s="1"/>
  <c r="F29" i="73"/>
  <c r="G32" i="72"/>
  <c r="G45" i="71"/>
  <c r="G61" i="76"/>
  <c r="H36" i="71"/>
  <c r="G29" i="71"/>
  <c r="H19" i="71"/>
  <c r="H35" i="71"/>
  <c r="G33" i="72"/>
  <c r="H26" i="73"/>
  <c r="H22" i="74"/>
  <c r="E35" i="72"/>
  <c r="G19" i="73"/>
  <c r="H22" i="71"/>
  <c r="G77" i="76"/>
  <c r="E23" i="71"/>
  <c r="E31" i="71" s="1"/>
  <c r="E32" i="71" s="1"/>
  <c r="G41" i="73"/>
  <c r="D47" i="76"/>
  <c r="D43" i="72"/>
  <c r="F70" i="76"/>
  <c r="F102" i="76" s="1"/>
  <c r="F86" i="76"/>
  <c r="F69" i="76"/>
  <c r="F101" i="76" s="1"/>
  <c r="F85" i="76"/>
  <c r="D15" i="74"/>
  <c r="D21" i="72"/>
  <c r="D31" i="71"/>
  <c r="F13" i="70"/>
  <c r="F15" i="70" s="1"/>
  <c r="F16" i="70" s="1"/>
  <c r="E15" i="70"/>
  <c r="E16" i="70" s="1"/>
  <c r="G13" i="70"/>
  <c r="D111" i="76"/>
  <c r="F15" i="76"/>
  <c r="F39" i="76"/>
  <c r="F47" i="76" s="1"/>
  <c r="F48" i="76" s="1"/>
  <c r="F51" i="76"/>
  <c r="F83" i="76" s="1"/>
  <c r="E51" i="76"/>
  <c r="F68" i="76"/>
  <c r="G109" i="76"/>
  <c r="G45" i="76"/>
  <c r="G29" i="76"/>
  <c r="D63" i="76"/>
  <c r="D79" i="76"/>
  <c r="D31" i="76"/>
  <c r="H22" i="76"/>
  <c r="E15" i="76"/>
  <c r="F23" i="76"/>
  <c r="F31" i="76" s="1"/>
  <c r="F32" i="76" s="1"/>
  <c r="G13" i="76"/>
  <c r="H21" i="76"/>
  <c r="H20" i="76"/>
  <c r="E23" i="76"/>
  <c r="E31" i="76" s="1"/>
  <c r="E32" i="76" s="1"/>
  <c r="H19" i="76"/>
  <c r="G7" i="76"/>
  <c r="G31" i="75"/>
  <c r="G53" i="75" s="1"/>
  <c r="G75" i="75" s="1"/>
  <c r="E53" i="75"/>
  <c r="D87" i="75"/>
  <c r="F51" i="75"/>
  <c r="F69" i="75"/>
  <c r="E76" i="75"/>
  <c r="E69" i="75"/>
  <c r="F57" i="75"/>
  <c r="G85" i="75"/>
  <c r="G26" i="75"/>
  <c r="G48" i="75" s="1"/>
  <c r="G70" i="75" s="1"/>
  <c r="G28" i="75"/>
  <c r="G50" i="75" s="1"/>
  <c r="G72" i="75" s="1"/>
  <c r="D65" i="75"/>
  <c r="G63" i="75"/>
  <c r="F76" i="75"/>
  <c r="E51" i="75"/>
  <c r="F78" i="75"/>
  <c r="E21" i="75"/>
  <c r="G33" i="75"/>
  <c r="G55" i="75" s="1"/>
  <c r="G77" i="75" s="1"/>
  <c r="D43" i="75"/>
  <c r="D21" i="75"/>
  <c r="G27" i="75"/>
  <c r="G49" i="75" s="1"/>
  <c r="G71" i="75" s="1"/>
  <c r="F21" i="75"/>
  <c r="G41" i="75"/>
  <c r="G25" i="75"/>
  <c r="G47" i="75" s="1"/>
  <c r="G69" i="75" s="1"/>
  <c r="G32" i="75"/>
  <c r="G54" i="75" s="1"/>
  <c r="G76" i="75" s="1"/>
  <c r="G34" i="75"/>
  <c r="G56" i="75" s="1"/>
  <c r="G78" i="75" s="1"/>
  <c r="F29" i="75"/>
  <c r="F35" i="75"/>
  <c r="G19" i="75"/>
  <c r="E35" i="75"/>
  <c r="G7" i="75"/>
  <c r="G13" i="75"/>
  <c r="E29" i="75"/>
  <c r="D31" i="74"/>
  <c r="E23" i="74"/>
  <c r="E31" i="74" s="1"/>
  <c r="E32" i="74" s="1"/>
  <c r="G7" i="74"/>
  <c r="F15" i="74"/>
  <c r="E15" i="74"/>
  <c r="E16" i="74" s="1"/>
  <c r="F23" i="74"/>
  <c r="F31" i="74" s="1"/>
  <c r="F32" i="74" s="1"/>
  <c r="H21" i="74"/>
  <c r="G13" i="74"/>
  <c r="G29" i="74"/>
  <c r="H19" i="74"/>
  <c r="F35" i="73"/>
  <c r="G31" i="73"/>
  <c r="G33" i="73"/>
  <c r="G7" i="73"/>
  <c r="D43" i="73"/>
  <c r="F21" i="73"/>
  <c r="F22" i="73" s="1"/>
  <c r="D21" i="73"/>
  <c r="G34" i="73"/>
  <c r="G32" i="73"/>
  <c r="G13" i="73"/>
  <c r="E21" i="73"/>
  <c r="E22" i="73" s="1"/>
  <c r="H27" i="73"/>
  <c r="E29" i="73"/>
  <c r="H25" i="73"/>
  <c r="E35" i="73"/>
  <c r="G31" i="72"/>
  <c r="G13" i="72"/>
  <c r="F21" i="72"/>
  <c r="E21" i="72"/>
  <c r="E22" i="72" s="1"/>
  <c r="F29" i="72"/>
  <c r="H25" i="72"/>
  <c r="H27" i="72"/>
  <c r="G41" i="72"/>
  <c r="G19" i="72"/>
  <c r="G7" i="72"/>
  <c r="H26" i="72"/>
  <c r="E29" i="72"/>
  <c r="H37" i="71"/>
  <c r="H20" i="71"/>
  <c r="D47" i="71"/>
  <c r="D15" i="71"/>
  <c r="E15" i="71"/>
  <c r="E16" i="71" s="1"/>
  <c r="F15" i="71"/>
  <c r="F16" i="71" s="1"/>
  <c r="G7" i="71"/>
  <c r="G13" i="71"/>
  <c r="B9" i="71"/>
  <c r="D15" i="70"/>
  <c r="G7" i="70"/>
  <c r="D90" i="75" l="1"/>
  <c r="E39" i="76"/>
  <c r="E47" i="76" s="1"/>
  <c r="E48" i="76" s="1"/>
  <c r="H48" i="75"/>
  <c r="H56" i="75"/>
  <c r="H49" i="75"/>
  <c r="H54" i="75"/>
  <c r="H55" i="75"/>
  <c r="H47" i="75"/>
  <c r="H70" i="75"/>
  <c r="H50" i="75"/>
  <c r="H77" i="75"/>
  <c r="H72" i="75"/>
  <c r="H71" i="75"/>
  <c r="E57" i="75"/>
  <c r="G39" i="76"/>
  <c r="G47" i="76" s="1"/>
  <c r="G48" i="76" s="1"/>
  <c r="H35" i="76"/>
  <c r="H36" i="76"/>
  <c r="H37" i="76"/>
  <c r="H52" i="76"/>
  <c r="E85" i="76"/>
  <c r="E54" i="76"/>
  <c r="H38" i="76"/>
  <c r="E83" i="76"/>
  <c r="H83" i="76" s="1"/>
  <c r="H51" i="76"/>
  <c r="D46" i="72"/>
  <c r="D114" i="76"/>
  <c r="F43" i="72"/>
  <c r="F44" i="72" s="1"/>
  <c r="G35" i="72"/>
  <c r="F43" i="73"/>
  <c r="F44" i="73" s="1"/>
  <c r="G39" i="71"/>
  <c r="G47" i="71" s="1"/>
  <c r="G48" i="71" s="1"/>
  <c r="G23" i="71"/>
  <c r="G31" i="71" s="1"/>
  <c r="G32" i="71" s="1"/>
  <c r="E43" i="72"/>
  <c r="E44" i="72" s="1"/>
  <c r="F87" i="76"/>
  <c r="F95" i="76" s="1"/>
  <c r="F96" i="76" s="1"/>
  <c r="G29" i="73"/>
  <c r="F16" i="76"/>
  <c r="D34" i="74"/>
  <c r="G21" i="73"/>
  <c r="G22" i="73" s="1"/>
  <c r="E68" i="76"/>
  <c r="E84" i="76"/>
  <c r="E34" i="74"/>
  <c r="E35" i="74" s="1"/>
  <c r="G15" i="70"/>
  <c r="G16" i="70" s="1"/>
  <c r="E75" i="75"/>
  <c r="E16" i="76"/>
  <c r="G15" i="76"/>
  <c r="F100" i="76"/>
  <c r="F55" i="76"/>
  <c r="F63" i="76" s="1"/>
  <c r="F64" i="76" s="1"/>
  <c r="F67" i="76"/>
  <c r="E55" i="76"/>
  <c r="E63" i="76" s="1"/>
  <c r="E64" i="76" s="1"/>
  <c r="E67" i="76"/>
  <c r="H53" i="76"/>
  <c r="E69" i="76"/>
  <c r="G23" i="76"/>
  <c r="G31" i="76" s="1"/>
  <c r="G32" i="76" s="1"/>
  <c r="E43" i="75"/>
  <c r="E44" i="75" s="1"/>
  <c r="F22" i="75"/>
  <c r="E22" i="75"/>
  <c r="G51" i="75"/>
  <c r="G35" i="75"/>
  <c r="H78" i="75"/>
  <c r="G57" i="75"/>
  <c r="H76" i="75"/>
  <c r="G29" i="75"/>
  <c r="E73" i="75"/>
  <c r="F73" i="75"/>
  <c r="G73" i="75"/>
  <c r="F65" i="75"/>
  <c r="F66" i="75" s="1"/>
  <c r="F79" i="75"/>
  <c r="F43" i="75"/>
  <c r="F44" i="75" s="1"/>
  <c r="G21" i="75"/>
  <c r="G15" i="74"/>
  <c r="G16" i="74" s="1"/>
  <c r="F34" i="74"/>
  <c r="F35" i="74" s="1"/>
  <c r="F16" i="74"/>
  <c r="G23" i="74"/>
  <c r="G31" i="74" s="1"/>
  <c r="G32" i="74" s="1"/>
  <c r="G35" i="73"/>
  <c r="E43" i="73"/>
  <c r="E44" i="73" s="1"/>
  <c r="D46" i="73"/>
  <c r="G29" i="72"/>
  <c r="G21" i="72"/>
  <c r="G22" i="72" s="1"/>
  <c r="F22" i="72"/>
  <c r="G15" i="71"/>
  <c r="G16" i="71" s="1"/>
  <c r="D50" i="71"/>
  <c r="F50" i="71"/>
  <c r="F51" i="71" s="1"/>
  <c r="E50" i="71"/>
  <c r="E51" i="71" s="1"/>
  <c r="E65" i="75" l="1"/>
  <c r="E66" i="75" s="1"/>
  <c r="H53" i="75"/>
  <c r="H69" i="75"/>
  <c r="H75" i="75"/>
  <c r="H54" i="76"/>
  <c r="E70" i="76"/>
  <c r="E86" i="76"/>
  <c r="E87" i="76" s="1"/>
  <c r="E95" i="76" s="1"/>
  <c r="E96" i="76" s="1"/>
  <c r="H85" i="76"/>
  <c r="E100" i="76"/>
  <c r="E79" i="75"/>
  <c r="E87" i="75" s="1"/>
  <c r="E88" i="75" s="1"/>
  <c r="F46" i="72"/>
  <c r="F47" i="72" s="1"/>
  <c r="G43" i="72"/>
  <c r="G44" i="72" s="1"/>
  <c r="F46" i="73"/>
  <c r="F47" i="73" s="1"/>
  <c r="E46" i="72"/>
  <c r="E47" i="72" s="1"/>
  <c r="G43" i="73"/>
  <c r="G44" i="73" s="1"/>
  <c r="G55" i="76"/>
  <c r="G63" i="76" s="1"/>
  <c r="G64" i="76" s="1"/>
  <c r="E46" i="73"/>
  <c r="E47" i="73" s="1"/>
  <c r="H68" i="76"/>
  <c r="G65" i="75"/>
  <c r="G66" i="75" s="1"/>
  <c r="G16" i="76"/>
  <c r="H67" i="76"/>
  <c r="E99" i="76"/>
  <c r="E71" i="76"/>
  <c r="E79" i="76" s="1"/>
  <c r="E80" i="76" s="1"/>
  <c r="E101" i="76"/>
  <c r="H69" i="76"/>
  <c r="F71" i="76"/>
  <c r="F79" i="76" s="1"/>
  <c r="F99" i="76"/>
  <c r="F103" i="76" s="1"/>
  <c r="F111" i="76" s="1"/>
  <c r="F112" i="76" s="1"/>
  <c r="G43" i="75"/>
  <c r="G44" i="75" s="1"/>
  <c r="F87" i="75"/>
  <c r="F88" i="75" s="1"/>
  <c r="G79" i="75"/>
  <c r="G87" i="75" s="1"/>
  <c r="G88" i="75" s="1"/>
  <c r="G22" i="75"/>
  <c r="G34" i="74"/>
  <c r="G35" i="74" s="1"/>
  <c r="G50" i="71"/>
  <c r="G51" i="71" s="1"/>
  <c r="J306" i="15"/>
  <c r="J305" i="15"/>
  <c r="J304" i="15"/>
  <c r="J303" i="15"/>
  <c r="I242" i="15"/>
  <c r="I241" i="15"/>
  <c r="I240" i="15"/>
  <c r="I239" i="15"/>
  <c r="H242" i="15"/>
  <c r="H241" i="15"/>
  <c r="H240" i="15"/>
  <c r="H239" i="15"/>
  <c r="I126" i="15"/>
  <c r="I125" i="15"/>
  <c r="I124" i="15"/>
  <c r="I123" i="15"/>
  <c r="I120" i="15"/>
  <c r="I119" i="15"/>
  <c r="I118" i="15"/>
  <c r="I117" i="15"/>
  <c r="H126" i="15"/>
  <c r="H125" i="15"/>
  <c r="H124" i="15"/>
  <c r="H123" i="15"/>
  <c r="H120" i="15"/>
  <c r="H119" i="15"/>
  <c r="H118" i="15"/>
  <c r="H117" i="15"/>
  <c r="G18" i="14"/>
  <c r="H18" i="14" s="1"/>
  <c r="G17" i="14"/>
  <c r="H17" i="14" s="1"/>
  <c r="G16" i="14"/>
  <c r="H16" i="14" s="1"/>
  <c r="G15" i="14"/>
  <c r="H15" i="14" s="1"/>
  <c r="G12" i="14"/>
  <c r="H12" i="14" s="1"/>
  <c r="G11" i="14"/>
  <c r="H11" i="14" s="1"/>
  <c r="G10" i="14"/>
  <c r="H10" i="14" s="1"/>
  <c r="G9" i="14"/>
  <c r="H9" i="14" s="1"/>
  <c r="F122" i="13"/>
  <c r="F121" i="13"/>
  <c r="F120" i="13"/>
  <c r="F119" i="13"/>
  <c r="F118" i="13"/>
  <c r="F115" i="13"/>
  <c r="F114" i="13"/>
  <c r="F113" i="13"/>
  <c r="F112" i="13"/>
  <c r="F111" i="13"/>
  <c r="E122" i="13"/>
  <c r="E121" i="13"/>
  <c r="E120" i="13"/>
  <c r="E119" i="13"/>
  <c r="E118" i="13"/>
  <c r="E115" i="13"/>
  <c r="E114" i="13"/>
  <c r="E113" i="13"/>
  <c r="E112" i="13"/>
  <c r="E111" i="13"/>
  <c r="F108" i="13"/>
  <c r="F107" i="13"/>
  <c r="F106" i="13"/>
  <c r="F105" i="13"/>
  <c r="F104" i="13"/>
  <c r="E108" i="13"/>
  <c r="E107" i="13"/>
  <c r="E106" i="13"/>
  <c r="E105" i="13"/>
  <c r="E104" i="13"/>
  <c r="F101" i="13"/>
  <c r="F100" i="13"/>
  <c r="F99" i="13"/>
  <c r="F98" i="13"/>
  <c r="F97" i="13"/>
  <c r="E101" i="13"/>
  <c r="E100" i="13"/>
  <c r="E99" i="13"/>
  <c r="E98" i="13"/>
  <c r="E97" i="13"/>
  <c r="E94" i="13"/>
  <c r="E93" i="13"/>
  <c r="E92" i="13"/>
  <c r="E90" i="13"/>
  <c r="F87" i="13"/>
  <c r="F86" i="13"/>
  <c r="F85" i="13"/>
  <c r="F84" i="13"/>
  <c r="F83" i="13"/>
  <c r="E87" i="13"/>
  <c r="E86" i="13"/>
  <c r="E85" i="13"/>
  <c r="E84" i="13"/>
  <c r="E83" i="13"/>
  <c r="G21" i="13"/>
  <c r="G20" i="13"/>
  <c r="G19" i="13"/>
  <c r="G18" i="13"/>
  <c r="G17" i="13"/>
  <c r="E126" i="13"/>
  <c r="G18" i="24"/>
  <c r="G17" i="24"/>
  <c r="G16" i="24"/>
  <c r="G15" i="24"/>
  <c r="F21" i="42"/>
  <c r="F20" i="42"/>
  <c r="F19" i="42"/>
  <c r="F18" i="42"/>
  <c r="E25" i="42"/>
  <c r="J125" i="15" l="1"/>
  <c r="H84" i="76"/>
  <c r="H86" i="76"/>
  <c r="G87" i="76"/>
  <c r="G95" i="76" s="1"/>
  <c r="G96" i="76" s="1"/>
  <c r="E102" i="76"/>
  <c r="E103" i="76" s="1"/>
  <c r="E111" i="76" s="1"/>
  <c r="E112" i="76" s="1"/>
  <c r="H70" i="76"/>
  <c r="H100" i="76"/>
  <c r="H101" i="76"/>
  <c r="H21" i="42"/>
  <c r="H18" i="42"/>
  <c r="J241" i="15"/>
  <c r="K22" i="15"/>
  <c r="G46" i="72"/>
  <c r="G47" i="72" s="1"/>
  <c r="J120" i="15"/>
  <c r="G46" i="73"/>
  <c r="G47" i="73" s="1"/>
  <c r="G7" i="43"/>
  <c r="K23" i="15"/>
  <c r="J239" i="15"/>
  <c r="H20" i="42"/>
  <c r="G120" i="13"/>
  <c r="G111" i="13"/>
  <c r="G115" i="13"/>
  <c r="G121" i="13"/>
  <c r="G98" i="13"/>
  <c r="G107" i="13"/>
  <c r="G112" i="13"/>
  <c r="G118" i="13"/>
  <c r="G122" i="13"/>
  <c r="G114" i="13"/>
  <c r="G85" i="13"/>
  <c r="G90" i="13"/>
  <c r="G94" i="13"/>
  <c r="G99" i="13"/>
  <c r="G108" i="13"/>
  <c r="F102" i="13"/>
  <c r="G113" i="13"/>
  <c r="G86" i="13"/>
  <c r="G91" i="13"/>
  <c r="G100" i="13"/>
  <c r="G105" i="13"/>
  <c r="G119" i="13"/>
  <c r="G83" i="13"/>
  <c r="G87" i="13"/>
  <c r="F116" i="13"/>
  <c r="F114" i="76"/>
  <c r="F115" i="76" s="1"/>
  <c r="J242" i="15"/>
  <c r="F80" i="76"/>
  <c r="H99" i="76"/>
  <c r="G71" i="76"/>
  <c r="G79" i="76" s="1"/>
  <c r="F90" i="75"/>
  <c r="F91" i="75" s="1"/>
  <c r="E90" i="75"/>
  <c r="E91" i="75" s="1"/>
  <c r="G90" i="75"/>
  <c r="G91" i="75" s="1"/>
  <c r="J126" i="15"/>
  <c r="H127" i="15"/>
  <c r="J123" i="15"/>
  <c r="J124" i="15"/>
  <c r="K20" i="15"/>
  <c r="J240" i="15"/>
  <c r="K21" i="15"/>
  <c r="J117" i="15"/>
  <c r="J118" i="15"/>
  <c r="J119" i="15"/>
  <c r="J307" i="15"/>
  <c r="H307" i="15"/>
  <c r="G7" i="14"/>
  <c r="G13" i="14"/>
  <c r="J327" i="15" s="1"/>
  <c r="G19" i="14"/>
  <c r="G22" i="13"/>
  <c r="G50" i="13"/>
  <c r="E95" i="13"/>
  <c r="E109" i="13"/>
  <c r="E123" i="13"/>
  <c r="E116" i="13"/>
  <c r="G92" i="13"/>
  <c r="F95" i="13"/>
  <c r="F109" i="13"/>
  <c r="G84" i="13"/>
  <c r="F88" i="13"/>
  <c r="G93" i="13"/>
  <c r="E102" i="13"/>
  <c r="G101" i="13"/>
  <c r="G106" i="13"/>
  <c r="G97" i="13"/>
  <c r="G104" i="13"/>
  <c r="G7" i="29"/>
  <c r="G20" i="30"/>
  <c r="G8" i="30"/>
  <c r="E88" i="13"/>
  <c r="G7" i="27"/>
  <c r="G7" i="26"/>
  <c r="G7" i="24"/>
  <c r="G19" i="24"/>
  <c r="H19" i="42"/>
  <c r="E22" i="42"/>
  <c r="G7" i="42"/>
  <c r="F22" i="42"/>
  <c r="F74" i="52"/>
  <c r="F73" i="52"/>
  <c r="F72" i="52"/>
  <c r="F71" i="52"/>
  <c r="F68" i="52"/>
  <c r="F67" i="52"/>
  <c r="F66" i="52"/>
  <c r="F65" i="52"/>
  <c r="F62" i="52"/>
  <c r="F61" i="52"/>
  <c r="F60" i="52"/>
  <c r="F59" i="52"/>
  <c r="F52" i="52"/>
  <c r="F51" i="52"/>
  <c r="F49" i="52"/>
  <c r="F46" i="52"/>
  <c r="F45" i="52"/>
  <c r="F44" i="52"/>
  <c r="F43" i="52"/>
  <c r="F28" i="52"/>
  <c r="F27" i="52"/>
  <c r="F26" i="52"/>
  <c r="F25" i="52"/>
  <c r="G12" i="52"/>
  <c r="G11" i="52"/>
  <c r="G10" i="52"/>
  <c r="G9" i="52"/>
  <c r="F7" i="52"/>
  <c r="E74" i="52"/>
  <c r="H74" i="52" s="1"/>
  <c r="E73" i="52"/>
  <c r="H73" i="52" s="1"/>
  <c r="E72" i="52"/>
  <c r="H72" i="52" s="1"/>
  <c r="E71" i="52"/>
  <c r="H71" i="52" s="1"/>
  <c r="E68" i="52"/>
  <c r="E67" i="52"/>
  <c r="E66" i="52"/>
  <c r="E65" i="52"/>
  <c r="E62" i="52"/>
  <c r="H62" i="52" s="1"/>
  <c r="E61" i="52"/>
  <c r="H61" i="52" s="1"/>
  <c r="E60" i="52"/>
  <c r="H60" i="52" s="1"/>
  <c r="E59" i="52"/>
  <c r="H59" i="52" s="1"/>
  <c r="E46" i="52"/>
  <c r="E45" i="52"/>
  <c r="E44" i="52"/>
  <c r="E43" i="52"/>
  <c r="E28" i="52"/>
  <c r="H28" i="52" s="1"/>
  <c r="E27" i="52"/>
  <c r="H27" i="52" s="1"/>
  <c r="E26" i="52"/>
  <c r="H26" i="52" s="1"/>
  <c r="E25" i="52"/>
  <c r="H25" i="52" s="1"/>
  <c r="G7" i="61"/>
  <c r="G12" i="62"/>
  <c r="G11" i="62"/>
  <c r="G10" i="62"/>
  <c r="G9" i="62"/>
  <c r="F12" i="67"/>
  <c r="F11" i="67"/>
  <c r="F10" i="67"/>
  <c r="F9" i="67"/>
  <c r="F6" i="67"/>
  <c r="F5" i="67"/>
  <c r="F4" i="67"/>
  <c r="F3" i="67"/>
  <c r="E7" i="67"/>
  <c r="G74" i="14" l="1"/>
  <c r="J326" i="15"/>
  <c r="H102" i="76"/>
  <c r="G103" i="76"/>
  <c r="G111" i="76" s="1"/>
  <c r="G112" i="76" s="1"/>
  <c r="G44" i="52"/>
  <c r="G66" i="52"/>
  <c r="G45" i="52"/>
  <c r="G43" i="52"/>
  <c r="E63" i="52"/>
  <c r="E69" i="52"/>
  <c r="G67" i="52"/>
  <c r="G46" i="52"/>
  <c r="G68" i="52"/>
  <c r="G123" i="13"/>
  <c r="G116" i="13"/>
  <c r="G7" i="47"/>
  <c r="G7" i="64"/>
  <c r="F29" i="52"/>
  <c r="J127" i="15"/>
  <c r="G102" i="13"/>
  <c r="G95" i="13"/>
  <c r="E114" i="76"/>
  <c r="E115" i="76" s="1"/>
  <c r="G13" i="62"/>
  <c r="G7" i="62"/>
  <c r="G7" i="44"/>
  <c r="G80" i="76"/>
  <c r="G7" i="46"/>
  <c r="G109" i="13"/>
  <c r="G7" i="52"/>
  <c r="G8" i="65"/>
  <c r="G7" i="56"/>
  <c r="G7" i="58"/>
  <c r="G65" i="52"/>
  <c r="E29" i="52"/>
  <c r="F47" i="52"/>
  <c r="F75" i="52"/>
  <c r="F63" i="52"/>
  <c r="F69" i="52"/>
  <c r="G29" i="52"/>
  <c r="E47" i="52"/>
  <c r="G7" i="66"/>
  <c r="G37" i="66"/>
  <c r="G7" i="63"/>
  <c r="G39" i="66" l="1"/>
  <c r="G114" i="76"/>
  <c r="G115" i="76" s="1"/>
  <c r="G22" i="46"/>
  <c r="G47" i="52"/>
  <c r="G69" i="52"/>
  <c r="B3" i="69"/>
  <c r="B9" i="69" s="1"/>
  <c r="B3" i="67"/>
  <c r="B9" i="67" s="1"/>
  <c r="B3" i="66"/>
  <c r="B3" i="64"/>
  <c r="B9" i="64" s="1"/>
  <c r="B3" i="63"/>
  <c r="B9" i="63" s="1"/>
  <c r="B3" i="62"/>
  <c r="B3" i="61"/>
  <c r="B9" i="61" s="1"/>
  <c r="B3" i="65"/>
  <c r="B3" i="60"/>
  <c r="B9" i="60" s="1"/>
  <c r="B3" i="56"/>
  <c r="B9" i="56" s="1"/>
  <c r="B3" i="58"/>
  <c r="B9" i="58" s="1"/>
  <c r="B3" i="52"/>
  <c r="B37" i="52" s="1"/>
  <c r="B3" i="47"/>
  <c r="B9" i="47" s="1"/>
  <c r="B3" i="46"/>
  <c r="B9" i="46" s="1"/>
  <c r="B3" i="44"/>
  <c r="B9" i="44" s="1"/>
  <c r="B3" i="42"/>
  <c r="B24" i="42" s="1"/>
  <c r="B3" i="43"/>
  <c r="B9" i="43" s="1"/>
  <c r="B3" i="29"/>
  <c r="B9" i="29" s="1"/>
  <c r="B3" i="30"/>
  <c r="B3" i="27"/>
  <c r="B9" i="27" s="1"/>
  <c r="B3" i="26"/>
  <c r="B9" i="26" s="1"/>
  <c r="B3" i="24"/>
  <c r="B125" i="13"/>
  <c r="B3" i="14"/>
  <c r="E309" i="15"/>
  <c r="E303" i="15"/>
  <c r="E293" i="15"/>
  <c r="E287" i="15"/>
  <c r="E277" i="15"/>
  <c r="E271" i="15"/>
  <c r="E261" i="15"/>
  <c r="E255" i="15"/>
  <c r="E245" i="15"/>
  <c r="E239" i="15"/>
  <c r="E229" i="15"/>
  <c r="E223" i="15"/>
  <c r="E213" i="15"/>
  <c r="E207" i="15"/>
  <c r="E197" i="15"/>
  <c r="E191" i="15"/>
  <c r="E175" i="15"/>
  <c r="E155" i="15"/>
  <c r="E149" i="15"/>
  <c r="E139" i="15"/>
  <c r="E133" i="15"/>
  <c r="E123" i="15"/>
  <c r="E117" i="15"/>
  <c r="E107" i="15"/>
  <c r="E101" i="15"/>
  <c r="E91" i="15"/>
  <c r="E85" i="15"/>
  <c r="E75" i="15"/>
  <c r="E69" i="15"/>
  <c r="E59" i="15"/>
  <c r="E53" i="15"/>
  <c r="E42" i="15"/>
  <c r="E36" i="15"/>
  <c r="B35" i="71" s="1"/>
  <c r="B41" i="71" s="1"/>
  <c r="E26" i="15"/>
  <c r="E20" i="15"/>
  <c r="B19" i="56" s="1"/>
  <c r="B25" i="56" s="1"/>
  <c r="E10" i="15"/>
  <c r="B9" i="66" s="1"/>
  <c r="B63" i="14" l="1"/>
  <c r="B69" i="14"/>
  <c r="B57" i="14"/>
  <c r="B39" i="14"/>
  <c r="B45" i="14"/>
  <c r="B33" i="14"/>
  <c r="B21" i="24"/>
  <c r="B9" i="24"/>
  <c r="B33" i="66"/>
  <c r="B15" i="66"/>
  <c r="B21" i="66"/>
  <c r="B22" i="30"/>
  <c r="B10" i="30"/>
  <c r="B59" i="52"/>
  <c r="B10" i="65"/>
  <c r="B21" i="65"/>
  <c r="B28" i="65" s="1"/>
  <c r="B19" i="74"/>
  <c r="B25" i="74" s="1"/>
  <c r="B19" i="71"/>
  <c r="B25" i="71" s="1"/>
  <c r="B25" i="73"/>
  <c r="B25" i="72"/>
  <c r="B9" i="72"/>
  <c r="B9" i="73"/>
  <c r="B9" i="62"/>
  <c r="B15" i="62"/>
  <c r="B65" i="52"/>
  <c r="B83" i="13"/>
  <c r="B31" i="13"/>
  <c r="B104" i="13"/>
  <c r="B38" i="13"/>
  <c r="B111" i="13"/>
  <c r="B59" i="13"/>
  <c r="B71" i="52"/>
  <c r="B15" i="52"/>
  <c r="B25" i="52"/>
  <c r="B9" i="42"/>
  <c r="B16" i="30"/>
  <c r="B18" i="42"/>
  <c r="B43" i="52"/>
  <c r="B9" i="52"/>
  <c r="B31" i="52" s="1"/>
  <c r="B15" i="24"/>
  <c r="B45" i="13"/>
  <c r="B90" i="13"/>
  <c r="B118" i="13"/>
  <c r="B24" i="13"/>
  <c r="B52" i="13"/>
  <c r="B97" i="13"/>
  <c r="B37" i="72" l="1"/>
  <c r="B31" i="72"/>
  <c r="B31" i="73"/>
  <c r="B37" i="73"/>
  <c r="D13" i="69"/>
  <c r="E13" i="69"/>
  <c r="F7" i="69"/>
  <c r="E7" i="69"/>
  <c r="D7" i="69"/>
  <c r="E15" i="69" l="1"/>
  <c r="E16" i="69" s="1"/>
  <c r="G7" i="69"/>
  <c r="D15" i="69"/>
  <c r="F13" i="69"/>
  <c r="F15" i="69" s="1"/>
  <c r="F16" i="69" s="1"/>
  <c r="G13" i="69"/>
  <c r="G15" i="69" l="1"/>
  <c r="G16" i="69" s="1"/>
  <c r="D7" i="46"/>
  <c r="F13" i="67" l="1"/>
  <c r="E13" i="67"/>
  <c r="E15" i="67" s="1"/>
  <c r="D13" i="67"/>
  <c r="G12" i="67"/>
  <c r="G11" i="67"/>
  <c r="G10" i="67"/>
  <c r="G9" i="67"/>
  <c r="F7" i="67"/>
  <c r="D7" i="67"/>
  <c r="G6" i="67"/>
  <c r="G5" i="67"/>
  <c r="G4" i="67"/>
  <c r="G3" i="67"/>
  <c r="D15" i="67" l="1"/>
  <c r="G7" i="67"/>
  <c r="F15" i="67"/>
  <c r="F16" i="67" s="1"/>
  <c r="E16" i="67"/>
  <c r="G13" i="67"/>
  <c r="E50" i="52"/>
  <c r="H50" i="52" s="1"/>
  <c r="E51" i="52"/>
  <c r="H51" i="52" s="1"/>
  <c r="E52" i="52"/>
  <c r="H52" i="52" s="1"/>
  <c r="E49" i="52"/>
  <c r="H49" i="52" s="1"/>
  <c r="G15" i="67" l="1"/>
  <c r="G16" i="67" s="1"/>
  <c r="F126" i="13"/>
  <c r="F127" i="13"/>
  <c r="F128" i="13"/>
  <c r="F129" i="13"/>
  <c r="F125" i="13"/>
  <c r="F37" i="66" l="1"/>
  <c r="E37" i="66"/>
  <c r="F7" i="66"/>
  <c r="E7" i="66"/>
  <c r="D7" i="66"/>
  <c r="E39" i="66" l="1"/>
  <c r="E40" i="66" s="1"/>
  <c r="D39" i="66"/>
  <c r="G40" i="66" l="1"/>
  <c r="E7" i="62" l="1"/>
  <c r="D13" i="61" l="1"/>
  <c r="D53" i="15" l="1"/>
  <c r="B53" i="15" s="1"/>
  <c r="D15" i="65"/>
  <c r="D8" i="65"/>
  <c r="F7" i="64"/>
  <c r="E7" i="64"/>
  <c r="D13" i="63"/>
  <c r="F7" i="63"/>
  <c r="E7" i="63"/>
  <c r="D7" i="63"/>
  <c r="F13" i="62"/>
  <c r="E13" i="62"/>
  <c r="D13" i="62"/>
  <c r="F7" i="62"/>
  <c r="D7" i="62"/>
  <c r="F13" i="61"/>
  <c r="E13" i="61"/>
  <c r="F7" i="61"/>
  <c r="E7" i="61"/>
  <c r="D7" i="61"/>
  <c r="D15" i="61" s="1"/>
  <c r="B54" i="15" l="1"/>
  <c r="C53" i="15"/>
  <c r="D20" i="62"/>
  <c r="G13" i="61"/>
  <c r="G15" i="61" s="1"/>
  <c r="E8" i="65"/>
  <c r="F8" i="65"/>
  <c r="D17" i="65"/>
  <c r="D38" i="65" s="1"/>
  <c r="F15" i="65"/>
  <c r="E15" i="65"/>
  <c r="F13" i="64"/>
  <c r="F15" i="64" s="1"/>
  <c r="F16" i="64" s="1"/>
  <c r="F13" i="63"/>
  <c r="F15" i="63" s="1"/>
  <c r="F16" i="63" s="1"/>
  <c r="D15" i="63"/>
  <c r="D15" i="64"/>
  <c r="E13" i="64"/>
  <c r="E15" i="64" s="1"/>
  <c r="E16" i="64" s="1"/>
  <c r="E13" i="63"/>
  <c r="E15" i="63" s="1"/>
  <c r="E16" i="63" s="1"/>
  <c r="F19" i="62"/>
  <c r="E19" i="62"/>
  <c r="F15" i="61"/>
  <c r="E15" i="61"/>
  <c r="F28" i="56"/>
  <c r="E28" i="56"/>
  <c r="F27" i="56"/>
  <c r="E27" i="56"/>
  <c r="F26" i="56"/>
  <c r="E25" i="56"/>
  <c r="B55" i="15" l="1"/>
  <c r="C54" i="15"/>
  <c r="E16" i="61"/>
  <c r="E22" i="61"/>
  <c r="F16" i="61"/>
  <c r="F22" i="61"/>
  <c r="G16" i="61"/>
  <c r="G22" i="61"/>
  <c r="F20" i="62"/>
  <c r="F21" i="62" s="1"/>
  <c r="E20" i="62"/>
  <c r="E21" i="62" s="1"/>
  <c r="G13" i="64"/>
  <c r="G15" i="64" s="1"/>
  <c r="G16" i="64" s="1"/>
  <c r="G19" i="62"/>
  <c r="G15" i="65"/>
  <c r="F17" i="65"/>
  <c r="E17" i="65"/>
  <c r="G13" i="63"/>
  <c r="G15" i="63" s="1"/>
  <c r="G16" i="63" s="1"/>
  <c r="E26" i="42"/>
  <c r="E27" i="42"/>
  <c r="E24" i="42"/>
  <c r="I309" i="15"/>
  <c r="H309" i="15"/>
  <c r="E129" i="13"/>
  <c r="E125" i="13"/>
  <c r="B56" i="15" l="1"/>
  <c r="C55" i="15"/>
  <c r="J246" i="15"/>
  <c r="J245" i="15"/>
  <c r="F18" i="65"/>
  <c r="F38" i="65"/>
  <c r="E18" i="65"/>
  <c r="E38" i="65"/>
  <c r="G20" i="62"/>
  <c r="G21" i="62" s="1"/>
  <c r="E128" i="13"/>
  <c r="E127" i="13"/>
  <c r="E13" i="42"/>
  <c r="G17" i="65"/>
  <c r="E19" i="52"/>
  <c r="F50" i="52"/>
  <c r="F26" i="42"/>
  <c r="F27" i="42"/>
  <c r="F25" i="42"/>
  <c r="D13" i="26"/>
  <c r="B57" i="15" l="1"/>
  <c r="B58" i="15" s="1"/>
  <c r="C56" i="15"/>
  <c r="F29" i="56"/>
  <c r="F31" i="56" s="1"/>
  <c r="F32" i="56" s="1"/>
  <c r="H26" i="56"/>
  <c r="H25" i="56"/>
  <c r="E29" i="56"/>
  <c r="E31" i="56" s="1"/>
  <c r="E32" i="56" s="1"/>
  <c r="H27" i="56"/>
  <c r="H28" i="56"/>
  <c r="J247" i="15"/>
  <c r="J248" i="15"/>
  <c r="E39" i="65"/>
  <c r="F39" i="65"/>
  <c r="G18" i="65"/>
  <c r="G38" i="65"/>
  <c r="F53" i="52"/>
  <c r="F55" i="52" s="1"/>
  <c r="G53" i="52"/>
  <c r="G55" i="52" s="1"/>
  <c r="F13" i="60"/>
  <c r="E13" i="60"/>
  <c r="D13" i="60"/>
  <c r="F7" i="60"/>
  <c r="E7" i="60"/>
  <c r="D7" i="60"/>
  <c r="D7" i="24"/>
  <c r="G57" i="15" l="1"/>
  <c r="G65" i="15" s="1"/>
  <c r="G29" i="56"/>
  <c r="G31" i="56" s="1"/>
  <c r="G32" i="56" s="1"/>
  <c r="G39" i="65"/>
  <c r="G13" i="60"/>
  <c r="E15" i="60"/>
  <c r="G7" i="60"/>
  <c r="F15" i="60"/>
  <c r="D15" i="60"/>
  <c r="H57" i="15" l="1"/>
  <c r="J57" i="15"/>
  <c r="I57" i="15"/>
  <c r="F16" i="60"/>
  <c r="E16" i="60"/>
  <c r="G15" i="60"/>
  <c r="G16" i="60" l="1"/>
  <c r="F13" i="58"/>
  <c r="E13" i="58"/>
  <c r="D13" i="58" l="1"/>
  <c r="F7" i="58"/>
  <c r="E7" i="58"/>
  <c r="D7" i="58"/>
  <c r="D15" i="58" l="1"/>
  <c r="F15" i="58"/>
  <c r="E15" i="58"/>
  <c r="G13" i="58"/>
  <c r="F13" i="56"/>
  <c r="E13" i="56"/>
  <c r="D13" i="56"/>
  <c r="F7" i="56"/>
  <c r="E7" i="56"/>
  <c r="E16" i="58" l="1"/>
  <c r="F16" i="58"/>
  <c r="D15" i="56"/>
  <c r="D34" i="56" s="1"/>
  <c r="G15" i="58"/>
  <c r="F15" i="56"/>
  <c r="F34" i="56" s="1"/>
  <c r="E15" i="56"/>
  <c r="E34" i="56" s="1"/>
  <c r="G13" i="56"/>
  <c r="E35" i="56" l="1"/>
  <c r="F35" i="56"/>
  <c r="G16" i="58"/>
  <c r="F16" i="56"/>
  <c r="E16" i="56"/>
  <c r="G15" i="56"/>
  <c r="G34" i="56" s="1"/>
  <c r="G35" i="56" l="1"/>
  <c r="G16" i="56"/>
  <c r="F13" i="52" l="1"/>
  <c r="E13" i="52"/>
  <c r="F19" i="52"/>
  <c r="E53" i="52"/>
  <c r="E55" i="52" s="1"/>
  <c r="E75" i="52"/>
  <c r="E7" i="52"/>
  <c r="F13" i="47"/>
  <c r="E13" i="47"/>
  <c r="F7" i="47"/>
  <c r="E7" i="47"/>
  <c r="F13" i="46"/>
  <c r="E13" i="46"/>
  <c r="F7" i="46"/>
  <c r="E7" i="46"/>
  <c r="F13" i="44"/>
  <c r="E13" i="44"/>
  <c r="F7" i="44"/>
  <c r="E7" i="44"/>
  <c r="F13" i="43"/>
  <c r="E13" i="43"/>
  <c r="F7" i="43"/>
  <c r="E7" i="43"/>
  <c r="F28" i="42"/>
  <c r="F29" i="42" s="1"/>
  <c r="E28" i="42"/>
  <c r="E29" i="42" s="1"/>
  <c r="F13" i="42"/>
  <c r="F7" i="42"/>
  <c r="E7" i="42"/>
  <c r="E14" i="42" s="1"/>
  <c r="F13" i="29"/>
  <c r="E13" i="29"/>
  <c r="F7" i="29"/>
  <c r="E7" i="29"/>
  <c r="F8" i="30"/>
  <c r="E8" i="30"/>
  <c r="F26" i="30"/>
  <c r="E26" i="30"/>
  <c r="F20" i="30"/>
  <c r="E20" i="30"/>
  <c r="F13" i="27"/>
  <c r="E13" i="27"/>
  <c r="F7" i="27"/>
  <c r="E7" i="27"/>
  <c r="F13" i="26"/>
  <c r="E13" i="26"/>
  <c r="F7" i="26"/>
  <c r="E7" i="26"/>
  <c r="F25" i="24"/>
  <c r="E25" i="24"/>
  <c r="F19" i="24"/>
  <c r="E19" i="24"/>
  <c r="F7" i="24"/>
  <c r="E7" i="24"/>
  <c r="G130" i="13"/>
  <c r="F130" i="13"/>
  <c r="E130" i="13"/>
  <c r="E132" i="13" s="1"/>
  <c r="F123" i="13"/>
  <c r="F64" i="13"/>
  <c r="E64" i="13"/>
  <c r="F57" i="13"/>
  <c r="E57" i="13"/>
  <c r="F50" i="13"/>
  <c r="E50" i="13"/>
  <c r="F43" i="13"/>
  <c r="E43" i="13"/>
  <c r="F36" i="13"/>
  <c r="E36" i="13"/>
  <c r="F29" i="13"/>
  <c r="E29" i="13"/>
  <c r="F22" i="13"/>
  <c r="E22" i="13"/>
  <c r="F25" i="14"/>
  <c r="E25" i="14"/>
  <c r="F19" i="14"/>
  <c r="E19" i="14"/>
  <c r="H19" i="14" s="1"/>
  <c r="F13" i="14"/>
  <c r="I327" i="15" s="1"/>
  <c r="E13" i="14"/>
  <c r="H327" i="15" s="1"/>
  <c r="F7" i="14"/>
  <c r="E7" i="14"/>
  <c r="I307" i="15"/>
  <c r="I297" i="15"/>
  <c r="H297" i="15"/>
  <c r="I281" i="15"/>
  <c r="H281" i="15"/>
  <c r="I265" i="15"/>
  <c r="H265" i="15"/>
  <c r="I249" i="15"/>
  <c r="H249" i="15"/>
  <c r="I233" i="15"/>
  <c r="H233" i="15"/>
  <c r="H217" i="15"/>
  <c r="I201" i="15"/>
  <c r="H201" i="15"/>
  <c r="I159" i="15"/>
  <c r="H159" i="15"/>
  <c r="I143" i="15"/>
  <c r="H143" i="15"/>
  <c r="I127" i="15"/>
  <c r="I111" i="15"/>
  <c r="H111" i="15"/>
  <c r="I95" i="15"/>
  <c r="H95" i="15"/>
  <c r="I79" i="15"/>
  <c r="H79" i="15"/>
  <c r="H63" i="15"/>
  <c r="H46" i="15"/>
  <c r="I30" i="15"/>
  <c r="H30" i="15"/>
  <c r="F74" i="14" l="1"/>
  <c r="I326" i="15"/>
  <c r="I322" i="15"/>
  <c r="H13" i="14"/>
  <c r="E28" i="30"/>
  <c r="E29" i="30" s="1"/>
  <c r="E15" i="44"/>
  <c r="F15" i="44"/>
  <c r="E32" i="42"/>
  <c r="F28" i="30"/>
  <c r="E15" i="47"/>
  <c r="F15" i="47"/>
  <c r="E22" i="46"/>
  <c r="E15" i="46"/>
  <c r="F22" i="46"/>
  <c r="F15" i="46"/>
  <c r="F14" i="42"/>
  <c r="F32" i="42" s="1"/>
  <c r="E15" i="43"/>
  <c r="F15" i="43"/>
  <c r="E15" i="29"/>
  <c r="F15" i="29"/>
  <c r="F15" i="27"/>
  <c r="E15" i="27"/>
  <c r="F15" i="26"/>
  <c r="E15" i="26"/>
  <c r="F27" i="24"/>
  <c r="F132" i="13"/>
  <c r="E65" i="13"/>
  <c r="E135" i="13" s="1"/>
  <c r="F65" i="13"/>
  <c r="H65" i="15"/>
  <c r="J312" i="15"/>
  <c r="J311" i="15"/>
  <c r="J310" i="15"/>
  <c r="J309" i="15"/>
  <c r="K29" i="15"/>
  <c r="K28" i="15"/>
  <c r="K27" i="15"/>
  <c r="K26" i="15"/>
  <c r="F75" i="14" l="1"/>
  <c r="E75" i="14"/>
  <c r="F135" i="13"/>
  <c r="G88" i="13"/>
  <c r="G132" i="13" s="1"/>
  <c r="J159" i="15"/>
  <c r="J143" i="15"/>
  <c r="J111" i="15"/>
  <c r="J79" i="15"/>
  <c r="J30" i="15"/>
  <c r="J201" i="15"/>
  <c r="J233" i="15"/>
  <c r="J249" i="15"/>
  <c r="J265" i="15"/>
  <c r="J281" i="15"/>
  <c r="J297" i="15"/>
  <c r="J95" i="15"/>
  <c r="D8" i="30"/>
  <c r="D28" i="30" s="1"/>
  <c r="H27" i="42"/>
  <c r="H26" i="42"/>
  <c r="H25" i="42"/>
  <c r="H24" i="42"/>
  <c r="G28" i="42" l="1"/>
  <c r="G22" i="42"/>
  <c r="D75" i="52"/>
  <c r="D69" i="52"/>
  <c r="D63" i="52"/>
  <c r="B49" i="52"/>
  <c r="D47" i="52"/>
  <c r="D29" i="52"/>
  <c r="D13" i="52"/>
  <c r="D19" i="52"/>
  <c r="F21" i="52"/>
  <c r="D7" i="47"/>
  <c r="D15" i="47" s="1"/>
  <c r="D13" i="46"/>
  <c r="F16" i="46"/>
  <c r="D64" i="13"/>
  <c r="D65" i="13" s="1"/>
  <c r="D25" i="14"/>
  <c r="B21" i="14"/>
  <c r="G29" i="42" l="1"/>
  <c r="D55" i="52"/>
  <c r="G13" i="47"/>
  <c r="G15" i="47" s="1"/>
  <c r="G13" i="29"/>
  <c r="G15" i="29" s="1"/>
  <c r="G13" i="44"/>
  <c r="G15" i="44" s="1"/>
  <c r="G13" i="46"/>
  <c r="G15" i="46" s="1"/>
  <c r="G13" i="43"/>
  <c r="G15" i="43" s="1"/>
  <c r="G63" i="52"/>
  <c r="G75" i="52"/>
  <c r="G19" i="52"/>
  <c r="G13" i="52"/>
  <c r="G13" i="27"/>
  <c r="G15" i="27" s="1"/>
  <c r="G13" i="26"/>
  <c r="G64" i="13"/>
  <c r="G25" i="14"/>
  <c r="G26" i="30"/>
  <c r="G28" i="30" s="1"/>
  <c r="G25" i="24"/>
  <c r="D21" i="52"/>
  <c r="E21" i="52"/>
  <c r="F22" i="52"/>
  <c r="F77" i="52"/>
  <c r="F78" i="52" s="1"/>
  <c r="E77" i="52"/>
  <c r="D77" i="52"/>
  <c r="F56" i="52"/>
  <c r="E56" i="52"/>
  <c r="F16" i="47"/>
  <c r="E16" i="47"/>
  <c r="D15" i="46"/>
  <c r="E16" i="46"/>
  <c r="J322" i="15" l="1"/>
  <c r="D95" i="52"/>
  <c r="E78" i="52"/>
  <c r="E95" i="52"/>
  <c r="E96" i="52" s="1"/>
  <c r="F95" i="52"/>
  <c r="F96" i="52" s="1"/>
  <c r="E22" i="52"/>
  <c r="G15" i="26"/>
  <c r="G16" i="47"/>
  <c r="G21" i="52"/>
  <c r="G56" i="52"/>
  <c r="G77" i="52"/>
  <c r="G16" i="46"/>
  <c r="G75" i="14" l="1"/>
  <c r="G78" i="52"/>
  <c r="G95" i="52"/>
  <c r="G96" i="52" s="1"/>
  <c r="G22" i="52"/>
  <c r="D13" i="44"/>
  <c r="D7" i="44"/>
  <c r="D15" i="44" l="1"/>
  <c r="F16" i="44"/>
  <c r="G16" i="44"/>
  <c r="E16" i="44"/>
  <c r="D13" i="43"/>
  <c r="D7" i="43"/>
  <c r="F16" i="43" l="1"/>
  <c r="D15" i="43"/>
  <c r="E16" i="43" l="1"/>
  <c r="G16" i="43" l="1"/>
  <c r="D130" i="13"/>
  <c r="D25" i="24" l="1"/>
  <c r="D27" i="24" s="1"/>
  <c r="D13" i="27"/>
  <c r="G328" i="15" s="1"/>
  <c r="D13" i="29"/>
  <c r="G13" i="42" l="1"/>
  <c r="F30" i="42"/>
  <c r="G30" i="42"/>
  <c r="E30" i="42"/>
  <c r="D95" i="13"/>
  <c r="D88" i="13"/>
  <c r="D116" i="13"/>
  <c r="D50" i="13"/>
  <c r="D29" i="13"/>
  <c r="B9" i="14"/>
  <c r="B15" i="14"/>
  <c r="D20" i="15"/>
  <c r="B20" i="15" s="1"/>
  <c r="D36" i="15"/>
  <c r="B36" i="15" s="1"/>
  <c r="D69" i="15"/>
  <c r="B69" i="15" s="1"/>
  <c r="D85" i="15"/>
  <c r="B85" i="15" s="1"/>
  <c r="D101" i="15"/>
  <c r="B101" i="15" s="1"/>
  <c r="D117" i="15"/>
  <c r="B117" i="15" s="1"/>
  <c r="D133" i="15"/>
  <c r="B133" i="15" s="1"/>
  <c r="D149" i="15"/>
  <c r="B149" i="15" s="1"/>
  <c r="D175" i="15"/>
  <c r="B175" i="15" s="1"/>
  <c r="D191" i="15"/>
  <c r="B191" i="15" s="1"/>
  <c r="D207" i="15"/>
  <c r="B207" i="15" s="1"/>
  <c r="D223" i="15"/>
  <c r="B223" i="15" s="1"/>
  <c r="D239" i="15"/>
  <c r="B239" i="15" s="1"/>
  <c r="D255" i="15"/>
  <c r="B255" i="15" s="1"/>
  <c r="D271" i="15"/>
  <c r="B271" i="15" s="1"/>
  <c r="D287" i="15"/>
  <c r="B287" i="15" s="1"/>
  <c r="D303" i="15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D22" i="13"/>
  <c r="D123" i="13"/>
  <c r="D43" i="13"/>
  <c r="D13" i="14"/>
  <c r="D7" i="27"/>
  <c r="D15" i="27" s="1"/>
  <c r="D7" i="14"/>
  <c r="D36" i="13"/>
  <c r="D109" i="13"/>
  <c r="B192" i="15" l="1"/>
  <c r="C191" i="15"/>
  <c r="B208" i="15"/>
  <c r="C207" i="15"/>
  <c r="B134" i="15"/>
  <c r="C133" i="15"/>
  <c r="B118" i="15"/>
  <c r="C117" i="15"/>
  <c r="B102" i="15"/>
  <c r="C101" i="15"/>
  <c r="B86" i="15"/>
  <c r="C85" i="15"/>
  <c r="B272" i="15"/>
  <c r="C271" i="15"/>
  <c r="B70" i="15"/>
  <c r="C69" i="15"/>
  <c r="B224" i="15"/>
  <c r="C223" i="15"/>
  <c r="B150" i="15"/>
  <c r="C149" i="15"/>
  <c r="B256" i="15"/>
  <c r="C255" i="15"/>
  <c r="B37" i="15"/>
  <c r="C36" i="15"/>
  <c r="B176" i="15"/>
  <c r="C175" i="15"/>
  <c r="B288" i="15"/>
  <c r="C287" i="15"/>
  <c r="B240" i="15"/>
  <c r="C239" i="15"/>
  <c r="B21" i="15"/>
  <c r="C20" i="15"/>
  <c r="G14" i="42"/>
  <c r="G32" i="42" s="1"/>
  <c r="G43" i="13"/>
  <c r="G57" i="13"/>
  <c r="G36" i="13"/>
  <c r="G29" i="13"/>
  <c r="E16" i="27"/>
  <c r="E15" i="42"/>
  <c r="D102" i="13"/>
  <c r="D132" i="13" s="1"/>
  <c r="D19" i="24"/>
  <c r="D7" i="29"/>
  <c r="D15" i="29" s="1"/>
  <c r="D57" i="13"/>
  <c r="D7" i="26"/>
  <c r="D19" i="14"/>
  <c r="B38" i="15" l="1"/>
  <c r="C37" i="15"/>
  <c r="B87" i="15"/>
  <c r="C86" i="15"/>
  <c r="B103" i="15"/>
  <c r="C102" i="15"/>
  <c r="B22" i="15"/>
  <c r="C21" i="15"/>
  <c r="B151" i="15"/>
  <c r="C150" i="15"/>
  <c r="B119" i="15"/>
  <c r="C118" i="15"/>
  <c r="B257" i="15"/>
  <c r="C256" i="15"/>
  <c r="B241" i="15"/>
  <c r="C240" i="15"/>
  <c r="B225" i="15"/>
  <c r="C224" i="15"/>
  <c r="B135" i="15"/>
  <c r="C134" i="15"/>
  <c r="B289" i="15"/>
  <c r="C288" i="15"/>
  <c r="B71" i="15"/>
  <c r="C70" i="15"/>
  <c r="B209" i="15"/>
  <c r="C208" i="15"/>
  <c r="B177" i="15"/>
  <c r="C176" i="15"/>
  <c r="B273" i="15"/>
  <c r="C272" i="15"/>
  <c r="B193" i="15"/>
  <c r="C192" i="15"/>
  <c r="D15" i="26"/>
  <c r="D135" i="13"/>
  <c r="G327" i="15"/>
  <c r="G65" i="13"/>
  <c r="G135" i="13" s="1"/>
  <c r="F15" i="42"/>
  <c r="E33" i="42"/>
  <c r="F16" i="27"/>
  <c r="F16" i="29"/>
  <c r="E133" i="13"/>
  <c r="F133" i="13"/>
  <c r="F29" i="30"/>
  <c r="E16" i="29"/>
  <c r="B72" i="15" l="1"/>
  <c r="C71" i="15"/>
  <c r="B120" i="15"/>
  <c r="C119" i="15"/>
  <c r="B152" i="15"/>
  <c r="C151" i="15"/>
  <c r="B194" i="15"/>
  <c r="C193" i="15"/>
  <c r="B23" i="15"/>
  <c r="C22" i="15"/>
  <c r="B274" i="15"/>
  <c r="C273" i="15"/>
  <c r="B226" i="15"/>
  <c r="C225" i="15"/>
  <c r="B104" i="15"/>
  <c r="C103" i="15"/>
  <c r="B290" i="15"/>
  <c r="C289" i="15"/>
  <c r="B136" i="15"/>
  <c r="C135" i="15"/>
  <c r="B178" i="15"/>
  <c r="C177" i="15"/>
  <c r="B242" i="15"/>
  <c r="C241" i="15"/>
  <c r="B88" i="15"/>
  <c r="C87" i="15"/>
  <c r="B210" i="15"/>
  <c r="C209" i="15"/>
  <c r="B258" i="15"/>
  <c r="C257" i="15"/>
  <c r="B39" i="15"/>
  <c r="C38" i="15"/>
  <c r="D327" i="15"/>
  <c r="E16" i="26"/>
  <c r="F16" i="26"/>
  <c r="G16" i="27"/>
  <c r="G15" i="42"/>
  <c r="F28" i="24"/>
  <c r="F33" i="42"/>
  <c r="G16" i="29"/>
  <c r="F66" i="13"/>
  <c r="G66" i="13"/>
  <c r="E66" i="13"/>
  <c r="H66" i="15"/>
  <c r="G133" i="13"/>
  <c r="G29" i="30"/>
  <c r="B275" i="15" l="1"/>
  <c r="B276" i="15" s="1"/>
  <c r="C274" i="15"/>
  <c r="B179" i="15"/>
  <c r="B180" i="15" s="1"/>
  <c r="C178" i="15"/>
  <c r="B259" i="15"/>
  <c r="B260" i="15" s="1"/>
  <c r="C258" i="15"/>
  <c r="B291" i="15"/>
  <c r="B292" i="15" s="1"/>
  <c r="C290" i="15"/>
  <c r="B153" i="15"/>
  <c r="B154" i="15" s="1"/>
  <c r="C152" i="15"/>
  <c r="B243" i="15"/>
  <c r="B244" i="15" s="1"/>
  <c r="C242" i="15"/>
  <c r="I243" i="15" s="1"/>
  <c r="I251" i="15" s="1"/>
  <c r="I252" i="15" s="1"/>
  <c r="B40" i="15"/>
  <c r="B41" i="15" s="1"/>
  <c r="C39" i="15"/>
  <c r="B211" i="15"/>
  <c r="B212" i="15" s="1"/>
  <c r="C210" i="15"/>
  <c r="B105" i="15"/>
  <c r="B106" i="15" s="1"/>
  <c r="C104" i="15"/>
  <c r="B121" i="15"/>
  <c r="B122" i="15" s="1"/>
  <c r="C120" i="15"/>
  <c r="H121" i="15" s="1"/>
  <c r="H129" i="15" s="1"/>
  <c r="H130" i="15" s="1"/>
  <c r="B24" i="15"/>
  <c r="B25" i="15" s="1"/>
  <c r="C23" i="15"/>
  <c r="B137" i="15"/>
  <c r="B138" i="15" s="1"/>
  <c r="C136" i="15"/>
  <c r="B195" i="15"/>
  <c r="B196" i="15" s="1"/>
  <c r="C194" i="15"/>
  <c r="B89" i="15"/>
  <c r="B90" i="15" s="1"/>
  <c r="C88" i="15"/>
  <c r="B227" i="15"/>
  <c r="B228" i="15" s="1"/>
  <c r="C226" i="15"/>
  <c r="B73" i="15"/>
  <c r="B74" i="15" s="1"/>
  <c r="C72" i="15"/>
  <c r="G16" i="26"/>
  <c r="E136" i="13"/>
  <c r="F136" i="13"/>
  <c r="G33" i="42"/>
  <c r="G73" i="15" l="1"/>
  <c r="G81" i="15" s="1"/>
  <c r="J227" i="15"/>
  <c r="J235" i="15" s="1"/>
  <c r="J236" i="15" s="1"/>
  <c r="H89" i="15"/>
  <c r="H97" i="15" s="1"/>
  <c r="H98" i="15" s="1"/>
  <c r="H195" i="15"/>
  <c r="H203" i="15" s="1"/>
  <c r="H204" i="15" s="1"/>
  <c r="H137" i="15"/>
  <c r="H145" i="15" s="1"/>
  <c r="H146" i="15" s="1"/>
  <c r="J24" i="15"/>
  <c r="J32" i="15" s="1"/>
  <c r="J33" i="15" s="1"/>
  <c r="G105" i="15"/>
  <c r="G113" i="15" s="1"/>
  <c r="I211" i="15"/>
  <c r="J40" i="15"/>
  <c r="I153" i="15"/>
  <c r="I161" i="15" s="1"/>
  <c r="I162" i="15" s="1"/>
  <c r="G291" i="15"/>
  <c r="G299" i="15" s="1"/>
  <c r="H259" i="15"/>
  <c r="H267" i="15" s="1"/>
  <c r="H268" i="15" s="1"/>
  <c r="H179" i="15"/>
  <c r="H187" i="15" s="1"/>
  <c r="H188" i="15" s="1"/>
  <c r="H275" i="15"/>
  <c r="H283" i="15" s="1"/>
  <c r="H284" i="15" s="1"/>
  <c r="I121" i="15"/>
  <c r="I129" i="15" s="1"/>
  <c r="I130" i="15" s="1"/>
  <c r="J89" i="15"/>
  <c r="J97" i="15" s="1"/>
  <c r="J98" i="15" s="1"/>
  <c r="G89" i="15"/>
  <c r="G97" i="15" s="1"/>
  <c r="I89" i="15"/>
  <c r="I97" i="15" s="1"/>
  <c r="I98" i="15" s="1"/>
  <c r="J121" i="15"/>
  <c r="J129" i="15" s="1"/>
  <c r="J130" i="15" s="1"/>
  <c r="H73" i="15"/>
  <c r="H81" i="15" s="1"/>
  <c r="H82" i="15" s="1"/>
  <c r="G195" i="15"/>
  <c r="G203" i="15" s="1"/>
  <c r="I227" i="15"/>
  <c r="I235" i="15" s="1"/>
  <c r="I236" i="15" s="1"/>
  <c r="H243" i="15"/>
  <c r="H251" i="15" s="1"/>
  <c r="H252" i="15" s="1"/>
  <c r="J243" i="15"/>
  <c r="J251" i="15" s="1"/>
  <c r="J252" i="15" s="1"/>
  <c r="G243" i="15"/>
  <c r="G251" i="15" s="1"/>
  <c r="G121" i="15"/>
  <c r="G129" i="15" s="1"/>
  <c r="H227" i="15"/>
  <c r="H235" i="15" s="1"/>
  <c r="H236" i="15" s="1"/>
  <c r="G136" i="13"/>
  <c r="H313" i="15"/>
  <c r="I313" i="15"/>
  <c r="J313" i="15"/>
  <c r="H291" i="15" l="1"/>
  <c r="H299" i="15" s="1"/>
  <c r="H300" i="15" s="1"/>
  <c r="J259" i="15"/>
  <c r="J267" i="15" s="1"/>
  <c r="J268" i="15" s="1"/>
  <c r="I259" i="15"/>
  <c r="I267" i="15" s="1"/>
  <c r="I268" i="15" s="1"/>
  <c r="H24" i="15"/>
  <c r="H32" i="15" s="1"/>
  <c r="H33" i="15" s="1"/>
  <c r="I275" i="15"/>
  <c r="I283" i="15" s="1"/>
  <c r="I284" i="15" s="1"/>
  <c r="J137" i="15"/>
  <c r="J145" i="15" s="1"/>
  <c r="J146" i="15" s="1"/>
  <c r="I137" i="15"/>
  <c r="I145" i="15" s="1"/>
  <c r="I146" i="15" s="1"/>
  <c r="I195" i="15"/>
  <c r="I203" i="15" s="1"/>
  <c r="I204" i="15" s="1"/>
  <c r="I291" i="15"/>
  <c r="I299" i="15" s="1"/>
  <c r="I300" i="15" s="1"/>
  <c r="G137" i="15"/>
  <c r="G145" i="15" s="1"/>
  <c r="G24" i="15"/>
  <c r="G32" i="15" s="1"/>
  <c r="G259" i="15"/>
  <c r="G267" i="15" s="1"/>
  <c r="G40" i="15"/>
  <c r="G48" i="15" s="1"/>
  <c r="G179" i="15"/>
  <c r="G187" i="15" s="1"/>
  <c r="G227" i="15"/>
  <c r="G235" i="15" s="1"/>
  <c r="J291" i="15"/>
  <c r="J299" i="15" s="1"/>
  <c r="J300" i="15" s="1"/>
  <c r="G275" i="15"/>
  <c r="G283" i="15" s="1"/>
  <c r="J153" i="15"/>
  <c r="J161" i="15" s="1"/>
  <c r="J162" i="15" s="1"/>
  <c r="J195" i="15"/>
  <c r="J203" i="15" s="1"/>
  <c r="J204" i="15" s="1"/>
  <c r="I105" i="15"/>
  <c r="I113" i="15" s="1"/>
  <c r="I114" i="15" s="1"/>
  <c r="J105" i="15"/>
  <c r="J113" i="15" s="1"/>
  <c r="J114" i="15" s="1"/>
  <c r="I24" i="15"/>
  <c r="I32" i="15" s="1"/>
  <c r="I33" i="15" s="1"/>
  <c r="J275" i="15"/>
  <c r="J283" i="15" s="1"/>
  <c r="J284" i="15" s="1"/>
  <c r="I40" i="15"/>
  <c r="H105" i="15"/>
  <c r="H113" i="15" s="1"/>
  <c r="H114" i="15" s="1"/>
  <c r="H153" i="15"/>
  <c r="H161" i="15" s="1"/>
  <c r="H162" i="15" s="1"/>
  <c r="H40" i="15"/>
  <c r="H48" i="15" s="1"/>
  <c r="H49" i="15" s="1"/>
  <c r="G153" i="15"/>
  <c r="G161" i="15" s="1"/>
  <c r="J211" i="15"/>
  <c r="H211" i="15"/>
  <c r="H219" i="15" s="1"/>
  <c r="H220" i="15" s="1"/>
  <c r="G211" i="15"/>
  <c r="G219" i="15" s="1"/>
  <c r="I73" i="15"/>
  <c r="I81" i="15" s="1"/>
  <c r="I82" i="15" s="1"/>
  <c r="J73" i="15"/>
  <c r="J81" i="15" s="1"/>
  <c r="J82" i="15" s="1"/>
  <c r="H315" i="15"/>
  <c r="H316" i="15" s="1"/>
  <c r="I315" i="15"/>
  <c r="J315" i="15"/>
  <c r="I316" i="15" l="1"/>
  <c r="J316" i="15"/>
  <c r="G13" i="24" l="1"/>
  <c r="E13" i="24"/>
  <c r="E27" i="24" l="1"/>
  <c r="G27" i="24"/>
  <c r="G28" i="24" l="1"/>
  <c r="E28" i="24"/>
  <c r="J179" i="15" l="1"/>
  <c r="I179" i="15"/>
  <c r="I187" i="15" l="1"/>
  <c r="J187" i="15"/>
  <c r="J188" i="15" l="1"/>
  <c r="I188" i="15"/>
  <c r="J217" i="15"/>
  <c r="J219" i="15" s="1"/>
  <c r="I215" i="15"/>
  <c r="I214" i="15"/>
  <c r="I216" i="15"/>
  <c r="I217" i="15" l="1"/>
  <c r="I219" i="15" s="1"/>
  <c r="J220" i="15"/>
  <c r="I220" i="15" l="1"/>
  <c r="I44" i="15"/>
  <c r="I43" i="15"/>
  <c r="I45" i="15"/>
  <c r="J46" i="15"/>
  <c r="I46" i="15" l="1"/>
  <c r="I48" i="15" s="1"/>
  <c r="J48" i="15"/>
  <c r="I49" i="15" l="1"/>
  <c r="J49" i="15"/>
  <c r="I60" i="15"/>
  <c r="I61" i="15"/>
  <c r="I62" i="15"/>
  <c r="I63" i="15" s="1"/>
  <c r="J63" i="15"/>
  <c r="I65" i="15" l="1"/>
  <c r="J65" i="15"/>
  <c r="J66" i="15" l="1"/>
  <c r="I66" i="15"/>
  <c r="H14" i="15" l="1"/>
  <c r="I14" i="15"/>
  <c r="J14" i="15"/>
  <c r="G8" i="15"/>
  <c r="G326" i="15" s="1"/>
  <c r="G329" i="15" s="1"/>
  <c r="H8" i="15"/>
  <c r="I8" i="15"/>
  <c r="J8" i="15"/>
  <c r="G16" i="15" l="1"/>
  <c r="G319" i="15" s="1"/>
  <c r="G322" i="15" s="1"/>
  <c r="G330" i="15" s="1"/>
  <c r="I16" i="15"/>
  <c r="J16" i="15"/>
  <c r="J323" i="15" s="1"/>
  <c r="H16" i="15"/>
  <c r="H323" i="15" s="1"/>
  <c r="D326" i="15" l="1"/>
  <c r="H329" i="15"/>
  <c r="J17" i="15"/>
  <c r="J329" i="15"/>
  <c r="I17" i="15"/>
  <c r="H17" i="15"/>
  <c r="J320" i="15" l="1"/>
  <c r="H320" i="15"/>
  <c r="I320" i="15"/>
  <c r="J330" i="15" l="1"/>
  <c r="H330" i="15"/>
  <c r="F31" i="66" l="1"/>
  <c r="F39" i="66" l="1"/>
  <c r="I323" i="15" s="1"/>
  <c r="I329" i="15"/>
  <c r="D328" i="15"/>
  <c r="F40" i="66" l="1"/>
  <c r="D329" i="15"/>
  <c r="I330" i="1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Jarrett Ebersberger</author>
  </authors>
  <commentList>
    <comment ref="BB165" authorId="0" shapeId="0" xr:uid="{F00F0DD5-DB5F-4949-A1E5-A8BFE62D72CA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C165" authorId="0" shapeId="0" xr:uid="{2BB68B78-303F-4AD6-A310-E436E7387D3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D165" authorId="0" shapeId="0" xr:uid="{5EA0C208-AA13-4D0E-8755-10598308B0E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E165" authorId="0" shapeId="0" xr:uid="{D5286737-C61E-4600-B5BC-1F05E9522243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F165" authorId="0" shapeId="0" xr:uid="{75C3BBBD-C533-490B-B0D5-80E056679D17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B175" authorId="0" shapeId="0" xr:uid="{7FEF4EC4-C43A-4BAC-9D7A-200049C76A4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C175" authorId="0" shapeId="0" xr:uid="{7E90DC5C-E4FC-4C3D-9707-2AB098339BE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D175" authorId="0" shapeId="0" xr:uid="{0FA51FCF-A772-46FD-A2CB-50AFCDCAC350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E175" authorId="0" shapeId="0" xr:uid="{3CA01731-94A1-4672-9438-1116FC9587B6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  <comment ref="BF175" authorId="0" shapeId="0" xr:uid="{5D054322-2762-44A4-90EF-59D4CED675B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Including EPOLE2 Plan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Jarrett Ebersberger</author>
    <author>Kevin Davis</author>
  </authors>
  <commentList>
    <comment ref="A3" authorId="0" shapeId="0" xr:uid="{9BC93791-52B8-431F-94A1-C81439ED59B1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Make sure to combine EPO plans and PRE21
</t>
        </r>
      </text>
    </comment>
    <comment ref="A9" authorId="1" shapeId="0" xr:uid="{641BCD7C-A5AE-4CD7-ADAB-69A6503A709C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Only COBRA members remaining.</t>
        </r>
      </text>
    </comment>
    <comment ref="A27" authorId="0" shapeId="0" xr:uid="{A85255CE-AE75-4DED-9FBA-8A936D13AA4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Make sure to combine EPO plans and PRE21
</t>
        </r>
      </text>
    </comment>
    <comment ref="A33" authorId="1" shapeId="0" xr:uid="{B566AAB8-B202-4499-9F75-6BCA72C41744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Only COBRA members remaining.</t>
        </r>
      </text>
    </comment>
    <comment ref="A51" authorId="0" shapeId="0" xr:uid="{1C53BB19-D031-4ADA-8E17-11B7C689A63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Make sure to combine EPO plans and PRE21
</t>
        </r>
      </text>
    </comment>
    <comment ref="A57" authorId="1" shapeId="0" xr:uid="{2211605C-6712-46E6-89E0-D9F4647BAAFF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Only COBRA members remaining.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Jarrett Ebersberger</author>
    <author>Kevin Davis</author>
  </authors>
  <commentList>
    <comment ref="D3" authorId="0" shapeId="0" xr:uid="{3E899DA0-8E14-41E9-8B41-0162CF1DC8D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U3" authorId="0" shapeId="0" xr:uid="{3699CAC7-84C5-431B-A3D5-95F7F651284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V3" authorId="0" shapeId="0" xr:uid="{81288273-080D-496C-927D-4860A44BD817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W3" authorId="0" shapeId="0" xr:uid="{0C6B471A-F6D4-463D-A050-338793974DB2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X3" authorId="0" shapeId="0" xr:uid="{6BBFF6FF-D963-4BAD-8981-2F25E06E445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Y3" authorId="0" shapeId="0" xr:uid="{1104BFFC-1CFB-4CAB-8F90-EC5AFEE6DA78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Z3" authorId="0" shapeId="0" xr:uid="{DD89E933-DD8F-4B7E-9873-C62B2A01B1B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A3" authorId="0" shapeId="0" xr:uid="{B50FF5C2-8233-442A-9491-EB33C081F1B2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B3" authorId="0" shapeId="0" xr:uid="{463260A3-1446-4488-9E28-7556A1A8EA19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C3" authorId="0" shapeId="0" xr:uid="{F9073F82-F8F9-43EC-A0FB-0A5169E58618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D3" authorId="0" shapeId="0" xr:uid="{3342572D-1CAA-4D1B-8B8B-262AD7553358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E3" authorId="0" shapeId="0" xr:uid="{18699E2A-571D-4D89-BB8D-79D6602B60E6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F3" authorId="0" shapeId="0" xr:uid="{4CEA194B-5B7F-4DDB-A4CF-967B09835B9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G3" authorId="0" shapeId="0" xr:uid="{00030CAF-D6C0-4D3D-A958-F8FEFA382CD9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H3" authorId="0" shapeId="0" xr:uid="{0C10CBC6-4332-4359-AA05-BCB6B22823D2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I3" authorId="0" shapeId="0" xr:uid="{8D5CC4B2-2943-487D-BA94-C352BD5DE54C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J3" authorId="0" shapeId="0" xr:uid="{B21615FA-6C44-47E3-AF80-D60E1C14C547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K3" authorId="0" shapeId="0" xr:uid="{2379CC60-F062-460A-B31B-A5BDE965FE0E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L3" authorId="0" shapeId="0" xr:uid="{23C6B917-0804-4D01-9108-A9958968C46C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M3" authorId="0" shapeId="0" xr:uid="{5E4C090D-D7AF-485A-9DB2-B56D5ACD488A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N3" authorId="0" shapeId="0" xr:uid="{76DE2C54-1F21-419B-989B-6DC88875AD1E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O3" authorId="0" shapeId="0" xr:uid="{27538A32-9BBA-4D72-AC0F-F75086595E99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P3" authorId="0" shapeId="0" xr:uid="{06D63D4D-2648-43DB-9E39-531CA98EE9F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Q3" authorId="0" shapeId="0" xr:uid="{3EF64F2D-BA17-49CF-85A6-9C2E88FD57E4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R3" authorId="0" shapeId="0" xr:uid="{B0735488-243F-47D7-9B00-EC8A95F9254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S3" authorId="0" shapeId="0" xr:uid="{2BB22E4A-BA3C-47C7-BC03-700393BEF2E0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T3" authorId="0" shapeId="0" xr:uid="{499D20E5-03AF-4D04-9435-BA077B41DB5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U3" authorId="0" shapeId="0" xr:uid="{54679EC5-3295-4260-AD1C-68AFDA162832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V3" authorId="0" shapeId="0" xr:uid="{DE2CC8E8-8D93-4C0F-A92B-3FAF2106D9D6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W3" authorId="0" shapeId="0" xr:uid="{FCA9F264-625D-4ED7-AED5-9A53B28FE09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X3" authorId="0" shapeId="0" xr:uid="{28552A0F-5B84-4AA4-92BC-9C92C6024049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Y3" authorId="0" shapeId="0" xr:uid="{CFDDF745-5555-4527-AFB3-2203A8FCC15D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BZ3" authorId="0" shapeId="0" xr:uid="{24E76C04-1D96-40E7-A303-007F99E00C6D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A3" authorId="0" shapeId="0" xr:uid="{DC1109BC-8386-4DF9-954B-4B341AF7FA6D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B3" authorId="0" shapeId="0" xr:uid="{10FF1E6B-47AA-441F-A552-740144061BF0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C3" authorId="0" shapeId="0" xr:uid="{26B2F858-4C10-43C5-A035-42FF2BE3A39C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D3" authorId="0" shapeId="0" xr:uid="{F49AA453-8E3D-46EF-8348-C2CC25F4D72A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E3" authorId="0" shapeId="0" xr:uid="{4BD2B73A-D004-4669-B0CE-DA2A8BD574E0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F3" authorId="0" shapeId="0" xr:uid="{6B97DE93-2B98-403E-88D4-C177D047A0EE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G3" authorId="0" shapeId="0" xr:uid="{E0310EC6-9EA5-4DFD-916A-C5B4312BFC21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H3" authorId="0" shapeId="0" xr:uid="{3E220126-D2E0-49C5-BB12-E87007792293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I3" authorId="0" shapeId="0" xr:uid="{2B4864FE-E699-4CBC-92E7-6A6D9AEF5E19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J3" authorId="0" shapeId="0" xr:uid="{FDA9EF85-3D96-496D-8713-B298306DBC30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K3" authorId="0" shapeId="0" xr:uid="{D1CB39BB-42E2-406C-8D58-769724EEBFC1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L3" authorId="0" shapeId="0" xr:uid="{902528A8-DF83-4312-BED1-C2D28F05FC7E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M3" authorId="0" shapeId="0" xr:uid="{9412B428-74D8-4ECE-A083-CEFAE0131EDD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N3" authorId="0" shapeId="0" xr:uid="{D7AA06AE-047B-42E9-BA66-DE92E2E083D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O3" authorId="0" shapeId="0" xr:uid="{3F2D4974-ACCB-4CF9-A82D-41A55A54A1E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P3" authorId="0" shapeId="0" xr:uid="{8D460764-64B1-42F9-87BE-B7E017F13EE3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Q3" authorId="0" shapeId="0" xr:uid="{EAC4E54C-3FA0-4F08-A220-55761E1B0B81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S3" authorId="0" shapeId="0" xr:uid="{AB8B0F0D-061B-40D4-9AB1-0915BC7B5046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T3" authorId="0" shapeId="0" xr:uid="{12078F70-0657-41ED-81D6-49F53C57081C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U3" authorId="0" shapeId="0" xr:uid="{6EC20B1E-6352-46C3-9B33-552F989D7C9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V3" authorId="0" shapeId="0" xr:uid="{17546233-FCEB-4765-840F-DC902E1111E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CW3" authorId="0" shapeId="0" xr:uid="{BBC81899-35F7-411B-B296-C3BEAC0638C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Add EPOLE+ PRE21
</t>
        </r>
      </text>
    </comment>
    <comment ref="A17" authorId="1" shapeId="0" xr:uid="{52463745-1ABE-4D5F-9F58-5E8FD20793D3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effective 1/1/2021; remaining enrollment is COBRA </t>
        </r>
      </text>
    </comment>
    <comment ref="A24" authorId="0" shapeId="0" xr:uid="{92FEA783-67A0-4776-91B8-FA2A4BE5351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Eliminated plan effective 1/1/2021</t>
        </r>
      </text>
    </comment>
    <comment ref="A31" authorId="0" shapeId="0" xr:uid="{B0D79CE8-BA6B-47B8-9D62-07CBFDA0B64B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Eliminated plan effective 1/1/2021</t>
        </r>
      </text>
    </comment>
    <comment ref="A38" authorId="0" shapeId="0" xr:uid="{9AD3DE58-2835-4C46-97B6-EB41888F76F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Eliminated plan effective 1/1/2021</t>
        </r>
      </text>
    </comment>
    <comment ref="A45" authorId="0" shapeId="0" xr:uid="{2D22B2AF-5FC9-4750-AB56-A8422182CDF5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Eliminated plan effective 1/1/2021</t>
        </r>
      </text>
    </comment>
    <comment ref="A52" authorId="0" shapeId="0" xr:uid="{A7090A7F-9C21-4985-8B69-67CB1D3F7E5F}">
      <text>
        <r>
          <rPr>
            <b/>
            <sz val="9"/>
            <color indexed="81"/>
            <rFont val="Tahoma"/>
            <family val="2"/>
          </rPr>
          <t>Jarrett Ebersberger:</t>
        </r>
        <r>
          <rPr>
            <sz val="9"/>
            <color indexed="81"/>
            <rFont val="Tahoma"/>
            <family val="2"/>
          </rPr>
          <t xml:space="preserve">
Eliminated plan effective 1/1/2021</t>
        </r>
      </text>
    </comment>
    <comment ref="A83" authorId="1" shapeId="0" xr:uid="{7BDC666D-6378-471D-9051-48D1254F3D68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effective 1/1/2021; remaining enrollment is COBRA </t>
        </r>
      </text>
    </comment>
    <comment ref="A90" authorId="1" shapeId="0" xr:uid="{D499D838-5D79-4D16-8AF0-FCB6164E85AC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effective 1/1/2021; remaining enrollment is COBRA </t>
        </r>
      </text>
    </comment>
    <comment ref="A97" authorId="1" shapeId="0" xr:uid="{1030B5CB-5323-4F5C-B851-2E72DDEFAAE0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eff. 1/1/2021</t>
        </r>
      </text>
    </comment>
    <comment ref="A104" authorId="1" shapeId="0" xr:uid="{DAFC9814-6F39-4855-8617-52A6722D5CA2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eff. 1/1/2021</t>
        </r>
      </text>
    </comment>
    <comment ref="A111" authorId="1" shapeId="0" xr:uid="{B9A3734A-DE39-44D2-8A52-B4DB3429F2E3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eff. 1/1/2021</t>
        </r>
      </text>
    </comment>
    <comment ref="A118" authorId="1" shapeId="0" xr:uid="{E7FE1F61-9BEC-4EE9-8A7D-E61D354CB2B6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eff. 1/1/2021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Davis</author>
  </authors>
  <commentList>
    <comment ref="A9" authorId="0" shapeId="0" xr:uid="{65DACF16-ED08-4843-84C2-29CEAA52A6C6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Plan eliminated eff. 1/1/2021.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Davis</author>
  </authors>
  <commentList>
    <comment ref="A9" authorId="0" shapeId="0" xr:uid="{01EE68B6-8A77-4C70-BEF2-E544B2CBE4FC}">
      <text>
        <r>
          <rPr>
            <b/>
            <sz val="9"/>
            <color indexed="81"/>
            <rFont val="Tahoma"/>
            <family val="2"/>
          </rPr>
          <t>Kevin Davis:</t>
        </r>
        <r>
          <rPr>
            <sz val="9"/>
            <color indexed="81"/>
            <rFont val="Tahoma"/>
            <family val="2"/>
          </rPr>
          <t xml:space="preserve">
Eliminated plan eff. 1/1/2021; remaining enrollment is COBRA.</t>
        </r>
      </text>
    </comment>
  </commentList>
</comments>
</file>

<file path=xl/sharedStrings.xml><?xml version="1.0" encoding="utf-8"?>
<sst xmlns="http://schemas.openxmlformats.org/spreadsheetml/2006/main" count="2253" uniqueCount="206">
  <si>
    <t>Coverage / Carrier</t>
  </si>
  <si>
    <t>Renewal Period</t>
  </si>
  <si>
    <t>Ees</t>
  </si>
  <si>
    <t>Category</t>
  </si>
  <si>
    <t xml:space="preserve">
Rate/Fee</t>
  </si>
  <si>
    <t>PRIME
Contribution</t>
  </si>
  <si>
    <t>Employee
Contribution</t>
  </si>
  <si>
    <t>Estimated Monthly Premium</t>
  </si>
  <si>
    <t>Total Medical Monthly</t>
  </si>
  <si>
    <t>Total Medical Annual</t>
  </si>
  <si>
    <t>Total Medical Employees</t>
  </si>
  <si>
    <t>EE</t>
  </si>
  <si>
    <t>EE &amp; Family</t>
  </si>
  <si>
    <t>Total Legacy Medical Monthly</t>
  </si>
  <si>
    <t>Total Garden Grove/Encino Medical Monthly</t>
  </si>
  <si>
    <t>Total Garden Grove/Encino Medical Annual</t>
  </si>
  <si>
    <t>Combined PRIME Medical Monthly</t>
  </si>
  <si>
    <t>Total Legacy Medical Annual</t>
  </si>
  <si>
    <t>EE &amp; Spouse</t>
  </si>
  <si>
    <t>EE &amp; Child(ren)</t>
  </si>
  <si>
    <t>EE &amp; Child</t>
  </si>
  <si>
    <t>EE &amp; Children</t>
  </si>
  <si>
    <t xml:space="preserve">PRIME VALUE PLAN (Self-Insured) </t>
  </si>
  <si>
    <t>PRIME EPO PLAN (Self-Insured)</t>
  </si>
  <si>
    <t xml:space="preserve"> </t>
  </si>
  <si>
    <t>Monroe Hospital - Client ID H3397</t>
  </si>
  <si>
    <t>Rehabilitation Hospital of Rhode Island - Client ID H3390</t>
  </si>
  <si>
    <t>Glendora Community Hospital - Client ID H3105</t>
  </si>
  <si>
    <t>Harlingen Medical Center - Client ID H3370</t>
  </si>
  <si>
    <t>Knapp Medical Center - Client ID H3355</t>
  </si>
  <si>
    <t>Knapp Medical Group - Client ID H3360</t>
  </si>
  <si>
    <t>Dallas Medical Center - Client ID H3335</t>
  </si>
  <si>
    <t>Lower Bucks Hospital - Client ID H3330</t>
  </si>
  <si>
    <t>Roxborough Memorial Hospital - Client ID H3325</t>
  </si>
  <si>
    <t>Pampa Regional Medical Center - Client ID H3320</t>
  </si>
  <si>
    <t>Alvarado Hospital Medical Center - Client ID H3310</t>
  </si>
  <si>
    <t>Garden Grove Hospital Medical Center - Client ID H3260 (Including UNAC)</t>
  </si>
  <si>
    <t>Encino Hospital Medical Center - Client ID H3250</t>
  </si>
  <si>
    <t>Centinela Hospital Medical Center - Client ID H3270</t>
  </si>
  <si>
    <t>Bio-Medical Services - Client ID H3130</t>
  </si>
  <si>
    <t>Chino Valley Medical Center - Client ID H3100</t>
  </si>
  <si>
    <t>Chino Valley Medical Center RNs - Client ID H3300</t>
  </si>
  <si>
    <t>Desert Valley Hospital - Client ID H3140</t>
  </si>
  <si>
    <t>Desert Valley Medical Group - Client ID H3150</t>
  </si>
  <si>
    <t>Huntington Beach Hospital - Client ID H3210</t>
  </si>
  <si>
    <t>Hospital Business Services - Client ID H3120</t>
  </si>
  <si>
    <t>La Palma Intercommunity Hospital - Client ID H3200</t>
  </si>
  <si>
    <t>Montclair Hospital Medical Center - Client ID H3160</t>
  </si>
  <si>
    <t>Paradise Valley Hospital - Client ID H3230</t>
  </si>
  <si>
    <t>Sherman Oaks Hospital - Client ID H3180</t>
  </si>
  <si>
    <t>Sherman Oaks Medical Group - Client ID H3190</t>
  </si>
  <si>
    <t>West Anaheim Medical Center - Client ID H3220</t>
  </si>
  <si>
    <t>Shasta Regional Medical Center - Client ID H3280</t>
  </si>
  <si>
    <t>Shasta Medical Group - Client ID H3285</t>
  </si>
  <si>
    <t>Hospitality - Client ID H3290</t>
  </si>
  <si>
    <t>Saint Mary's Regional Medical Center - Client ID H3395</t>
  </si>
  <si>
    <t>Saint Mary's Medical Group - Client ID H3396</t>
  </si>
  <si>
    <t>Total Saint Mary's Medical Monthly</t>
  </si>
  <si>
    <t>Total Saint Mary's Medical Annual</t>
  </si>
  <si>
    <t xml:space="preserve">PRIME PPO HIGH OPTION PLAN (Self-Insured) </t>
  </si>
  <si>
    <t>PRIME PPO LOW OPTION PLAN (Self-Insured)</t>
  </si>
  <si>
    <t>Prime Management Services - Client ID H3110</t>
  </si>
  <si>
    <t>Total KNAPP Medical Monthly</t>
  </si>
  <si>
    <t>Total KNAPP Medical Annual</t>
  </si>
  <si>
    <t>Summit Surgery Center at St. Mary's Galena - Client ID H3394</t>
  </si>
  <si>
    <t>Paradise Valley Medical Group - Client ID H3240</t>
  </si>
  <si>
    <t>Dallas Regional Medical Center - Client ID H3337</t>
  </si>
  <si>
    <t>Riverview Regional Medical Center - Client ID H3338</t>
  </si>
  <si>
    <t>Gadsden Physicians Management - Client ID H3339</t>
  </si>
  <si>
    <t>PRIME EPO OPEN ACCESS PLAN (Self-Insured)</t>
  </si>
  <si>
    <t>Saint Clare's Health System - Client ID H3500</t>
  </si>
  <si>
    <t>North Vista Medical Group - Client ID H3399</t>
  </si>
  <si>
    <t>North Vista Hospital - Client ID H3398</t>
  </si>
  <si>
    <t xml:space="preserve">PRIME VALUE PLAN (Self-Insured) - Union &amp; Non-Union </t>
  </si>
  <si>
    <t>(Rates are medical &amp; vision bundled)</t>
  </si>
  <si>
    <t>Landmark Medical Center - Client ID H3392</t>
  </si>
  <si>
    <t>Saint Mary's General Hospital - Passaic, NJ - Client ID H3505</t>
  </si>
  <si>
    <t>PRIME ENHANCED PPO PLAN (Self-Insured)</t>
  </si>
  <si>
    <t>Southern Regional Medical Center - Client ID H3510</t>
  </si>
  <si>
    <t>Lehigh Regional Medical Center - Client ID H3520</t>
  </si>
  <si>
    <t>(Rates are medical only, not bundled with Vision)</t>
  </si>
  <si>
    <t>St. Michael's Medical Center- Client ID H3530</t>
  </si>
  <si>
    <t>Combined PRIME Medical Annual</t>
  </si>
  <si>
    <t>Reddy Development LLC - Client ID H3600</t>
  </si>
  <si>
    <t>Mission Regional Medical Center - Client ID H3540</t>
  </si>
  <si>
    <t>Comprehensive PPO Plan is terminated effective 1/1/2018</t>
  </si>
  <si>
    <t>Providence Medical Center - Client ID H3340</t>
  </si>
  <si>
    <t>Coshocton County Memorial Hospital - Client ID H3591</t>
  </si>
  <si>
    <t>Garden City Hospital - Client ID H3375</t>
  </si>
  <si>
    <t>Garden City Medical Group - Client ID H3385</t>
  </si>
  <si>
    <t>United Home Health Services - Client ID H3380</t>
  </si>
  <si>
    <t>Total Garden City's Medical Monthly</t>
  </si>
  <si>
    <t>Total Garden City's Medical Annual</t>
  </si>
  <si>
    <t>Suburban Community Hospital - Client ID H3598</t>
  </si>
  <si>
    <t>Suburban Medical Group - Client ID H3599</t>
  </si>
  <si>
    <t>PRIME PLATINUM EPO PLAN (Self-Insured)</t>
  </si>
  <si>
    <t>Total Suburban's Medical Monthly</t>
  </si>
  <si>
    <t>Total Suburban's Medical Annual</t>
  </si>
  <si>
    <t>Lake Huron Medical Center - Client ID H3381</t>
  </si>
  <si>
    <t>PRIME EPO 2 PLAN (Self-Insured)</t>
  </si>
  <si>
    <t>Lake Huron Medical Group - Client ID H3382</t>
  </si>
  <si>
    <t>Total Lake Huron's Medical Monthly</t>
  </si>
  <si>
    <t>Total Lake Huron's Medical Annual</t>
  </si>
  <si>
    <t>St. John Hospital - Client ID H3345</t>
  </si>
  <si>
    <t>Total Providence &amp; St. John's Medical Monthly</t>
  </si>
  <si>
    <t>Total Providence &amp; St. John's Medical Annual</t>
  </si>
  <si>
    <t>PRIME PLAN A (Self-Insured)</t>
  </si>
  <si>
    <t>East Liverpool City Hospital - Client ID H3592</t>
  </si>
  <si>
    <t>Ohio Valley Home Health Care - Client ID H3593</t>
  </si>
  <si>
    <t>Ohio Valley Home Health Services - Client ID H3594</t>
  </si>
  <si>
    <t>River Valley Physicians - Client ID H3595</t>
  </si>
  <si>
    <t>Total East Liverpool's Medical Monthly</t>
  </si>
  <si>
    <t>Total East Liverpool's Medical Annual</t>
  </si>
  <si>
    <t>St. Mary's Medical Center - Client ID H3560</t>
  </si>
  <si>
    <t>St. Joseph Medical Center - Client ID H3561</t>
  </si>
  <si>
    <t>Total St. Joseph &amp; St. Mary's Medical Monthly</t>
  </si>
  <si>
    <t>Total St. Joseph &amp; St. Mary's Medical Annual</t>
  </si>
  <si>
    <t>South Kansas City Surgical Center - Client ID H3562</t>
  </si>
  <si>
    <t>CHCS Home Health Care - Client ID H3563</t>
  </si>
  <si>
    <t>CPCN Physicians Service (32) STJ - Client ID H3565</t>
  </si>
  <si>
    <t>St. Mary's Surgical Center - Client ID H3566</t>
  </si>
  <si>
    <t>New for 3-2018</t>
  </si>
  <si>
    <t>Total North Vista Medical Monthly</t>
  </si>
  <si>
    <t>Total North Vista Medical Annual</t>
  </si>
  <si>
    <t>Total Riverview &amp; Gadsden Medical Monthly</t>
  </si>
  <si>
    <t>Total Riverview &amp; Gadsden Medical Annual</t>
  </si>
  <si>
    <t>EPO</t>
  </si>
  <si>
    <t>PPO</t>
  </si>
  <si>
    <t>Value</t>
  </si>
  <si>
    <t>Total</t>
  </si>
  <si>
    <t>Plan</t>
  </si>
  <si>
    <t>EEs</t>
  </si>
  <si>
    <t>Rate</t>
  </si>
  <si>
    <t>ER Cont</t>
  </si>
  <si>
    <t>EE Cont</t>
  </si>
  <si>
    <t>CPCN Physicians Service (30) STM - Client ID H3564</t>
  </si>
  <si>
    <t>Assumes contributions of FT Non-Union, SEIU, and UHW employees. Does not account for difference in contribution for CNA, PT, or C-Suite employees.</t>
  </si>
  <si>
    <t>Assumes contributions of FT employees. Does not account for difference in contribution for PT or C-Suite employees.</t>
  </si>
  <si>
    <t>Reddy Development is No Longer Active</t>
  </si>
  <si>
    <t>EPO 2 Canceled 1/1/2019</t>
  </si>
  <si>
    <t xml:space="preserve">PRIME PPO LOW OPTION PLAN (Self-Insured) </t>
  </si>
  <si>
    <t>All Prime</t>
  </si>
  <si>
    <t>Assumes contributions of FT employees. EPO w/ Rx 1 and 2, as well as PPOs are only available to Encino SEIU-UHW and Garden Grove SEIU-UHW employees. All other employees are only eligible for Unified EPO or Value plan.</t>
  </si>
  <si>
    <t>Does not account for difference in contribution for C-Suite employees.</t>
  </si>
  <si>
    <t>PRIME Non-Union 2020 D2 UNIFIED EPO PLAN (Self-Insured)</t>
  </si>
  <si>
    <t>PRIME CNA 2019 D2 UNIFIED EPO PLAN (Self-Insured)</t>
  </si>
  <si>
    <t>PRIME CNA 2019 D1 UNIFIED EPO PLAN (Self-Insured)</t>
  </si>
  <si>
    <t>PRIME Non-Union 2020 D1 UNIFIED EPO PLAN (Self-Insured)</t>
  </si>
  <si>
    <t>PRIME IUOE EPO PLAN (Self-Insured)</t>
  </si>
  <si>
    <t>PRIME JNESO EPO PLAN (Self-Insured)</t>
  </si>
  <si>
    <t>PRIME NON-UNION EPO PLAN (Self-Insured)</t>
  </si>
  <si>
    <t>PRIME CIR EPO PLAN (Self-Insured)</t>
  </si>
  <si>
    <t>PRIME SEIU 121 RN EPO PLAN (Self-Insured)</t>
  </si>
  <si>
    <t>PRIME Non-Union UNIFIED EPO PLAN (Self-Insured)</t>
  </si>
  <si>
    <t>PRIME SEIU-UHW EPO PLAN - RX1 (Self-Insured)</t>
  </si>
  <si>
    <t>PRIME SEIU-UHW EPO PLAN - RX2 (Self-Insured)</t>
  </si>
  <si>
    <t>PRIME SEIU-UHW PPO HIGH OPTION PLAN - RX1 (Self-Insured)</t>
  </si>
  <si>
    <t>PRIME SEIU-UHW PPO HIGH OPTION PLAN - RX 2 (Self-Insured)</t>
  </si>
  <si>
    <t>PRIME SEIU-UHW PPO LOW OPTION PLAN- RX1 (Self-Insured)</t>
  </si>
  <si>
    <t>PRIME SEIU-UHW PPO LOW OPTION PLAN- RX 2 (Self-Insured)</t>
  </si>
  <si>
    <t>PRIME UNAC EPO PLAN (Self-Insured)</t>
  </si>
  <si>
    <t>PRIME SEIU 2020 D1 UNIFIED EPO PLAN (Self-Insured)</t>
  </si>
  <si>
    <t>PRIME UNAC D1 UNIFIED EPO PLAN (Self-Insured)</t>
  </si>
  <si>
    <t>PRIME Non-Union D1 UNIFIED EPO PLAN (Self-Insured)</t>
  </si>
  <si>
    <t>Employee 
Contribution</t>
  </si>
  <si>
    <t>St. Francis Medical Center - Client ID H3275</t>
  </si>
  <si>
    <t>`</t>
  </si>
  <si>
    <t>PRIME EPO PLATINUM PLAN (Self-Insured) - IUOE</t>
  </si>
  <si>
    <t>PRIME EPO PLAN (Self-Insured) - IUOE</t>
  </si>
  <si>
    <t>PRIME EPO PLAN (Self-Insured) - PASNAP &amp; Non-Union</t>
  </si>
  <si>
    <t>PRIME Non-Union &amp; SEIU-UHW UNIFIED EPO PLAN (Self-Insured)</t>
  </si>
  <si>
    <t>Enhanced PPO Plan is terminated effective 1/1/2021</t>
  </si>
  <si>
    <t>1/1/22 - 12/31/22</t>
  </si>
  <si>
    <t>PRIME CWA 2020 D2 UNIFIED EPO PLAN (Self-Insured)</t>
  </si>
  <si>
    <t>Saint Mary's Fitness Center - Client ID H3400</t>
  </si>
  <si>
    <t>San Dimas Community Hospital - Client ID H3170</t>
  </si>
  <si>
    <t>1/1/23 - 12/31/23</t>
  </si>
  <si>
    <t>PRIME EPO PLUS PLAN (Self-Insured) -- New Plan eff. 1/1/2023</t>
  </si>
  <si>
    <t>Premiere Healthcare Staffing - Client ID H3115</t>
  </si>
  <si>
    <t>EPO Plus PEPM</t>
  </si>
  <si>
    <t>EPO PEPM</t>
  </si>
  <si>
    <t>Difference</t>
  </si>
  <si>
    <t>Annual Cost</t>
  </si>
  <si>
    <t>Shoreline Surgery Center - Client ID H3276</t>
  </si>
  <si>
    <t>PRIME VALUE PLAN (Self-Insured)</t>
  </si>
  <si>
    <t>Robotics Outpatient Center - Client ID H3271</t>
  </si>
  <si>
    <t>\</t>
  </si>
  <si>
    <t xml:space="preserve">  </t>
  </si>
  <si>
    <t>1/1/25 - 12/31/25</t>
  </si>
  <si>
    <t>H3605 - Mercy Medical Center - Aurora LLC</t>
  </si>
  <si>
    <t>3/1/25 - 12/31/25</t>
  </si>
  <si>
    <t>H3615 - Resurrection Medical Center - Chicago LLC</t>
  </si>
  <si>
    <t>H3625 - Saint Francis Hospital - Evanston LLC</t>
  </si>
  <si>
    <t>H3630 - Saint Joseph Hospital - Elgin LLC</t>
  </si>
  <si>
    <t>H3635 - Saint Joseph Hospital - Joliet LLC</t>
  </si>
  <si>
    <t>H3645 - St. Mary's Hospital - Kankakee, LLC</t>
  </si>
  <si>
    <t>H3655 - Saint Mary of Nazareth Hospital - Chicago, LLC</t>
  </si>
  <si>
    <t xml:space="preserve">H3660 - Holy Family Medical Center </t>
  </si>
  <si>
    <t>H3665 - MedSpace Services, LLC</t>
  </si>
  <si>
    <t>H3670 - Prime Healthcare Illinois Medical Group, LLC</t>
  </si>
  <si>
    <t>H3675 - Prime Healthcare Home Care and Hospice</t>
  </si>
  <si>
    <t>H3680 - Prime Healthcare Senior Living</t>
  </si>
  <si>
    <t>Total Illinois Medical Monthly</t>
  </si>
  <si>
    <t>Total Illinois Medical Annual</t>
  </si>
  <si>
    <t>Physician's Surgery Center Downey - Client ID H3277</t>
  </si>
  <si>
    <t>Centinela Valley Endoscopy Center - Client ID H3272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</si>
</sst>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&quot;$&quot;#,##0"/>
    <numFmt numFmtId="167" formatCode="m/d/yy"/>
    <numFmt numFmtId="168" formatCode="&quot;$&quot;#,##0.000"/>
    <numFmt numFmtId="169" formatCode="&quot;$&quot;#,##0.000_);\(&quot;$&quot;#,##0.000\)"/>
  </numFmts>
  <fonts count="39" x14ac:knownFonts="1">
    <font>
      <sz val="12"/>
      <name val="Garamond"/>
    </font>
    <font>
      <sz val="12"/>
      <name val="Garamond"/>
      <family val="1"/>
    </font>
    <font>
      <b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Garamond"/>
      <family val="1"/>
    </font>
    <font>
      <sz val="9"/>
      <color indexed="22"/>
      <name val="Arial"/>
      <family val="2"/>
    </font>
    <font>
      <b/>
      <i/>
      <sz val="10"/>
      <name val="Arial"/>
      <family val="2"/>
    </font>
    <font>
      <b/>
      <i/>
      <sz val="12"/>
      <name val="Garamond"/>
      <family val="1"/>
    </font>
    <font>
      <u/>
      <sz val="9"/>
      <name val="Arial"/>
      <family val="2"/>
    </font>
    <font>
      <b/>
      <i/>
      <sz val="9"/>
      <color indexed="48"/>
      <name val="Arial"/>
      <family val="2"/>
    </font>
    <font>
      <sz val="9"/>
      <color indexed="48"/>
      <name val="Arial"/>
      <family val="2"/>
    </font>
    <font>
      <b/>
      <sz val="9"/>
      <color indexed="4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10"/>
      <color indexed="8"/>
      <name val="Arial"/>
      <family val="2"/>
    </font>
    <font>
      <b/>
      <i/>
      <sz val="9"/>
      <color rgb="FFFF0000"/>
      <name val="Arial"/>
      <family val="2"/>
    </font>
    <font>
      <b/>
      <i/>
      <sz val="9"/>
      <color rgb="FF3366FF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theme="1"/>
      <name val="Arial"/>
      <family val="2"/>
    </font>
    <font>
      <u/>
      <sz val="9"/>
      <color theme="1"/>
      <name val="Arial"/>
      <family val="2"/>
    </font>
    <font>
      <b/>
      <u/>
      <sz val="9"/>
      <name val="Arial"/>
      <family val="2"/>
    </font>
    <font>
      <b/>
      <i/>
      <sz val="9"/>
      <color rgb="FFFFFF00"/>
      <name val="Arial"/>
      <family val="2"/>
    </font>
    <font>
      <sz val="12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Arial"/>
      <family val="2"/>
    </font>
    <font>
      <u/>
      <sz val="9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0">
    <xf numFmtId="0" fontId="0" fillId="0" borderId="0"/>
    <xf numFmtId="44" fontId="1" fillId="0" borderId="0" applyFont="0" applyFill="0" applyBorder="0" applyAlignment="0" applyProtection="0"/>
    <xf numFmtId="0" fontId="14" fillId="0" borderId="0"/>
    <xf numFmtId="0" fontId="15" fillId="0" borderId="0"/>
    <xf numFmtId="0" fontId="20" fillId="0" borderId="0"/>
    <xf numFmtId="0" fontId="23" fillId="0" borderId="0"/>
    <xf numFmtId="0" fontId="14" fillId="0" borderId="0"/>
    <xf numFmtId="0" fontId="14" fillId="0" borderId="0"/>
    <xf numFmtId="0" fontId="24" fillId="0" borderId="0"/>
    <xf numFmtId="0" fontId="25" fillId="0" borderId="0"/>
    <xf numFmtId="0" fontId="26" fillId="0" borderId="0"/>
    <xf numFmtId="0" fontId="28" fillId="0" borderId="0"/>
    <xf numFmtId="0" fontId="29" fillId="0" borderId="0"/>
    <xf numFmtId="9" fontId="34" fillId="0" borderId="0" applyFont="0" applyFill="0" applyBorder="0" applyAlignment="0" applyProtection="0"/>
    <xf numFmtId="0" fontId="37" fillId="0" borderId="0"/>
    <xf numFmtId="0" fontId="14" fillId="0" borderId="0"/>
    <xf numFmtId="44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" fillId="0" borderId="0"/>
  </cellStyleXfs>
  <cellXfs count="388">
    <xf numFmtId="0" fontId="0" fillId="0" borderId="0" xfId="0"/>
    <xf numFmtId="0" fontId="2" fillId="0" borderId="1" xfId="0" applyFont="1" applyBorder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2" fillId="0" borderId="0" xfId="0" applyFont="1" applyFill="1" applyBorder="1"/>
    <xf numFmtId="0" fontId="4" fillId="0" borderId="0" xfId="0" applyFont="1" applyFill="1" applyBorder="1"/>
    <xf numFmtId="0" fontId="4" fillId="0" borderId="0" xfId="0" applyFont="1"/>
    <xf numFmtId="0" fontId="4" fillId="0" borderId="0" xfId="0" applyFont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67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vertical="center"/>
    </xf>
    <xf numFmtId="167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/>
    </xf>
    <xf numFmtId="5" fontId="4" fillId="2" borderId="3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7" fontId="4" fillId="2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vertical="center"/>
    </xf>
    <xf numFmtId="165" fontId="4" fillId="0" borderId="0" xfId="0" applyNumberFormat="1" applyFont="1" applyFill="1" applyBorder="1" applyAlignment="1">
      <alignment horizontal="center" vertical="center"/>
    </xf>
    <xf numFmtId="168" fontId="4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7" fontId="4" fillId="0" borderId="0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vertical="center"/>
    </xf>
    <xf numFmtId="0" fontId="2" fillId="3" borderId="3" xfId="0" applyFont="1" applyFill="1" applyBorder="1" applyAlignment="1">
      <alignment horizontal="center" vertical="center"/>
    </xf>
    <xf numFmtId="3" fontId="2" fillId="3" borderId="3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167" fontId="4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5" fontId="4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 vertical="center"/>
    </xf>
    <xf numFmtId="166" fontId="4" fillId="0" borderId="0" xfId="0" applyNumberFormat="1" applyFont="1" applyFill="1" applyBorder="1" applyAlignment="1">
      <alignment horizontal="center" vertical="center"/>
    </xf>
    <xf numFmtId="169" fontId="4" fillId="0" borderId="0" xfId="0" applyNumberFormat="1" applyFont="1" applyFill="1" applyBorder="1" applyAlignment="1">
      <alignment horizontal="center" vertical="center"/>
    </xf>
    <xf numFmtId="6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165" fontId="7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67" fontId="4" fillId="4" borderId="3" xfId="0" applyNumberFormat="1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7" fontId="4" fillId="4" borderId="3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vertical="center"/>
    </xf>
    <xf numFmtId="167" fontId="4" fillId="5" borderId="3" xfId="0" applyNumberFormat="1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3" fontId="2" fillId="5" borderId="3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5" fontId="2" fillId="0" borderId="0" xfId="0" applyNumberFormat="1" applyFont="1" applyFill="1" applyBorder="1" applyAlignment="1">
      <alignment horizontal="center" wrapText="1"/>
    </xf>
    <xf numFmtId="3" fontId="2" fillId="0" borderId="0" xfId="0" applyNumberFormat="1" applyFont="1" applyFill="1" applyBorder="1" applyAlignment="1">
      <alignment horizontal="center" vertical="center"/>
    </xf>
    <xf numFmtId="166" fontId="2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/>
    <xf numFmtId="0" fontId="3" fillId="0" borderId="0" xfId="0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5" fontId="3" fillId="0" borderId="0" xfId="0" applyNumberFormat="1" applyFont="1" applyFill="1" applyBorder="1" applyAlignment="1">
      <alignment horizontal="center"/>
    </xf>
    <xf numFmtId="5" fontId="2" fillId="5" borderId="3" xfId="0" applyNumberFormat="1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5" fontId="2" fillId="5" borderId="3" xfId="1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vertical="center"/>
    </xf>
    <xf numFmtId="167" fontId="4" fillId="0" borderId="3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3" fontId="4" fillId="0" borderId="3" xfId="0" applyNumberFormat="1" applyFont="1" applyFill="1" applyBorder="1" applyAlignment="1">
      <alignment horizontal="center" vertical="center"/>
    </xf>
    <xf numFmtId="3" fontId="10" fillId="0" borderId="3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5" fontId="4" fillId="0" borderId="3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vertical="center"/>
    </xf>
    <xf numFmtId="167" fontId="4" fillId="3" borderId="3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 wrapText="1"/>
    </xf>
    <xf numFmtId="0" fontId="11" fillId="4" borderId="3" xfId="0" applyFont="1" applyFill="1" applyBorder="1" applyAlignment="1">
      <alignment vertical="center"/>
    </xf>
    <xf numFmtId="167" fontId="12" fillId="4" borderId="3" xfId="0" applyNumberFormat="1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3" fontId="12" fillId="4" borderId="3" xfId="0" applyNumberFormat="1" applyFont="1" applyFill="1" applyBorder="1" applyAlignment="1">
      <alignment horizontal="center" vertical="center"/>
    </xf>
    <xf numFmtId="7" fontId="12" fillId="4" borderId="3" xfId="0" applyNumberFormat="1" applyFont="1" applyFill="1" applyBorder="1" applyAlignment="1">
      <alignment horizontal="center" vertical="center"/>
    </xf>
    <xf numFmtId="0" fontId="13" fillId="0" borderId="0" xfId="0" applyFont="1" applyFill="1" applyBorder="1"/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/>
    <xf numFmtId="167" fontId="12" fillId="0" borderId="0" xfId="0" applyNumberFormat="1" applyFont="1" applyFill="1" applyBorder="1" applyAlignment="1">
      <alignment horizontal="center" vertical="center"/>
    </xf>
    <xf numFmtId="3" fontId="2" fillId="3" borderId="3" xfId="1" applyNumberFormat="1" applyFont="1" applyFill="1" applyBorder="1" applyAlignment="1">
      <alignment horizontal="center" vertical="center"/>
    </xf>
    <xf numFmtId="166" fontId="2" fillId="3" borderId="3" xfId="1" applyNumberFormat="1" applyFont="1" applyFill="1" applyBorder="1" applyAlignment="1">
      <alignment horizontal="center" vertical="center"/>
    </xf>
    <xf numFmtId="166" fontId="2" fillId="5" borderId="3" xfId="1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5" fontId="2" fillId="2" borderId="3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3" fontId="4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vertical="center"/>
    </xf>
    <xf numFmtId="0" fontId="4" fillId="6" borderId="3" xfId="0" applyFont="1" applyFill="1" applyBorder="1" applyAlignment="1">
      <alignment horizontal="center" vertical="center"/>
    </xf>
    <xf numFmtId="166" fontId="2" fillId="5" borderId="3" xfId="0" applyNumberFormat="1" applyFont="1" applyFill="1" applyBorder="1" applyAlignment="1">
      <alignment horizontal="center" vertical="center"/>
    </xf>
    <xf numFmtId="5" fontId="2" fillId="5" borderId="3" xfId="0" applyNumberFormat="1" applyFont="1" applyFill="1" applyBorder="1" applyAlignment="1">
      <alignment horizontal="center" vertical="center" wrapText="1"/>
    </xf>
    <xf numFmtId="166" fontId="4" fillId="2" borderId="3" xfId="0" applyNumberFormat="1" applyFont="1" applyFill="1" applyBorder="1" applyAlignment="1">
      <alignment horizontal="center" vertical="center"/>
    </xf>
    <xf numFmtId="5" fontId="2" fillId="3" borderId="3" xfId="0" applyNumberFormat="1" applyFont="1" applyFill="1" applyBorder="1" applyAlignment="1">
      <alignment horizontal="center" vertical="center" wrapText="1"/>
    </xf>
    <xf numFmtId="5" fontId="4" fillId="0" borderId="0" xfId="0" applyNumberFormat="1" applyFont="1" applyAlignment="1">
      <alignment horizontal="center"/>
    </xf>
    <xf numFmtId="3" fontId="2" fillId="0" borderId="0" xfId="0" applyNumberFormat="1" applyFont="1" applyFill="1" applyBorder="1" applyAlignment="1">
      <alignment vertical="center"/>
    </xf>
    <xf numFmtId="166" fontId="2" fillId="3" borderId="3" xfId="0" applyNumberFormat="1" applyFont="1" applyFill="1" applyBorder="1" applyAlignment="1">
      <alignment horizontal="center" vertical="center"/>
    </xf>
    <xf numFmtId="44" fontId="4" fillId="0" borderId="0" xfId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wrapText="1"/>
    </xf>
    <xf numFmtId="167" fontId="17" fillId="0" borderId="0" xfId="0" applyNumberFormat="1" applyFont="1" applyFill="1" applyBorder="1" applyAlignment="1">
      <alignment horizontal="center" vertical="center"/>
    </xf>
    <xf numFmtId="5" fontId="17" fillId="0" borderId="0" xfId="0" applyNumberFormat="1" applyFont="1" applyFill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3" fontId="4" fillId="4" borderId="3" xfId="0" applyNumberFormat="1" applyFont="1" applyFill="1" applyBorder="1" applyAlignment="1">
      <alignment horizontal="center" vertical="center"/>
    </xf>
    <xf numFmtId="3" fontId="18" fillId="2" borderId="3" xfId="0" applyNumberFormat="1" applyFont="1" applyFill="1" applyBorder="1" applyAlignment="1">
      <alignment horizontal="center" vertical="center"/>
    </xf>
    <xf numFmtId="3" fontId="18" fillId="4" borderId="3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 wrapText="1"/>
    </xf>
    <xf numFmtId="3" fontId="18" fillId="0" borderId="0" xfId="0" applyNumberFormat="1" applyFont="1" applyBorder="1" applyAlignment="1">
      <alignment horizontal="center"/>
    </xf>
    <xf numFmtId="13" fontId="4" fillId="0" borderId="0" xfId="0" applyNumberFormat="1" applyFont="1" applyFill="1" applyBorder="1" applyAlignment="1">
      <alignment horizontal="center" vertical="center"/>
    </xf>
    <xf numFmtId="0" fontId="4" fillId="7" borderId="0" xfId="0" applyFont="1" applyFill="1" applyBorder="1" applyAlignment="1">
      <alignment vertical="center"/>
    </xf>
    <xf numFmtId="0" fontId="19" fillId="3" borderId="3" xfId="0" applyFont="1" applyFill="1" applyBorder="1" applyAlignment="1">
      <alignment horizontal="center" vertical="center" wrapText="1"/>
    </xf>
    <xf numFmtId="3" fontId="19" fillId="5" borderId="3" xfId="0" applyNumberFormat="1" applyFont="1" applyFill="1" applyBorder="1" applyAlignment="1">
      <alignment horizontal="center" vertical="center"/>
    </xf>
    <xf numFmtId="0" fontId="19" fillId="5" borderId="3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wrapText="1"/>
    </xf>
    <xf numFmtId="3" fontId="18" fillId="0" borderId="0" xfId="0" applyNumberFormat="1" applyFont="1" applyFill="1" applyBorder="1" applyAlignment="1">
      <alignment horizontal="center" vertical="center"/>
    </xf>
    <xf numFmtId="3" fontId="19" fillId="0" borderId="0" xfId="0" applyNumberFormat="1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horizontal="center"/>
    </xf>
    <xf numFmtId="3" fontId="21" fillId="0" borderId="0" xfId="0" applyNumberFormat="1" applyFont="1" applyFill="1" applyBorder="1" applyAlignment="1">
      <alignment horizontal="center"/>
    </xf>
    <xf numFmtId="3" fontId="18" fillId="0" borderId="0" xfId="0" applyNumberFormat="1" applyFont="1" applyFill="1" applyBorder="1" applyAlignment="1">
      <alignment horizontal="center" vertical="center" wrapText="1"/>
    </xf>
    <xf numFmtId="3" fontId="19" fillId="0" borderId="0" xfId="0" applyNumberFormat="1" applyFont="1" applyFill="1" applyBorder="1" applyAlignment="1">
      <alignment horizontal="center" vertical="center" wrapText="1"/>
    </xf>
    <xf numFmtId="0" fontId="22" fillId="4" borderId="3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7" fillId="0" borderId="0" xfId="0" applyFont="1" applyBorder="1" applyAlignment="1">
      <alignment horizontal="center"/>
    </xf>
    <xf numFmtId="5" fontId="2" fillId="2" borderId="0" xfId="0" applyNumberFormat="1" applyFont="1" applyFill="1" applyBorder="1" applyAlignment="1">
      <alignment horizontal="center" vertical="center" wrapText="1"/>
    </xf>
    <xf numFmtId="7" fontId="4" fillId="4" borderId="0" xfId="0" applyNumberFormat="1" applyFont="1" applyFill="1" applyBorder="1" applyAlignment="1">
      <alignment horizontal="center" vertical="center"/>
    </xf>
    <xf numFmtId="7" fontId="10" fillId="0" borderId="0" xfId="0" applyNumberFormat="1" applyFont="1" applyFill="1" applyBorder="1" applyAlignment="1">
      <alignment horizontal="center" vertical="center"/>
    </xf>
    <xf numFmtId="7" fontId="4" fillId="2" borderId="0" xfId="0" applyNumberFormat="1" applyFont="1" applyFill="1" applyBorder="1" applyAlignment="1">
      <alignment horizontal="center" vertical="center"/>
    </xf>
    <xf numFmtId="166" fontId="2" fillId="3" borderId="0" xfId="1" applyNumberFormat="1" applyFont="1" applyFill="1" applyBorder="1" applyAlignment="1">
      <alignment horizontal="center" vertical="center"/>
    </xf>
    <xf numFmtId="5" fontId="4" fillId="2" borderId="0" xfId="0" applyNumberFormat="1" applyFont="1" applyFill="1" applyBorder="1" applyAlignment="1">
      <alignment horizontal="center" vertical="center"/>
    </xf>
    <xf numFmtId="166" fontId="4" fillId="0" borderId="0" xfId="0" applyNumberFormat="1" applyFont="1" applyBorder="1" applyAlignment="1">
      <alignment horizontal="center" vertical="center"/>
    </xf>
    <xf numFmtId="166" fontId="2" fillId="5" borderId="0" xfId="1" applyNumberFormat="1" applyFont="1" applyFill="1" applyBorder="1" applyAlignment="1">
      <alignment horizontal="center" vertical="center"/>
    </xf>
    <xf numFmtId="166" fontId="2" fillId="6" borderId="0" xfId="1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wrapText="1"/>
    </xf>
    <xf numFmtId="7" fontId="12" fillId="4" borderId="4" xfId="0" applyNumberFormat="1" applyFont="1" applyFill="1" applyBorder="1" applyAlignment="1">
      <alignment horizontal="center" vertical="center"/>
    </xf>
    <xf numFmtId="5" fontId="4" fillId="0" borderId="4" xfId="0" applyNumberFormat="1" applyFont="1" applyFill="1" applyBorder="1" applyAlignment="1">
      <alignment horizontal="center" vertical="center"/>
    </xf>
    <xf numFmtId="7" fontId="4" fillId="2" borderId="4" xfId="0" applyNumberFormat="1" applyFont="1" applyFill="1" applyBorder="1" applyAlignment="1">
      <alignment horizontal="center" vertical="center"/>
    </xf>
    <xf numFmtId="166" fontId="2" fillId="5" borderId="4" xfId="0" applyNumberFormat="1" applyFont="1" applyFill="1" applyBorder="1" applyAlignment="1">
      <alignment horizontal="center" vertical="center"/>
    </xf>
    <xf numFmtId="5" fontId="2" fillId="5" borderId="4" xfId="0" applyNumberFormat="1" applyFont="1" applyFill="1" applyBorder="1" applyAlignment="1">
      <alignment horizontal="center" vertical="center" wrapText="1"/>
    </xf>
    <xf numFmtId="0" fontId="4" fillId="0" borderId="0" xfId="0" applyFont="1" applyBorder="1"/>
    <xf numFmtId="166" fontId="4" fillId="0" borderId="0" xfId="0" applyNumberFormat="1" applyFont="1" applyBorder="1" applyAlignment="1">
      <alignment horizontal="center"/>
    </xf>
    <xf numFmtId="0" fontId="27" fillId="0" borderId="3" xfId="10" applyNumberFormat="1" applyFont="1" applyBorder="1" applyAlignment="1">
      <alignment horizontal="center"/>
    </xf>
    <xf numFmtId="8" fontId="4" fillId="0" borderId="3" xfId="0" applyNumberFormat="1" applyFont="1" applyFill="1" applyBorder="1" applyAlignment="1">
      <alignment horizontal="center" vertical="center"/>
    </xf>
    <xf numFmtId="8" fontId="10" fillId="0" borderId="3" xfId="0" applyNumberFormat="1" applyFont="1" applyFill="1" applyBorder="1" applyAlignment="1">
      <alignment horizontal="center" vertical="center"/>
    </xf>
    <xf numFmtId="7" fontId="4" fillId="0" borderId="3" xfId="0" applyNumberFormat="1" applyFont="1" applyFill="1" applyBorder="1" applyAlignment="1">
      <alignment horizontal="center" vertical="center"/>
    </xf>
    <xf numFmtId="7" fontId="10" fillId="0" borderId="3" xfId="0" applyNumberFormat="1" applyFont="1" applyFill="1" applyBorder="1" applyAlignment="1">
      <alignment horizontal="center" vertical="center"/>
    </xf>
    <xf numFmtId="7" fontId="4" fillId="0" borderId="3" xfId="0" applyNumberFormat="1" applyFont="1" applyBorder="1" applyAlignment="1">
      <alignment horizontal="center" vertical="center"/>
    </xf>
    <xf numFmtId="7" fontId="4" fillId="0" borderId="4" xfId="0" applyNumberFormat="1" applyFont="1" applyFill="1" applyBorder="1" applyAlignment="1">
      <alignment horizontal="center" vertical="center"/>
    </xf>
    <xf numFmtId="7" fontId="10" fillId="0" borderId="4" xfId="0" applyNumberFormat="1" applyFont="1" applyFill="1" applyBorder="1" applyAlignment="1">
      <alignment horizontal="center" vertical="center"/>
    </xf>
    <xf numFmtId="8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7" fontId="18" fillId="0" borderId="0" xfId="0" applyNumberFormat="1" applyFont="1" applyFill="1" applyBorder="1" applyAlignment="1">
      <alignment horizontal="center" vertical="center"/>
    </xf>
    <xf numFmtId="0" fontId="30" fillId="0" borderId="3" xfId="12" applyNumberFormat="1" applyFont="1" applyBorder="1" applyAlignment="1">
      <alignment horizontal="center"/>
    </xf>
    <xf numFmtId="0" fontId="31" fillId="0" borderId="3" xfId="12" applyNumberFormat="1" applyFont="1" applyBorder="1" applyAlignment="1">
      <alignment horizontal="center"/>
    </xf>
    <xf numFmtId="3" fontId="30" fillId="0" borderId="3" xfId="0" applyNumberFormat="1" applyFont="1" applyFill="1" applyBorder="1" applyAlignment="1">
      <alignment horizontal="center" vertical="center"/>
    </xf>
    <xf numFmtId="3" fontId="31" fillId="0" borderId="3" xfId="0" applyNumberFormat="1" applyFont="1" applyFill="1" applyBorder="1" applyAlignment="1">
      <alignment horizontal="center" vertical="center"/>
    </xf>
    <xf numFmtId="0" fontId="4" fillId="0" borderId="3" xfId="12" applyNumberFormat="1" applyFont="1" applyBorder="1" applyAlignment="1">
      <alignment horizontal="center"/>
    </xf>
    <xf numFmtId="0" fontId="10" fillId="0" borderId="3" xfId="12" applyNumberFormat="1" applyFont="1" applyBorder="1" applyAlignment="1">
      <alignment horizontal="center"/>
    </xf>
    <xf numFmtId="0" fontId="4" fillId="0" borderId="3" xfId="10" applyNumberFormat="1" applyFont="1" applyBorder="1" applyAlignment="1">
      <alignment horizontal="center"/>
    </xf>
    <xf numFmtId="0" fontId="10" fillId="0" borderId="3" xfId="10" applyNumberFormat="1" applyFont="1" applyBorder="1" applyAlignment="1">
      <alignment horizontal="center"/>
    </xf>
    <xf numFmtId="0" fontId="4" fillId="0" borderId="3" xfId="11" applyNumberFormat="1" applyFont="1" applyBorder="1" applyAlignment="1">
      <alignment horizontal="center"/>
    </xf>
    <xf numFmtId="0" fontId="10" fillId="0" borderId="3" xfId="11" applyNumberFormat="1" applyFont="1" applyBorder="1" applyAlignment="1">
      <alignment horizontal="center"/>
    </xf>
    <xf numFmtId="0" fontId="4" fillId="0" borderId="3" xfId="12" applyNumberFormat="1" applyFont="1" applyBorder="1" applyAlignment="1">
      <alignment horizontal="center" vertical="center"/>
    </xf>
    <xf numFmtId="0" fontId="10" fillId="0" borderId="3" xfId="12" applyNumberFormat="1" applyFont="1" applyBorder="1" applyAlignment="1">
      <alignment horizontal="center" vertical="center"/>
    </xf>
    <xf numFmtId="0" fontId="4" fillId="0" borderId="3" xfId="12" applyNumberFormat="1" applyFont="1" applyFill="1" applyBorder="1" applyAlignment="1">
      <alignment horizontal="center"/>
    </xf>
    <xf numFmtId="0" fontId="10" fillId="0" borderId="3" xfId="12" applyNumberFormat="1" applyFont="1" applyFill="1" applyBorder="1" applyAlignment="1">
      <alignment horizontal="center"/>
    </xf>
    <xf numFmtId="3" fontId="2" fillId="6" borderId="3" xfId="0" applyNumberFormat="1" applyFont="1" applyFill="1" applyBorder="1" applyAlignment="1">
      <alignment horizontal="center" vertical="center"/>
    </xf>
    <xf numFmtId="166" fontId="2" fillId="6" borderId="3" xfId="1" applyNumberFormat="1" applyFont="1" applyFill="1" applyBorder="1" applyAlignment="1">
      <alignment horizontal="center" vertical="center"/>
    </xf>
    <xf numFmtId="3" fontId="4" fillId="6" borderId="3" xfId="0" applyNumberFormat="1" applyFont="1" applyFill="1" applyBorder="1" applyAlignment="1">
      <alignment horizontal="center" vertical="center"/>
    </xf>
    <xf numFmtId="17" fontId="2" fillId="0" borderId="3" xfId="0" applyNumberFormat="1" applyFont="1" applyFill="1" applyBorder="1" applyAlignment="1">
      <alignment horizontal="center" wrapText="1"/>
    </xf>
    <xf numFmtId="17" fontId="2" fillId="0" borderId="1" xfId="0" applyNumberFormat="1" applyFont="1" applyFill="1" applyBorder="1" applyAlignment="1">
      <alignment horizontal="center" wrapText="1"/>
    </xf>
    <xf numFmtId="3" fontId="4" fillId="0" borderId="0" xfId="0" applyNumberFormat="1" applyFont="1" applyBorder="1" applyAlignment="1">
      <alignment horizontal="right"/>
    </xf>
    <xf numFmtId="3" fontId="4" fillId="0" borderId="3" xfId="0" applyNumberFormat="1" applyFont="1" applyBorder="1" applyAlignment="1">
      <alignment horizontal="right"/>
    </xf>
    <xf numFmtId="3" fontId="4" fillId="0" borderId="3" xfId="0" applyNumberFormat="1" applyFont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32" fillId="0" borderId="0" xfId="0" applyFont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18" fillId="0" borderId="0" xfId="0" applyFont="1" applyFill="1" applyBorder="1"/>
    <xf numFmtId="3" fontId="2" fillId="0" borderId="3" xfId="0" applyNumberFormat="1" applyFont="1" applyBorder="1" applyAlignment="1">
      <alignment horizontal="right"/>
    </xf>
    <xf numFmtId="5" fontId="18" fillId="0" borderId="0" xfId="0" applyNumberFormat="1" applyFont="1" applyFill="1" applyBorder="1" applyAlignment="1">
      <alignment horizontal="center" vertical="center"/>
    </xf>
    <xf numFmtId="7" fontId="18" fillId="2" borderId="0" xfId="0" applyNumberFormat="1" applyFont="1" applyFill="1" applyBorder="1" applyAlignment="1">
      <alignment horizontal="center" vertical="center"/>
    </xf>
    <xf numFmtId="166" fontId="19" fillId="3" borderId="0" xfId="1" applyNumberFormat="1" applyFont="1" applyFill="1" applyBorder="1" applyAlignment="1">
      <alignment horizontal="center" vertical="center"/>
    </xf>
    <xf numFmtId="5" fontId="19" fillId="2" borderId="0" xfId="0" applyNumberFormat="1" applyFont="1" applyFill="1" applyBorder="1" applyAlignment="1">
      <alignment horizontal="center" vertical="center" wrapText="1"/>
    </xf>
    <xf numFmtId="7" fontId="18" fillId="4" borderId="0" xfId="0" applyNumberFormat="1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vertical="center"/>
    </xf>
    <xf numFmtId="0" fontId="33" fillId="7" borderId="0" xfId="0" applyFont="1" applyFill="1" applyBorder="1" applyAlignment="1">
      <alignment vertical="center"/>
    </xf>
    <xf numFmtId="0" fontId="3" fillId="8" borderId="3" xfId="0" applyFont="1" applyFill="1" applyBorder="1" applyAlignment="1">
      <alignment vertical="center"/>
    </xf>
    <xf numFmtId="167" fontId="4" fillId="8" borderId="3" xfId="0" applyNumberFormat="1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3" xfId="12" applyNumberFormat="1" applyFont="1" applyFill="1" applyBorder="1" applyAlignment="1">
      <alignment horizontal="center"/>
    </xf>
    <xf numFmtId="8" fontId="4" fillId="8" borderId="3" xfId="0" applyNumberFormat="1" applyFont="1" applyFill="1" applyBorder="1" applyAlignment="1">
      <alignment horizontal="center" vertical="center"/>
    </xf>
    <xf numFmtId="7" fontId="4" fillId="8" borderId="3" xfId="0" applyNumberFormat="1" applyFont="1" applyFill="1" applyBorder="1" applyAlignment="1">
      <alignment horizontal="center" vertical="center"/>
    </xf>
    <xf numFmtId="0" fontId="5" fillId="8" borderId="3" xfId="0" applyFont="1" applyFill="1" applyBorder="1" applyAlignment="1">
      <alignment vertical="center"/>
    </xf>
    <xf numFmtId="0" fontId="10" fillId="8" borderId="3" xfId="12" applyNumberFormat="1" applyFont="1" applyFill="1" applyBorder="1" applyAlignment="1">
      <alignment horizontal="center"/>
    </xf>
    <xf numFmtId="8" fontId="10" fillId="8" borderId="3" xfId="0" applyNumberFormat="1" applyFont="1" applyFill="1" applyBorder="1" applyAlignment="1">
      <alignment horizontal="center" vertical="center"/>
    </xf>
    <xf numFmtId="7" fontId="10" fillId="8" borderId="3" xfId="0" applyNumberFormat="1" applyFont="1" applyFill="1" applyBorder="1" applyAlignment="1">
      <alignment horizontal="center" vertical="center"/>
    </xf>
    <xf numFmtId="0" fontId="4" fillId="8" borderId="3" xfId="0" applyFont="1" applyFill="1" applyBorder="1" applyAlignment="1">
      <alignment vertical="center"/>
    </xf>
    <xf numFmtId="0" fontId="2" fillId="8" borderId="3" xfId="0" applyFont="1" applyFill="1" applyBorder="1" applyAlignment="1">
      <alignment horizontal="center" vertical="center"/>
    </xf>
    <xf numFmtId="3" fontId="4" fillId="8" borderId="3" xfId="0" applyNumberFormat="1" applyFont="1" applyFill="1" applyBorder="1" applyAlignment="1">
      <alignment horizontal="center" vertical="center"/>
    </xf>
    <xf numFmtId="5" fontId="4" fillId="8" borderId="3" xfId="0" applyNumberFormat="1" applyFont="1" applyFill="1" applyBorder="1" applyAlignment="1">
      <alignment horizontal="center" vertical="center"/>
    </xf>
    <xf numFmtId="0" fontId="10" fillId="0" borderId="0" xfId="0" applyFont="1" applyBorder="1" applyAlignment="1"/>
    <xf numFmtId="9" fontId="4" fillId="0" borderId="0" xfId="13" applyFont="1" applyFill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/>
    </xf>
    <xf numFmtId="164" fontId="4" fillId="8" borderId="3" xfId="0" applyNumberFormat="1" applyFont="1" applyFill="1" applyBorder="1" applyAlignment="1">
      <alignment horizontal="center" vertical="center"/>
    </xf>
    <xf numFmtId="0" fontId="4" fillId="8" borderId="3" xfId="10" applyNumberFormat="1" applyFont="1" applyFill="1" applyBorder="1" applyAlignment="1">
      <alignment horizontal="center"/>
    </xf>
    <xf numFmtId="0" fontId="10" fillId="8" borderId="3" xfId="10" applyNumberFormat="1" applyFont="1" applyFill="1" applyBorder="1" applyAlignment="1">
      <alignment horizontal="center"/>
    </xf>
    <xf numFmtId="0" fontId="11" fillId="8" borderId="3" xfId="0" applyFont="1" applyFill="1" applyBorder="1" applyAlignment="1">
      <alignment vertical="center"/>
    </xf>
    <xf numFmtId="167" fontId="12" fillId="8" borderId="3" xfId="0" applyNumberFormat="1" applyFont="1" applyFill="1" applyBorder="1" applyAlignment="1">
      <alignment horizontal="center" vertical="center"/>
    </xf>
    <xf numFmtId="0" fontId="12" fillId="8" borderId="3" xfId="0" applyFont="1" applyFill="1" applyBorder="1" applyAlignment="1">
      <alignment horizontal="center" vertical="center"/>
    </xf>
    <xf numFmtId="7" fontId="12" fillId="8" borderId="3" xfId="0" applyNumberFormat="1" applyFont="1" applyFill="1" applyBorder="1" applyAlignment="1">
      <alignment horizontal="center" vertical="center"/>
    </xf>
    <xf numFmtId="0" fontId="8" fillId="8" borderId="3" xfId="0" applyFont="1" applyFill="1" applyBorder="1" applyAlignment="1">
      <alignment vertical="center"/>
    </xf>
    <xf numFmtId="3" fontId="2" fillId="8" borderId="3" xfId="0" applyNumberFormat="1" applyFont="1" applyFill="1" applyBorder="1" applyAlignment="1">
      <alignment horizontal="center" vertical="center"/>
    </xf>
    <xf numFmtId="166" fontId="2" fillId="8" borderId="3" xfId="1" applyNumberFormat="1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 wrapText="1"/>
    </xf>
    <xf numFmtId="164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10" fillId="0" borderId="0" xfId="0" applyNumberFormat="1" applyFont="1" applyAlignment="1">
      <alignment horizontal="right"/>
    </xf>
    <xf numFmtId="165" fontId="2" fillId="0" borderId="0" xfId="13" applyNumberFormat="1" applyFont="1" applyAlignment="1">
      <alignment horizontal="center"/>
    </xf>
    <xf numFmtId="165" fontId="4" fillId="0" borderId="0" xfId="13" applyNumberFormat="1" applyFont="1" applyAlignment="1">
      <alignment horizontal="center"/>
    </xf>
    <xf numFmtId="165" fontId="10" fillId="0" borderId="0" xfId="13" applyNumberFormat="1" applyFont="1" applyAlignment="1">
      <alignment horizontal="center"/>
    </xf>
    <xf numFmtId="0" fontId="30" fillId="0" borderId="3" xfId="12" applyNumberFormat="1" applyFont="1" applyFill="1" applyBorder="1" applyAlignment="1">
      <alignment horizontal="center"/>
    </xf>
    <xf numFmtId="0" fontId="31" fillId="0" borderId="3" xfId="12" applyNumberFormat="1" applyFont="1" applyFill="1" applyBorder="1" applyAlignment="1">
      <alignment horizontal="center"/>
    </xf>
    <xf numFmtId="5" fontId="2" fillId="8" borderId="3" xfId="0" applyNumberFormat="1" applyFont="1" applyFill="1" applyBorder="1" applyAlignment="1">
      <alignment horizontal="center" vertical="center" wrapText="1"/>
    </xf>
    <xf numFmtId="0" fontId="4" fillId="9" borderId="3" xfId="12" applyNumberFormat="1" applyFont="1" applyFill="1" applyBorder="1" applyAlignment="1">
      <alignment horizontal="center"/>
    </xf>
    <xf numFmtId="0" fontId="10" fillId="9" borderId="3" xfId="12" applyNumberFormat="1" applyFont="1" applyFill="1" applyBorder="1" applyAlignment="1">
      <alignment horizontal="center"/>
    </xf>
    <xf numFmtId="3" fontId="4" fillId="9" borderId="3" xfId="0" applyNumberFormat="1" applyFont="1" applyFill="1" applyBorder="1" applyAlignment="1">
      <alignment horizontal="center" vertical="center"/>
    </xf>
    <xf numFmtId="0" fontId="30" fillId="0" borderId="3" xfId="12" applyFont="1" applyBorder="1" applyAlignment="1">
      <alignment horizontal="center"/>
    </xf>
    <xf numFmtId="0" fontId="31" fillId="0" borderId="3" xfId="12" applyFont="1" applyBorder="1" applyAlignment="1">
      <alignment horizontal="center"/>
    </xf>
    <xf numFmtId="0" fontId="4" fillId="0" borderId="3" xfId="12" applyFont="1" applyBorder="1" applyAlignment="1">
      <alignment horizontal="center"/>
    </xf>
    <xf numFmtId="0" fontId="10" fillId="0" borderId="3" xfId="12" applyFont="1" applyBorder="1" applyAlignment="1">
      <alignment horizontal="center"/>
    </xf>
    <xf numFmtId="0" fontId="4" fillId="0" borderId="3" xfId="10" applyFont="1" applyBorder="1" applyAlignment="1">
      <alignment horizontal="center"/>
    </xf>
    <xf numFmtId="0" fontId="10" fillId="0" borderId="3" xfId="10" applyFont="1" applyBorder="1" applyAlignment="1">
      <alignment horizontal="center"/>
    </xf>
    <xf numFmtId="0" fontId="4" fillId="0" borderId="3" xfId="12" applyFont="1" applyFill="1" applyBorder="1" applyAlignment="1">
      <alignment horizontal="center"/>
    </xf>
    <xf numFmtId="0" fontId="10" fillId="0" borderId="3" xfId="12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3" fontId="30" fillId="0" borderId="3" xfId="0" applyNumberFormat="1" applyFont="1" applyBorder="1" applyAlignment="1">
      <alignment horizontal="center" vertical="center"/>
    </xf>
    <xf numFmtId="3" fontId="31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0" fontId="4" fillId="8" borderId="3" xfId="12" applyFont="1" applyFill="1" applyBorder="1" applyAlignment="1">
      <alignment horizontal="center"/>
    </xf>
    <xf numFmtId="0" fontId="10" fillId="8" borderId="3" xfId="12" applyFont="1" applyFill="1" applyBorder="1" applyAlignment="1">
      <alignment horizontal="center"/>
    </xf>
    <xf numFmtId="0" fontId="4" fillId="9" borderId="3" xfId="12" applyFont="1" applyFill="1" applyBorder="1" applyAlignment="1">
      <alignment horizontal="center"/>
    </xf>
    <xf numFmtId="0" fontId="10" fillId="9" borderId="3" xfId="12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18" fillId="0" borderId="0" xfId="0" applyNumberFormat="1" applyFont="1" applyAlignment="1">
      <alignment horizontal="center" vertical="center"/>
    </xf>
    <xf numFmtId="0" fontId="10" fillId="0" borderId="0" xfId="0" applyFont="1"/>
    <xf numFmtId="7" fontId="4" fillId="8" borderId="0" xfId="0" applyNumberFormat="1" applyFont="1" applyFill="1" applyBorder="1" applyAlignment="1">
      <alignment horizontal="center" vertical="center"/>
    </xf>
    <xf numFmtId="7" fontId="10" fillId="8" borderId="0" xfId="0" applyNumberFormat="1" applyFont="1" applyFill="1" applyBorder="1" applyAlignment="1">
      <alignment horizontal="center" vertical="center"/>
    </xf>
    <xf numFmtId="5" fontId="4" fillId="8" borderId="0" xfId="0" applyNumberFormat="1" applyFont="1" applyFill="1" applyBorder="1" applyAlignment="1">
      <alignment horizontal="center" vertical="center"/>
    </xf>
    <xf numFmtId="166" fontId="2" fillId="8" borderId="0" xfId="1" applyNumberFormat="1" applyFont="1" applyFill="1" applyBorder="1" applyAlignment="1">
      <alignment horizontal="center" vertical="center"/>
    </xf>
    <xf numFmtId="5" fontId="2" fillId="8" borderId="0" xfId="0" applyNumberFormat="1" applyFont="1" applyFill="1" applyBorder="1" applyAlignment="1">
      <alignment horizontal="center" vertical="center" wrapText="1"/>
    </xf>
    <xf numFmtId="166" fontId="4" fillId="5" borderId="0" xfId="1" applyNumberFormat="1" applyFont="1" applyFill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166" fontId="2" fillId="5" borderId="0" xfId="0" applyNumberFormat="1" applyFont="1" applyFill="1" applyBorder="1" applyAlignment="1">
      <alignment horizontal="center" vertical="center"/>
    </xf>
    <xf numFmtId="5" fontId="2" fillId="5" borderId="0" xfId="0" applyNumberFormat="1" applyFont="1" applyFill="1" applyBorder="1" applyAlignment="1">
      <alignment horizontal="center" vertical="center" wrapText="1"/>
    </xf>
    <xf numFmtId="9" fontId="4" fillId="0" borderId="0" xfId="0" applyNumberFormat="1" applyFont="1" applyFill="1" applyBorder="1" applyAlignment="1">
      <alignment horizontal="center" vertical="center"/>
    </xf>
    <xf numFmtId="7" fontId="12" fillId="4" borderId="0" xfId="0" applyNumberFormat="1" applyFont="1" applyFill="1" applyBorder="1" applyAlignment="1">
      <alignment horizontal="center" vertical="center"/>
    </xf>
    <xf numFmtId="166" fontId="4" fillId="2" borderId="0" xfId="0" applyNumberFormat="1" applyFont="1" applyFill="1" applyBorder="1" applyAlignment="1">
      <alignment horizontal="center" vertical="center"/>
    </xf>
    <xf numFmtId="166" fontId="2" fillId="3" borderId="0" xfId="0" applyNumberFormat="1" applyFont="1" applyFill="1" applyBorder="1" applyAlignment="1">
      <alignment horizontal="center" vertical="center"/>
    </xf>
    <xf numFmtId="5" fontId="2" fillId="3" borderId="0" xfId="0" applyNumberFormat="1" applyFont="1" applyFill="1" applyBorder="1" applyAlignment="1">
      <alignment horizontal="center" vertical="center" wrapText="1"/>
    </xf>
    <xf numFmtId="5" fontId="2" fillId="5" borderId="0" xfId="1" applyNumberFormat="1" applyFont="1" applyFill="1" applyBorder="1" applyAlignment="1">
      <alignment horizontal="center" vertical="center"/>
    </xf>
    <xf numFmtId="165" fontId="0" fillId="0" borderId="0" xfId="0" applyNumberFormat="1"/>
    <xf numFmtId="164" fontId="4" fillId="8" borderId="0" xfId="0" applyNumberFormat="1" applyFont="1" applyFill="1" applyBorder="1" applyAlignment="1">
      <alignment horizontal="center" vertical="center"/>
    </xf>
    <xf numFmtId="5" fontId="2" fillId="5" borderId="0" xfId="0" applyNumberFormat="1" applyFont="1" applyFill="1" applyBorder="1" applyAlignment="1">
      <alignment horizontal="center" vertical="center"/>
    </xf>
    <xf numFmtId="8" fontId="2" fillId="0" borderId="0" xfId="0" applyNumberFormat="1" applyFont="1" applyFill="1" applyBorder="1" applyAlignment="1">
      <alignment horizontal="center" wrapText="1"/>
    </xf>
    <xf numFmtId="8" fontId="12" fillId="0" borderId="0" xfId="0" applyNumberFormat="1" applyFont="1" applyFill="1" applyBorder="1" applyAlignment="1">
      <alignment horizontal="center" vertical="center"/>
    </xf>
    <xf numFmtId="8" fontId="4" fillId="0" borderId="0" xfId="0" applyNumberFormat="1" applyFont="1" applyFill="1" applyBorder="1" applyAlignment="1">
      <alignment horizontal="center" vertical="center"/>
    </xf>
    <xf numFmtId="8" fontId="4" fillId="0" borderId="0" xfId="1" applyNumberFormat="1" applyFont="1" applyFill="1" applyBorder="1" applyAlignment="1">
      <alignment horizontal="center" vertical="center"/>
    </xf>
    <xf numFmtId="8" fontId="4" fillId="0" borderId="0" xfId="0" applyNumberFormat="1" applyFont="1" applyBorder="1" applyAlignment="1">
      <alignment horizontal="center"/>
    </xf>
    <xf numFmtId="8" fontId="4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3" fontId="4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7" fontId="12" fillId="8" borderId="0" xfId="0" applyNumberFormat="1" applyFont="1" applyFill="1" applyBorder="1" applyAlignment="1">
      <alignment horizontal="center" vertical="center"/>
    </xf>
    <xf numFmtId="7" fontId="4" fillId="0" borderId="0" xfId="0" applyNumberFormat="1" applyFont="1" applyFill="1" applyBorder="1" applyAlignment="1">
      <alignment vertical="center"/>
    </xf>
    <xf numFmtId="8" fontId="10" fillId="0" borderId="0" xfId="0" applyNumberFormat="1" applyFont="1" applyFill="1" applyBorder="1" applyAlignment="1">
      <alignment horizontal="center" vertical="center"/>
    </xf>
    <xf numFmtId="8" fontId="4" fillId="2" borderId="0" xfId="0" applyNumberFormat="1" applyFont="1" applyFill="1" applyBorder="1" applyAlignment="1">
      <alignment horizontal="center" vertical="center"/>
    </xf>
    <xf numFmtId="165" fontId="4" fillId="0" borderId="0" xfId="13" applyNumberFormat="1" applyFont="1"/>
    <xf numFmtId="0" fontId="4" fillId="0" borderId="0" xfId="0" applyFont="1" applyFill="1"/>
    <xf numFmtId="0" fontId="4" fillId="0" borderId="0" xfId="0" applyFont="1" applyFill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Fill="1" applyAlignment="1">
      <alignment horizontal="center"/>
    </xf>
    <xf numFmtId="0" fontId="4" fillId="0" borderId="3" xfId="10" applyFont="1" applyFill="1" applyBorder="1" applyAlignment="1">
      <alignment horizontal="center"/>
    </xf>
    <xf numFmtId="0" fontId="10" fillId="0" borderId="3" xfId="10" applyFont="1" applyFill="1" applyBorder="1" applyAlignment="1">
      <alignment horizontal="center"/>
    </xf>
    <xf numFmtId="0" fontId="4" fillId="0" borderId="3" xfId="11" applyNumberFormat="1" applyFont="1" applyFill="1" applyBorder="1" applyAlignment="1">
      <alignment horizontal="center"/>
    </xf>
    <xf numFmtId="0" fontId="10" fillId="0" borderId="3" xfId="11" applyNumberFormat="1" applyFont="1" applyFill="1" applyBorder="1" applyAlignment="1">
      <alignment horizontal="center"/>
    </xf>
    <xf numFmtId="0" fontId="4" fillId="0" borderId="3" xfId="10" applyNumberFormat="1" applyFont="1" applyFill="1" applyBorder="1" applyAlignment="1">
      <alignment horizontal="center"/>
    </xf>
    <xf numFmtId="0" fontId="10" fillId="0" borderId="3" xfId="10" applyNumberFormat="1" applyFont="1" applyFill="1" applyBorder="1" applyAlignment="1">
      <alignment horizontal="center"/>
    </xf>
    <xf numFmtId="3" fontId="4" fillId="0" borderId="3" xfId="12" applyNumberFormat="1" applyFont="1" applyBorder="1" applyAlignment="1">
      <alignment horizontal="center"/>
    </xf>
    <xf numFmtId="3" fontId="2" fillId="10" borderId="3" xfId="0" applyNumberFormat="1" applyFont="1" applyFill="1" applyBorder="1" applyAlignment="1">
      <alignment horizontal="center"/>
    </xf>
    <xf numFmtId="0" fontId="4" fillId="0" borderId="3" xfId="12" applyFont="1" applyBorder="1" applyAlignment="1">
      <alignment horizontal="center" vertical="center"/>
    </xf>
    <xf numFmtId="0" fontId="10" fillId="0" borderId="3" xfId="12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4" fillId="8" borderId="3" xfId="10" applyFont="1" applyFill="1" applyBorder="1" applyAlignment="1">
      <alignment horizontal="center"/>
    </xf>
    <xf numFmtId="0" fontId="10" fillId="8" borderId="3" xfId="10" applyFont="1" applyFill="1" applyBorder="1" applyAlignment="1">
      <alignment horizontal="center"/>
    </xf>
    <xf numFmtId="3" fontId="4" fillId="10" borderId="3" xfId="0" applyNumberFormat="1" applyFont="1" applyFill="1" applyBorder="1" applyAlignment="1">
      <alignment horizontal="center"/>
    </xf>
    <xf numFmtId="0" fontId="21" fillId="0" borderId="3" xfId="0" applyFont="1" applyFill="1" applyBorder="1" applyAlignment="1">
      <alignment vertical="center"/>
    </xf>
    <xf numFmtId="0" fontId="27" fillId="0" borderId="3" xfId="1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3" fontId="19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horizontal="center" vertical="center"/>
    </xf>
    <xf numFmtId="0" fontId="4" fillId="0" borderId="3" xfId="11" applyFont="1" applyBorder="1" applyAlignment="1">
      <alignment horizontal="center"/>
    </xf>
    <xf numFmtId="0" fontId="10" fillId="0" borderId="3" xfId="1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right" vertical="center"/>
    </xf>
    <xf numFmtId="0" fontId="11" fillId="11" borderId="3" xfId="0" applyFont="1" applyFill="1" applyBorder="1" applyAlignment="1">
      <alignment vertical="center"/>
    </xf>
    <xf numFmtId="166" fontId="4" fillId="0" borderId="0" xfId="0" applyNumberFormat="1" applyFont="1" applyAlignment="1">
      <alignment horizontal="right"/>
    </xf>
    <xf numFmtId="0" fontId="4" fillId="0" borderId="3" xfId="15" applyFont="1" applyBorder="1" applyAlignment="1">
      <alignment horizontal="center"/>
    </xf>
    <xf numFmtId="0" fontId="10" fillId="0" borderId="3" xfId="15" applyFont="1" applyBorder="1" applyAlignment="1">
      <alignment horizontal="center"/>
    </xf>
    <xf numFmtId="0" fontId="4" fillId="0" borderId="3" xfId="18" applyFont="1" applyBorder="1" applyAlignment="1">
      <alignment horizontal="center"/>
    </xf>
    <xf numFmtId="0" fontId="10" fillId="0" borderId="3" xfId="18" applyFont="1" applyBorder="1" applyAlignment="1">
      <alignment horizontal="center"/>
    </xf>
    <xf numFmtId="3" fontId="18" fillId="0" borderId="0" xfId="0" applyNumberFormat="1" applyFont="1" applyAlignment="1">
      <alignment horizontal="center" vertical="center" wrapText="1"/>
    </xf>
    <xf numFmtId="3" fontId="19" fillId="0" borderId="0" xfId="0" applyNumberFormat="1" applyFont="1" applyAlignment="1">
      <alignment horizontal="center" vertical="center" wrapText="1"/>
    </xf>
    <xf numFmtId="0" fontId="4" fillId="8" borderId="3" xfId="15" applyFont="1" applyFill="1" applyBorder="1" applyAlignment="1">
      <alignment horizontal="center"/>
    </xf>
    <xf numFmtId="0" fontId="10" fillId="8" borderId="3" xfId="15" applyFont="1" applyFill="1" applyBorder="1" applyAlignment="1">
      <alignment horizontal="center"/>
    </xf>
    <xf numFmtId="0" fontId="2" fillId="0" borderId="3" xfId="19" applyFont="1" applyBorder="1"/>
    <xf numFmtId="0" fontId="2" fillId="0" borderId="3" xfId="19" applyFont="1" applyBorder="1" applyAlignment="1">
      <alignment horizontal="center"/>
    </xf>
    <xf numFmtId="0" fontId="2" fillId="0" borderId="3" xfId="19" applyFont="1" applyBorder="1" applyAlignment="1">
      <alignment horizontal="center" wrapText="1"/>
    </xf>
    <xf numFmtId="0" fontId="2" fillId="0" borderId="1" xfId="19" applyFont="1" applyBorder="1" applyAlignment="1">
      <alignment horizontal="center" wrapText="1"/>
    </xf>
    <xf numFmtId="0" fontId="2" fillId="0" borderId="0" xfId="19" applyFont="1"/>
    <xf numFmtId="0" fontId="11" fillId="4" borderId="3" xfId="19" applyFont="1" applyFill="1" applyBorder="1" applyAlignment="1">
      <alignment vertical="center"/>
    </xf>
    <xf numFmtId="167" fontId="12" fillId="4" borderId="3" xfId="19" applyNumberFormat="1" applyFont="1" applyFill="1" applyBorder="1" applyAlignment="1">
      <alignment horizontal="center" vertical="center"/>
    </xf>
    <xf numFmtId="0" fontId="12" fillId="4" borderId="3" xfId="19" applyFont="1" applyFill="1" applyBorder="1" applyAlignment="1">
      <alignment horizontal="center" vertical="center"/>
    </xf>
    <xf numFmtId="3" fontId="4" fillId="4" borderId="3" xfId="19" applyNumberFormat="1" applyFont="1" applyFill="1" applyBorder="1" applyAlignment="1">
      <alignment horizontal="center" vertical="center"/>
    </xf>
    <xf numFmtId="7" fontId="12" fillId="4" borderId="3" xfId="19" applyNumberFormat="1" applyFont="1" applyFill="1" applyBorder="1" applyAlignment="1">
      <alignment horizontal="center" vertical="center"/>
    </xf>
    <xf numFmtId="0" fontId="12" fillId="0" borderId="0" xfId="19" applyFont="1" applyAlignment="1">
      <alignment vertical="center"/>
    </xf>
    <xf numFmtId="0" fontId="3" fillId="0" borderId="3" xfId="19" applyFont="1" applyBorder="1" applyAlignment="1">
      <alignment vertical="center"/>
    </xf>
    <xf numFmtId="167" fontId="4" fillId="0" borderId="3" xfId="19" applyNumberFormat="1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8" fontId="4" fillId="0" borderId="3" xfId="19" applyNumberFormat="1" applyFont="1" applyBorder="1" applyAlignment="1">
      <alignment horizontal="center" vertical="center"/>
    </xf>
    <xf numFmtId="7" fontId="4" fillId="0" borderId="3" xfId="19" applyNumberFormat="1" applyFont="1" applyBorder="1" applyAlignment="1">
      <alignment horizontal="center" vertical="center"/>
    </xf>
    <xf numFmtId="0" fontId="4" fillId="0" borderId="0" xfId="19" applyFont="1" applyAlignment="1">
      <alignment vertical="center"/>
    </xf>
    <xf numFmtId="0" fontId="5" fillId="2" borderId="3" xfId="19" applyFont="1" applyFill="1" applyBorder="1" applyAlignment="1">
      <alignment vertical="center"/>
    </xf>
    <xf numFmtId="167" fontId="4" fillId="2" borderId="3" xfId="19" applyNumberFormat="1" applyFont="1" applyFill="1" applyBorder="1" applyAlignment="1">
      <alignment horizontal="center" vertical="center"/>
    </xf>
    <xf numFmtId="8" fontId="10" fillId="0" borderId="3" xfId="19" applyNumberFormat="1" applyFont="1" applyBorder="1" applyAlignment="1">
      <alignment horizontal="center" vertical="center"/>
    </xf>
    <xf numFmtId="7" fontId="10" fillId="0" borderId="3" xfId="19" applyNumberFormat="1" applyFont="1" applyBorder="1" applyAlignment="1">
      <alignment horizontal="center" vertical="center"/>
    </xf>
    <xf numFmtId="0" fontId="4" fillId="2" borderId="3" xfId="19" applyFont="1" applyFill="1" applyBorder="1" applyAlignment="1">
      <alignment vertical="center"/>
    </xf>
    <xf numFmtId="0" fontId="2" fillId="0" borderId="3" xfId="19" applyFont="1" applyBorder="1" applyAlignment="1">
      <alignment horizontal="center" vertical="center"/>
    </xf>
    <xf numFmtId="3" fontId="4" fillId="0" borderId="3" xfId="19" applyNumberFormat="1" applyFont="1" applyBorder="1" applyAlignment="1">
      <alignment horizontal="center" vertical="center"/>
    </xf>
    <xf numFmtId="5" fontId="4" fillId="0" borderId="3" xfId="19" applyNumberFormat="1" applyFont="1" applyBorder="1" applyAlignment="1">
      <alignment horizontal="center" vertical="center"/>
    </xf>
    <xf numFmtId="0" fontId="4" fillId="2" borderId="3" xfId="19" applyFont="1" applyFill="1" applyBorder="1" applyAlignment="1">
      <alignment horizontal="center" vertical="center"/>
    </xf>
    <xf numFmtId="3" fontId="4" fillId="2" borderId="3" xfId="19" applyNumberFormat="1" applyFont="1" applyFill="1" applyBorder="1" applyAlignment="1">
      <alignment horizontal="center" vertical="center"/>
    </xf>
    <xf numFmtId="7" fontId="4" fillId="2" borderId="3" xfId="19" applyNumberFormat="1" applyFont="1" applyFill="1" applyBorder="1" applyAlignment="1">
      <alignment horizontal="center" vertical="center"/>
    </xf>
    <xf numFmtId="0" fontId="8" fillId="3" borderId="3" xfId="19" applyFont="1" applyFill="1" applyBorder="1" applyAlignment="1">
      <alignment vertical="center"/>
    </xf>
    <xf numFmtId="167" fontId="4" fillId="3" borderId="3" xfId="19" applyNumberFormat="1" applyFont="1" applyFill="1" applyBorder="1" applyAlignment="1">
      <alignment horizontal="center" vertical="center"/>
    </xf>
    <xf numFmtId="0" fontId="2" fillId="3" borderId="3" xfId="19" applyFont="1" applyFill="1" applyBorder="1" applyAlignment="1">
      <alignment horizontal="center" vertical="center"/>
    </xf>
    <xf numFmtId="3" fontId="2" fillId="3" borderId="3" xfId="19" applyNumberFormat="1" applyFont="1" applyFill="1" applyBorder="1" applyAlignment="1">
      <alignment horizontal="center" vertical="center"/>
    </xf>
    <xf numFmtId="0" fontId="2" fillId="3" borderId="3" xfId="19" applyFont="1" applyFill="1" applyBorder="1" applyAlignment="1">
      <alignment horizontal="center" vertical="center" wrapText="1"/>
    </xf>
    <xf numFmtId="0" fontId="1" fillId="0" borderId="0" xfId="19"/>
    <xf numFmtId="0" fontId="8" fillId="5" borderId="3" xfId="19" applyFont="1" applyFill="1" applyBorder="1" applyAlignment="1">
      <alignment vertical="center"/>
    </xf>
    <xf numFmtId="167" fontId="4" fillId="5" borderId="3" xfId="19" applyNumberFormat="1" applyFont="1" applyFill="1" applyBorder="1" applyAlignment="1">
      <alignment horizontal="center" vertical="center"/>
    </xf>
    <xf numFmtId="0" fontId="2" fillId="5" borderId="3" xfId="19" applyFont="1" applyFill="1" applyBorder="1" applyAlignment="1">
      <alignment horizontal="center" vertical="center"/>
    </xf>
    <xf numFmtId="3" fontId="2" fillId="5" borderId="3" xfId="19" applyNumberFormat="1" applyFont="1" applyFill="1" applyBorder="1" applyAlignment="1">
      <alignment horizontal="center" vertical="center"/>
    </xf>
    <xf numFmtId="5" fontId="2" fillId="5" borderId="3" xfId="19" applyNumberFormat="1" applyFont="1" applyFill="1" applyBorder="1" applyAlignment="1">
      <alignment horizontal="center" vertical="center"/>
    </xf>
    <xf numFmtId="0" fontId="2" fillId="5" borderId="3" xfId="19" applyFont="1" applyFill="1" applyBorder="1" applyAlignment="1">
      <alignment horizontal="center" vertical="center" wrapText="1"/>
    </xf>
    <xf numFmtId="5" fontId="2" fillId="5" borderId="3" xfId="19" applyNumberFormat="1" applyFont="1" applyFill="1" applyBorder="1" applyAlignment="1">
      <alignment horizontal="center" vertical="center" wrapText="1"/>
    </xf>
    <xf numFmtId="0" fontId="33" fillId="0" borderId="0" xfId="19" applyFont="1" applyAlignment="1">
      <alignment vertical="center"/>
    </xf>
    <xf numFmtId="0" fontId="4" fillId="0" borderId="0" xfId="19" applyFont="1" applyAlignment="1">
      <alignment horizontal="center"/>
    </xf>
    <xf numFmtId="3" fontId="4" fillId="0" borderId="0" xfId="19" applyNumberFormat="1" applyFont="1" applyAlignment="1">
      <alignment horizontal="center"/>
    </xf>
    <xf numFmtId="0" fontId="4" fillId="0" borderId="0" xfId="19" applyFont="1"/>
    <xf numFmtId="5" fontId="4" fillId="0" borderId="0" xfId="19" applyNumberFormat="1" applyFont="1" applyAlignment="1">
      <alignment horizontal="center"/>
    </xf>
    <xf numFmtId="0" fontId="30" fillId="0" borderId="3" xfId="15" applyFont="1" applyBorder="1" applyAlignment="1">
      <alignment horizontal="center"/>
    </xf>
    <xf numFmtId="0" fontId="31" fillId="0" borderId="3" xfId="15" applyFont="1" applyBorder="1" applyAlignment="1">
      <alignment horizontal="center"/>
    </xf>
    <xf numFmtId="0" fontId="18" fillId="0" borderId="3" xfId="12" applyNumberFormat="1" applyFont="1" applyBorder="1" applyAlignment="1">
      <alignment horizontal="center"/>
    </xf>
    <xf numFmtId="0" fontId="38" fillId="0" borderId="3" xfId="12" applyNumberFormat="1" applyFont="1" applyBorder="1" applyAlignment="1">
      <alignment horizontal="center"/>
    </xf>
    <xf numFmtId="3" fontId="18" fillId="0" borderId="3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20">
    <cellStyle name="Currency" xfId="1" builtinId="4"/>
    <cellStyle name="Currency 2" xfId="16" xr:uid="{6499AC7B-C9AD-4068-B413-066BEF3FE83D}"/>
    <cellStyle name="Normal" xfId="0" builtinId="0"/>
    <cellStyle name="Normal 10" xfId="14" xr:uid="{EC606852-BB5D-4039-B8B0-A070D4DE8254}"/>
    <cellStyle name="Normal 11" xfId="19" xr:uid="{4E45F056-B6A3-441C-92F1-EF7D35CAF4B4}"/>
    <cellStyle name="Normal 2" xfId="2" xr:uid="{00000000-0005-0000-0000-000002000000}"/>
    <cellStyle name="Normal 2 2" xfId="3" xr:uid="{00000000-0005-0000-0000-000003000000}"/>
    <cellStyle name="Normal 2 2 2" xfId="6" xr:uid="{00000000-0005-0000-0000-000004000000}"/>
    <cellStyle name="Normal 3" xfId="4" xr:uid="{00000000-0005-0000-0000-000005000000}"/>
    <cellStyle name="Normal 3 2" xfId="7" xr:uid="{00000000-0005-0000-0000-000006000000}"/>
    <cellStyle name="Normal 4" xfId="5" xr:uid="{00000000-0005-0000-0000-000007000000}"/>
    <cellStyle name="Normal 5" xfId="8" xr:uid="{00000000-0005-0000-0000-000008000000}"/>
    <cellStyle name="Normal 6" xfId="9" xr:uid="{00000000-0005-0000-0000-000009000000}"/>
    <cellStyle name="Normal 7" xfId="10" xr:uid="{00000000-0005-0000-0000-00000A000000}"/>
    <cellStyle name="Normal 7 2" xfId="18" xr:uid="{405D5A8D-FD22-4596-BECF-19DE03765487}"/>
    <cellStyle name="Normal 8" xfId="11" xr:uid="{00000000-0005-0000-0000-00000B000000}"/>
    <cellStyle name="Normal 9" xfId="12" xr:uid="{00000000-0005-0000-0000-00000C000000}"/>
    <cellStyle name="Normal 9 2" xfId="15" xr:uid="{FAD83525-4373-4445-B381-566381B2E3D6}"/>
    <cellStyle name="Percent" xfId="13" builtinId="5"/>
    <cellStyle name="Percent 2" xfId="17" xr:uid="{0C847822-DD10-4CA6-8D97-0B4E3E050988}"/>
  </cellStyles>
  <dxfs count="0"/>
  <tableStyles count="1" defaultTableStyle="TableStyleMedium9" defaultPivotStyle="PivotStyleLight16">
    <tableStyle name="Invisible" pivot="0" table="0" count="0" xr9:uid="{44403928-B634-4DDB-95AF-1AAC86355F0C}"/>
  </tableStyles>
  <colors>
    <mruColors>
      <color rgb="FF0000FF"/>
      <color rgb="FFF92745"/>
      <color rgb="FFFFFF00"/>
      <color rgb="FFFFFF99"/>
      <color rgb="FF3366FF"/>
      <color rgb="FF2DC8FF"/>
      <color rgb="FF11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tornas4\Healthcare$\Documents%20and%20Settings\taoki\Desktop\Antelope%20Valley%20Hospital\PRIME%20HC\Template%20Facility%20ID%20Plan%20Key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/><Relationship Id="rId1" Type="http://schemas.openxmlformats.org/officeDocument/2006/relationships/externalLinkPath" Target="/Healthcare/0%20Clients/PRIME%20Healthcare%20Services/Medical%20&amp;%20Rx/Medical/Keenan%20TPA/Experience%20Reports/PSIMedica/Enrollment%20report/2025/05/Prime%20Enrollment%20Funding%20by%20Facility%20for%20M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defaultColWidth="9" defaultRowHeight="12" x14ac:dyDescent="0.2"/>
  <cols>
    <col min="1" max="1" width="51.25" style="5" hidden="1" customWidth="1"/>
    <col min="2" max="2" width="35.5" style="81" hidden="1" customWidth="1"/>
    <col min="3" max="3" width="100.375" style="81" hidden="1" customWidth="1"/>
    <col min="4" max="4" width="56.375" style="6" customWidth="1"/>
    <col min="5" max="5" width="13" style="7" bestFit="1" customWidth="1"/>
    <col min="6" max="6" width="24.625" style="7" customWidth="1"/>
    <col min="7" max="7" width="10.875" style="8" customWidth="1"/>
    <col min="8" max="10" width="17" style="7" customWidth="1"/>
    <col min="11" max="11" width="21.375" style="7" hidden="1" customWidth="1"/>
    <col min="12" max="13" width="12.625" style="7" hidden="1" customWidth="1"/>
    <col min="14" max="55" width="5.875" style="8" hidden="1" customWidth="1"/>
    <col min="56" max="56" width="5.875" style="255" hidden="1" customWidth="1"/>
    <col min="57" max="73" width="5.875" style="8" hidden="1" customWidth="1"/>
    <col min="74" max="74" width="5.875" style="255" hidden="1" customWidth="1"/>
    <col min="75" max="86" width="5.875" style="8" hidden="1" customWidth="1"/>
    <col min="87" max="98" width="12.75" style="8" customWidth="1"/>
    <col min="99" max="101" width="8.125" style="8" customWidth="1"/>
    <col min="102" max="102" width="10.875" style="255" customWidth="1"/>
    <col min="103" max="104" width="10.875" style="8" customWidth="1"/>
    <col min="105" max="16384" width="9" style="5"/>
  </cols>
  <sheetData>
    <row r="1" spans="1:104" s="4" customFormat="1" ht="30" customHeight="1" x14ac:dyDescent="0.2">
      <c r="B1" s="81"/>
      <c r="C1" s="81"/>
      <c r="D1" s="73" t="s">
        <v>0</v>
      </c>
      <c r="E1" s="74" t="s">
        <v>1</v>
      </c>
      <c r="F1" s="75" t="s">
        <v>3</v>
      </c>
      <c r="G1" s="75" t="s">
        <v>2</v>
      </c>
      <c r="H1" s="75" t="s">
        <v>4</v>
      </c>
      <c r="I1" s="75" t="s">
        <v>5</v>
      </c>
      <c r="J1" s="75" t="s">
        <v>6</v>
      </c>
      <c r="K1" s="31"/>
      <c r="L1" s="31"/>
      <c r="M1" s="31"/>
      <c r="N1" s="178">
        <v>43101</v>
      </c>
      <c r="O1" s="178">
        <v>43132</v>
      </c>
      <c r="P1" s="178">
        <v>43160</v>
      </c>
      <c r="Q1" s="178">
        <v>43191</v>
      </c>
      <c r="R1" s="178">
        <v>43221</v>
      </c>
      <c r="S1" s="178">
        <v>43252</v>
      </c>
      <c r="T1" s="178">
        <v>43282</v>
      </c>
      <c r="U1" s="178">
        <v>43313</v>
      </c>
      <c r="V1" s="178">
        <v>43344</v>
      </c>
      <c r="W1" s="178">
        <v>43374</v>
      </c>
      <c r="X1" s="178">
        <v>43405</v>
      </c>
      <c r="Y1" s="178">
        <v>43435</v>
      </c>
      <c r="Z1" s="178">
        <v>43466</v>
      </c>
      <c r="AA1" s="178">
        <v>43497</v>
      </c>
      <c r="AB1" s="178">
        <v>43525</v>
      </c>
      <c r="AC1" s="178">
        <v>43556</v>
      </c>
      <c r="AD1" s="178">
        <v>43586</v>
      </c>
      <c r="AE1" s="178">
        <v>43617</v>
      </c>
      <c r="AF1" s="178">
        <v>43647</v>
      </c>
      <c r="AG1" s="178">
        <v>43678</v>
      </c>
      <c r="AH1" s="178">
        <v>43709</v>
      </c>
      <c r="AI1" s="178">
        <v>43739</v>
      </c>
      <c r="AJ1" s="178">
        <v>43770</v>
      </c>
      <c r="AK1" s="178">
        <v>43800</v>
      </c>
      <c r="AL1" s="178">
        <v>43831</v>
      </c>
      <c r="AM1" s="178">
        <v>43862</v>
      </c>
      <c r="AN1" s="178">
        <v>43891</v>
      </c>
      <c r="AO1" s="178">
        <v>43922</v>
      </c>
      <c r="AP1" s="178">
        <v>43952</v>
      </c>
      <c r="AQ1" s="178">
        <v>43983</v>
      </c>
      <c r="AR1" s="178">
        <v>44013</v>
      </c>
      <c r="AS1" s="178">
        <v>44044</v>
      </c>
      <c r="AT1" s="178">
        <v>44075</v>
      </c>
      <c r="AU1" s="178">
        <v>44105</v>
      </c>
      <c r="AV1" s="178">
        <v>44136</v>
      </c>
      <c r="AW1" s="178">
        <v>44166</v>
      </c>
      <c r="AX1" s="178">
        <v>44197</v>
      </c>
      <c r="AY1" s="178">
        <v>44228</v>
      </c>
      <c r="AZ1" s="178">
        <v>44256</v>
      </c>
      <c r="BA1" s="178">
        <v>44287</v>
      </c>
      <c r="BB1" s="178">
        <v>44317</v>
      </c>
      <c r="BC1" s="178">
        <v>44348</v>
      </c>
      <c r="BD1" s="178">
        <v>44378</v>
      </c>
      <c r="BE1" s="178">
        <v>44409</v>
      </c>
      <c r="BF1" s="178">
        <v>44440</v>
      </c>
      <c r="BG1" s="178">
        <v>44470</v>
      </c>
      <c r="BH1" s="178">
        <v>44501</v>
      </c>
      <c r="BI1" s="178">
        <v>44531</v>
      </c>
      <c r="BJ1" s="178">
        <v>44562</v>
      </c>
      <c r="BK1" s="178">
        <v>44593</v>
      </c>
      <c r="BL1" s="178">
        <v>44621</v>
      </c>
      <c r="BM1" s="178">
        <v>44652</v>
      </c>
      <c r="BN1" s="178">
        <v>44682</v>
      </c>
      <c r="BO1" s="178">
        <v>44713</v>
      </c>
      <c r="BP1" s="178">
        <v>44743</v>
      </c>
      <c r="BQ1" s="178">
        <v>44774</v>
      </c>
      <c r="BR1" s="178">
        <v>44805</v>
      </c>
      <c r="BS1" s="178">
        <v>44835</v>
      </c>
      <c r="BT1" s="178">
        <v>44866</v>
      </c>
      <c r="BU1" s="178">
        <v>44896</v>
      </c>
      <c r="BV1" s="178">
        <v>44927</v>
      </c>
      <c r="BW1" s="178">
        <v>44958</v>
      </c>
      <c r="BX1" s="178">
        <v>44986</v>
      </c>
      <c r="BY1" s="178">
        <v>45017</v>
      </c>
      <c r="BZ1" s="178">
        <v>45047</v>
      </c>
      <c r="CA1" s="178">
        <v>45078</v>
      </c>
      <c r="CB1" s="178">
        <v>45108</v>
      </c>
      <c r="CC1" s="178">
        <v>45139</v>
      </c>
      <c r="CD1" s="178">
        <v>45170</v>
      </c>
      <c r="CE1" s="178">
        <v>45200</v>
      </c>
      <c r="CF1" s="178">
        <v>45231</v>
      </c>
      <c r="CG1" s="178">
        <v>45261</v>
      </c>
      <c r="CH1" s="178">
        <v>45292</v>
      </c>
      <c r="CI1" s="178">
        <v>45323</v>
      </c>
      <c r="CJ1" s="178">
        <v>45352</v>
      </c>
      <c r="CK1" s="178">
        <v>45383</v>
      </c>
      <c r="CL1" s="178">
        <v>45413</v>
      </c>
      <c r="CM1" s="178">
        <v>45444</v>
      </c>
      <c r="CN1" s="178">
        <v>45474</v>
      </c>
      <c r="CO1" s="178">
        <v>45505</v>
      </c>
      <c r="CP1" s="178">
        <v>45536</v>
      </c>
      <c r="CQ1" s="178">
        <v>45566</v>
      </c>
      <c r="CR1" s="178">
        <v>45597</v>
      </c>
      <c r="CS1" s="178">
        <v>45627</v>
      </c>
      <c r="CT1" s="178">
        <v>45658</v>
      </c>
      <c r="CU1" s="178">
        <v>45689</v>
      </c>
      <c r="CV1" s="178">
        <v>45717</v>
      </c>
      <c r="CW1" s="178">
        <v>45748</v>
      </c>
      <c r="CX1" s="178">
        <v>45778</v>
      </c>
      <c r="CY1" s="178">
        <v>45809</v>
      </c>
      <c r="CZ1" s="178">
        <v>45839</v>
      </c>
    </row>
    <row r="2" spans="1:104" s="4" customFormat="1" ht="13.15" customHeight="1" x14ac:dyDescent="0.2">
      <c r="B2" s="81"/>
      <c r="C2" s="81"/>
      <c r="D2" s="28"/>
      <c r="E2" s="90"/>
      <c r="F2" s="91"/>
      <c r="G2" s="91"/>
      <c r="H2" s="92"/>
      <c r="I2" s="92"/>
      <c r="J2" s="92"/>
      <c r="K2" s="132"/>
      <c r="L2" s="132"/>
      <c r="M2" s="132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  <c r="CU2" s="91"/>
      <c r="CV2" s="91"/>
      <c r="CW2" s="91"/>
      <c r="CX2" s="91"/>
      <c r="CY2" s="91"/>
      <c r="CZ2" s="91"/>
    </row>
    <row r="3" spans="1:104" s="81" customFormat="1" x14ac:dyDescent="0.2">
      <c r="A3" s="81" t="str">
        <f>D3</f>
        <v>San Dimas Community Hospital - Client ID H3170</v>
      </c>
      <c r="D3" s="76" t="s">
        <v>175</v>
      </c>
      <c r="E3" s="77"/>
      <c r="F3" s="78"/>
      <c r="G3" s="111"/>
      <c r="H3" s="80"/>
      <c r="I3" s="80"/>
      <c r="J3" s="47"/>
      <c r="K3" s="133"/>
      <c r="L3" s="133"/>
      <c r="M3" s="133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111"/>
      <c r="CU3" s="111"/>
      <c r="CV3" s="111"/>
      <c r="CW3" s="111"/>
      <c r="CX3" s="111"/>
      <c r="CY3" s="111"/>
      <c r="CZ3" s="111"/>
    </row>
    <row r="4" spans="1:104" s="4" customFormat="1" ht="13.15" customHeight="1" x14ac:dyDescent="0.2">
      <c r="A4" s="81" t="str">
        <f t="shared" ref="A4:A18" si="0">A3</f>
        <v>San Dimas Community Hospital - Client ID H3170</v>
      </c>
      <c r="B4" s="81" t="str">
        <f>D4</f>
        <v>PRIME EPO PLAN (Self-Insured)</v>
      </c>
      <c r="C4" s="81" t="str">
        <f>A4&amp;B4&amp;F4</f>
        <v>San Dimas Community Hospital - Client ID H3170PRIME EPO PLAN (Self-Insured)EE</v>
      </c>
      <c r="D4" s="64" t="s">
        <v>23</v>
      </c>
      <c r="E4" s="65" t="s">
        <v>188</v>
      </c>
      <c r="F4" s="66" t="s">
        <v>11</v>
      </c>
      <c r="G4" s="238">
        <v>109</v>
      </c>
      <c r="H4" s="150">
        <v>671</v>
      </c>
      <c r="I4" s="152">
        <f>+H4-J4</f>
        <v>616.83000000000004</v>
      </c>
      <c r="J4" s="152">
        <v>54.169999999999959</v>
      </c>
      <c r="K4" s="27" t="str">
        <f>+"Total:"&amp;TEXT(H4/L4-1,"0.00%")&amp;"/ EE:"&amp;TEXT(J4/M4-1,"0.00%")</f>
        <v>Total:18.99%/ EE:0.00%</v>
      </c>
      <c r="L4" s="27">
        <f>+[2]Legacy!E4</f>
        <v>563.91999999999996</v>
      </c>
      <c r="M4" s="27">
        <f>+[2]Legacy!G4</f>
        <v>54.169999999999959</v>
      </c>
      <c r="N4" s="161">
        <v>134</v>
      </c>
      <c r="O4" s="161">
        <v>135</v>
      </c>
      <c r="P4" s="161">
        <v>131</v>
      </c>
      <c r="Q4" s="161">
        <v>127</v>
      </c>
      <c r="R4" s="161">
        <v>130</v>
      </c>
      <c r="S4" s="161">
        <v>127</v>
      </c>
      <c r="T4" s="161">
        <v>124</v>
      </c>
      <c r="U4" s="161">
        <v>122</v>
      </c>
      <c r="V4" s="161">
        <v>123</v>
      </c>
      <c r="W4" s="161">
        <v>123</v>
      </c>
      <c r="X4" s="161">
        <v>120</v>
      </c>
      <c r="Y4" s="161">
        <v>127</v>
      </c>
      <c r="Z4" s="161">
        <v>129</v>
      </c>
      <c r="AA4" s="161">
        <v>118</v>
      </c>
      <c r="AB4" s="161">
        <v>117</v>
      </c>
      <c r="AC4" s="161">
        <v>116</v>
      </c>
      <c r="AD4" s="161">
        <v>117</v>
      </c>
      <c r="AE4" s="161">
        <v>113</v>
      </c>
      <c r="AF4" s="161">
        <v>112</v>
      </c>
      <c r="AG4" s="161">
        <v>112</v>
      </c>
      <c r="AH4" s="161">
        <v>109</v>
      </c>
      <c r="AI4" s="161">
        <v>109</v>
      </c>
      <c r="AJ4" s="161">
        <v>106</v>
      </c>
      <c r="AK4" s="161">
        <v>106</v>
      </c>
      <c r="AL4" s="161">
        <v>116</v>
      </c>
      <c r="AM4" s="161">
        <v>115</v>
      </c>
      <c r="AN4" s="161">
        <v>118</v>
      </c>
      <c r="AO4" s="161">
        <v>113</v>
      </c>
      <c r="AP4" s="161">
        <v>117</v>
      </c>
      <c r="AQ4" s="161">
        <v>110</v>
      </c>
      <c r="AR4" s="161">
        <v>117</v>
      </c>
      <c r="AS4" s="161">
        <v>117</v>
      </c>
      <c r="AT4" s="161">
        <v>115</v>
      </c>
      <c r="AU4" s="161">
        <v>114</v>
      </c>
      <c r="AV4" s="161">
        <v>114</v>
      </c>
      <c r="AW4" s="238">
        <v>113</v>
      </c>
      <c r="AX4" s="238">
        <v>119</v>
      </c>
      <c r="AY4" s="238">
        <v>116</v>
      </c>
      <c r="AZ4" s="238">
        <v>116</v>
      </c>
      <c r="BA4" s="238">
        <v>116</v>
      </c>
      <c r="BB4" s="238">
        <v>114</v>
      </c>
      <c r="BC4" s="238">
        <v>113</v>
      </c>
      <c r="BD4" s="238">
        <v>112</v>
      </c>
      <c r="BE4" s="238">
        <v>108</v>
      </c>
      <c r="BF4" s="238">
        <v>104</v>
      </c>
      <c r="BG4" s="238">
        <v>97</v>
      </c>
      <c r="BH4" s="238">
        <v>96</v>
      </c>
      <c r="BI4" s="238">
        <v>93</v>
      </c>
      <c r="BJ4" s="238">
        <v>94</v>
      </c>
      <c r="BK4" s="238">
        <v>93</v>
      </c>
      <c r="BL4" s="238">
        <v>88</v>
      </c>
      <c r="BM4" s="238">
        <v>89</v>
      </c>
      <c r="BN4" s="238">
        <v>87</v>
      </c>
      <c r="BO4" s="238">
        <v>86</v>
      </c>
      <c r="BP4" s="238">
        <v>90</v>
      </c>
      <c r="BQ4" s="238">
        <v>90</v>
      </c>
      <c r="BR4" s="238">
        <v>90</v>
      </c>
      <c r="BS4" s="238">
        <v>85</v>
      </c>
      <c r="BT4" s="238">
        <v>86</v>
      </c>
      <c r="BU4" s="238">
        <v>82</v>
      </c>
      <c r="BV4" s="238">
        <v>91</v>
      </c>
      <c r="BW4" s="238">
        <v>90</v>
      </c>
      <c r="BX4" s="238">
        <v>89</v>
      </c>
      <c r="BY4" s="238">
        <v>89</v>
      </c>
      <c r="BZ4" s="238">
        <v>88</v>
      </c>
      <c r="CA4" s="238">
        <v>97</v>
      </c>
      <c r="CB4" s="238">
        <v>95</v>
      </c>
      <c r="CC4" s="238">
        <v>97</v>
      </c>
      <c r="CD4" s="238">
        <v>93</v>
      </c>
      <c r="CE4" s="238">
        <v>94</v>
      </c>
      <c r="CF4" s="238">
        <v>96</v>
      </c>
      <c r="CG4" s="238">
        <v>93</v>
      </c>
      <c r="CH4" s="238">
        <v>89</v>
      </c>
      <c r="CI4" s="238">
        <v>94</v>
      </c>
      <c r="CJ4" s="238">
        <v>96</v>
      </c>
      <c r="CK4" s="238">
        <v>96</v>
      </c>
      <c r="CL4" s="238">
        <v>99</v>
      </c>
      <c r="CM4" s="238">
        <v>97</v>
      </c>
      <c r="CN4" s="238">
        <v>102</v>
      </c>
      <c r="CO4" s="238">
        <v>107</v>
      </c>
      <c r="CP4" s="238">
        <v>108</v>
      </c>
      <c r="CQ4" s="238">
        <v>104</v>
      </c>
      <c r="CR4" s="238">
        <v>102</v>
      </c>
      <c r="CS4" s="238">
        <v>104</v>
      </c>
      <c r="CT4" s="238">
        <v>110</v>
      </c>
      <c r="CU4" s="238">
        <v>110</v>
      </c>
      <c r="CV4" s="238">
        <v>111</v>
      </c>
      <c r="CW4" s="238">
        <v>107</v>
      </c>
      <c r="CX4" s="377">
        <v>108</v>
      </c>
      <c r="CY4" s="238">
        <v>109</v>
      </c>
      <c r="CZ4" s="238">
        <v>109</v>
      </c>
    </row>
    <row r="5" spans="1:104" s="4" customFormat="1" ht="13.15" customHeight="1" x14ac:dyDescent="0.2">
      <c r="A5" s="81" t="str">
        <f t="shared" si="0"/>
        <v>San Dimas Community Hospital - Client ID H3170</v>
      </c>
      <c r="B5" s="81" t="str">
        <f>B4</f>
        <v>PRIME EPO PLAN (Self-Insured)</v>
      </c>
      <c r="C5" s="81" t="str">
        <f>A5&amp;B5&amp;F5</f>
        <v>San Dimas Community Hospital - Client ID H3170PRIME EPO PLAN (Self-Insured)EE &amp; Spouse</v>
      </c>
      <c r="D5" s="22"/>
      <c r="E5" s="15"/>
      <c r="F5" s="66" t="s">
        <v>18</v>
      </c>
      <c r="G5" s="238">
        <v>21</v>
      </c>
      <c r="H5" s="150">
        <v>1409.16</v>
      </c>
      <c r="I5" s="152">
        <f>+H5-J5</f>
        <v>1271.75</v>
      </c>
      <c r="J5" s="152">
        <v>137.40999999999997</v>
      </c>
      <c r="K5" s="27" t="str">
        <f>+"Total:"&amp;TEXT(H5/L5-1,"0.00%")&amp;"/ EE:"&amp;TEXT(J5/M5-1,"0.00%")</f>
        <v>Total:18.99%/ EE:0.00%</v>
      </c>
      <c r="L5" s="27">
        <f>+[2]Legacy!E5</f>
        <v>1184.28</v>
      </c>
      <c r="M5" s="27">
        <f>+[2]Legacy!G5</f>
        <v>137.40999999999997</v>
      </c>
      <c r="N5" s="161">
        <v>24</v>
      </c>
      <c r="O5" s="161">
        <v>24</v>
      </c>
      <c r="P5" s="161">
        <v>24</v>
      </c>
      <c r="Q5" s="161">
        <v>24</v>
      </c>
      <c r="R5" s="161">
        <v>24</v>
      </c>
      <c r="S5" s="161">
        <v>25</v>
      </c>
      <c r="T5" s="161">
        <v>27</v>
      </c>
      <c r="U5" s="161">
        <v>28</v>
      </c>
      <c r="V5" s="161">
        <v>27</v>
      </c>
      <c r="W5" s="161">
        <v>27</v>
      </c>
      <c r="X5" s="161">
        <v>27</v>
      </c>
      <c r="Y5" s="161">
        <v>27</v>
      </c>
      <c r="Z5" s="161">
        <v>23</v>
      </c>
      <c r="AA5" s="161">
        <v>24</v>
      </c>
      <c r="AB5" s="161">
        <v>24</v>
      </c>
      <c r="AC5" s="161">
        <v>23</v>
      </c>
      <c r="AD5" s="161">
        <v>23</v>
      </c>
      <c r="AE5" s="161">
        <v>23</v>
      </c>
      <c r="AF5" s="161">
        <v>21</v>
      </c>
      <c r="AG5" s="161">
        <v>22</v>
      </c>
      <c r="AH5" s="161">
        <v>23</v>
      </c>
      <c r="AI5" s="161">
        <v>24</v>
      </c>
      <c r="AJ5" s="161">
        <v>22</v>
      </c>
      <c r="AK5" s="161">
        <v>22</v>
      </c>
      <c r="AL5" s="161">
        <v>23</v>
      </c>
      <c r="AM5" s="161">
        <v>22</v>
      </c>
      <c r="AN5" s="161">
        <v>21</v>
      </c>
      <c r="AO5" s="161">
        <v>21</v>
      </c>
      <c r="AP5" s="161">
        <v>20</v>
      </c>
      <c r="AQ5" s="161">
        <v>19</v>
      </c>
      <c r="AR5" s="161">
        <v>17</v>
      </c>
      <c r="AS5" s="161">
        <v>17</v>
      </c>
      <c r="AT5" s="161">
        <v>18</v>
      </c>
      <c r="AU5" s="161">
        <v>20</v>
      </c>
      <c r="AV5" s="161">
        <v>21</v>
      </c>
      <c r="AW5" s="238">
        <v>20</v>
      </c>
      <c r="AX5" s="238">
        <v>21</v>
      </c>
      <c r="AY5" s="238">
        <v>22</v>
      </c>
      <c r="AZ5" s="238">
        <v>21</v>
      </c>
      <c r="BA5" s="238">
        <v>21</v>
      </c>
      <c r="BB5" s="238">
        <v>22</v>
      </c>
      <c r="BC5" s="238">
        <v>22</v>
      </c>
      <c r="BD5" s="238">
        <v>21</v>
      </c>
      <c r="BE5" s="238">
        <v>21</v>
      </c>
      <c r="BF5" s="238">
        <v>20</v>
      </c>
      <c r="BG5" s="238">
        <v>20</v>
      </c>
      <c r="BH5" s="238">
        <v>19</v>
      </c>
      <c r="BI5" s="238">
        <v>19</v>
      </c>
      <c r="BJ5" s="238">
        <v>20</v>
      </c>
      <c r="BK5" s="238">
        <v>20</v>
      </c>
      <c r="BL5" s="238">
        <v>18</v>
      </c>
      <c r="BM5" s="238">
        <v>19</v>
      </c>
      <c r="BN5" s="238">
        <v>18</v>
      </c>
      <c r="BO5" s="238">
        <v>19</v>
      </c>
      <c r="BP5" s="238">
        <v>20</v>
      </c>
      <c r="BQ5" s="238">
        <v>18</v>
      </c>
      <c r="BR5" s="238">
        <v>18</v>
      </c>
      <c r="BS5" s="238">
        <v>18</v>
      </c>
      <c r="BT5" s="238">
        <v>19</v>
      </c>
      <c r="BU5" s="238">
        <v>20</v>
      </c>
      <c r="BV5" s="238">
        <v>23</v>
      </c>
      <c r="BW5" s="238">
        <v>24</v>
      </c>
      <c r="BX5" s="238">
        <v>24</v>
      </c>
      <c r="BY5" s="238">
        <v>24</v>
      </c>
      <c r="BZ5" s="238">
        <v>21</v>
      </c>
      <c r="CA5" s="238">
        <v>20</v>
      </c>
      <c r="CB5" s="238">
        <v>20</v>
      </c>
      <c r="CC5" s="238">
        <v>19</v>
      </c>
      <c r="CD5" s="238">
        <v>19</v>
      </c>
      <c r="CE5" s="238">
        <v>19</v>
      </c>
      <c r="CF5" s="238">
        <v>17</v>
      </c>
      <c r="CG5" s="238">
        <v>17</v>
      </c>
      <c r="CH5" s="238">
        <v>20</v>
      </c>
      <c r="CI5" s="238">
        <v>21</v>
      </c>
      <c r="CJ5" s="238">
        <v>20</v>
      </c>
      <c r="CK5" s="238">
        <v>19</v>
      </c>
      <c r="CL5" s="238">
        <v>21</v>
      </c>
      <c r="CM5" s="238">
        <v>20</v>
      </c>
      <c r="CN5" s="238">
        <v>21</v>
      </c>
      <c r="CO5" s="238">
        <v>22</v>
      </c>
      <c r="CP5" s="238">
        <v>21</v>
      </c>
      <c r="CQ5" s="238">
        <v>21</v>
      </c>
      <c r="CR5" s="238">
        <v>21</v>
      </c>
      <c r="CS5" s="238">
        <v>22</v>
      </c>
      <c r="CT5" s="238">
        <v>22</v>
      </c>
      <c r="CU5" s="238">
        <v>24</v>
      </c>
      <c r="CV5" s="238">
        <v>24</v>
      </c>
      <c r="CW5" s="238">
        <v>23</v>
      </c>
      <c r="CX5" s="377">
        <v>23</v>
      </c>
      <c r="CY5" s="238">
        <v>22</v>
      </c>
      <c r="CZ5" s="238">
        <v>21</v>
      </c>
    </row>
    <row r="6" spans="1:104" s="4" customFormat="1" ht="13.15" customHeight="1" x14ac:dyDescent="0.2">
      <c r="A6" s="81" t="str">
        <f t="shared" si="0"/>
        <v>San Dimas Community Hospital - Client ID H3170</v>
      </c>
      <c r="B6" s="81" t="str">
        <f>B5</f>
        <v>PRIME EPO PLAN (Self-Insured)</v>
      </c>
      <c r="C6" s="81" t="str">
        <f>A6&amp;B6&amp;F6</f>
        <v>San Dimas Community Hospital - Client ID H3170PRIME EPO PLAN (Self-Insured)EE &amp; Child(ren)</v>
      </c>
      <c r="D6" s="22"/>
      <c r="E6" s="15"/>
      <c r="F6" s="66" t="s">
        <v>19</v>
      </c>
      <c r="G6" s="238">
        <v>44</v>
      </c>
      <c r="H6" s="150">
        <v>1268.22</v>
      </c>
      <c r="I6" s="152">
        <f>+H6-J6</f>
        <v>1155.79</v>
      </c>
      <c r="J6" s="152">
        <v>112.42999999999995</v>
      </c>
      <c r="K6" s="27" t="str">
        <f>+"Total:"&amp;TEXT(H6/L6-1,"0.00%")&amp;"/ EE:"&amp;TEXT(J6/M6-1,"0.00%")</f>
        <v>Total:18.99%/ EE:0.00%</v>
      </c>
      <c r="L6" s="27">
        <f>+[2]Legacy!E6</f>
        <v>1065.8399999999999</v>
      </c>
      <c r="M6" s="27">
        <f>+[2]Legacy!G6</f>
        <v>112.42999999999995</v>
      </c>
      <c r="N6" s="161">
        <v>46</v>
      </c>
      <c r="O6" s="161">
        <v>47</v>
      </c>
      <c r="P6" s="161">
        <v>47</v>
      </c>
      <c r="Q6" s="161">
        <v>50</v>
      </c>
      <c r="R6" s="161">
        <v>50</v>
      </c>
      <c r="S6" s="161">
        <v>50</v>
      </c>
      <c r="T6" s="161">
        <v>51</v>
      </c>
      <c r="U6" s="161">
        <v>51</v>
      </c>
      <c r="V6" s="161">
        <v>51</v>
      </c>
      <c r="W6" s="161">
        <v>49</v>
      </c>
      <c r="X6" s="161">
        <v>49</v>
      </c>
      <c r="Y6" s="161">
        <v>49</v>
      </c>
      <c r="Z6" s="161">
        <v>60</v>
      </c>
      <c r="AA6" s="161">
        <v>59</v>
      </c>
      <c r="AB6" s="161">
        <v>58</v>
      </c>
      <c r="AC6" s="161">
        <v>60</v>
      </c>
      <c r="AD6" s="161">
        <v>59</v>
      </c>
      <c r="AE6" s="161">
        <v>59</v>
      </c>
      <c r="AF6" s="161">
        <v>57</v>
      </c>
      <c r="AG6" s="161">
        <v>55</v>
      </c>
      <c r="AH6" s="161">
        <v>51</v>
      </c>
      <c r="AI6" s="161">
        <v>52</v>
      </c>
      <c r="AJ6" s="161">
        <v>50</v>
      </c>
      <c r="AK6" s="161">
        <v>50</v>
      </c>
      <c r="AL6" s="161">
        <v>47</v>
      </c>
      <c r="AM6" s="161">
        <v>45</v>
      </c>
      <c r="AN6" s="161">
        <v>45</v>
      </c>
      <c r="AO6" s="161">
        <v>43</v>
      </c>
      <c r="AP6" s="161">
        <v>42</v>
      </c>
      <c r="AQ6" s="161">
        <v>43</v>
      </c>
      <c r="AR6" s="161">
        <v>45</v>
      </c>
      <c r="AS6" s="161">
        <v>42</v>
      </c>
      <c r="AT6" s="161">
        <v>43</v>
      </c>
      <c r="AU6" s="161">
        <v>43</v>
      </c>
      <c r="AV6" s="161">
        <v>44</v>
      </c>
      <c r="AW6" s="238">
        <v>44</v>
      </c>
      <c r="AX6" s="238">
        <v>44</v>
      </c>
      <c r="AY6" s="238">
        <v>44</v>
      </c>
      <c r="AZ6" s="238">
        <v>44</v>
      </c>
      <c r="BA6" s="238">
        <v>45</v>
      </c>
      <c r="BB6" s="238">
        <v>44</v>
      </c>
      <c r="BC6" s="238">
        <v>43</v>
      </c>
      <c r="BD6" s="238">
        <v>42</v>
      </c>
      <c r="BE6" s="238">
        <v>42</v>
      </c>
      <c r="BF6" s="238">
        <v>43</v>
      </c>
      <c r="BG6" s="238">
        <v>41</v>
      </c>
      <c r="BH6" s="238">
        <v>41</v>
      </c>
      <c r="BI6" s="238">
        <v>40</v>
      </c>
      <c r="BJ6" s="238">
        <v>44</v>
      </c>
      <c r="BK6" s="238">
        <v>45</v>
      </c>
      <c r="BL6" s="238">
        <v>42</v>
      </c>
      <c r="BM6" s="238">
        <v>43</v>
      </c>
      <c r="BN6" s="238">
        <v>40</v>
      </c>
      <c r="BO6" s="238">
        <v>43</v>
      </c>
      <c r="BP6" s="238">
        <v>43</v>
      </c>
      <c r="BQ6" s="238">
        <v>41</v>
      </c>
      <c r="BR6" s="238">
        <v>41</v>
      </c>
      <c r="BS6" s="238">
        <v>42</v>
      </c>
      <c r="BT6" s="238">
        <v>40</v>
      </c>
      <c r="BU6" s="238">
        <v>39</v>
      </c>
      <c r="BV6" s="238">
        <v>40</v>
      </c>
      <c r="BW6" s="238">
        <v>40</v>
      </c>
      <c r="BX6" s="238">
        <v>41</v>
      </c>
      <c r="BY6" s="238">
        <v>41</v>
      </c>
      <c r="BZ6" s="238">
        <v>40</v>
      </c>
      <c r="CA6" s="238">
        <v>40</v>
      </c>
      <c r="CB6" s="238">
        <v>41</v>
      </c>
      <c r="CC6" s="238">
        <v>39</v>
      </c>
      <c r="CD6" s="238">
        <v>41</v>
      </c>
      <c r="CE6" s="238">
        <v>39</v>
      </c>
      <c r="CF6" s="238">
        <v>38</v>
      </c>
      <c r="CG6" s="238">
        <v>37</v>
      </c>
      <c r="CH6" s="238">
        <v>37</v>
      </c>
      <c r="CI6" s="238">
        <v>36</v>
      </c>
      <c r="CJ6" s="238">
        <v>37</v>
      </c>
      <c r="CK6" s="238">
        <v>39</v>
      </c>
      <c r="CL6" s="238">
        <v>39</v>
      </c>
      <c r="CM6" s="238">
        <v>39</v>
      </c>
      <c r="CN6" s="238">
        <v>34</v>
      </c>
      <c r="CO6" s="238">
        <v>35</v>
      </c>
      <c r="CP6" s="238">
        <v>35</v>
      </c>
      <c r="CQ6" s="238">
        <v>37</v>
      </c>
      <c r="CR6" s="238">
        <v>38</v>
      </c>
      <c r="CS6" s="238">
        <v>40</v>
      </c>
      <c r="CT6" s="238">
        <v>42</v>
      </c>
      <c r="CU6" s="238">
        <v>43</v>
      </c>
      <c r="CV6" s="238">
        <v>45</v>
      </c>
      <c r="CW6" s="238">
        <v>43</v>
      </c>
      <c r="CX6" s="377">
        <v>44</v>
      </c>
      <c r="CY6" s="238">
        <v>44</v>
      </c>
      <c r="CZ6" s="238">
        <v>44</v>
      </c>
    </row>
    <row r="7" spans="1:104" s="4" customFormat="1" ht="13.15" customHeight="1" x14ac:dyDescent="0.2">
      <c r="A7" s="81" t="str">
        <f t="shared" si="0"/>
        <v>San Dimas Community Hospital - Client ID H3170</v>
      </c>
      <c r="B7" s="81" t="str">
        <f>B6</f>
        <v>PRIME EPO PLAN (Self-Insured)</v>
      </c>
      <c r="C7" s="81" t="str">
        <f>A7&amp;B7&amp;F7</f>
        <v>San Dimas Community Hospital - Client ID H3170PRIME EPO PLAN (Self-Insured)EE &amp; Family</v>
      </c>
      <c r="D7" s="22"/>
      <c r="E7" s="15"/>
      <c r="F7" s="66" t="s">
        <v>12</v>
      </c>
      <c r="G7" s="239">
        <v>23</v>
      </c>
      <c r="H7" s="151">
        <v>2113.73</v>
      </c>
      <c r="I7" s="153">
        <f>+H7-J7</f>
        <v>1832.66</v>
      </c>
      <c r="J7" s="153">
        <v>281.06999999999994</v>
      </c>
      <c r="K7" s="27" t="str">
        <f>+"Total:"&amp;TEXT(H7/L7-1,"0.00%")&amp;"/ EE:"&amp;TEXT(J7/M7-1,"0.00%")</f>
        <v>Total:18.99%/ EE:0.00%</v>
      </c>
      <c r="L7" s="27">
        <f>+[2]Legacy!E7</f>
        <v>1776.42</v>
      </c>
      <c r="M7" s="27">
        <f>+[2]Legacy!G7</f>
        <v>281.06999999999994</v>
      </c>
      <c r="N7" s="162">
        <v>45</v>
      </c>
      <c r="O7" s="162">
        <v>46</v>
      </c>
      <c r="P7" s="162">
        <v>46</v>
      </c>
      <c r="Q7" s="162">
        <v>46</v>
      </c>
      <c r="R7" s="162">
        <v>45</v>
      </c>
      <c r="S7" s="162">
        <v>45</v>
      </c>
      <c r="T7" s="162">
        <v>45</v>
      </c>
      <c r="U7" s="162">
        <v>44</v>
      </c>
      <c r="V7" s="162">
        <v>46</v>
      </c>
      <c r="W7" s="162">
        <v>45</v>
      </c>
      <c r="X7" s="162">
        <v>41</v>
      </c>
      <c r="Y7" s="162">
        <v>41</v>
      </c>
      <c r="Z7" s="162">
        <v>40</v>
      </c>
      <c r="AA7" s="162">
        <v>41</v>
      </c>
      <c r="AB7" s="162">
        <v>41</v>
      </c>
      <c r="AC7" s="162">
        <v>41</v>
      </c>
      <c r="AD7" s="162">
        <v>41</v>
      </c>
      <c r="AE7" s="162">
        <v>42</v>
      </c>
      <c r="AF7" s="162">
        <v>38</v>
      </c>
      <c r="AG7" s="162">
        <v>38</v>
      </c>
      <c r="AH7" s="162">
        <v>37</v>
      </c>
      <c r="AI7" s="162">
        <v>38</v>
      </c>
      <c r="AJ7" s="162">
        <v>41</v>
      </c>
      <c r="AK7" s="162">
        <v>41</v>
      </c>
      <c r="AL7" s="162">
        <v>44</v>
      </c>
      <c r="AM7" s="162">
        <v>44</v>
      </c>
      <c r="AN7" s="162">
        <v>43</v>
      </c>
      <c r="AO7" s="162">
        <v>42</v>
      </c>
      <c r="AP7" s="162">
        <v>42</v>
      </c>
      <c r="AQ7" s="162">
        <v>39</v>
      </c>
      <c r="AR7" s="162">
        <v>41</v>
      </c>
      <c r="AS7" s="162">
        <v>43</v>
      </c>
      <c r="AT7" s="162">
        <v>43</v>
      </c>
      <c r="AU7" s="162">
        <v>41</v>
      </c>
      <c r="AV7" s="162">
        <v>39</v>
      </c>
      <c r="AW7" s="239">
        <v>40</v>
      </c>
      <c r="AX7" s="239">
        <v>36</v>
      </c>
      <c r="AY7" s="239">
        <v>37</v>
      </c>
      <c r="AZ7" s="239">
        <v>38</v>
      </c>
      <c r="BA7" s="239">
        <v>38</v>
      </c>
      <c r="BB7" s="239">
        <v>38</v>
      </c>
      <c r="BC7" s="239">
        <v>37</v>
      </c>
      <c r="BD7" s="239">
        <v>37</v>
      </c>
      <c r="BE7" s="239">
        <v>35</v>
      </c>
      <c r="BF7" s="239">
        <v>33</v>
      </c>
      <c r="BG7" s="239">
        <v>30</v>
      </c>
      <c r="BH7" s="239">
        <v>29</v>
      </c>
      <c r="BI7" s="239">
        <v>28</v>
      </c>
      <c r="BJ7" s="239">
        <v>27</v>
      </c>
      <c r="BK7" s="239">
        <v>27</v>
      </c>
      <c r="BL7" s="239">
        <v>26</v>
      </c>
      <c r="BM7" s="239">
        <v>26</v>
      </c>
      <c r="BN7" s="239">
        <v>25</v>
      </c>
      <c r="BO7" s="239">
        <v>26</v>
      </c>
      <c r="BP7" s="239">
        <v>25</v>
      </c>
      <c r="BQ7" s="239">
        <v>24</v>
      </c>
      <c r="BR7" s="239">
        <v>24</v>
      </c>
      <c r="BS7" s="239">
        <v>24</v>
      </c>
      <c r="BT7" s="239">
        <v>24</v>
      </c>
      <c r="BU7" s="239">
        <v>23</v>
      </c>
      <c r="BV7" s="239">
        <v>22</v>
      </c>
      <c r="BW7" s="239">
        <v>22</v>
      </c>
      <c r="BX7" s="239">
        <v>22</v>
      </c>
      <c r="BY7" s="239">
        <v>22</v>
      </c>
      <c r="BZ7" s="239">
        <v>23</v>
      </c>
      <c r="CA7" s="239">
        <v>21</v>
      </c>
      <c r="CB7" s="239">
        <v>24</v>
      </c>
      <c r="CC7" s="239">
        <v>24</v>
      </c>
      <c r="CD7" s="239">
        <v>23</v>
      </c>
      <c r="CE7" s="239">
        <v>23</v>
      </c>
      <c r="CF7" s="239">
        <v>25</v>
      </c>
      <c r="CG7" s="239">
        <v>24</v>
      </c>
      <c r="CH7" s="239">
        <v>26</v>
      </c>
      <c r="CI7" s="239">
        <v>27</v>
      </c>
      <c r="CJ7" s="239">
        <v>27</v>
      </c>
      <c r="CK7" s="239">
        <v>26</v>
      </c>
      <c r="CL7" s="239">
        <v>25</v>
      </c>
      <c r="CM7" s="239">
        <v>25</v>
      </c>
      <c r="CN7" s="239">
        <v>25</v>
      </c>
      <c r="CO7" s="239">
        <v>26</v>
      </c>
      <c r="CP7" s="239">
        <v>27</v>
      </c>
      <c r="CQ7" s="239">
        <v>27</v>
      </c>
      <c r="CR7" s="239">
        <v>26</v>
      </c>
      <c r="CS7" s="239">
        <v>26</v>
      </c>
      <c r="CT7" s="239">
        <v>26</v>
      </c>
      <c r="CU7" s="239">
        <v>25</v>
      </c>
      <c r="CV7" s="239">
        <v>26</v>
      </c>
      <c r="CW7" s="239">
        <v>25</v>
      </c>
      <c r="CX7" s="378">
        <v>24</v>
      </c>
      <c r="CY7" s="239">
        <v>24</v>
      </c>
      <c r="CZ7" s="239">
        <v>23</v>
      </c>
    </row>
    <row r="8" spans="1:104" s="4" customFormat="1" ht="13.15" customHeight="1" x14ac:dyDescent="0.2">
      <c r="A8" s="81" t="str">
        <f t="shared" si="0"/>
        <v>San Dimas Community Hospital - Client ID H3170</v>
      </c>
      <c r="B8" s="81" t="str">
        <f>B7</f>
        <v>PRIME EPO PLAN (Self-Insured)</v>
      </c>
      <c r="C8" s="81"/>
      <c r="D8" s="20"/>
      <c r="E8" s="15"/>
      <c r="F8" s="69" t="s">
        <v>7</v>
      </c>
      <c r="G8" s="67">
        <f>SUM(G4:G7)</f>
        <v>197</v>
      </c>
      <c r="H8" s="70">
        <f>SUMPRODUCT(H4:H7,$G4:$G7)</f>
        <v>207148.83000000002</v>
      </c>
      <c r="I8" s="70">
        <f>SUMPRODUCT(I4:I7,$G4:$G7)</f>
        <v>186947.15999999997</v>
      </c>
      <c r="J8" s="70">
        <f>SUMPRODUCT(J4:J7,$G4:$G7)</f>
        <v>20201.669999999991</v>
      </c>
      <c r="K8" s="34"/>
      <c r="L8" s="34"/>
      <c r="M8" s="34"/>
      <c r="N8" s="67">
        <v>249</v>
      </c>
      <c r="O8" s="67">
        <v>252</v>
      </c>
      <c r="P8" s="67">
        <v>248</v>
      </c>
      <c r="Q8" s="67">
        <v>247</v>
      </c>
      <c r="R8" s="67">
        <v>249</v>
      </c>
      <c r="S8" s="67">
        <f t="shared" ref="S8:X8" si="1">SUM(S4:S7)</f>
        <v>247</v>
      </c>
      <c r="T8" s="67">
        <f t="shared" si="1"/>
        <v>247</v>
      </c>
      <c r="U8" s="67">
        <f t="shared" si="1"/>
        <v>245</v>
      </c>
      <c r="V8" s="67">
        <f t="shared" si="1"/>
        <v>247</v>
      </c>
      <c r="W8" s="67">
        <f t="shared" si="1"/>
        <v>244</v>
      </c>
      <c r="X8" s="67">
        <f t="shared" si="1"/>
        <v>237</v>
      </c>
      <c r="Y8" s="67">
        <f t="shared" ref="Y8:AD8" si="2">SUM(Y4:Y7)</f>
        <v>244</v>
      </c>
      <c r="Z8" s="67">
        <f t="shared" si="2"/>
        <v>252</v>
      </c>
      <c r="AA8" s="67">
        <f t="shared" si="2"/>
        <v>242</v>
      </c>
      <c r="AB8" s="67">
        <f t="shared" si="2"/>
        <v>240</v>
      </c>
      <c r="AC8" s="67">
        <f t="shared" si="2"/>
        <v>240</v>
      </c>
      <c r="AD8" s="67">
        <f t="shared" si="2"/>
        <v>240</v>
      </c>
      <c r="AE8" s="67">
        <f t="shared" ref="AE8:AJ8" si="3">SUM(AE4:AE7)</f>
        <v>237</v>
      </c>
      <c r="AF8" s="67">
        <f t="shared" si="3"/>
        <v>228</v>
      </c>
      <c r="AG8" s="67">
        <f t="shared" si="3"/>
        <v>227</v>
      </c>
      <c r="AH8" s="67">
        <f t="shared" si="3"/>
        <v>220</v>
      </c>
      <c r="AI8" s="67">
        <f t="shared" si="3"/>
        <v>223</v>
      </c>
      <c r="AJ8" s="67">
        <f t="shared" si="3"/>
        <v>219</v>
      </c>
      <c r="AK8" s="67">
        <f t="shared" ref="AK8:AP8" si="4">SUM(AK4:AK7)</f>
        <v>219</v>
      </c>
      <c r="AL8" s="67">
        <f t="shared" si="4"/>
        <v>230</v>
      </c>
      <c r="AM8" s="67">
        <f t="shared" si="4"/>
        <v>226</v>
      </c>
      <c r="AN8" s="67">
        <f t="shared" si="4"/>
        <v>227</v>
      </c>
      <c r="AO8" s="67">
        <f t="shared" si="4"/>
        <v>219</v>
      </c>
      <c r="AP8" s="67">
        <f t="shared" si="4"/>
        <v>221</v>
      </c>
      <c r="AQ8" s="67">
        <f t="shared" ref="AQ8:AV8" si="5">SUM(AQ4:AQ7)</f>
        <v>211</v>
      </c>
      <c r="AR8" s="67">
        <f t="shared" si="5"/>
        <v>220</v>
      </c>
      <c r="AS8" s="67">
        <f t="shared" si="5"/>
        <v>219</v>
      </c>
      <c r="AT8" s="67">
        <f t="shared" si="5"/>
        <v>219</v>
      </c>
      <c r="AU8" s="67">
        <f t="shared" si="5"/>
        <v>218</v>
      </c>
      <c r="AV8" s="67">
        <f t="shared" si="5"/>
        <v>218</v>
      </c>
      <c r="AW8" s="67">
        <f t="shared" ref="AW8:BB8" si="6">SUM(AW4:AW7)</f>
        <v>217</v>
      </c>
      <c r="AX8" s="67">
        <f t="shared" si="6"/>
        <v>220</v>
      </c>
      <c r="AY8" s="67">
        <f t="shared" si="6"/>
        <v>219</v>
      </c>
      <c r="AZ8" s="67">
        <f t="shared" si="6"/>
        <v>219</v>
      </c>
      <c r="BA8" s="67">
        <f t="shared" si="6"/>
        <v>220</v>
      </c>
      <c r="BB8" s="67">
        <f t="shared" si="6"/>
        <v>218</v>
      </c>
      <c r="BC8" s="67">
        <f t="shared" ref="BC8:BH8" si="7">SUM(BC4:BC7)</f>
        <v>215</v>
      </c>
      <c r="BD8" s="94">
        <f t="shared" si="7"/>
        <v>212</v>
      </c>
      <c r="BE8" s="67">
        <f t="shared" si="7"/>
        <v>206</v>
      </c>
      <c r="BF8" s="67">
        <f t="shared" si="7"/>
        <v>200</v>
      </c>
      <c r="BG8" s="67">
        <f t="shared" si="7"/>
        <v>188</v>
      </c>
      <c r="BH8" s="67">
        <f t="shared" si="7"/>
        <v>185</v>
      </c>
      <c r="BI8" s="67">
        <f t="shared" ref="BI8:BN8" si="8">SUM(BI4:BI7)</f>
        <v>180</v>
      </c>
      <c r="BJ8" s="67">
        <f t="shared" si="8"/>
        <v>185</v>
      </c>
      <c r="BK8" s="67">
        <f t="shared" si="8"/>
        <v>185</v>
      </c>
      <c r="BL8" s="67">
        <f t="shared" si="8"/>
        <v>174</v>
      </c>
      <c r="BM8" s="67">
        <f t="shared" si="8"/>
        <v>177</v>
      </c>
      <c r="BN8" s="67">
        <f t="shared" si="8"/>
        <v>170</v>
      </c>
      <c r="BO8" s="67">
        <f>SUM(BO4:BO7)</f>
        <v>174</v>
      </c>
      <c r="BP8" s="67">
        <f>SUM(BP4:BP7)</f>
        <v>178</v>
      </c>
      <c r="BQ8" s="67">
        <f>SUM(BQ4:BQ7)</f>
        <v>173</v>
      </c>
      <c r="BR8" s="67">
        <f>SUM(BR4:BR7)</f>
        <v>173</v>
      </c>
      <c r="BS8" s="67">
        <f>SUM(BS4:BS7)</f>
        <v>169</v>
      </c>
      <c r="BT8" s="94">
        <f t="shared" ref="BT8:BY8" si="9">SUM(BT4:BT7)</f>
        <v>169</v>
      </c>
      <c r="BU8" s="94">
        <f t="shared" si="9"/>
        <v>164</v>
      </c>
      <c r="BV8" s="94">
        <f t="shared" si="9"/>
        <v>176</v>
      </c>
      <c r="BW8" s="67">
        <f t="shared" si="9"/>
        <v>176</v>
      </c>
      <c r="BX8" s="67">
        <f t="shared" si="9"/>
        <v>176</v>
      </c>
      <c r="BY8" s="67">
        <f t="shared" si="9"/>
        <v>176</v>
      </c>
      <c r="BZ8" s="67">
        <f t="shared" ref="BZ8:CE8" si="10">SUM(BZ4:BZ7)</f>
        <v>172</v>
      </c>
      <c r="CA8" s="67">
        <f t="shared" si="10"/>
        <v>178</v>
      </c>
      <c r="CB8" s="67">
        <f t="shared" si="10"/>
        <v>180</v>
      </c>
      <c r="CC8" s="67">
        <f t="shared" si="10"/>
        <v>179</v>
      </c>
      <c r="CD8" s="67">
        <f t="shared" si="10"/>
        <v>176</v>
      </c>
      <c r="CE8" s="67">
        <f t="shared" si="10"/>
        <v>175</v>
      </c>
      <c r="CF8" s="67">
        <f t="shared" ref="CF8:CK8" si="11">SUM(CF4:CF7)</f>
        <v>176</v>
      </c>
      <c r="CG8" s="67">
        <f t="shared" si="11"/>
        <v>171</v>
      </c>
      <c r="CH8" s="67">
        <f t="shared" si="11"/>
        <v>172</v>
      </c>
      <c r="CI8" s="67">
        <f t="shared" si="11"/>
        <v>178</v>
      </c>
      <c r="CJ8" s="67">
        <f t="shared" si="11"/>
        <v>180</v>
      </c>
      <c r="CK8" s="67">
        <f t="shared" si="11"/>
        <v>180</v>
      </c>
      <c r="CL8" s="67">
        <f t="shared" ref="CL8:CQ8" si="12">SUM(CL4:CL7)</f>
        <v>184</v>
      </c>
      <c r="CM8" s="67">
        <f t="shared" si="12"/>
        <v>181</v>
      </c>
      <c r="CN8" s="67">
        <f t="shared" si="12"/>
        <v>182</v>
      </c>
      <c r="CO8" s="67">
        <f t="shared" si="12"/>
        <v>190</v>
      </c>
      <c r="CP8" s="67">
        <f t="shared" si="12"/>
        <v>191</v>
      </c>
      <c r="CQ8" s="67">
        <f t="shared" si="12"/>
        <v>189</v>
      </c>
      <c r="CR8" s="67">
        <f>SUM(CR4:CR7)</f>
        <v>187</v>
      </c>
      <c r="CS8" s="67">
        <f>SUM(CS4:CS7)</f>
        <v>192</v>
      </c>
      <c r="CT8" s="67">
        <f>SUM(CT4:CT7)</f>
        <v>200</v>
      </c>
      <c r="CU8" s="67">
        <v>202</v>
      </c>
      <c r="CV8" s="67">
        <f>SUM(CV4:CV7)</f>
        <v>206</v>
      </c>
      <c r="CW8" s="67">
        <f>SUM(CW4:CW7)</f>
        <v>198</v>
      </c>
      <c r="CX8" s="94">
        <f>SUM(CX4:CX7)</f>
        <v>199</v>
      </c>
      <c r="CY8" s="67">
        <f>SUM(CY4:CY7)</f>
        <v>199</v>
      </c>
      <c r="CZ8" s="67">
        <f>SUM(CZ4:CZ7)</f>
        <v>197</v>
      </c>
    </row>
    <row r="9" spans="1:104" s="14" customFormat="1" ht="13.15" customHeight="1" x14ac:dyDescent="0.2">
      <c r="A9" s="81" t="str">
        <f t="shared" si="0"/>
        <v>San Dimas Community Hospital - Client ID H3170</v>
      </c>
      <c r="B9" s="81" t="str">
        <f>B8</f>
        <v>PRIME EPO PLAN (Self-Insured)</v>
      </c>
      <c r="C9" s="81"/>
      <c r="D9" s="20"/>
      <c r="E9" s="15"/>
      <c r="F9" s="12"/>
      <c r="G9" s="16"/>
      <c r="H9" s="21"/>
      <c r="I9" s="21"/>
      <c r="J9" s="21"/>
      <c r="K9" s="135"/>
      <c r="L9" s="135"/>
      <c r="M9" s="135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</row>
    <row r="10" spans="1:104" s="14" customFormat="1" ht="13.15" customHeight="1" x14ac:dyDescent="0.2">
      <c r="A10" s="81" t="str">
        <f t="shared" si="0"/>
        <v>San Dimas Community Hospital - Client ID H3170</v>
      </c>
      <c r="B10" s="81" t="str">
        <f>D10</f>
        <v xml:space="preserve">PRIME VALUE PLAN (Self-Insured) </v>
      </c>
      <c r="C10" s="81" t="str">
        <f>A10&amp;B10&amp;F10</f>
        <v>San Dimas Community Hospital - Client ID H3170PRIME VALUE PLAN (Self-Insured) EE</v>
      </c>
      <c r="D10" s="64" t="s">
        <v>22</v>
      </c>
      <c r="E10" s="65" t="str">
        <f>E4</f>
        <v>1/1/25 - 12/31/25</v>
      </c>
      <c r="F10" s="66" t="s">
        <v>11</v>
      </c>
      <c r="G10" s="161">
        <v>11</v>
      </c>
      <c r="H10" s="152">
        <v>518.77</v>
      </c>
      <c r="I10" s="152">
        <v>405.57</v>
      </c>
      <c r="J10" s="152">
        <v>113.2</v>
      </c>
      <c r="K10" s="27" t="str">
        <f>+"Total:"&amp;TEXT(H10/L10-1,"0.00%")&amp;"/ EE:"&amp;TEXT(J10/M10-1,"0.00%")</f>
        <v>Total:18.99%/ EE:9.74%</v>
      </c>
      <c r="L10" s="27">
        <f>+[2]Legacy!E10</f>
        <v>435.99</v>
      </c>
      <c r="M10" s="27">
        <f>+[2]Legacy!G10</f>
        <v>103.15</v>
      </c>
      <c r="N10" s="161">
        <v>12</v>
      </c>
      <c r="O10" s="161">
        <v>12</v>
      </c>
      <c r="P10" s="161">
        <v>12</v>
      </c>
      <c r="Q10" s="161">
        <v>11</v>
      </c>
      <c r="R10" s="161">
        <v>8</v>
      </c>
      <c r="S10" s="161">
        <v>8</v>
      </c>
      <c r="T10" s="161">
        <v>8</v>
      </c>
      <c r="U10" s="161">
        <v>10</v>
      </c>
      <c r="V10" s="161">
        <v>9</v>
      </c>
      <c r="W10" s="161">
        <v>9</v>
      </c>
      <c r="X10" s="161">
        <v>8</v>
      </c>
      <c r="Y10" s="161">
        <v>8</v>
      </c>
      <c r="Z10" s="161">
        <v>8</v>
      </c>
      <c r="AA10" s="161">
        <v>8</v>
      </c>
      <c r="AB10" s="161">
        <v>8</v>
      </c>
      <c r="AC10" s="161">
        <v>9</v>
      </c>
      <c r="AD10" s="161">
        <v>8</v>
      </c>
      <c r="AE10" s="161">
        <v>7</v>
      </c>
      <c r="AF10" s="161">
        <v>8</v>
      </c>
      <c r="AG10" s="161">
        <v>8</v>
      </c>
      <c r="AH10" s="161">
        <v>8</v>
      </c>
      <c r="AI10" s="161">
        <v>10</v>
      </c>
      <c r="AJ10" s="161">
        <v>10</v>
      </c>
      <c r="AK10" s="161">
        <v>10</v>
      </c>
      <c r="AL10" s="161">
        <v>11</v>
      </c>
      <c r="AM10" s="161">
        <v>12</v>
      </c>
      <c r="AN10" s="161">
        <v>11</v>
      </c>
      <c r="AO10" s="161">
        <v>14</v>
      </c>
      <c r="AP10" s="161">
        <v>15</v>
      </c>
      <c r="AQ10" s="161">
        <v>15</v>
      </c>
      <c r="AR10" s="161">
        <v>14</v>
      </c>
      <c r="AS10" s="161">
        <v>13</v>
      </c>
      <c r="AT10" s="161">
        <v>12</v>
      </c>
      <c r="AU10" s="161">
        <v>13</v>
      </c>
      <c r="AV10" s="161">
        <v>12</v>
      </c>
      <c r="AW10" s="161">
        <v>13</v>
      </c>
      <c r="AX10" s="161">
        <v>13</v>
      </c>
      <c r="AY10" s="161">
        <v>13</v>
      </c>
      <c r="AZ10" s="161">
        <v>12</v>
      </c>
      <c r="BA10" s="161">
        <v>12</v>
      </c>
      <c r="BB10" s="161">
        <v>13</v>
      </c>
      <c r="BC10" s="161">
        <v>13</v>
      </c>
      <c r="BD10" s="238">
        <v>13</v>
      </c>
      <c r="BE10" s="161">
        <v>12</v>
      </c>
      <c r="BF10" s="161">
        <v>11</v>
      </c>
      <c r="BG10" s="161">
        <v>11</v>
      </c>
      <c r="BH10" s="161">
        <v>13</v>
      </c>
      <c r="BI10" s="161">
        <v>13</v>
      </c>
      <c r="BJ10" s="161">
        <v>13</v>
      </c>
      <c r="BK10" s="161">
        <v>12</v>
      </c>
      <c r="BL10" s="161">
        <v>12</v>
      </c>
      <c r="BM10" s="161">
        <v>12</v>
      </c>
      <c r="BN10" s="161">
        <v>12</v>
      </c>
      <c r="BO10" s="161">
        <v>11</v>
      </c>
      <c r="BP10" s="161">
        <v>11</v>
      </c>
      <c r="BQ10" s="161">
        <v>11</v>
      </c>
      <c r="BR10" s="161">
        <v>13</v>
      </c>
      <c r="BS10" s="161">
        <v>13</v>
      </c>
      <c r="BT10" s="238">
        <v>12</v>
      </c>
      <c r="BU10" s="238">
        <v>13</v>
      </c>
      <c r="BV10" s="238">
        <v>13</v>
      </c>
      <c r="BW10" s="161">
        <v>14</v>
      </c>
      <c r="BX10" s="161">
        <v>14</v>
      </c>
      <c r="BY10" s="161">
        <v>14</v>
      </c>
      <c r="BZ10" s="161">
        <v>13</v>
      </c>
      <c r="CA10" s="161">
        <v>13</v>
      </c>
      <c r="CB10" s="161">
        <v>13</v>
      </c>
      <c r="CC10" s="161">
        <v>12</v>
      </c>
      <c r="CD10" s="161">
        <v>15</v>
      </c>
      <c r="CE10" s="161">
        <v>14</v>
      </c>
      <c r="CF10" s="161">
        <v>15</v>
      </c>
      <c r="CG10" s="161">
        <v>13</v>
      </c>
      <c r="CH10" s="161">
        <v>16</v>
      </c>
      <c r="CI10" s="161">
        <v>16</v>
      </c>
      <c r="CJ10" s="161">
        <v>16</v>
      </c>
      <c r="CK10" s="161">
        <v>15</v>
      </c>
      <c r="CL10" s="161">
        <v>13</v>
      </c>
      <c r="CM10" s="161">
        <v>13</v>
      </c>
      <c r="CN10" s="161">
        <v>12</v>
      </c>
      <c r="CO10" s="161">
        <v>12</v>
      </c>
      <c r="CP10" s="161">
        <v>11</v>
      </c>
      <c r="CQ10" s="161">
        <v>9</v>
      </c>
      <c r="CR10" s="161">
        <v>10</v>
      </c>
      <c r="CS10" s="161">
        <v>9</v>
      </c>
      <c r="CT10" s="161">
        <v>9</v>
      </c>
      <c r="CU10" s="161">
        <v>11</v>
      </c>
      <c r="CV10" s="161">
        <v>11</v>
      </c>
      <c r="CW10" s="161">
        <v>12</v>
      </c>
      <c r="CX10" s="377">
        <v>14</v>
      </c>
      <c r="CY10" s="161">
        <v>13</v>
      </c>
      <c r="CZ10" s="161">
        <v>11</v>
      </c>
    </row>
    <row r="11" spans="1:104" s="14" customFormat="1" ht="13.15" customHeight="1" x14ac:dyDescent="0.2">
      <c r="A11" s="81" t="str">
        <f t="shared" si="0"/>
        <v>San Dimas Community Hospital - Client ID H3170</v>
      </c>
      <c r="B11" s="81" t="str">
        <f t="shared" ref="B11:B19" si="13">B10</f>
        <v xml:space="preserve">PRIME VALUE PLAN (Self-Insured) </v>
      </c>
      <c r="C11" s="81" t="str">
        <f>A11&amp;B11&amp;F11</f>
        <v>San Dimas Community Hospital - Client ID H3170PRIME VALUE PLAN (Self-Insured) EE &amp; Spouse</v>
      </c>
      <c r="D11" s="22"/>
      <c r="E11" s="15"/>
      <c r="F11" s="66" t="s">
        <v>18</v>
      </c>
      <c r="G11" s="161">
        <v>2</v>
      </c>
      <c r="H11" s="152">
        <v>1037.57</v>
      </c>
      <c r="I11" s="152">
        <f>+H11-J11</f>
        <v>796.58999999999992</v>
      </c>
      <c r="J11" s="152">
        <v>240.98</v>
      </c>
      <c r="K11" s="27" t="str">
        <f>+"Total:"&amp;TEXT(H11/L11-1,"0.00%")&amp;"/ EE:"&amp;TEXT(J11/M11-1,"0.00%")</f>
        <v>Total:18.99%/ EE:0.00%</v>
      </c>
      <c r="L11" s="27">
        <f>+[2]Legacy!E11</f>
        <v>872</v>
      </c>
      <c r="M11" s="27">
        <f>+[2]Legacy!G11</f>
        <v>240.98</v>
      </c>
      <c r="N11" s="161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0</v>
      </c>
      <c r="U11" s="161">
        <v>0</v>
      </c>
      <c r="V11" s="161">
        <v>0</v>
      </c>
      <c r="W11" s="161">
        <v>0</v>
      </c>
      <c r="X11" s="161">
        <v>0</v>
      </c>
      <c r="Y11" s="161">
        <v>0</v>
      </c>
      <c r="Z11" s="161">
        <v>1</v>
      </c>
      <c r="AA11" s="161">
        <v>1</v>
      </c>
      <c r="AB11" s="161">
        <v>1</v>
      </c>
      <c r="AC11" s="161">
        <v>1</v>
      </c>
      <c r="AD11" s="161">
        <v>1</v>
      </c>
      <c r="AE11" s="161">
        <v>1</v>
      </c>
      <c r="AF11" s="161">
        <v>1</v>
      </c>
      <c r="AG11" s="161">
        <v>1</v>
      </c>
      <c r="AH11" s="161">
        <v>1</v>
      </c>
      <c r="AI11" s="161">
        <v>1</v>
      </c>
      <c r="AJ11" s="161">
        <v>1</v>
      </c>
      <c r="AK11" s="161">
        <v>1</v>
      </c>
      <c r="AL11" s="161">
        <v>0</v>
      </c>
      <c r="AM11" s="161">
        <v>0</v>
      </c>
      <c r="AN11" s="161">
        <v>0</v>
      </c>
      <c r="AO11" s="161">
        <v>0</v>
      </c>
      <c r="AP11" s="161">
        <v>0</v>
      </c>
      <c r="AQ11" s="161">
        <v>0</v>
      </c>
      <c r="AR11" s="161">
        <v>0</v>
      </c>
      <c r="AS11" s="161">
        <v>0</v>
      </c>
      <c r="AT11" s="161">
        <v>0</v>
      </c>
      <c r="AU11" s="161">
        <v>0</v>
      </c>
      <c r="AV11" s="161">
        <v>0</v>
      </c>
      <c r="AW11" s="161">
        <v>0</v>
      </c>
      <c r="AX11" s="161">
        <v>0</v>
      </c>
      <c r="AY11" s="161">
        <v>0</v>
      </c>
      <c r="AZ11" s="161">
        <v>1</v>
      </c>
      <c r="BA11" s="161">
        <v>0</v>
      </c>
      <c r="BB11" s="161">
        <v>1</v>
      </c>
      <c r="BC11" s="161">
        <v>0</v>
      </c>
      <c r="BD11" s="238">
        <v>0</v>
      </c>
      <c r="BE11" s="161">
        <v>0</v>
      </c>
      <c r="BF11" s="161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238">
        <v>0</v>
      </c>
      <c r="BU11" s="238">
        <v>0</v>
      </c>
      <c r="BV11" s="238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1</v>
      </c>
      <c r="CB11" s="161">
        <v>1</v>
      </c>
      <c r="CC11" s="161">
        <v>1</v>
      </c>
      <c r="CD11" s="161">
        <v>1</v>
      </c>
      <c r="CE11" s="161">
        <v>1</v>
      </c>
      <c r="CF11" s="161">
        <v>1</v>
      </c>
      <c r="CG11" s="161">
        <v>0</v>
      </c>
      <c r="CH11" s="161">
        <v>0</v>
      </c>
      <c r="CI11" s="161">
        <v>1</v>
      </c>
      <c r="CJ11" s="161">
        <v>1</v>
      </c>
      <c r="CK11" s="161">
        <v>1</v>
      </c>
      <c r="CL11" s="161">
        <v>1</v>
      </c>
      <c r="CM11" s="161">
        <v>1</v>
      </c>
      <c r="CN11" s="161">
        <v>1</v>
      </c>
      <c r="CO11" s="161">
        <v>2</v>
      </c>
      <c r="CP11" s="161">
        <v>2</v>
      </c>
      <c r="CQ11" s="161">
        <v>2</v>
      </c>
      <c r="CR11" s="161">
        <v>2</v>
      </c>
      <c r="CS11" s="161">
        <v>2</v>
      </c>
      <c r="CT11" s="161">
        <v>3</v>
      </c>
      <c r="CU11" s="161">
        <v>3</v>
      </c>
      <c r="CV11" s="161">
        <v>2</v>
      </c>
      <c r="CW11" s="161">
        <v>2</v>
      </c>
      <c r="CX11" s="377">
        <v>2</v>
      </c>
      <c r="CY11" s="161">
        <v>2</v>
      </c>
      <c r="CZ11" s="161">
        <v>2</v>
      </c>
    </row>
    <row r="12" spans="1:104" s="14" customFormat="1" ht="13.15" customHeight="1" x14ac:dyDescent="0.2">
      <c r="A12" s="81" t="str">
        <f t="shared" si="0"/>
        <v>San Dimas Community Hospital - Client ID H3170</v>
      </c>
      <c r="B12" s="81" t="str">
        <f t="shared" si="13"/>
        <v xml:space="preserve">PRIME VALUE PLAN (Self-Insured) </v>
      </c>
      <c r="C12" s="81" t="str">
        <f>A12&amp;B12&amp;F12</f>
        <v>San Dimas Community Hospital - Client ID H3170PRIME VALUE PLAN (Self-Insured) EE &amp; Child(ren)</v>
      </c>
      <c r="D12" s="22"/>
      <c r="E12" s="15"/>
      <c r="F12" s="66" t="s">
        <v>19</v>
      </c>
      <c r="G12" s="161">
        <v>3</v>
      </c>
      <c r="H12" s="152">
        <v>933.8</v>
      </c>
      <c r="I12" s="152">
        <f>+H12-J12</f>
        <v>732.57999999999993</v>
      </c>
      <c r="J12" s="152">
        <v>201.22</v>
      </c>
      <c r="K12" s="27" t="str">
        <f>+"Total:"&amp;TEXT(H12/L12-1,"0.00%")&amp;"/ EE:"&amp;TEXT(J12/M12-1,"0.00%")</f>
        <v>Total:18.99%/ EE:0.00%</v>
      </c>
      <c r="L12" s="27">
        <f>+[2]Legacy!E12</f>
        <v>784.79</v>
      </c>
      <c r="M12" s="27">
        <f>+[2]Legacy!G12</f>
        <v>201.22</v>
      </c>
      <c r="N12" s="161">
        <v>0</v>
      </c>
      <c r="O12" s="161">
        <v>0</v>
      </c>
      <c r="P12" s="161">
        <v>0</v>
      </c>
      <c r="Q12" s="161">
        <v>0</v>
      </c>
      <c r="R12" s="161">
        <v>0</v>
      </c>
      <c r="S12" s="161">
        <v>0</v>
      </c>
      <c r="T12" s="161">
        <v>0</v>
      </c>
      <c r="U12" s="161">
        <v>0</v>
      </c>
      <c r="V12" s="161">
        <v>1</v>
      </c>
      <c r="W12" s="161">
        <v>1</v>
      </c>
      <c r="X12" s="161">
        <v>1</v>
      </c>
      <c r="Y12" s="161">
        <v>1</v>
      </c>
      <c r="Z12" s="161">
        <v>1</v>
      </c>
      <c r="AA12" s="161">
        <v>1</v>
      </c>
      <c r="AB12" s="161">
        <v>1</v>
      </c>
      <c r="AC12" s="161">
        <v>1</v>
      </c>
      <c r="AD12" s="161">
        <v>3</v>
      </c>
      <c r="AE12" s="161">
        <v>3</v>
      </c>
      <c r="AF12" s="161">
        <v>3</v>
      </c>
      <c r="AG12" s="161">
        <v>3</v>
      </c>
      <c r="AH12" s="161">
        <v>3</v>
      </c>
      <c r="AI12" s="161">
        <v>3</v>
      </c>
      <c r="AJ12" s="161">
        <v>3</v>
      </c>
      <c r="AK12" s="161">
        <v>3</v>
      </c>
      <c r="AL12" s="161">
        <v>3</v>
      </c>
      <c r="AM12" s="161">
        <v>3</v>
      </c>
      <c r="AN12" s="161">
        <v>4</v>
      </c>
      <c r="AO12" s="161">
        <v>4</v>
      </c>
      <c r="AP12" s="161">
        <v>4</v>
      </c>
      <c r="AQ12" s="161">
        <v>3</v>
      </c>
      <c r="AR12" s="161">
        <v>4</v>
      </c>
      <c r="AS12" s="161">
        <v>3</v>
      </c>
      <c r="AT12" s="161">
        <v>3</v>
      </c>
      <c r="AU12" s="161">
        <v>3</v>
      </c>
      <c r="AV12" s="161">
        <v>3</v>
      </c>
      <c r="AW12" s="161">
        <v>3</v>
      </c>
      <c r="AX12" s="161">
        <v>3</v>
      </c>
      <c r="AY12" s="161">
        <v>3</v>
      </c>
      <c r="AZ12" s="161">
        <v>5</v>
      </c>
      <c r="BA12" s="161">
        <v>5</v>
      </c>
      <c r="BB12" s="161">
        <v>5</v>
      </c>
      <c r="BC12" s="161">
        <v>5</v>
      </c>
      <c r="BD12" s="238">
        <v>5</v>
      </c>
      <c r="BE12" s="161">
        <v>4</v>
      </c>
      <c r="BF12" s="161">
        <v>4</v>
      </c>
      <c r="BG12" s="161">
        <v>3</v>
      </c>
      <c r="BH12" s="161">
        <v>3</v>
      </c>
      <c r="BI12" s="161">
        <v>3</v>
      </c>
      <c r="BJ12" s="161">
        <v>2</v>
      </c>
      <c r="BK12" s="161">
        <v>2</v>
      </c>
      <c r="BL12" s="161">
        <v>2</v>
      </c>
      <c r="BM12" s="161">
        <v>3</v>
      </c>
      <c r="BN12" s="161">
        <v>3</v>
      </c>
      <c r="BO12" s="161">
        <v>3</v>
      </c>
      <c r="BP12" s="161">
        <v>3</v>
      </c>
      <c r="BQ12" s="161">
        <v>2</v>
      </c>
      <c r="BR12" s="161">
        <v>2</v>
      </c>
      <c r="BS12" s="161">
        <v>2</v>
      </c>
      <c r="BT12" s="238">
        <v>2</v>
      </c>
      <c r="BU12" s="238">
        <v>2</v>
      </c>
      <c r="BV12" s="238">
        <v>2</v>
      </c>
      <c r="BW12" s="161">
        <v>2</v>
      </c>
      <c r="BX12" s="161">
        <v>2</v>
      </c>
      <c r="BY12" s="161">
        <v>2</v>
      </c>
      <c r="BZ12" s="161">
        <v>1</v>
      </c>
      <c r="CA12" s="161">
        <v>2</v>
      </c>
      <c r="CB12" s="161">
        <v>1</v>
      </c>
      <c r="CC12" s="161">
        <v>1</v>
      </c>
      <c r="CD12" s="161">
        <v>0</v>
      </c>
      <c r="CE12" s="161">
        <v>1</v>
      </c>
      <c r="CF12" s="161">
        <v>2</v>
      </c>
      <c r="CG12" s="161">
        <v>2</v>
      </c>
      <c r="CH12" s="161">
        <v>2</v>
      </c>
      <c r="CI12" s="161">
        <v>2</v>
      </c>
      <c r="CJ12" s="161">
        <v>1</v>
      </c>
      <c r="CK12" s="161">
        <v>1</v>
      </c>
      <c r="CL12" s="161">
        <v>2</v>
      </c>
      <c r="CM12" s="161">
        <v>2</v>
      </c>
      <c r="CN12" s="161">
        <v>2</v>
      </c>
      <c r="CO12" s="161">
        <v>2</v>
      </c>
      <c r="CP12" s="161">
        <v>2</v>
      </c>
      <c r="CQ12" s="161">
        <v>2</v>
      </c>
      <c r="CR12" s="161">
        <v>2</v>
      </c>
      <c r="CS12" s="161">
        <v>2</v>
      </c>
      <c r="CT12" s="161">
        <v>3</v>
      </c>
      <c r="CU12" s="161">
        <v>2</v>
      </c>
      <c r="CV12" s="161">
        <v>2</v>
      </c>
      <c r="CW12" s="161">
        <v>3</v>
      </c>
      <c r="CX12" s="377">
        <v>4</v>
      </c>
      <c r="CY12" s="161">
        <v>3</v>
      </c>
      <c r="CZ12" s="161">
        <v>3</v>
      </c>
    </row>
    <row r="13" spans="1:104" s="14" customFormat="1" ht="13.15" customHeight="1" x14ac:dyDescent="0.2">
      <c r="A13" s="81" t="str">
        <f t="shared" si="0"/>
        <v>San Dimas Community Hospital - Client ID H3170</v>
      </c>
      <c r="B13" s="81" t="str">
        <f t="shared" si="13"/>
        <v xml:space="preserve">PRIME VALUE PLAN (Self-Insured) </v>
      </c>
      <c r="C13" s="81" t="str">
        <f>A13&amp;B13&amp;F13</f>
        <v>San Dimas Community Hospital - Client ID H3170PRIME VALUE PLAN (Self-Insured) EE &amp; Family</v>
      </c>
      <c r="D13" s="22"/>
      <c r="E13" s="15"/>
      <c r="F13" s="66" t="s">
        <v>12</v>
      </c>
      <c r="G13" s="162">
        <v>3</v>
      </c>
      <c r="H13" s="153">
        <v>1556.37</v>
      </c>
      <c r="I13" s="153">
        <f>+H13-J13</f>
        <v>1154.78</v>
      </c>
      <c r="J13" s="153">
        <v>401.59</v>
      </c>
      <c r="K13" s="27" t="str">
        <f>+"Total:"&amp;TEXT(H13/L13-1,"0.00%")&amp;"/ EE:"&amp;TEXT(J13/M13-1,"0.00%")</f>
        <v>Total:18.99%/ EE:0.00%</v>
      </c>
      <c r="L13" s="27">
        <f>+[2]Legacy!E13</f>
        <v>1308</v>
      </c>
      <c r="M13" s="27">
        <f>+[2]Legacy!G13</f>
        <v>401.59</v>
      </c>
      <c r="N13" s="162">
        <v>0</v>
      </c>
      <c r="O13" s="162">
        <v>0</v>
      </c>
      <c r="P13" s="162">
        <v>0</v>
      </c>
      <c r="Q13" s="162">
        <v>0</v>
      </c>
      <c r="R13" s="162">
        <v>0</v>
      </c>
      <c r="S13" s="162">
        <v>0</v>
      </c>
      <c r="T13" s="162">
        <v>1</v>
      </c>
      <c r="U13" s="162">
        <v>1</v>
      </c>
      <c r="V13" s="162">
        <v>1</v>
      </c>
      <c r="W13" s="162">
        <v>1</v>
      </c>
      <c r="X13" s="162">
        <v>1</v>
      </c>
      <c r="Y13" s="162">
        <v>1</v>
      </c>
      <c r="Z13" s="162">
        <v>1</v>
      </c>
      <c r="AA13" s="162">
        <v>1</v>
      </c>
      <c r="AB13" s="162">
        <v>1</v>
      </c>
      <c r="AC13" s="162">
        <v>1</v>
      </c>
      <c r="AD13" s="162">
        <v>1</v>
      </c>
      <c r="AE13" s="162">
        <v>1</v>
      </c>
      <c r="AF13" s="162">
        <v>1</v>
      </c>
      <c r="AG13" s="162">
        <v>1</v>
      </c>
      <c r="AH13" s="162">
        <v>1</v>
      </c>
      <c r="AI13" s="162">
        <v>1</v>
      </c>
      <c r="AJ13" s="162">
        <v>1</v>
      </c>
      <c r="AK13" s="162">
        <v>1</v>
      </c>
      <c r="AL13" s="162">
        <v>1</v>
      </c>
      <c r="AM13" s="162">
        <v>1</v>
      </c>
      <c r="AN13" s="162">
        <v>1</v>
      </c>
      <c r="AO13" s="162">
        <v>1</v>
      </c>
      <c r="AP13" s="162">
        <v>1</v>
      </c>
      <c r="AQ13" s="162">
        <v>1</v>
      </c>
      <c r="AR13" s="162">
        <v>1</v>
      </c>
      <c r="AS13" s="162">
        <v>1</v>
      </c>
      <c r="AT13" s="162">
        <v>1</v>
      </c>
      <c r="AU13" s="162">
        <v>1</v>
      </c>
      <c r="AV13" s="162">
        <v>1</v>
      </c>
      <c r="AW13" s="162">
        <v>1</v>
      </c>
      <c r="AX13" s="162">
        <v>1</v>
      </c>
      <c r="AY13" s="162">
        <v>1</v>
      </c>
      <c r="AZ13" s="162">
        <v>1</v>
      </c>
      <c r="BA13" s="162">
        <v>1</v>
      </c>
      <c r="BB13" s="162">
        <v>1</v>
      </c>
      <c r="BC13" s="162">
        <v>1</v>
      </c>
      <c r="BD13" s="239">
        <v>1</v>
      </c>
      <c r="BE13" s="162">
        <v>1</v>
      </c>
      <c r="BF13" s="162">
        <v>1</v>
      </c>
      <c r="BG13" s="162">
        <v>1</v>
      </c>
      <c r="BH13" s="162">
        <v>1</v>
      </c>
      <c r="BI13" s="162">
        <v>1</v>
      </c>
      <c r="BJ13" s="162">
        <v>1</v>
      </c>
      <c r="BK13" s="162">
        <v>1</v>
      </c>
      <c r="BL13" s="162">
        <v>1</v>
      </c>
      <c r="BM13" s="162">
        <v>1</v>
      </c>
      <c r="BN13" s="162">
        <v>1</v>
      </c>
      <c r="BO13" s="162">
        <v>1</v>
      </c>
      <c r="BP13" s="162">
        <v>2</v>
      </c>
      <c r="BQ13" s="162">
        <v>2</v>
      </c>
      <c r="BR13" s="162">
        <v>2</v>
      </c>
      <c r="BS13" s="162">
        <v>2</v>
      </c>
      <c r="BT13" s="239">
        <v>2</v>
      </c>
      <c r="BU13" s="239">
        <v>2</v>
      </c>
      <c r="BV13" s="239">
        <v>1</v>
      </c>
      <c r="BW13" s="162">
        <v>1</v>
      </c>
      <c r="BX13" s="162">
        <v>1</v>
      </c>
      <c r="BY13" s="162">
        <v>1</v>
      </c>
      <c r="BZ13" s="162">
        <v>0</v>
      </c>
      <c r="CA13" s="162">
        <v>1</v>
      </c>
      <c r="CB13" s="162">
        <v>1</v>
      </c>
      <c r="CC13" s="162">
        <v>2</v>
      </c>
      <c r="CD13" s="162">
        <v>1</v>
      </c>
      <c r="CE13" s="162">
        <v>1</v>
      </c>
      <c r="CF13" s="162">
        <v>1</v>
      </c>
      <c r="CG13" s="162">
        <v>2</v>
      </c>
      <c r="CH13" s="162">
        <v>1</v>
      </c>
      <c r="CI13" s="162">
        <v>1</v>
      </c>
      <c r="CJ13" s="162">
        <v>2</v>
      </c>
      <c r="CK13" s="162">
        <v>2</v>
      </c>
      <c r="CL13" s="162">
        <v>3</v>
      </c>
      <c r="CM13" s="162">
        <v>3</v>
      </c>
      <c r="CN13" s="162">
        <v>4</v>
      </c>
      <c r="CO13" s="162">
        <v>4</v>
      </c>
      <c r="CP13" s="162">
        <v>4</v>
      </c>
      <c r="CQ13" s="162">
        <v>4</v>
      </c>
      <c r="CR13" s="162">
        <v>4</v>
      </c>
      <c r="CS13" s="162">
        <v>3</v>
      </c>
      <c r="CT13" s="162">
        <v>2</v>
      </c>
      <c r="CU13" s="162">
        <v>2</v>
      </c>
      <c r="CV13" s="162">
        <v>2</v>
      </c>
      <c r="CW13" s="162">
        <v>3</v>
      </c>
      <c r="CX13" s="378">
        <v>3</v>
      </c>
      <c r="CY13" s="162">
        <v>3</v>
      </c>
      <c r="CZ13" s="162">
        <v>3</v>
      </c>
    </row>
    <row r="14" spans="1:104" s="14" customFormat="1" ht="13.15" customHeight="1" x14ac:dyDescent="0.2">
      <c r="A14" s="81" t="str">
        <f t="shared" si="0"/>
        <v>San Dimas Community Hospital - Client ID H3170</v>
      </c>
      <c r="B14" s="81" t="str">
        <f t="shared" si="13"/>
        <v xml:space="preserve">PRIME VALUE PLAN (Self-Insured) </v>
      </c>
      <c r="C14" s="81"/>
      <c r="D14" s="20"/>
      <c r="E14" s="15"/>
      <c r="F14" s="69" t="s">
        <v>7</v>
      </c>
      <c r="G14" s="67">
        <f>SUM(G10:G13)</f>
        <v>19</v>
      </c>
      <c r="H14" s="70">
        <f>SUMPRODUCT(H10:H13,$G10:$G13)</f>
        <v>15252.119999999999</v>
      </c>
      <c r="I14" s="70">
        <f>SUMPRODUCT(I10:I13,$G10:$G13)</f>
        <v>11716.529999999999</v>
      </c>
      <c r="J14" s="70">
        <f>SUMPRODUCT(J10:J13,$G10:$G13)</f>
        <v>3535.59</v>
      </c>
      <c r="K14" s="34"/>
      <c r="L14" s="34"/>
      <c r="M14" s="34"/>
      <c r="N14" s="67">
        <v>12</v>
      </c>
      <c r="O14" s="67">
        <v>12</v>
      </c>
      <c r="P14" s="67">
        <v>12</v>
      </c>
      <c r="Q14" s="67">
        <v>11</v>
      </c>
      <c r="R14" s="67">
        <v>8</v>
      </c>
      <c r="S14" s="67">
        <f t="shared" ref="S14:X14" si="14">SUM(S10:S13)</f>
        <v>8</v>
      </c>
      <c r="T14" s="67">
        <f t="shared" si="14"/>
        <v>9</v>
      </c>
      <c r="U14" s="67">
        <f t="shared" si="14"/>
        <v>11</v>
      </c>
      <c r="V14" s="67">
        <f t="shared" si="14"/>
        <v>11</v>
      </c>
      <c r="W14" s="67">
        <f t="shared" si="14"/>
        <v>11</v>
      </c>
      <c r="X14" s="67">
        <f t="shared" si="14"/>
        <v>10</v>
      </c>
      <c r="Y14" s="67">
        <f t="shared" ref="Y14:AD14" si="15">SUM(Y10:Y13)</f>
        <v>10</v>
      </c>
      <c r="Z14" s="67">
        <f t="shared" si="15"/>
        <v>11</v>
      </c>
      <c r="AA14" s="67">
        <f t="shared" si="15"/>
        <v>11</v>
      </c>
      <c r="AB14" s="67">
        <f t="shared" si="15"/>
        <v>11</v>
      </c>
      <c r="AC14" s="67">
        <f t="shared" si="15"/>
        <v>12</v>
      </c>
      <c r="AD14" s="67">
        <f t="shared" si="15"/>
        <v>13</v>
      </c>
      <c r="AE14" s="67">
        <f t="shared" ref="AE14:AJ14" si="16">SUM(AE10:AE13)</f>
        <v>12</v>
      </c>
      <c r="AF14" s="67">
        <f t="shared" si="16"/>
        <v>13</v>
      </c>
      <c r="AG14" s="67">
        <f t="shared" si="16"/>
        <v>13</v>
      </c>
      <c r="AH14" s="67">
        <f t="shared" si="16"/>
        <v>13</v>
      </c>
      <c r="AI14" s="67">
        <f t="shared" si="16"/>
        <v>15</v>
      </c>
      <c r="AJ14" s="67">
        <f t="shared" si="16"/>
        <v>15</v>
      </c>
      <c r="AK14" s="67">
        <f t="shared" ref="AK14:AP14" si="17">SUM(AK10:AK13)</f>
        <v>15</v>
      </c>
      <c r="AL14" s="67">
        <f t="shared" si="17"/>
        <v>15</v>
      </c>
      <c r="AM14" s="67">
        <f t="shared" si="17"/>
        <v>16</v>
      </c>
      <c r="AN14" s="67">
        <f t="shared" si="17"/>
        <v>16</v>
      </c>
      <c r="AO14" s="67">
        <f t="shared" si="17"/>
        <v>19</v>
      </c>
      <c r="AP14" s="67">
        <f t="shared" si="17"/>
        <v>20</v>
      </c>
      <c r="AQ14" s="67">
        <f t="shared" ref="AQ14:AV14" si="18">SUM(AQ10:AQ13)</f>
        <v>19</v>
      </c>
      <c r="AR14" s="67">
        <f t="shared" si="18"/>
        <v>19</v>
      </c>
      <c r="AS14" s="67">
        <f t="shared" si="18"/>
        <v>17</v>
      </c>
      <c r="AT14" s="67">
        <f t="shared" si="18"/>
        <v>16</v>
      </c>
      <c r="AU14" s="67">
        <f t="shared" si="18"/>
        <v>17</v>
      </c>
      <c r="AV14" s="67">
        <f t="shared" si="18"/>
        <v>16</v>
      </c>
      <c r="AW14" s="67">
        <f t="shared" ref="AW14:BB14" si="19">SUM(AW10:AW13)</f>
        <v>17</v>
      </c>
      <c r="AX14" s="67">
        <f t="shared" si="19"/>
        <v>17</v>
      </c>
      <c r="AY14" s="67">
        <f t="shared" si="19"/>
        <v>17</v>
      </c>
      <c r="AZ14" s="67">
        <f t="shared" si="19"/>
        <v>19</v>
      </c>
      <c r="BA14" s="67">
        <f t="shared" si="19"/>
        <v>18</v>
      </c>
      <c r="BB14" s="67">
        <f t="shared" si="19"/>
        <v>20</v>
      </c>
      <c r="BC14" s="67">
        <f t="shared" ref="BC14:BH14" si="20">SUM(BC10:BC13)</f>
        <v>19</v>
      </c>
      <c r="BD14" s="94">
        <f t="shared" si="20"/>
        <v>19</v>
      </c>
      <c r="BE14" s="67">
        <f t="shared" si="20"/>
        <v>17</v>
      </c>
      <c r="BF14" s="67">
        <f t="shared" si="20"/>
        <v>16</v>
      </c>
      <c r="BG14" s="67">
        <f t="shared" si="20"/>
        <v>15</v>
      </c>
      <c r="BH14" s="67">
        <f t="shared" si="20"/>
        <v>17</v>
      </c>
      <c r="BI14" s="67">
        <f t="shared" ref="BI14:BN14" si="21">SUM(BI10:BI13)</f>
        <v>17</v>
      </c>
      <c r="BJ14" s="67">
        <f t="shared" si="21"/>
        <v>16</v>
      </c>
      <c r="BK14" s="67">
        <f t="shared" si="21"/>
        <v>15</v>
      </c>
      <c r="BL14" s="67">
        <f t="shared" si="21"/>
        <v>15</v>
      </c>
      <c r="BM14" s="67">
        <f t="shared" si="21"/>
        <v>16</v>
      </c>
      <c r="BN14" s="67">
        <f t="shared" si="21"/>
        <v>16</v>
      </c>
      <c r="BO14" s="67">
        <f>SUM(BO10:BO13)</f>
        <v>15</v>
      </c>
      <c r="BP14" s="67">
        <f>SUM(BP10:BP13)</f>
        <v>16</v>
      </c>
      <c r="BQ14" s="67">
        <f>SUM(BQ10:BQ13)</f>
        <v>15</v>
      </c>
      <c r="BR14" s="67">
        <f>SUM(BR10:BR13)</f>
        <v>17</v>
      </c>
      <c r="BS14" s="67">
        <f>SUM(BS10:BS13)</f>
        <v>17</v>
      </c>
      <c r="BT14" s="94">
        <f t="shared" ref="BT14:BY14" si="22">SUM(BT10:BT13)</f>
        <v>16</v>
      </c>
      <c r="BU14" s="94">
        <f t="shared" si="22"/>
        <v>17</v>
      </c>
      <c r="BV14" s="94">
        <f t="shared" si="22"/>
        <v>16</v>
      </c>
      <c r="BW14" s="67">
        <f t="shared" si="22"/>
        <v>17</v>
      </c>
      <c r="BX14" s="67">
        <f t="shared" si="22"/>
        <v>17</v>
      </c>
      <c r="BY14" s="67">
        <f t="shared" si="22"/>
        <v>17</v>
      </c>
      <c r="BZ14" s="67">
        <f t="shared" ref="BZ14:CE14" si="23">SUM(BZ10:BZ13)</f>
        <v>14</v>
      </c>
      <c r="CA14" s="67">
        <f t="shared" si="23"/>
        <v>17</v>
      </c>
      <c r="CB14" s="67">
        <f t="shared" si="23"/>
        <v>16</v>
      </c>
      <c r="CC14" s="67">
        <f t="shared" si="23"/>
        <v>16</v>
      </c>
      <c r="CD14" s="67">
        <f t="shared" si="23"/>
        <v>17</v>
      </c>
      <c r="CE14" s="67">
        <f t="shared" si="23"/>
        <v>17</v>
      </c>
      <c r="CF14" s="67">
        <f t="shared" ref="CF14:CK14" si="24">SUM(CF10:CF13)</f>
        <v>19</v>
      </c>
      <c r="CG14" s="67">
        <f t="shared" si="24"/>
        <v>17</v>
      </c>
      <c r="CH14" s="67">
        <f t="shared" si="24"/>
        <v>19</v>
      </c>
      <c r="CI14" s="67">
        <f t="shared" si="24"/>
        <v>20</v>
      </c>
      <c r="CJ14" s="67">
        <f t="shared" si="24"/>
        <v>20</v>
      </c>
      <c r="CK14" s="67">
        <f t="shared" si="24"/>
        <v>19</v>
      </c>
      <c r="CL14" s="67">
        <f t="shared" ref="CL14:CQ14" si="25">SUM(CL10:CL13)</f>
        <v>19</v>
      </c>
      <c r="CM14" s="67">
        <f t="shared" si="25"/>
        <v>19</v>
      </c>
      <c r="CN14" s="67">
        <f t="shared" si="25"/>
        <v>19</v>
      </c>
      <c r="CO14" s="67">
        <f t="shared" si="25"/>
        <v>20</v>
      </c>
      <c r="CP14" s="67">
        <f t="shared" si="25"/>
        <v>19</v>
      </c>
      <c r="CQ14" s="67">
        <f t="shared" si="25"/>
        <v>17</v>
      </c>
      <c r="CR14" s="67">
        <f>SUM(CR10:CR13)</f>
        <v>18</v>
      </c>
      <c r="CS14" s="67">
        <f>SUM(CS10:CS13)</f>
        <v>16</v>
      </c>
      <c r="CT14" s="67">
        <f>SUM(CT10:CT13)</f>
        <v>17</v>
      </c>
      <c r="CU14" s="67">
        <v>18</v>
      </c>
      <c r="CV14" s="67">
        <f>SUM(CV10:CV13)</f>
        <v>17</v>
      </c>
      <c r="CW14" s="67">
        <f>SUM(CW10:CW13)</f>
        <v>20</v>
      </c>
      <c r="CX14" s="94">
        <f>SUM(CX10:CX13)</f>
        <v>23</v>
      </c>
      <c r="CY14" s="67">
        <f>SUM(CY10:CY13)</f>
        <v>21</v>
      </c>
      <c r="CZ14" s="67">
        <f>SUM(CZ10:CZ13)</f>
        <v>19</v>
      </c>
    </row>
    <row r="15" spans="1:104" s="14" customFormat="1" ht="13.15" customHeight="1" x14ac:dyDescent="0.2">
      <c r="A15" s="81" t="str">
        <f t="shared" si="0"/>
        <v>San Dimas Community Hospital - Client ID H3170</v>
      </c>
      <c r="B15" s="81" t="str">
        <f t="shared" si="13"/>
        <v xml:space="preserve">PRIME VALUE PLAN (Self-Insured) </v>
      </c>
      <c r="C15" s="81"/>
      <c r="D15" s="20"/>
      <c r="E15" s="15"/>
      <c r="F15" s="12"/>
      <c r="G15" s="16"/>
      <c r="H15" s="21"/>
      <c r="I15" s="21"/>
      <c r="J15" s="21"/>
      <c r="K15" s="135"/>
      <c r="L15" s="135"/>
      <c r="M15" s="135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</row>
    <row r="16" spans="1:104" s="4" customFormat="1" ht="13.15" customHeight="1" x14ac:dyDescent="0.2">
      <c r="A16" s="81" t="str">
        <f t="shared" si="0"/>
        <v>San Dimas Community Hospital - Client ID H3170</v>
      </c>
      <c r="B16" s="81" t="str">
        <f t="shared" si="13"/>
        <v xml:space="preserve">PRIME VALUE PLAN (Self-Insured) </v>
      </c>
      <c r="C16" s="81"/>
      <c r="D16" s="71" t="s">
        <v>8</v>
      </c>
      <c r="E16" s="72"/>
      <c r="F16" s="29" t="s">
        <v>10</v>
      </c>
      <c r="G16" s="30">
        <f>G8+G14</f>
        <v>216</v>
      </c>
      <c r="H16" s="86">
        <f>H8+H14</f>
        <v>222400.95</v>
      </c>
      <c r="I16" s="86">
        <f>I8+I14</f>
        <v>198663.68999999997</v>
      </c>
      <c r="J16" s="86">
        <f>J8+J14</f>
        <v>23737.259999999991</v>
      </c>
      <c r="K16" s="136"/>
      <c r="L16" s="136"/>
      <c r="M16" s="136"/>
      <c r="N16" s="30">
        <v>261</v>
      </c>
      <c r="O16" s="30">
        <v>264</v>
      </c>
      <c r="P16" s="30">
        <v>260</v>
      </c>
      <c r="Q16" s="30">
        <v>258</v>
      </c>
      <c r="R16" s="30">
        <v>257</v>
      </c>
      <c r="S16" s="30">
        <f t="shared" ref="S16:X16" si="26">+S8+S14</f>
        <v>255</v>
      </c>
      <c r="T16" s="30">
        <f t="shared" si="26"/>
        <v>256</v>
      </c>
      <c r="U16" s="30">
        <f t="shared" si="26"/>
        <v>256</v>
      </c>
      <c r="V16" s="30">
        <f t="shared" si="26"/>
        <v>258</v>
      </c>
      <c r="W16" s="30">
        <f t="shared" si="26"/>
        <v>255</v>
      </c>
      <c r="X16" s="30">
        <f t="shared" si="26"/>
        <v>247</v>
      </c>
      <c r="Y16" s="30">
        <f t="shared" ref="Y16:AD16" si="27">+Y8+Y14</f>
        <v>254</v>
      </c>
      <c r="Z16" s="30">
        <f t="shared" si="27"/>
        <v>263</v>
      </c>
      <c r="AA16" s="30">
        <f t="shared" si="27"/>
        <v>253</v>
      </c>
      <c r="AB16" s="30">
        <f t="shared" si="27"/>
        <v>251</v>
      </c>
      <c r="AC16" s="30">
        <f t="shared" si="27"/>
        <v>252</v>
      </c>
      <c r="AD16" s="30">
        <f t="shared" si="27"/>
        <v>253</v>
      </c>
      <c r="AE16" s="30">
        <f t="shared" ref="AE16:AJ16" si="28">+AE8+AE14</f>
        <v>249</v>
      </c>
      <c r="AF16" s="30">
        <f t="shared" si="28"/>
        <v>241</v>
      </c>
      <c r="AG16" s="30">
        <f t="shared" si="28"/>
        <v>240</v>
      </c>
      <c r="AH16" s="30">
        <f t="shared" si="28"/>
        <v>233</v>
      </c>
      <c r="AI16" s="30">
        <f t="shared" si="28"/>
        <v>238</v>
      </c>
      <c r="AJ16" s="30">
        <f t="shared" si="28"/>
        <v>234</v>
      </c>
      <c r="AK16" s="30">
        <f t="shared" ref="AK16:AP16" si="29">+AK8+AK14</f>
        <v>234</v>
      </c>
      <c r="AL16" s="30">
        <f t="shared" si="29"/>
        <v>245</v>
      </c>
      <c r="AM16" s="30">
        <f t="shared" si="29"/>
        <v>242</v>
      </c>
      <c r="AN16" s="30">
        <f t="shared" si="29"/>
        <v>243</v>
      </c>
      <c r="AO16" s="30">
        <f t="shared" si="29"/>
        <v>238</v>
      </c>
      <c r="AP16" s="30">
        <f t="shared" si="29"/>
        <v>241</v>
      </c>
      <c r="AQ16" s="30">
        <f t="shared" ref="AQ16:AV16" si="30">+AQ8+AQ14</f>
        <v>230</v>
      </c>
      <c r="AR16" s="30">
        <f t="shared" si="30"/>
        <v>239</v>
      </c>
      <c r="AS16" s="30">
        <f t="shared" si="30"/>
        <v>236</v>
      </c>
      <c r="AT16" s="30">
        <f t="shared" si="30"/>
        <v>235</v>
      </c>
      <c r="AU16" s="30">
        <f t="shared" si="30"/>
        <v>235</v>
      </c>
      <c r="AV16" s="30">
        <f t="shared" si="30"/>
        <v>234</v>
      </c>
      <c r="AW16" s="30">
        <f t="shared" ref="AW16:BB16" si="31">+AW8+AW14</f>
        <v>234</v>
      </c>
      <c r="AX16" s="30">
        <f t="shared" si="31"/>
        <v>237</v>
      </c>
      <c r="AY16" s="30">
        <f t="shared" si="31"/>
        <v>236</v>
      </c>
      <c r="AZ16" s="30">
        <f t="shared" si="31"/>
        <v>238</v>
      </c>
      <c r="BA16" s="30">
        <f t="shared" si="31"/>
        <v>238</v>
      </c>
      <c r="BB16" s="30">
        <f t="shared" si="31"/>
        <v>238</v>
      </c>
      <c r="BC16" s="30">
        <f t="shared" ref="BC16:BH16" si="32">+BC8+BC14</f>
        <v>234</v>
      </c>
      <c r="BD16" s="30">
        <f t="shared" si="32"/>
        <v>231</v>
      </c>
      <c r="BE16" s="30">
        <f t="shared" si="32"/>
        <v>223</v>
      </c>
      <c r="BF16" s="30">
        <f t="shared" si="32"/>
        <v>216</v>
      </c>
      <c r="BG16" s="30">
        <f t="shared" si="32"/>
        <v>203</v>
      </c>
      <c r="BH16" s="30">
        <f t="shared" si="32"/>
        <v>202</v>
      </c>
      <c r="BI16" s="30">
        <f t="shared" ref="BI16:BN16" si="33">+BI8+BI14</f>
        <v>197</v>
      </c>
      <c r="BJ16" s="30">
        <f t="shared" si="33"/>
        <v>201</v>
      </c>
      <c r="BK16" s="30">
        <f t="shared" si="33"/>
        <v>200</v>
      </c>
      <c r="BL16" s="30">
        <f t="shared" si="33"/>
        <v>189</v>
      </c>
      <c r="BM16" s="30">
        <f t="shared" si="33"/>
        <v>193</v>
      </c>
      <c r="BN16" s="30">
        <f t="shared" si="33"/>
        <v>186</v>
      </c>
      <c r="BO16" s="30">
        <f t="shared" ref="BO16:BV16" si="34">+BO8+BO14</f>
        <v>189</v>
      </c>
      <c r="BP16" s="30">
        <f t="shared" si="34"/>
        <v>194</v>
      </c>
      <c r="BQ16" s="30">
        <f t="shared" si="34"/>
        <v>188</v>
      </c>
      <c r="BR16" s="30">
        <f t="shared" si="34"/>
        <v>190</v>
      </c>
      <c r="BS16" s="30">
        <f t="shared" si="34"/>
        <v>186</v>
      </c>
      <c r="BT16" s="30">
        <f t="shared" si="34"/>
        <v>185</v>
      </c>
      <c r="BU16" s="30">
        <f t="shared" si="34"/>
        <v>181</v>
      </c>
      <c r="BV16" s="30">
        <f t="shared" si="34"/>
        <v>192</v>
      </c>
      <c r="BW16" s="30">
        <f t="shared" ref="BW16:CB16" si="35">BW8+BW14</f>
        <v>193</v>
      </c>
      <c r="BX16" s="30">
        <f t="shared" si="35"/>
        <v>193</v>
      </c>
      <c r="BY16" s="30">
        <f t="shared" si="35"/>
        <v>193</v>
      </c>
      <c r="BZ16" s="30">
        <f t="shared" si="35"/>
        <v>186</v>
      </c>
      <c r="CA16" s="30">
        <f t="shared" si="35"/>
        <v>195</v>
      </c>
      <c r="CB16" s="30">
        <f t="shared" si="35"/>
        <v>196</v>
      </c>
      <c r="CC16" s="30">
        <f t="shared" ref="CC16:CH16" si="36">CC8+CC14</f>
        <v>195</v>
      </c>
      <c r="CD16" s="30">
        <f t="shared" si="36"/>
        <v>193</v>
      </c>
      <c r="CE16" s="30">
        <f t="shared" si="36"/>
        <v>192</v>
      </c>
      <c r="CF16" s="30">
        <f t="shared" si="36"/>
        <v>195</v>
      </c>
      <c r="CG16" s="30">
        <f t="shared" si="36"/>
        <v>188</v>
      </c>
      <c r="CH16" s="30">
        <f t="shared" si="36"/>
        <v>191</v>
      </c>
      <c r="CI16" s="30">
        <f t="shared" ref="CI16:CN16" si="37">CI8+CI14</f>
        <v>198</v>
      </c>
      <c r="CJ16" s="30">
        <f t="shared" si="37"/>
        <v>200</v>
      </c>
      <c r="CK16" s="30">
        <f t="shared" si="37"/>
        <v>199</v>
      </c>
      <c r="CL16" s="30">
        <f t="shared" si="37"/>
        <v>203</v>
      </c>
      <c r="CM16" s="30">
        <f t="shared" si="37"/>
        <v>200</v>
      </c>
      <c r="CN16" s="30">
        <f t="shared" si="37"/>
        <v>201</v>
      </c>
      <c r="CO16" s="30">
        <f t="shared" ref="CO16:CT16" si="38">CO8+CO14</f>
        <v>210</v>
      </c>
      <c r="CP16" s="30">
        <f t="shared" si="38"/>
        <v>210</v>
      </c>
      <c r="CQ16" s="30">
        <f t="shared" si="38"/>
        <v>206</v>
      </c>
      <c r="CR16" s="30">
        <f t="shared" si="38"/>
        <v>205</v>
      </c>
      <c r="CS16" s="30">
        <f t="shared" si="38"/>
        <v>208</v>
      </c>
      <c r="CT16" s="30">
        <f t="shared" si="38"/>
        <v>217</v>
      </c>
      <c r="CU16" s="30">
        <v>220</v>
      </c>
      <c r="CV16" s="30">
        <f>CV8+CV14</f>
        <v>223</v>
      </c>
      <c r="CW16" s="30">
        <f>CW8+CW14</f>
        <v>218</v>
      </c>
      <c r="CX16" s="30">
        <f>CX8+CX14</f>
        <v>222</v>
      </c>
      <c r="CY16" s="30">
        <f>CY8+CY14</f>
        <v>220</v>
      </c>
      <c r="CZ16" s="30">
        <f>CZ8+CZ14</f>
        <v>216</v>
      </c>
    </row>
    <row r="17" spans="1:104" s="4" customFormat="1" ht="13.15" customHeight="1" x14ac:dyDescent="0.2">
      <c r="A17" s="81" t="str">
        <f t="shared" si="0"/>
        <v>San Dimas Community Hospital - Client ID H3170</v>
      </c>
      <c r="B17" s="81" t="str">
        <f t="shared" si="13"/>
        <v xml:space="preserve">PRIME VALUE PLAN (Self-Insured) </v>
      </c>
      <c r="C17" s="81"/>
      <c r="D17" s="71" t="s">
        <v>9</v>
      </c>
      <c r="E17" s="29"/>
      <c r="F17" s="89"/>
      <c r="G17" s="30"/>
      <c r="H17" s="86">
        <f>H16*12</f>
        <v>2668811.4000000004</v>
      </c>
      <c r="I17" s="86">
        <f>I16*12</f>
        <v>2383964.2799999998</v>
      </c>
      <c r="J17" s="86">
        <f>J16*12</f>
        <v>284847.11999999988</v>
      </c>
      <c r="K17" s="136"/>
      <c r="L17" s="136"/>
      <c r="M17" s="136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</row>
    <row r="18" spans="1:104" s="4" customFormat="1" ht="13.15" customHeight="1" x14ac:dyDescent="0.2">
      <c r="A18" s="81" t="str">
        <f t="shared" si="0"/>
        <v>San Dimas Community Hospital - Client ID H3170</v>
      </c>
      <c r="B18" s="81" t="str">
        <f t="shared" si="13"/>
        <v xml:space="preserve">PRIME VALUE PLAN (Self-Insured) </v>
      </c>
      <c r="C18" s="81"/>
      <c r="D18" s="28"/>
      <c r="E18" s="90"/>
      <c r="F18" s="91"/>
      <c r="G18" s="91"/>
      <c r="H18" s="92"/>
      <c r="I18" s="92"/>
      <c r="J18" s="92"/>
      <c r="K18" s="132"/>
      <c r="L18" s="132"/>
      <c r="M18" s="132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  <c r="CQ18" s="91"/>
      <c r="CR18" s="91"/>
      <c r="CS18" s="91"/>
      <c r="CT18" s="91"/>
      <c r="CU18" s="91"/>
      <c r="CV18" s="91"/>
      <c r="CW18" s="91"/>
      <c r="CX18" s="91"/>
      <c r="CY18" s="91"/>
      <c r="CZ18" s="91"/>
    </row>
    <row r="19" spans="1:104" s="82" customFormat="1" ht="13.15" customHeight="1" x14ac:dyDescent="0.2">
      <c r="A19" s="81" t="str">
        <f>D19</f>
        <v>Bio-Medical Services - Client ID H3130</v>
      </c>
      <c r="B19" s="81" t="str">
        <f t="shared" si="13"/>
        <v xml:space="preserve">PRIME VALUE PLAN (Self-Insured) </v>
      </c>
      <c r="C19" s="81"/>
      <c r="D19" s="76" t="s">
        <v>39</v>
      </c>
      <c r="E19" s="77"/>
      <c r="F19" s="78"/>
      <c r="G19" s="111"/>
      <c r="H19" s="80"/>
      <c r="I19" s="80"/>
      <c r="J19" s="47"/>
      <c r="K19" s="133"/>
      <c r="L19" s="133"/>
      <c r="M19" s="133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</row>
    <row r="20" spans="1:104" s="14" customFormat="1" ht="13.15" customHeight="1" x14ac:dyDescent="0.2">
      <c r="A20" s="81" t="str">
        <f t="shared" ref="A20:A34" si="39">A19</f>
        <v>Bio-Medical Services - Client ID H3130</v>
      </c>
      <c r="B20" s="81" t="str">
        <f>D20</f>
        <v>PRIME EPO PLAN (Self-Insured)</v>
      </c>
      <c r="C20" s="81" t="str">
        <f>A20&amp;B20&amp;F20</f>
        <v>Bio-Medical Services - Client ID H3130PRIME EPO PLAN (Self-Insured)EE</v>
      </c>
      <c r="D20" s="64" t="str">
        <f>+$D$4</f>
        <v>PRIME EPO PLAN (Self-Insured)</v>
      </c>
      <c r="E20" s="65" t="str">
        <f>E4</f>
        <v>1/1/25 - 12/31/25</v>
      </c>
      <c r="F20" s="66" t="s">
        <v>11</v>
      </c>
      <c r="G20" s="161">
        <v>218</v>
      </c>
      <c r="H20" s="150">
        <v>671</v>
      </c>
      <c r="I20" s="152">
        <f>+H20-J20</f>
        <v>616.83000000000004</v>
      </c>
      <c r="J20" s="152">
        <v>54.169999999999959</v>
      </c>
      <c r="K20" s="27" t="str">
        <f>+"Total:"&amp;TEXT(H20/L20-1,"0.00%")&amp;"/ EE:"&amp;TEXT(J20/M20-1,"0.00%")</f>
        <v>Total:18.99%/ EE:0.00%</v>
      </c>
      <c r="L20" s="27">
        <f>+[2]Legacy!E20</f>
        <v>563.91999999999996</v>
      </c>
      <c r="M20" s="27">
        <f>+[2]Legacy!G20</f>
        <v>54.169999999999959</v>
      </c>
      <c r="N20" s="161">
        <v>55</v>
      </c>
      <c r="O20" s="161">
        <v>60</v>
      </c>
      <c r="P20" s="161">
        <v>61</v>
      </c>
      <c r="Q20" s="161">
        <v>61</v>
      </c>
      <c r="R20" s="161">
        <v>60</v>
      </c>
      <c r="S20" s="161">
        <v>66</v>
      </c>
      <c r="T20" s="161">
        <v>72</v>
      </c>
      <c r="U20" s="161">
        <v>70</v>
      </c>
      <c r="V20" s="161">
        <v>69</v>
      </c>
      <c r="W20" s="161">
        <v>67</v>
      </c>
      <c r="X20" s="161">
        <v>66</v>
      </c>
      <c r="Y20" s="161">
        <v>67</v>
      </c>
      <c r="Z20" s="161">
        <v>65</v>
      </c>
      <c r="AA20" s="161">
        <v>64</v>
      </c>
      <c r="AB20" s="161">
        <v>64</v>
      </c>
      <c r="AC20" s="161">
        <v>62</v>
      </c>
      <c r="AD20" s="161">
        <v>59</v>
      </c>
      <c r="AE20" s="161">
        <v>62</v>
      </c>
      <c r="AF20" s="161">
        <v>60</v>
      </c>
      <c r="AG20" s="161">
        <v>59</v>
      </c>
      <c r="AH20" s="161">
        <v>61</v>
      </c>
      <c r="AI20" s="161">
        <v>62</v>
      </c>
      <c r="AJ20" s="161">
        <v>60</v>
      </c>
      <c r="AK20" s="161">
        <v>62</v>
      </c>
      <c r="AL20" s="161">
        <v>59</v>
      </c>
      <c r="AM20" s="161">
        <v>58</v>
      </c>
      <c r="AN20" s="161">
        <v>58</v>
      </c>
      <c r="AO20" s="161">
        <v>54</v>
      </c>
      <c r="AP20" s="161">
        <v>57</v>
      </c>
      <c r="AQ20" s="161">
        <v>55</v>
      </c>
      <c r="AR20" s="161">
        <v>55</v>
      </c>
      <c r="AS20" s="161">
        <v>94</v>
      </c>
      <c r="AT20" s="161">
        <v>156</v>
      </c>
      <c r="AU20" s="161">
        <v>158</v>
      </c>
      <c r="AV20" s="161">
        <v>157</v>
      </c>
      <c r="AW20" s="161">
        <v>158</v>
      </c>
      <c r="AX20" s="161">
        <v>182</v>
      </c>
      <c r="AY20" s="161">
        <v>177</v>
      </c>
      <c r="AZ20" s="161">
        <v>169</v>
      </c>
      <c r="BA20" s="161">
        <v>169</v>
      </c>
      <c r="BB20" s="161">
        <v>169</v>
      </c>
      <c r="BC20" s="161">
        <v>168</v>
      </c>
      <c r="BD20" s="238">
        <v>166</v>
      </c>
      <c r="BE20" s="161">
        <v>168</v>
      </c>
      <c r="BF20" s="161">
        <v>169</v>
      </c>
      <c r="BG20" s="161">
        <v>168</v>
      </c>
      <c r="BH20" s="161">
        <v>162</v>
      </c>
      <c r="BI20" s="161">
        <v>163</v>
      </c>
      <c r="BJ20" s="161">
        <v>174</v>
      </c>
      <c r="BK20" s="161">
        <v>175</v>
      </c>
      <c r="BL20" s="161">
        <v>174</v>
      </c>
      <c r="BM20" s="161">
        <v>175</v>
      </c>
      <c r="BN20" s="161">
        <v>168</v>
      </c>
      <c r="BO20" s="161">
        <v>165</v>
      </c>
      <c r="BP20" s="161">
        <v>163</v>
      </c>
      <c r="BQ20" s="161">
        <v>161</v>
      </c>
      <c r="BR20" s="161">
        <v>160</v>
      </c>
      <c r="BS20" s="161">
        <v>164</v>
      </c>
      <c r="BT20" s="238">
        <v>160</v>
      </c>
      <c r="BU20" s="238">
        <v>162</v>
      </c>
      <c r="BV20" s="238">
        <v>174</v>
      </c>
      <c r="BW20" s="161">
        <v>175</v>
      </c>
      <c r="BX20" s="161">
        <v>169</v>
      </c>
      <c r="BY20" s="161">
        <v>169</v>
      </c>
      <c r="BZ20" s="161">
        <v>173</v>
      </c>
      <c r="CA20" s="161">
        <v>171</v>
      </c>
      <c r="CB20" s="161">
        <v>170</v>
      </c>
      <c r="CC20" s="161">
        <v>168</v>
      </c>
      <c r="CD20" s="161">
        <v>173</v>
      </c>
      <c r="CE20" s="161">
        <v>172</v>
      </c>
      <c r="CF20" s="161">
        <v>173</v>
      </c>
      <c r="CG20" s="161">
        <v>177</v>
      </c>
      <c r="CH20" s="161">
        <v>189</v>
      </c>
      <c r="CI20" s="161">
        <v>192</v>
      </c>
      <c r="CJ20" s="161">
        <v>189</v>
      </c>
      <c r="CK20" s="161">
        <v>192</v>
      </c>
      <c r="CL20" s="161">
        <v>191</v>
      </c>
      <c r="CM20" s="161">
        <v>189</v>
      </c>
      <c r="CN20" s="161">
        <v>183</v>
      </c>
      <c r="CO20" s="161">
        <v>188</v>
      </c>
      <c r="CP20" s="161">
        <v>187</v>
      </c>
      <c r="CQ20" s="161">
        <v>191</v>
      </c>
      <c r="CR20" s="161">
        <v>190</v>
      </c>
      <c r="CS20" s="161">
        <v>199</v>
      </c>
      <c r="CT20" s="161">
        <v>208</v>
      </c>
      <c r="CU20" s="161">
        <v>205</v>
      </c>
      <c r="CV20" s="161">
        <v>221</v>
      </c>
      <c r="CW20" s="161">
        <v>234</v>
      </c>
      <c r="CX20" s="377">
        <v>234</v>
      </c>
      <c r="CY20" s="161">
        <v>232</v>
      </c>
      <c r="CZ20" s="161">
        <v>218</v>
      </c>
    </row>
    <row r="21" spans="1:104" s="14" customFormat="1" ht="13.15" customHeight="1" x14ac:dyDescent="0.2">
      <c r="A21" s="81" t="str">
        <f t="shared" si="39"/>
        <v>Bio-Medical Services - Client ID H3130</v>
      </c>
      <c r="B21" s="81" t="str">
        <f>B20</f>
        <v>PRIME EPO PLAN (Self-Insured)</v>
      </c>
      <c r="C21" s="81" t="str">
        <f>A21&amp;B21&amp;F21</f>
        <v>Bio-Medical Services - Client ID H3130PRIME EPO PLAN (Self-Insured)EE &amp; Spouse</v>
      </c>
      <c r="D21" s="22"/>
      <c r="E21" s="15"/>
      <c r="F21" s="66" t="s">
        <v>18</v>
      </c>
      <c r="G21" s="161">
        <v>31</v>
      </c>
      <c r="H21" s="150">
        <v>1409.16</v>
      </c>
      <c r="I21" s="152">
        <f>+H21-J21</f>
        <v>1271.75</v>
      </c>
      <c r="J21" s="152">
        <v>137.40999999999997</v>
      </c>
      <c r="K21" s="27" t="str">
        <f>+"Total:"&amp;TEXT(H21/L21-1,"0.00%")&amp;"/ EE:"&amp;TEXT(J21/M21-1,"0.00%")</f>
        <v>Total:18.99%/ EE:0.00%</v>
      </c>
      <c r="L21" s="27">
        <f>+[2]Legacy!E21</f>
        <v>1184.28</v>
      </c>
      <c r="M21" s="27">
        <f>+[2]Legacy!G21</f>
        <v>137.40999999999997</v>
      </c>
      <c r="N21" s="161">
        <v>11</v>
      </c>
      <c r="O21" s="161">
        <v>13</v>
      </c>
      <c r="P21" s="161">
        <v>12</v>
      </c>
      <c r="Q21" s="161">
        <v>12</v>
      </c>
      <c r="R21" s="161">
        <v>12</v>
      </c>
      <c r="S21" s="161">
        <v>16</v>
      </c>
      <c r="T21" s="161">
        <v>17</v>
      </c>
      <c r="U21" s="161">
        <v>17</v>
      </c>
      <c r="V21" s="161">
        <v>16</v>
      </c>
      <c r="W21" s="161">
        <v>17</v>
      </c>
      <c r="X21" s="161">
        <v>17</v>
      </c>
      <c r="Y21" s="161">
        <v>18</v>
      </c>
      <c r="Z21" s="161">
        <v>14</v>
      </c>
      <c r="AA21" s="161">
        <v>14</v>
      </c>
      <c r="AB21" s="161">
        <v>14</v>
      </c>
      <c r="AC21" s="161">
        <v>16</v>
      </c>
      <c r="AD21" s="161">
        <v>17</v>
      </c>
      <c r="AE21" s="161">
        <v>17</v>
      </c>
      <c r="AF21" s="161">
        <v>19</v>
      </c>
      <c r="AG21" s="161">
        <v>20</v>
      </c>
      <c r="AH21" s="161">
        <v>20</v>
      </c>
      <c r="AI21" s="161">
        <v>19</v>
      </c>
      <c r="AJ21" s="161">
        <v>20</v>
      </c>
      <c r="AK21" s="161">
        <v>20</v>
      </c>
      <c r="AL21" s="161">
        <v>24</v>
      </c>
      <c r="AM21" s="161">
        <v>23</v>
      </c>
      <c r="AN21" s="161">
        <v>24</v>
      </c>
      <c r="AO21" s="161">
        <v>24</v>
      </c>
      <c r="AP21" s="161">
        <v>24</v>
      </c>
      <c r="AQ21" s="161">
        <v>23</v>
      </c>
      <c r="AR21" s="161">
        <v>22</v>
      </c>
      <c r="AS21" s="161">
        <v>26</v>
      </c>
      <c r="AT21" s="161">
        <v>36</v>
      </c>
      <c r="AU21" s="161">
        <v>38</v>
      </c>
      <c r="AV21" s="161">
        <v>40</v>
      </c>
      <c r="AW21" s="161">
        <v>42</v>
      </c>
      <c r="AX21" s="161">
        <v>42</v>
      </c>
      <c r="AY21" s="161">
        <v>42</v>
      </c>
      <c r="AZ21" s="161">
        <v>42</v>
      </c>
      <c r="BA21" s="161">
        <v>40</v>
      </c>
      <c r="BB21" s="161">
        <v>38</v>
      </c>
      <c r="BC21" s="161">
        <v>38</v>
      </c>
      <c r="BD21" s="238">
        <v>39</v>
      </c>
      <c r="BE21" s="161">
        <v>39</v>
      </c>
      <c r="BF21" s="161">
        <v>36</v>
      </c>
      <c r="BG21" s="161">
        <v>37</v>
      </c>
      <c r="BH21" s="161">
        <v>36</v>
      </c>
      <c r="BI21" s="161">
        <v>34</v>
      </c>
      <c r="BJ21" s="161">
        <v>36</v>
      </c>
      <c r="BK21" s="161">
        <v>37</v>
      </c>
      <c r="BL21" s="161">
        <v>34</v>
      </c>
      <c r="BM21" s="161">
        <v>34</v>
      </c>
      <c r="BN21" s="161">
        <v>34</v>
      </c>
      <c r="BO21" s="161">
        <v>35</v>
      </c>
      <c r="BP21" s="161">
        <v>33</v>
      </c>
      <c r="BQ21" s="161">
        <v>31</v>
      </c>
      <c r="BR21" s="161">
        <v>30</v>
      </c>
      <c r="BS21" s="161">
        <v>30</v>
      </c>
      <c r="BT21" s="238">
        <v>29</v>
      </c>
      <c r="BU21" s="238">
        <v>27</v>
      </c>
      <c r="BV21" s="238">
        <v>31</v>
      </c>
      <c r="BW21" s="161">
        <v>30</v>
      </c>
      <c r="BX21" s="161">
        <v>28</v>
      </c>
      <c r="BY21" s="161">
        <v>28</v>
      </c>
      <c r="BZ21" s="161">
        <v>27</v>
      </c>
      <c r="CA21" s="161">
        <v>26</v>
      </c>
      <c r="CB21" s="161">
        <v>25</v>
      </c>
      <c r="CC21" s="161">
        <v>24</v>
      </c>
      <c r="CD21" s="161">
        <v>24</v>
      </c>
      <c r="CE21" s="161">
        <v>24</v>
      </c>
      <c r="CF21" s="161">
        <v>25</v>
      </c>
      <c r="CG21" s="161">
        <v>26</v>
      </c>
      <c r="CH21" s="161">
        <v>25</v>
      </c>
      <c r="CI21" s="161">
        <v>24</v>
      </c>
      <c r="CJ21" s="161">
        <v>25</v>
      </c>
      <c r="CK21" s="161">
        <v>25</v>
      </c>
      <c r="CL21" s="161">
        <v>26</v>
      </c>
      <c r="CM21" s="161">
        <v>25</v>
      </c>
      <c r="CN21" s="161">
        <v>26</v>
      </c>
      <c r="CO21" s="161">
        <v>26</v>
      </c>
      <c r="CP21" s="161">
        <v>25</v>
      </c>
      <c r="CQ21" s="161">
        <v>26</v>
      </c>
      <c r="CR21" s="161">
        <v>27</v>
      </c>
      <c r="CS21" s="161">
        <v>27</v>
      </c>
      <c r="CT21" s="161">
        <v>28</v>
      </c>
      <c r="CU21" s="161">
        <v>28</v>
      </c>
      <c r="CV21" s="161">
        <v>30</v>
      </c>
      <c r="CW21" s="161">
        <v>34</v>
      </c>
      <c r="CX21" s="377">
        <v>33</v>
      </c>
      <c r="CY21" s="161">
        <v>32</v>
      </c>
      <c r="CZ21" s="161">
        <v>31</v>
      </c>
    </row>
    <row r="22" spans="1:104" s="14" customFormat="1" ht="13.15" customHeight="1" x14ac:dyDescent="0.2">
      <c r="A22" s="81" t="str">
        <f t="shared" si="39"/>
        <v>Bio-Medical Services - Client ID H3130</v>
      </c>
      <c r="B22" s="81" t="str">
        <f>B21</f>
        <v>PRIME EPO PLAN (Self-Insured)</v>
      </c>
      <c r="C22" s="81" t="str">
        <f>A22&amp;B22&amp;F22</f>
        <v>Bio-Medical Services - Client ID H3130PRIME EPO PLAN (Self-Insured)EE &amp; Child(ren)</v>
      </c>
      <c r="D22" s="22"/>
      <c r="E22" s="15"/>
      <c r="F22" s="66" t="s">
        <v>19</v>
      </c>
      <c r="G22" s="161">
        <v>46</v>
      </c>
      <c r="H22" s="150">
        <v>1268.22</v>
      </c>
      <c r="I22" s="152">
        <f>+H22-J22</f>
        <v>1155.79</v>
      </c>
      <c r="J22" s="152">
        <v>112.42999999999995</v>
      </c>
      <c r="K22" s="27" t="str">
        <f>+"Total:"&amp;TEXT(H22/L22-1,"0.00%")&amp;"/ EE:"&amp;TEXT(J22/M22-1,"0.00%")</f>
        <v>Total:18.99%/ EE:0.00%</v>
      </c>
      <c r="L22" s="27">
        <f>+[2]Legacy!E22</f>
        <v>1065.8399999999999</v>
      </c>
      <c r="M22" s="27">
        <f>+[2]Legacy!G22</f>
        <v>112.42999999999995</v>
      </c>
      <c r="N22" s="161">
        <v>13</v>
      </c>
      <c r="O22" s="161">
        <v>12</v>
      </c>
      <c r="P22" s="161">
        <v>13</v>
      </c>
      <c r="Q22" s="161">
        <v>13</v>
      </c>
      <c r="R22" s="161">
        <v>12</v>
      </c>
      <c r="S22" s="161">
        <v>13</v>
      </c>
      <c r="T22" s="161">
        <v>13</v>
      </c>
      <c r="U22" s="161">
        <v>13</v>
      </c>
      <c r="V22" s="161">
        <v>14</v>
      </c>
      <c r="W22" s="161">
        <v>14</v>
      </c>
      <c r="X22" s="161">
        <v>14</v>
      </c>
      <c r="Y22" s="161">
        <v>13</v>
      </c>
      <c r="Z22" s="161">
        <v>14</v>
      </c>
      <c r="AA22" s="161">
        <v>14</v>
      </c>
      <c r="AB22" s="161">
        <v>14</v>
      </c>
      <c r="AC22" s="161">
        <v>14</v>
      </c>
      <c r="AD22" s="161">
        <v>14</v>
      </c>
      <c r="AE22" s="161">
        <v>14</v>
      </c>
      <c r="AF22" s="161">
        <v>14</v>
      </c>
      <c r="AG22" s="161">
        <v>14</v>
      </c>
      <c r="AH22" s="161">
        <v>15</v>
      </c>
      <c r="AI22" s="161">
        <v>15</v>
      </c>
      <c r="AJ22" s="161">
        <v>17</v>
      </c>
      <c r="AK22" s="161">
        <v>18</v>
      </c>
      <c r="AL22" s="161">
        <v>18</v>
      </c>
      <c r="AM22" s="161">
        <v>18</v>
      </c>
      <c r="AN22" s="161">
        <v>18</v>
      </c>
      <c r="AO22" s="161">
        <v>19</v>
      </c>
      <c r="AP22" s="161">
        <v>20</v>
      </c>
      <c r="AQ22" s="161">
        <v>20</v>
      </c>
      <c r="AR22" s="161">
        <v>21</v>
      </c>
      <c r="AS22" s="161">
        <v>32</v>
      </c>
      <c r="AT22" s="161">
        <v>51</v>
      </c>
      <c r="AU22" s="161">
        <v>51</v>
      </c>
      <c r="AV22" s="161">
        <v>53</v>
      </c>
      <c r="AW22" s="161">
        <v>54</v>
      </c>
      <c r="AX22" s="161">
        <v>50</v>
      </c>
      <c r="AY22" s="161">
        <v>50</v>
      </c>
      <c r="AZ22" s="161">
        <v>47</v>
      </c>
      <c r="BA22" s="161">
        <v>47</v>
      </c>
      <c r="BB22" s="161">
        <v>49</v>
      </c>
      <c r="BC22" s="161">
        <v>50</v>
      </c>
      <c r="BD22" s="238">
        <v>52</v>
      </c>
      <c r="BE22" s="161">
        <v>50</v>
      </c>
      <c r="BF22" s="161">
        <v>51</v>
      </c>
      <c r="BG22" s="161">
        <v>47</v>
      </c>
      <c r="BH22" s="161">
        <v>46</v>
      </c>
      <c r="BI22" s="161">
        <v>45</v>
      </c>
      <c r="BJ22" s="161">
        <v>47</v>
      </c>
      <c r="BK22" s="161">
        <v>49</v>
      </c>
      <c r="BL22" s="161">
        <v>46</v>
      </c>
      <c r="BM22" s="161">
        <v>42</v>
      </c>
      <c r="BN22" s="161">
        <v>41</v>
      </c>
      <c r="BO22" s="161">
        <v>41</v>
      </c>
      <c r="BP22" s="161">
        <v>40</v>
      </c>
      <c r="BQ22" s="161">
        <v>40</v>
      </c>
      <c r="BR22" s="161">
        <v>39</v>
      </c>
      <c r="BS22" s="161">
        <v>40</v>
      </c>
      <c r="BT22" s="238">
        <v>40</v>
      </c>
      <c r="BU22" s="238">
        <v>40</v>
      </c>
      <c r="BV22" s="238">
        <v>41</v>
      </c>
      <c r="BW22" s="161">
        <v>43</v>
      </c>
      <c r="BX22" s="161">
        <v>42</v>
      </c>
      <c r="BY22" s="161">
        <v>42</v>
      </c>
      <c r="BZ22" s="161">
        <v>40</v>
      </c>
      <c r="CA22" s="161">
        <v>41</v>
      </c>
      <c r="CB22" s="161">
        <v>40</v>
      </c>
      <c r="CC22" s="161">
        <v>40</v>
      </c>
      <c r="CD22" s="161">
        <v>40</v>
      </c>
      <c r="CE22" s="161">
        <v>39</v>
      </c>
      <c r="CF22" s="161">
        <v>39</v>
      </c>
      <c r="CG22" s="161">
        <v>39</v>
      </c>
      <c r="CH22" s="161">
        <v>36</v>
      </c>
      <c r="CI22" s="161">
        <v>35</v>
      </c>
      <c r="CJ22" s="161">
        <v>34</v>
      </c>
      <c r="CK22" s="161">
        <v>34</v>
      </c>
      <c r="CL22" s="161">
        <v>34</v>
      </c>
      <c r="CM22" s="161">
        <v>35</v>
      </c>
      <c r="CN22" s="161">
        <v>34</v>
      </c>
      <c r="CO22" s="161">
        <v>34</v>
      </c>
      <c r="CP22" s="161">
        <v>32</v>
      </c>
      <c r="CQ22" s="161">
        <v>34</v>
      </c>
      <c r="CR22" s="161">
        <v>35</v>
      </c>
      <c r="CS22" s="161">
        <v>34</v>
      </c>
      <c r="CT22" s="161">
        <v>37</v>
      </c>
      <c r="CU22" s="161">
        <v>37</v>
      </c>
      <c r="CV22" s="161">
        <v>41</v>
      </c>
      <c r="CW22" s="161">
        <v>50</v>
      </c>
      <c r="CX22" s="377">
        <v>48</v>
      </c>
      <c r="CY22" s="161">
        <v>48</v>
      </c>
      <c r="CZ22" s="161">
        <v>46</v>
      </c>
    </row>
    <row r="23" spans="1:104" s="14" customFormat="1" ht="13.15" customHeight="1" x14ac:dyDescent="0.2">
      <c r="A23" s="81" t="str">
        <f t="shared" si="39"/>
        <v>Bio-Medical Services - Client ID H3130</v>
      </c>
      <c r="B23" s="81" t="str">
        <f>B22</f>
        <v>PRIME EPO PLAN (Self-Insured)</v>
      </c>
      <c r="C23" s="81" t="str">
        <f>A23&amp;B23&amp;F23</f>
        <v>Bio-Medical Services - Client ID H3130PRIME EPO PLAN (Self-Insured)EE &amp; Family</v>
      </c>
      <c r="D23" s="22"/>
      <c r="E23" s="15"/>
      <c r="F23" s="66" t="s">
        <v>12</v>
      </c>
      <c r="G23" s="162">
        <v>40</v>
      </c>
      <c r="H23" s="151">
        <v>2113.73</v>
      </c>
      <c r="I23" s="153">
        <f>+H23-J23</f>
        <v>1832.66</v>
      </c>
      <c r="J23" s="153">
        <v>281.06999999999994</v>
      </c>
      <c r="K23" s="27" t="str">
        <f>+"Total:"&amp;TEXT(H23/L23-1,"0.00%")&amp;"/ EE:"&amp;TEXT(J23/M23-1,"0.00%")</f>
        <v>Total:18.99%/ EE:0.00%</v>
      </c>
      <c r="L23" s="27">
        <f>+[2]Legacy!E23</f>
        <v>1776.42</v>
      </c>
      <c r="M23" s="27">
        <f>+[2]Legacy!G23</f>
        <v>281.06999999999994</v>
      </c>
      <c r="N23" s="162">
        <v>15</v>
      </c>
      <c r="O23" s="162">
        <v>16</v>
      </c>
      <c r="P23" s="162">
        <v>17</v>
      </c>
      <c r="Q23" s="162">
        <v>17</v>
      </c>
      <c r="R23" s="162">
        <v>18</v>
      </c>
      <c r="S23" s="162">
        <v>18</v>
      </c>
      <c r="T23" s="162">
        <v>18</v>
      </c>
      <c r="U23" s="162">
        <v>18</v>
      </c>
      <c r="V23" s="162">
        <v>18</v>
      </c>
      <c r="W23" s="162">
        <v>19</v>
      </c>
      <c r="X23" s="162">
        <v>19</v>
      </c>
      <c r="Y23" s="162">
        <v>18</v>
      </c>
      <c r="Z23" s="162">
        <v>17</v>
      </c>
      <c r="AA23" s="162">
        <v>17</v>
      </c>
      <c r="AB23" s="162">
        <v>17</v>
      </c>
      <c r="AC23" s="162">
        <v>16</v>
      </c>
      <c r="AD23" s="162">
        <v>18</v>
      </c>
      <c r="AE23" s="162">
        <v>19</v>
      </c>
      <c r="AF23" s="162">
        <v>20</v>
      </c>
      <c r="AG23" s="162">
        <v>20</v>
      </c>
      <c r="AH23" s="162">
        <v>21</v>
      </c>
      <c r="AI23" s="162">
        <v>21</v>
      </c>
      <c r="AJ23" s="162">
        <v>22</v>
      </c>
      <c r="AK23" s="162">
        <v>22</v>
      </c>
      <c r="AL23" s="162">
        <v>22</v>
      </c>
      <c r="AM23" s="162">
        <v>22</v>
      </c>
      <c r="AN23" s="162">
        <v>22</v>
      </c>
      <c r="AO23" s="162">
        <v>22</v>
      </c>
      <c r="AP23" s="162">
        <v>23</v>
      </c>
      <c r="AQ23" s="162">
        <v>23</v>
      </c>
      <c r="AR23" s="162">
        <v>24</v>
      </c>
      <c r="AS23" s="162">
        <v>30</v>
      </c>
      <c r="AT23" s="162">
        <v>41</v>
      </c>
      <c r="AU23" s="162">
        <v>44</v>
      </c>
      <c r="AV23" s="162">
        <v>41</v>
      </c>
      <c r="AW23" s="162">
        <v>41</v>
      </c>
      <c r="AX23" s="162">
        <v>36</v>
      </c>
      <c r="AY23" s="162">
        <v>38</v>
      </c>
      <c r="AZ23" s="162">
        <v>42</v>
      </c>
      <c r="BA23" s="162">
        <v>40</v>
      </c>
      <c r="BB23" s="162">
        <v>40</v>
      </c>
      <c r="BC23" s="162">
        <v>39</v>
      </c>
      <c r="BD23" s="239">
        <v>39</v>
      </c>
      <c r="BE23" s="162">
        <v>39</v>
      </c>
      <c r="BF23" s="162">
        <v>39</v>
      </c>
      <c r="BG23" s="162">
        <v>41</v>
      </c>
      <c r="BH23" s="162">
        <v>42</v>
      </c>
      <c r="BI23" s="162">
        <v>42</v>
      </c>
      <c r="BJ23" s="162">
        <v>39</v>
      </c>
      <c r="BK23" s="162">
        <v>40</v>
      </c>
      <c r="BL23" s="162">
        <v>38</v>
      </c>
      <c r="BM23" s="162">
        <v>37</v>
      </c>
      <c r="BN23" s="162">
        <v>39</v>
      </c>
      <c r="BO23" s="162">
        <v>40</v>
      </c>
      <c r="BP23" s="162">
        <v>41</v>
      </c>
      <c r="BQ23" s="162">
        <v>41</v>
      </c>
      <c r="BR23" s="162">
        <v>41</v>
      </c>
      <c r="BS23" s="162">
        <v>41</v>
      </c>
      <c r="BT23" s="239">
        <v>40</v>
      </c>
      <c r="BU23" s="239">
        <v>39</v>
      </c>
      <c r="BV23" s="239">
        <v>34</v>
      </c>
      <c r="BW23" s="162">
        <v>34</v>
      </c>
      <c r="BX23" s="162">
        <v>34</v>
      </c>
      <c r="BY23" s="162">
        <v>34</v>
      </c>
      <c r="BZ23" s="162">
        <v>35</v>
      </c>
      <c r="CA23" s="162">
        <v>34</v>
      </c>
      <c r="CB23" s="162">
        <v>36</v>
      </c>
      <c r="CC23" s="162">
        <v>36</v>
      </c>
      <c r="CD23" s="162">
        <v>35</v>
      </c>
      <c r="CE23" s="162">
        <v>34</v>
      </c>
      <c r="CF23" s="162">
        <v>32</v>
      </c>
      <c r="CG23" s="162">
        <v>32</v>
      </c>
      <c r="CH23" s="162">
        <v>31</v>
      </c>
      <c r="CI23" s="162">
        <v>31</v>
      </c>
      <c r="CJ23" s="162">
        <v>31</v>
      </c>
      <c r="CK23" s="162">
        <v>32</v>
      </c>
      <c r="CL23" s="162">
        <v>30</v>
      </c>
      <c r="CM23" s="162">
        <v>32</v>
      </c>
      <c r="CN23" s="162">
        <v>31</v>
      </c>
      <c r="CO23" s="162">
        <v>32</v>
      </c>
      <c r="CP23" s="162">
        <v>32</v>
      </c>
      <c r="CQ23" s="162">
        <v>33</v>
      </c>
      <c r="CR23" s="162">
        <v>34</v>
      </c>
      <c r="CS23" s="162">
        <v>33</v>
      </c>
      <c r="CT23" s="162">
        <v>34</v>
      </c>
      <c r="CU23" s="162">
        <v>33</v>
      </c>
      <c r="CV23" s="162">
        <v>33</v>
      </c>
      <c r="CW23" s="162">
        <v>37</v>
      </c>
      <c r="CX23" s="378">
        <v>37</v>
      </c>
      <c r="CY23" s="162">
        <v>38</v>
      </c>
      <c r="CZ23" s="162">
        <v>40</v>
      </c>
    </row>
    <row r="24" spans="1:104" s="14" customFormat="1" ht="13.15" customHeight="1" x14ac:dyDescent="0.2">
      <c r="A24" s="81" t="str">
        <f t="shared" si="39"/>
        <v>Bio-Medical Services - Client ID H3130</v>
      </c>
      <c r="B24" s="81" t="str">
        <f>B23</f>
        <v>PRIME EPO PLAN (Self-Insured)</v>
      </c>
      <c r="C24" s="81"/>
      <c r="D24" s="20"/>
      <c r="E24" s="15"/>
      <c r="F24" s="69" t="s">
        <v>7</v>
      </c>
      <c r="G24" s="67">
        <f>SUM(G20:G23)</f>
        <v>335</v>
      </c>
      <c r="H24" s="70">
        <f>SUMPRODUCT(H20:H23,$G20:$G23)</f>
        <v>332849.27999999997</v>
      </c>
      <c r="I24" s="70">
        <f>SUMPRODUCT(I20:I23,$G20:$G23)</f>
        <v>300365.93</v>
      </c>
      <c r="J24" s="70">
        <f>SUMPRODUCT(J20:J23,$G20:$G23)</f>
        <v>32483.349999999984</v>
      </c>
      <c r="K24" s="34"/>
      <c r="L24" s="34"/>
      <c r="M24" s="34"/>
      <c r="N24" s="67">
        <v>94</v>
      </c>
      <c r="O24" s="67">
        <v>101</v>
      </c>
      <c r="P24" s="67">
        <v>103</v>
      </c>
      <c r="Q24" s="67">
        <v>103</v>
      </c>
      <c r="R24" s="67">
        <v>102</v>
      </c>
      <c r="S24" s="67">
        <f t="shared" ref="S24:X24" si="40">SUM(S20:S23)</f>
        <v>113</v>
      </c>
      <c r="T24" s="67">
        <f t="shared" si="40"/>
        <v>120</v>
      </c>
      <c r="U24" s="67">
        <f t="shared" si="40"/>
        <v>118</v>
      </c>
      <c r="V24" s="67">
        <f t="shared" si="40"/>
        <v>117</v>
      </c>
      <c r="W24" s="67">
        <f t="shared" si="40"/>
        <v>117</v>
      </c>
      <c r="X24" s="67">
        <f t="shared" si="40"/>
        <v>116</v>
      </c>
      <c r="Y24" s="67">
        <f t="shared" ref="Y24:AD24" si="41">SUM(Y20:Y23)</f>
        <v>116</v>
      </c>
      <c r="Z24" s="67">
        <f t="shared" si="41"/>
        <v>110</v>
      </c>
      <c r="AA24" s="67">
        <f t="shared" si="41"/>
        <v>109</v>
      </c>
      <c r="AB24" s="67">
        <f t="shared" si="41"/>
        <v>109</v>
      </c>
      <c r="AC24" s="67">
        <f t="shared" si="41"/>
        <v>108</v>
      </c>
      <c r="AD24" s="67">
        <f t="shared" si="41"/>
        <v>108</v>
      </c>
      <c r="AE24" s="67">
        <f t="shared" ref="AE24:AJ24" si="42">SUM(AE20:AE23)</f>
        <v>112</v>
      </c>
      <c r="AF24" s="67">
        <f t="shared" si="42"/>
        <v>113</v>
      </c>
      <c r="AG24" s="67">
        <f t="shared" si="42"/>
        <v>113</v>
      </c>
      <c r="AH24" s="67">
        <f t="shared" si="42"/>
        <v>117</v>
      </c>
      <c r="AI24" s="67">
        <f t="shared" si="42"/>
        <v>117</v>
      </c>
      <c r="AJ24" s="67">
        <f t="shared" si="42"/>
        <v>119</v>
      </c>
      <c r="AK24" s="67">
        <f t="shared" ref="AK24:AP24" si="43">SUM(AK20:AK23)</f>
        <v>122</v>
      </c>
      <c r="AL24" s="67">
        <f t="shared" si="43"/>
        <v>123</v>
      </c>
      <c r="AM24" s="67">
        <f t="shared" si="43"/>
        <v>121</v>
      </c>
      <c r="AN24" s="67">
        <f t="shared" si="43"/>
        <v>122</v>
      </c>
      <c r="AO24" s="67">
        <f t="shared" si="43"/>
        <v>119</v>
      </c>
      <c r="AP24" s="67">
        <f t="shared" si="43"/>
        <v>124</v>
      </c>
      <c r="AQ24" s="67">
        <f t="shared" ref="AQ24:AV24" si="44">SUM(AQ20:AQ23)</f>
        <v>121</v>
      </c>
      <c r="AR24" s="67">
        <f t="shared" si="44"/>
        <v>122</v>
      </c>
      <c r="AS24" s="67">
        <f t="shared" si="44"/>
        <v>182</v>
      </c>
      <c r="AT24" s="67">
        <f t="shared" si="44"/>
        <v>284</v>
      </c>
      <c r="AU24" s="67">
        <f t="shared" si="44"/>
        <v>291</v>
      </c>
      <c r="AV24" s="67">
        <f t="shared" si="44"/>
        <v>291</v>
      </c>
      <c r="AW24" s="67">
        <f t="shared" ref="AW24:BB24" si="45">SUM(AW20:AW23)</f>
        <v>295</v>
      </c>
      <c r="AX24" s="67">
        <f t="shared" si="45"/>
        <v>310</v>
      </c>
      <c r="AY24" s="67">
        <f t="shared" si="45"/>
        <v>307</v>
      </c>
      <c r="AZ24" s="67">
        <f t="shared" si="45"/>
        <v>300</v>
      </c>
      <c r="BA24" s="67">
        <f t="shared" si="45"/>
        <v>296</v>
      </c>
      <c r="BB24" s="67">
        <f t="shared" si="45"/>
        <v>296</v>
      </c>
      <c r="BC24" s="67">
        <f t="shared" ref="BC24:BH24" si="46">SUM(BC20:BC23)</f>
        <v>295</v>
      </c>
      <c r="BD24" s="94">
        <f t="shared" si="46"/>
        <v>296</v>
      </c>
      <c r="BE24" s="67">
        <f t="shared" si="46"/>
        <v>296</v>
      </c>
      <c r="BF24" s="67">
        <f t="shared" si="46"/>
        <v>295</v>
      </c>
      <c r="BG24" s="67">
        <f t="shared" si="46"/>
        <v>293</v>
      </c>
      <c r="BH24" s="67">
        <f t="shared" si="46"/>
        <v>286</v>
      </c>
      <c r="BI24" s="67">
        <f t="shared" ref="BI24:BN24" si="47">SUM(BI20:BI23)</f>
        <v>284</v>
      </c>
      <c r="BJ24" s="67">
        <f t="shared" si="47"/>
        <v>296</v>
      </c>
      <c r="BK24" s="67">
        <f t="shared" si="47"/>
        <v>301</v>
      </c>
      <c r="BL24" s="67">
        <f t="shared" si="47"/>
        <v>292</v>
      </c>
      <c r="BM24" s="67">
        <f t="shared" si="47"/>
        <v>288</v>
      </c>
      <c r="BN24" s="67">
        <f t="shared" si="47"/>
        <v>282</v>
      </c>
      <c r="BO24" s="67">
        <f>SUM(BO20:BO23)</f>
        <v>281</v>
      </c>
      <c r="BP24" s="67">
        <f>SUM(BP20:BP23)</f>
        <v>277</v>
      </c>
      <c r="BQ24" s="67">
        <f>SUM(BQ20:BQ23)</f>
        <v>273</v>
      </c>
      <c r="BR24" s="67">
        <f>SUM(BR20:BR23)</f>
        <v>270</v>
      </c>
      <c r="BS24" s="67">
        <f>SUM(BS20:BS23)</f>
        <v>275</v>
      </c>
      <c r="BT24" s="94">
        <f t="shared" ref="BT24:BY24" si="48">SUM(BT20:BT23)</f>
        <v>269</v>
      </c>
      <c r="BU24" s="94">
        <f t="shared" si="48"/>
        <v>268</v>
      </c>
      <c r="BV24" s="94">
        <f t="shared" si="48"/>
        <v>280</v>
      </c>
      <c r="BW24" s="67">
        <f t="shared" si="48"/>
        <v>282</v>
      </c>
      <c r="BX24" s="67">
        <f t="shared" si="48"/>
        <v>273</v>
      </c>
      <c r="BY24" s="67">
        <f t="shared" si="48"/>
        <v>273</v>
      </c>
      <c r="BZ24" s="67">
        <f t="shared" ref="BZ24:CE24" si="49">SUM(BZ20:BZ23)</f>
        <v>275</v>
      </c>
      <c r="CA24" s="67">
        <f t="shared" si="49"/>
        <v>272</v>
      </c>
      <c r="CB24" s="67">
        <f t="shared" si="49"/>
        <v>271</v>
      </c>
      <c r="CC24" s="67">
        <f t="shared" si="49"/>
        <v>268</v>
      </c>
      <c r="CD24" s="67">
        <f t="shared" si="49"/>
        <v>272</v>
      </c>
      <c r="CE24" s="67">
        <f t="shared" si="49"/>
        <v>269</v>
      </c>
      <c r="CF24" s="67">
        <f t="shared" ref="CF24:CK24" si="50">SUM(CF20:CF23)</f>
        <v>269</v>
      </c>
      <c r="CG24" s="67">
        <f t="shared" si="50"/>
        <v>274</v>
      </c>
      <c r="CH24" s="67">
        <f t="shared" si="50"/>
        <v>281</v>
      </c>
      <c r="CI24" s="67">
        <f t="shared" si="50"/>
        <v>282</v>
      </c>
      <c r="CJ24" s="67">
        <f t="shared" si="50"/>
        <v>279</v>
      </c>
      <c r="CK24" s="67">
        <f t="shared" si="50"/>
        <v>283</v>
      </c>
      <c r="CL24" s="67">
        <f t="shared" ref="CL24:CQ24" si="51">SUM(CL20:CL23)</f>
        <v>281</v>
      </c>
      <c r="CM24" s="67">
        <f t="shared" si="51"/>
        <v>281</v>
      </c>
      <c r="CN24" s="67">
        <f t="shared" si="51"/>
        <v>274</v>
      </c>
      <c r="CO24" s="67">
        <f t="shared" si="51"/>
        <v>280</v>
      </c>
      <c r="CP24" s="67">
        <f t="shared" si="51"/>
        <v>276</v>
      </c>
      <c r="CQ24" s="67">
        <f t="shared" si="51"/>
        <v>284</v>
      </c>
      <c r="CR24" s="67">
        <f>SUM(CR20:CR23)</f>
        <v>286</v>
      </c>
      <c r="CS24" s="67">
        <f>SUM(CS20:CS23)</f>
        <v>293</v>
      </c>
      <c r="CT24" s="67">
        <f>SUM(CT20:CT23)</f>
        <v>307</v>
      </c>
      <c r="CU24" s="67">
        <v>303</v>
      </c>
      <c r="CV24" s="67">
        <f>SUM(CV20:CV23)</f>
        <v>325</v>
      </c>
      <c r="CW24" s="67">
        <f>SUM(CW20:CW23)</f>
        <v>355</v>
      </c>
      <c r="CX24" s="94">
        <f>SUM(CX20:CX23)</f>
        <v>352</v>
      </c>
      <c r="CY24" s="67">
        <f>SUM(CY20:CY23)</f>
        <v>350</v>
      </c>
      <c r="CZ24" s="67">
        <f>SUM(CZ20:CZ23)</f>
        <v>335</v>
      </c>
    </row>
    <row r="25" spans="1:104" s="14" customFormat="1" ht="13.15" customHeight="1" x14ac:dyDescent="0.2">
      <c r="A25" s="81" t="str">
        <f t="shared" si="39"/>
        <v>Bio-Medical Services - Client ID H3130</v>
      </c>
      <c r="B25" s="81" t="str">
        <f>B24</f>
        <v>PRIME EPO PLAN (Self-Insured)</v>
      </c>
      <c r="C25" s="81"/>
      <c r="D25" s="20"/>
      <c r="E25" s="15"/>
      <c r="F25" s="12"/>
      <c r="G25" s="16"/>
      <c r="H25" s="21"/>
      <c r="I25" s="21"/>
      <c r="J25" s="21"/>
      <c r="K25" s="135"/>
      <c r="L25" s="135"/>
      <c r="M25" s="135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</row>
    <row r="26" spans="1:104" s="14" customFormat="1" ht="13.15" customHeight="1" x14ac:dyDescent="0.2">
      <c r="A26" s="81" t="str">
        <f t="shared" si="39"/>
        <v>Bio-Medical Services - Client ID H3130</v>
      </c>
      <c r="B26" s="81" t="str">
        <f>D26</f>
        <v xml:space="preserve">PRIME VALUE PLAN (Self-Insured) </v>
      </c>
      <c r="C26" s="81" t="str">
        <f>A26&amp;B26&amp;F26</f>
        <v>Bio-Medical Services - Client ID H3130PRIME VALUE PLAN (Self-Insured) EE</v>
      </c>
      <c r="D26" s="64" t="s">
        <v>22</v>
      </c>
      <c r="E26" s="65" t="str">
        <f>E4</f>
        <v>1/1/25 - 12/31/25</v>
      </c>
      <c r="F26" s="66" t="s">
        <v>11</v>
      </c>
      <c r="G26" s="163">
        <v>21</v>
      </c>
      <c r="H26" s="152">
        <v>518.77</v>
      </c>
      <c r="I26" s="152">
        <v>405.57</v>
      </c>
      <c r="J26" s="152">
        <v>113.2</v>
      </c>
      <c r="K26" s="27" t="str">
        <f>+"Total:"&amp;TEXT(H26/L26-1,"0.00%")&amp;"/ EE:"&amp;TEXT(J26/M26-1,"0.00%")</f>
        <v>Total:18.99%/ EE:9.74%</v>
      </c>
      <c r="L26" s="27">
        <f>+[2]Legacy!E26</f>
        <v>435.99</v>
      </c>
      <c r="M26" s="27">
        <f>+[2]Legacy!G26</f>
        <v>103.15</v>
      </c>
      <c r="N26" s="163">
        <v>0</v>
      </c>
      <c r="O26" s="163">
        <v>0</v>
      </c>
      <c r="P26" s="163">
        <v>0</v>
      </c>
      <c r="Q26" s="163">
        <v>0</v>
      </c>
      <c r="R26" s="163">
        <v>0</v>
      </c>
      <c r="S26" s="163">
        <v>0</v>
      </c>
      <c r="T26" s="163">
        <v>0</v>
      </c>
      <c r="U26" s="163">
        <v>0</v>
      </c>
      <c r="V26" s="163">
        <v>0</v>
      </c>
      <c r="W26" s="163">
        <v>0</v>
      </c>
      <c r="X26" s="163">
        <v>0</v>
      </c>
      <c r="Y26" s="163">
        <v>0</v>
      </c>
      <c r="Z26" s="163">
        <v>0</v>
      </c>
      <c r="AA26" s="163">
        <v>0</v>
      </c>
      <c r="AB26" s="163">
        <v>0</v>
      </c>
      <c r="AC26" s="163">
        <v>0</v>
      </c>
      <c r="AD26" s="163">
        <v>0</v>
      </c>
      <c r="AE26" s="163">
        <v>0</v>
      </c>
      <c r="AF26" s="163">
        <v>0</v>
      </c>
      <c r="AG26" s="163">
        <v>0</v>
      </c>
      <c r="AH26" s="163">
        <v>0</v>
      </c>
      <c r="AI26" s="163">
        <v>0</v>
      </c>
      <c r="AJ26" s="163">
        <v>0</v>
      </c>
      <c r="AK26" s="163">
        <v>0</v>
      </c>
      <c r="AL26" s="163">
        <v>0</v>
      </c>
      <c r="AM26" s="163">
        <v>0</v>
      </c>
      <c r="AN26" s="163">
        <v>0</v>
      </c>
      <c r="AO26" s="163">
        <v>1</v>
      </c>
      <c r="AP26" s="163">
        <v>0</v>
      </c>
      <c r="AQ26" s="163">
        <v>0</v>
      </c>
      <c r="AR26" s="163">
        <v>1</v>
      </c>
      <c r="AS26" s="163">
        <v>5</v>
      </c>
      <c r="AT26" s="163">
        <v>6</v>
      </c>
      <c r="AU26" s="163">
        <v>5</v>
      </c>
      <c r="AV26" s="163">
        <v>4</v>
      </c>
      <c r="AW26" s="163">
        <v>4</v>
      </c>
      <c r="AX26" s="163">
        <v>1</v>
      </c>
      <c r="AY26" s="163">
        <v>1</v>
      </c>
      <c r="AZ26" s="163">
        <v>1</v>
      </c>
      <c r="BA26" s="163">
        <v>1</v>
      </c>
      <c r="BB26" s="163">
        <v>1</v>
      </c>
      <c r="BC26" s="163">
        <v>1</v>
      </c>
      <c r="BD26" s="248">
        <v>1</v>
      </c>
      <c r="BE26" s="163">
        <v>1</v>
      </c>
      <c r="BF26" s="163">
        <v>1</v>
      </c>
      <c r="BG26" s="163">
        <v>1</v>
      </c>
      <c r="BH26" s="163">
        <v>1</v>
      </c>
      <c r="BI26" s="163">
        <v>1</v>
      </c>
      <c r="BJ26" s="163">
        <v>3</v>
      </c>
      <c r="BK26" s="163">
        <v>4</v>
      </c>
      <c r="BL26" s="163">
        <v>4</v>
      </c>
      <c r="BM26" s="163">
        <v>3</v>
      </c>
      <c r="BN26" s="163">
        <v>3</v>
      </c>
      <c r="BO26" s="163">
        <v>3</v>
      </c>
      <c r="BP26" s="163">
        <v>5</v>
      </c>
      <c r="BQ26" s="163">
        <v>6</v>
      </c>
      <c r="BR26" s="163">
        <v>6</v>
      </c>
      <c r="BS26" s="163">
        <v>5</v>
      </c>
      <c r="BT26" s="248">
        <v>8</v>
      </c>
      <c r="BU26" s="248">
        <v>7</v>
      </c>
      <c r="BV26" s="248">
        <v>10</v>
      </c>
      <c r="BW26" s="163">
        <v>11</v>
      </c>
      <c r="BX26" s="163">
        <v>11</v>
      </c>
      <c r="BY26" s="163">
        <v>11</v>
      </c>
      <c r="BZ26" s="163">
        <v>11</v>
      </c>
      <c r="CA26" s="163">
        <v>10</v>
      </c>
      <c r="CB26" s="163">
        <v>8</v>
      </c>
      <c r="CC26" s="163">
        <v>9</v>
      </c>
      <c r="CD26" s="163">
        <v>10</v>
      </c>
      <c r="CE26" s="163">
        <v>10</v>
      </c>
      <c r="CF26" s="163">
        <v>9</v>
      </c>
      <c r="CG26" s="163">
        <v>10</v>
      </c>
      <c r="CH26" s="163">
        <v>7</v>
      </c>
      <c r="CI26" s="163">
        <v>7</v>
      </c>
      <c r="CJ26" s="163">
        <v>9</v>
      </c>
      <c r="CK26" s="163">
        <v>9</v>
      </c>
      <c r="CL26" s="163">
        <v>11</v>
      </c>
      <c r="CM26" s="163">
        <v>11</v>
      </c>
      <c r="CN26" s="163">
        <v>11</v>
      </c>
      <c r="CO26" s="163">
        <v>9</v>
      </c>
      <c r="CP26" s="163">
        <v>9</v>
      </c>
      <c r="CQ26" s="163">
        <v>9</v>
      </c>
      <c r="CR26" s="163">
        <v>9</v>
      </c>
      <c r="CS26" s="163">
        <v>10</v>
      </c>
      <c r="CT26" s="163">
        <v>12</v>
      </c>
      <c r="CU26" s="163">
        <v>12</v>
      </c>
      <c r="CV26" s="163">
        <v>16</v>
      </c>
      <c r="CW26" s="163">
        <v>22</v>
      </c>
      <c r="CX26" s="248">
        <v>22</v>
      </c>
      <c r="CY26" s="163">
        <v>21</v>
      </c>
      <c r="CZ26" s="163">
        <v>21</v>
      </c>
    </row>
    <row r="27" spans="1:104" s="14" customFormat="1" ht="13.15" customHeight="1" x14ac:dyDescent="0.2">
      <c r="A27" s="81" t="str">
        <f t="shared" si="39"/>
        <v>Bio-Medical Services - Client ID H3130</v>
      </c>
      <c r="B27" s="81" t="str">
        <f t="shared" ref="B27:B35" si="52">B26</f>
        <v xml:space="preserve">PRIME VALUE PLAN (Self-Insured) </v>
      </c>
      <c r="C27" s="81" t="str">
        <f>A27&amp;B27&amp;F27</f>
        <v>Bio-Medical Services - Client ID H3130PRIME VALUE PLAN (Self-Insured) EE &amp; Spouse</v>
      </c>
      <c r="D27" s="22"/>
      <c r="E27" s="15"/>
      <c r="F27" s="66" t="s">
        <v>18</v>
      </c>
      <c r="G27" s="163">
        <v>1</v>
      </c>
      <c r="H27" s="152">
        <v>1037.57</v>
      </c>
      <c r="I27" s="152">
        <f>+H27-J27</f>
        <v>796.58999999999992</v>
      </c>
      <c r="J27" s="152">
        <v>240.98</v>
      </c>
      <c r="K27" s="27" t="str">
        <f>+"Total:"&amp;TEXT(H27/L27-1,"0.00%")&amp;"/ EE:"&amp;TEXT(J27/M27-1,"0.00%")</f>
        <v>Total:18.99%/ EE:0.00%</v>
      </c>
      <c r="L27" s="27">
        <f>+[2]Legacy!E27</f>
        <v>872</v>
      </c>
      <c r="M27" s="27">
        <f>+[2]Legacy!G27</f>
        <v>240.98</v>
      </c>
      <c r="N27" s="163">
        <v>0</v>
      </c>
      <c r="O27" s="163">
        <v>0</v>
      </c>
      <c r="P27" s="163">
        <v>0</v>
      </c>
      <c r="Q27" s="163">
        <v>0</v>
      </c>
      <c r="R27" s="163">
        <v>0</v>
      </c>
      <c r="S27" s="163">
        <v>1</v>
      </c>
      <c r="T27" s="163">
        <v>1</v>
      </c>
      <c r="U27" s="163">
        <v>1</v>
      </c>
      <c r="V27" s="163">
        <v>1</v>
      </c>
      <c r="W27" s="163">
        <v>1</v>
      </c>
      <c r="X27" s="163">
        <v>1</v>
      </c>
      <c r="Y27" s="163">
        <v>1</v>
      </c>
      <c r="Z27" s="163">
        <v>0</v>
      </c>
      <c r="AA27" s="163">
        <v>0</v>
      </c>
      <c r="AB27" s="163">
        <v>0</v>
      </c>
      <c r="AC27" s="163">
        <v>0</v>
      </c>
      <c r="AD27" s="163">
        <v>0</v>
      </c>
      <c r="AE27" s="163">
        <v>0</v>
      </c>
      <c r="AF27" s="163">
        <v>0</v>
      </c>
      <c r="AG27" s="163">
        <v>0</v>
      </c>
      <c r="AH27" s="163">
        <v>0</v>
      </c>
      <c r="AI27" s="163">
        <v>0</v>
      </c>
      <c r="AJ27" s="163">
        <v>0</v>
      </c>
      <c r="AK27" s="163">
        <v>0</v>
      </c>
      <c r="AL27" s="163">
        <v>0</v>
      </c>
      <c r="AM27" s="163">
        <v>0</v>
      </c>
      <c r="AN27" s="163">
        <v>0</v>
      </c>
      <c r="AO27" s="163">
        <v>0</v>
      </c>
      <c r="AP27" s="163">
        <v>0</v>
      </c>
      <c r="AQ27" s="163">
        <v>0</v>
      </c>
      <c r="AR27" s="163">
        <v>0</v>
      </c>
      <c r="AS27" s="163">
        <v>2</v>
      </c>
      <c r="AT27" s="163">
        <v>0</v>
      </c>
      <c r="AU27" s="163">
        <v>1</v>
      </c>
      <c r="AV27" s="163">
        <v>0</v>
      </c>
      <c r="AW27" s="163">
        <v>0</v>
      </c>
      <c r="AX27" s="163">
        <v>0</v>
      </c>
      <c r="AY27" s="163">
        <v>0</v>
      </c>
      <c r="AZ27" s="163">
        <v>1</v>
      </c>
      <c r="BA27" s="163">
        <v>1</v>
      </c>
      <c r="BB27" s="163">
        <v>1</v>
      </c>
      <c r="BC27" s="163">
        <v>1</v>
      </c>
      <c r="BD27" s="248">
        <v>1</v>
      </c>
      <c r="BE27" s="163">
        <v>1</v>
      </c>
      <c r="BF27" s="163">
        <v>1</v>
      </c>
      <c r="BG27" s="163">
        <v>1</v>
      </c>
      <c r="BH27" s="163">
        <v>0</v>
      </c>
      <c r="BI27" s="163">
        <v>0</v>
      </c>
      <c r="BJ27" s="163">
        <v>0</v>
      </c>
      <c r="BK27" s="163">
        <v>0</v>
      </c>
      <c r="BL27" s="163">
        <v>0</v>
      </c>
      <c r="BM27" s="163">
        <v>0</v>
      </c>
      <c r="BN27" s="163">
        <v>0</v>
      </c>
      <c r="BO27" s="163">
        <v>0</v>
      </c>
      <c r="BP27" s="163">
        <v>0</v>
      </c>
      <c r="BQ27" s="163">
        <v>0</v>
      </c>
      <c r="BR27" s="163">
        <v>0</v>
      </c>
      <c r="BS27" s="163">
        <v>0</v>
      </c>
      <c r="BT27" s="248">
        <v>0</v>
      </c>
      <c r="BU27" s="248">
        <v>0</v>
      </c>
      <c r="BV27" s="248">
        <v>0</v>
      </c>
      <c r="BW27" s="163">
        <v>0</v>
      </c>
      <c r="BX27" s="163">
        <v>0</v>
      </c>
      <c r="BY27" s="163">
        <v>0</v>
      </c>
      <c r="BZ27" s="163">
        <v>0</v>
      </c>
      <c r="CA27" s="163">
        <v>1</v>
      </c>
      <c r="CB27" s="163">
        <v>1</v>
      </c>
      <c r="CC27" s="163">
        <v>1</v>
      </c>
      <c r="CD27" s="163">
        <v>2</v>
      </c>
      <c r="CE27" s="163">
        <v>1</v>
      </c>
      <c r="CF27" s="163">
        <v>0</v>
      </c>
      <c r="CG27" s="163">
        <v>0</v>
      </c>
      <c r="CH27" s="163">
        <v>0</v>
      </c>
      <c r="CI27" s="163">
        <v>0</v>
      </c>
      <c r="CJ27" s="163">
        <v>0</v>
      </c>
      <c r="CK27" s="163">
        <v>0</v>
      </c>
      <c r="CL27" s="163">
        <v>0</v>
      </c>
      <c r="CM27" s="163">
        <v>0</v>
      </c>
      <c r="CN27" s="163">
        <v>0</v>
      </c>
      <c r="CO27" s="163">
        <v>0</v>
      </c>
      <c r="CP27" s="163">
        <v>1</v>
      </c>
      <c r="CQ27" s="163">
        <v>1</v>
      </c>
      <c r="CR27" s="163">
        <v>1</v>
      </c>
      <c r="CS27" s="163">
        <v>1</v>
      </c>
      <c r="CT27" s="163">
        <v>2</v>
      </c>
      <c r="CU27" s="163">
        <v>1</v>
      </c>
      <c r="CV27" s="163">
        <v>0</v>
      </c>
      <c r="CW27" s="163">
        <v>0</v>
      </c>
      <c r="CX27" s="248">
        <v>0</v>
      </c>
      <c r="CY27" s="163">
        <v>1</v>
      </c>
      <c r="CZ27" s="163">
        <v>1</v>
      </c>
    </row>
    <row r="28" spans="1:104" s="14" customFormat="1" ht="13.15" customHeight="1" x14ac:dyDescent="0.2">
      <c r="A28" s="81" t="str">
        <f t="shared" si="39"/>
        <v>Bio-Medical Services - Client ID H3130</v>
      </c>
      <c r="B28" s="81" t="str">
        <f t="shared" si="52"/>
        <v xml:space="preserve">PRIME VALUE PLAN (Self-Insured) </v>
      </c>
      <c r="C28" s="81" t="str">
        <f>A28&amp;B28&amp;F28</f>
        <v>Bio-Medical Services - Client ID H3130PRIME VALUE PLAN (Self-Insured) EE &amp; Child(ren)</v>
      </c>
      <c r="D28" s="22"/>
      <c r="E28" s="15"/>
      <c r="F28" s="66" t="s">
        <v>19</v>
      </c>
      <c r="G28" s="163">
        <v>4</v>
      </c>
      <c r="H28" s="152">
        <v>933.8</v>
      </c>
      <c r="I28" s="152">
        <f>+H28-J28</f>
        <v>732.57999999999993</v>
      </c>
      <c r="J28" s="152">
        <v>201.22</v>
      </c>
      <c r="K28" s="27" t="str">
        <f>+"Total:"&amp;TEXT(H28/L28-1,"0.00%")&amp;"/ EE:"&amp;TEXT(J28/M28-1,"0.00%")</f>
        <v>Total:18.99%/ EE:0.00%</v>
      </c>
      <c r="L28" s="27">
        <f>+[2]Legacy!E28</f>
        <v>784.79</v>
      </c>
      <c r="M28" s="27">
        <f>+[2]Legacy!G28</f>
        <v>201.22</v>
      </c>
      <c r="N28" s="163">
        <v>0</v>
      </c>
      <c r="O28" s="163">
        <v>0</v>
      </c>
      <c r="P28" s="163">
        <v>0</v>
      </c>
      <c r="Q28" s="163">
        <v>0</v>
      </c>
      <c r="R28" s="163">
        <v>0</v>
      </c>
      <c r="S28" s="163">
        <v>0</v>
      </c>
      <c r="T28" s="163">
        <v>0</v>
      </c>
      <c r="U28" s="163">
        <v>0</v>
      </c>
      <c r="V28" s="163">
        <v>0</v>
      </c>
      <c r="W28" s="163">
        <v>0</v>
      </c>
      <c r="X28" s="163">
        <v>0</v>
      </c>
      <c r="Y28" s="163">
        <v>0</v>
      </c>
      <c r="Z28" s="163">
        <v>0</v>
      </c>
      <c r="AA28" s="163">
        <v>0</v>
      </c>
      <c r="AB28" s="163">
        <v>0</v>
      </c>
      <c r="AC28" s="163">
        <v>0</v>
      </c>
      <c r="AD28" s="163">
        <v>0</v>
      </c>
      <c r="AE28" s="163">
        <v>0</v>
      </c>
      <c r="AF28" s="163">
        <v>0</v>
      </c>
      <c r="AG28" s="163">
        <v>0</v>
      </c>
      <c r="AH28" s="163">
        <v>0</v>
      </c>
      <c r="AI28" s="163">
        <v>0</v>
      </c>
      <c r="AJ28" s="163">
        <v>0</v>
      </c>
      <c r="AK28" s="163">
        <v>0</v>
      </c>
      <c r="AL28" s="163">
        <v>0</v>
      </c>
      <c r="AM28" s="163">
        <v>0</v>
      </c>
      <c r="AN28" s="163">
        <v>0</v>
      </c>
      <c r="AO28" s="163">
        <v>0</v>
      </c>
      <c r="AP28" s="163">
        <v>0</v>
      </c>
      <c r="AQ28" s="163">
        <v>0</v>
      </c>
      <c r="AR28" s="163">
        <v>0</v>
      </c>
      <c r="AS28" s="163">
        <v>0</v>
      </c>
      <c r="AT28" s="163">
        <v>0</v>
      </c>
      <c r="AU28" s="163">
        <v>0</v>
      </c>
      <c r="AV28" s="163">
        <v>0</v>
      </c>
      <c r="AW28" s="163">
        <v>0</v>
      </c>
      <c r="AX28" s="163">
        <v>0</v>
      </c>
      <c r="AY28" s="163">
        <v>0</v>
      </c>
      <c r="AZ28" s="163">
        <v>0</v>
      </c>
      <c r="BA28" s="163">
        <v>0</v>
      </c>
      <c r="BB28" s="163">
        <v>0</v>
      </c>
      <c r="BC28" s="163">
        <v>0</v>
      </c>
      <c r="BD28" s="248">
        <v>0</v>
      </c>
      <c r="BE28" s="163">
        <v>0</v>
      </c>
      <c r="BF28" s="163">
        <v>0</v>
      </c>
      <c r="BG28" s="163">
        <v>1</v>
      </c>
      <c r="BH28" s="163">
        <v>1</v>
      </c>
      <c r="BI28" s="163">
        <v>1</v>
      </c>
      <c r="BJ28" s="163">
        <v>0</v>
      </c>
      <c r="BK28" s="163">
        <v>1</v>
      </c>
      <c r="BL28" s="163">
        <v>1</v>
      </c>
      <c r="BM28" s="163">
        <v>1</v>
      </c>
      <c r="BN28" s="163">
        <v>1</v>
      </c>
      <c r="BO28" s="163">
        <v>1</v>
      </c>
      <c r="BP28" s="163">
        <v>2</v>
      </c>
      <c r="BQ28" s="163">
        <v>2</v>
      </c>
      <c r="BR28" s="163">
        <v>2</v>
      </c>
      <c r="BS28" s="163">
        <v>2</v>
      </c>
      <c r="BT28" s="248">
        <v>2</v>
      </c>
      <c r="BU28" s="248">
        <v>2</v>
      </c>
      <c r="BV28" s="248">
        <v>1</v>
      </c>
      <c r="BW28" s="163">
        <v>1</v>
      </c>
      <c r="BX28" s="163">
        <v>1</v>
      </c>
      <c r="BY28" s="163">
        <v>1</v>
      </c>
      <c r="BZ28" s="163">
        <v>1</v>
      </c>
      <c r="CA28" s="163">
        <v>1</v>
      </c>
      <c r="CB28" s="163">
        <v>0</v>
      </c>
      <c r="CC28" s="163">
        <v>0</v>
      </c>
      <c r="CD28" s="163">
        <v>0</v>
      </c>
      <c r="CE28" s="163">
        <v>0</v>
      </c>
      <c r="CF28" s="163">
        <v>0</v>
      </c>
      <c r="CG28" s="163">
        <v>0</v>
      </c>
      <c r="CH28" s="163">
        <v>0</v>
      </c>
      <c r="CI28" s="163">
        <v>0</v>
      </c>
      <c r="CJ28" s="163">
        <v>0</v>
      </c>
      <c r="CK28" s="163">
        <v>0</v>
      </c>
      <c r="CL28" s="163">
        <v>0</v>
      </c>
      <c r="CM28" s="163">
        <v>0</v>
      </c>
      <c r="CN28" s="163">
        <v>0</v>
      </c>
      <c r="CO28" s="163">
        <v>0</v>
      </c>
      <c r="CP28" s="163">
        <v>0</v>
      </c>
      <c r="CQ28" s="163">
        <v>0</v>
      </c>
      <c r="CR28" s="163">
        <v>0</v>
      </c>
      <c r="CS28" s="163">
        <v>0</v>
      </c>
      <c r="CT28" s="163">
        <v>0</v>
      </c>
      <c r="CU28" s="163">
        <v>0</v>
      </c>
      <c r="CV28" s="163">
        <v>1</v>
      </c>
      <c r="CW28" s="163">
        <v>3</v>
      </c>
      <c r="CX28" s="248">
        <v>3</v>
      </c>
      <c r="CY28" s="163">
        <v>3</v>
      </c>
      <c r="CZ28" s="163">
        <v>4</v>
      </c>
    </row>
    <row r="29" spans="1:104" s="14" customFormat="1" ht="13.15" customHeight="1" x14ac:dyDescent="0.2">
      <c r="A29" s="81" t="str">
        <f t="shared" si="39"/>
        <v>Bio-Medical Services - Client ID H3130</v>
      </c>
      <c r="B29" s="81" t="str">
        <f t="shared" si="52"/>
        <v xml:space="preserve">PRIME VALUE PLAN (Self-Insured) </v>
      </c>
      <c r="C29" s="81" t="str">
        <f>A29&amp;B29&amp;F29</f>
        <v>Bio-Medical Services - Client ID H3130PRIME VALUE PLAN (Self-Insured) EE &amp; Family</v>
      </c>
      <c r="D29" s="22"/>
      <c r="E29" s="15"/>
      <c r="F29" s="66" t="s">
        <v>12</v>
      </c>
      <c r="G29" s="164">
        <v>2</v>
      </c>
      <c r="H29" s="153">
        <v>1556.37</v>
      </c>
      <c r="I29" s="153">
        <f>+H29-J29</f>
        <v>1154.78</v>
      </c>
      <c r="J29" s="153">
        <v>401.59</v>
      </c>
      <c r="K29" s="27" t="str">
        <f>+"Total:"&amp;TEXT(H29/L29-1,"0.00%")&amp;"/ EE:"&amp;TEXT(J29/M29-1,"0.00%")</f>
        <v>Total:18.99%/ EE:0.00%</v>
      </c>
      <c r="L29" s="27">
        <f>+[2]Legacy!E29</f>
        <v>1308</v>
      </c>
      <c r="M29" s="27">
        <f>+[2]Legacy!G29</f>
        <v>401.59</v>
      </c>
      <c r="N29" s="164">
        <v>0</v>
      </c>
      <c r="O29" s="164">
        <v>0</v>
      </c>
      <c r="P29" s="164">
        <v>0</v>
      </c>
      <c r="Q29" s="164">
        <v>0</v>
      </c>
      <c r="R29" s="164">
        <v>0</v>
      </c>
      <c r="S29" s="164">
        <v>0</v>
      </c>
      <c r="T29" s="164">
        <v>0</v>
      </c>
      <c r="U29" s="164">
        <v>0</v>
      </c>
      <c r="V29" s="164">
        <v>0</v>
      </c>
      <c r="W29" s="164">
        <v>0</v>
      </c>
      <c r="X29" s="164">
        <v>0</v>
      </c>
      <c r="Y29" s="164">
        <v>0</v>
      </c>
      <c r="Z29" s="164">
        <v>0</v>
      </c>
      <c r="AA29" s="164">
        <v>0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1</v>
      </c>
      <c r="AH29" s="164">
        <v>1</v>
      </c>
      <c r="AI29" s="164">
        <v>1</v>
      </c>
      <c r="AJ29" s="164">
        <v>2</v>
      </c>
      <c r="AK29" s="164">
        <v>2</v>
      </c>
      <c r="AL29" s="164">
        <v>2</v>
      </c>
      <c r="AM29" s="164">
        <v>1</v>
      </c>
      <c r="AN29" s="164">
        <v>1</v>
      </c>
      <c r="AO29" s="164">
        <v>1</v>
      </c>
      <c r="AP29" s="164">
        <v>1</v>
      </c>
      <c r="AQ29" s="164">
        <v>1</v>
      </c>
      <c r="AR29" s="164">
        <v>1</v>
      </c>
      <c r="AS29" s="164">
        <v>1</v>
      </c>
      <c r="AT29" s="164">
        <v>1</v>
      </c>
      <c r="AU29" s="164">
        <v>1</v>
      </c>
      <c r="AV29" s="164">
        <v>1</v>
      </c>
      <c r="AW29" s="164">
        <v>1</v>
      </c>
      <c r="AX29" s="164">
        <v>1</v>
      </c>
      <c r="AY29" s="164">
        <v>1</v>
      </c>
      <c r="AZ29" s="164">
        <v>1</v>
      </c>
      <c r="BA29" s="164">
        <v>1</v>
      </c>
      <c r="BB29" s="164">
        <v>1</v>
      </c>
      <c r="BC29" s="164">
        <v>1</v>
      </c>
      <c r="BD29" s="249">
        <v>1</v>
      </c>
      <c r="BE29" s="164">
        <v>1</v>
      </c>
      <c r="BF29" s="164">
        <v>1</v>
      </c>
      <c r="BG29" s="164">
        <v>1</v>
      </c>
      <c r="BH29" s="164">
        <v>1</v>
      </c>
      <c r="BI29" s="164">
        <v>1</v>
      </c>
      <c r="BJ29" s="164">
        <v>1</v>
      </c>
      <c r="BK29" s="164">
        <v>1</v>
      </c>
      <c r="BL29" s="164">
        <v>1</v>
      </c>
      <c r="BM29" s="164">
        <v>1</v>
      </c>
      <c r="BN29" s="164">
        <v>1</v>
      </c>
      <c r="BO29" s="164">
        <v>1</v>
      </c>
      <c r="BP29" s="164">
        <v>1</v>
      </c>
      <c r="BQ29" s="164">
        <v>1</v>
      </c>
      <c r="BR29" s="164">
        <v>1</v>
      </c>
      <c r="BS29" s="164">
        <v>1</v>
      </c>
      <c r="BT29" s="249">
        <v>1</v>
      </c>
      <c r="BU29" s="249">
        <v>1</v>
      </c>
      <c r="BV29" s="249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1</v>
      </c>
      <c r="CF29" s="164">
        <v>1</v>
      </c>
      <c r="CG29" s="164">
        <v>1</v>
      </c>
      <c r="CH29" s="164">
        <v>1</v>
      </c>
      <c r="CI29" s="164">
        <v>1</v>
      </c>
      <c r="CJ29" s="164">
        <v>1</v>
      </c>
      <c r="CK29" s="164">
        <v>1</v>
      </c>
      <c r="CL29" s="164">
        <v>1</v>
      </c>
      <c r="CM29" s="164">
        <v>1</v>
      </c>
      <c r="CN29" s="164">
        <v>1</v>
      </c>
      <c r="CO29" s="164">
        <v>1</v>
      </c>
      <c r="CP29" s="164">
        <v>1</v>
      </c>
      <c r="CQ29" s="164">
        <v>1</v>
      </c>
      <c r="CR29" s="164">
        <v>1</v>
      </c>
      <c r="CS29" s="164">
        <v>1</v>
      </c>
      <c r="CT29" s="164">
        <v>1</v>
      </c>
      <c r="CU29" s="164">
        <v>1</v>
      </c>
      <c r="CV29" s="164">
        <v>3</v>
      </c>
      <c r="CW29" s="164">
        <v>2</v>
      </c>
      <c r="CX29" s="249">
        <v>2</v>
      </c>
      <c r="CY29" s="164">
        <v>2</v>
      </c>
      <c r="CZ29" s="164">
        <v>2</v>
      </c>
    </row>
    <row r="30" spans="1:104" s="14" customFormat="1" ht="13.15" customHeight="1" x14ac:dyDescent="0.2">
      <c r="A30" s="81" t="str">
        <f t="shared" si="39"/>
        <v>Bio-Medical Services - Client ID H3130</v>
      </c>
      <c r="B30" s="81" t="str">
        <f t="shared" si="52"/>
        <v xml:space="preserve">PRIME VALUE PLAN (Self-Insured) </v>
      </c>
      <c r="C30" s="81"/>
      <c r="D30" s="20"/>
      <c r="E30" s="15"/>
      <c r="F30" s="69" t="s">
        <v>7</v>
      </c>
      <c r="G30" s="67">
        <f>SUM(G26:G29)</f>
        <v>28</v>
      </c>
      <c r="H30" s="70">
        <f>SUMPRODUCT(H26:H29,$G26:$G29)</f>
        <v>18779.68</v>
      </c>
      <c r="I30" s="70">
        <f>SUMPRODUCT(I26:I29,$G26:$G29)</f>
        <v>14553.439999999999</v>
      </c>
      <c r="J30" s="70">
        <f>SUMPRODUCT(J26:J29,$G26:$G29)</f>
        <v>4226.2400000000007</v>
      </c>
      <c r="K30" s="34"/>
      <c r="L30" s="34"/>
      <c r="M30" s="34"/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f t="shared" ref="S30:X30" si="53">SUM(S26:S29)</f>
        <v>1</v>
      </c>
      <c r="T30" s="67">
        <f t="shared" si="53"/>
        <v>1</v>
      </c>
      <c r="U30" s="67">
        <f t="shared" si="53"/>
        <v>1</v>
      </c>
      <c r="V30" s="67">
        <f t="shared" si="53"/>
        <v>1</v>
      </c>
      <c r="W30" s="67">
        <f t="shared" si="53"/>
        <v>1</v>
      </c>
      <c r="X30" s="67">
        <f t="shared" si="53"/>
        <v>1</v>
      </c>
      <c r="Y30" s="67">
        <f t="shared" ref="Y30:AD30" si="54">SUM(Y26:Y29)</f>
        <v>1</v>
      </c>
      <c r="Z30" s="67">
        <f t="shared" si="54"/>
        <v>0</v>
      </c>
      <c r="AA30" s="67">
        <f t="shared" si="54"/>
        <v>0</v>
      </c>
      <c r="AB30" s="67">
        <f t="shared" si="54"/>
        <v>0</v>
      </c>
      <c r="AC30" s="67">
        <f t="shared" si="54"/>
        <v>0</v>
      </c>
      <c r="AD30" s="67">
        <f t="shared" si="54"/>
        <v>0</v>
      </c>
      <c r="AE30" s="67">
        <f t="shared" ref="AE30:AJ30" si="55">SUM(AE26:AE29)</f>
        <v>0</v>
      </c>
      <c r="AF30" s="67">
        <f t="shared" si="55"/>
        <v>0</v>
      </c>
      <c r="AG30" s="67">
        <f t="shared" si="55"/>
        <v>1</v>
      </c>
      <c r="AH30" s="67">
        <f t="shared" si="55"/>
        <v>1</v>
      </c>
      <c r="AI30" s="67">
        <f t="shared" si="55"/>
        <v>1</v>
      </c>
      <c r="AJ30" s="67">
        <f t="shared" si="55"/>
        <v>2</v>
      </c>
      <c r="AK30" s="67">
        <f t="shared" ref="AK30:AP30" si="56">SUM(AK26:AK29)</f>
        <v>2</v>
      </c>
      <c r="AL30" s="67">
        <f t="shared" si="56"/>
        <v>2</v>
      </c>
      <c r="AM30" s="67">
        <f t="shared" si="56"/>
        <v>1</v>
      </c>
      <c r="AN30" s="67">
        <f t="shared" si="56"/>
        <v>1</v>
      </c>
      <c r="AO30" s="67">
        <f t="shared" si="56"/>
        <v>2</v>
      </c>
      <c r="AP30" s="67">
        <f t="shared" si="56"/>
        <v>1</v>
      </c>
      <c r="AQ30" s="67">
        <f t="shared" ref="AQ30:AV30" si="57">SUM(AQ26:AQ29)</f>
        <v>1</v>
      </c>
      <c r="AR30" s="67">
        <f t="shared" si="57"/>
        <v>2</v>
      </c>
      <c r="AS30" s="67">
        <f t="shared" si="57"/>
        <v>8</v>
      </c>
      <c r="AT30" s="67">
        <f t="shared" si="57"/>
        <v>7</v>
      </c>
      <c r="AU30" s="67">
        <f t="shared" si="57"/>
        <v>7</v>
      </c>
      <c r="AV30" s="67">
        <f t="shared" si="57"/>
        <v>5</v>
      </c>
      <c r="AW30" s="67">
        <f t="shared" ref="AW30:BB30" si="58">SUM(AW26:AW29)</f>
        <v>5</v>
      </c>
      <c r="AX30" s="67">
        <f t="shared" si="58"/>
        <v>2</v>
      </c>
      <c r="AY30" s="67">
        <f t="shared" si="58"/>
        <v>2</v>
      </c>
      <c r="AZ30" s="67">
        <f t="shared" si="58"/>
        <v>3</v>
      </c>
      <c r="BA30" s="67">
        <f t="shared" si="58"/>
        <v>3</v>
      </c>
      <c r="BB30" s="67">
        <f t="shared" si="58"/>
        <v>3</v>
      </c>
      <c r="BC30" s="67">
        <f t="shared" ref="BC30:BH30" si="59">SUM(BC26:BC29)</f>
        <v>3</v>
      </c>
      <c r="BD30" s="94">
        <f t="shared" si="59"/>
        <v>3</v>
      </c>
      <c r="BE30" s="67">
        <f t="shared" si="59"/>
        <v>3</v>
      </c>
      <c r="BF30" s="67">
        <f t="shared" si="59"/>
        <v>3</v>
      </c>
      <c r="BG30" s="67">
        <f t="shared" si="59"/>
        <v>4</v>
      </c>
      <c r="BH30" s="67">
        <f t="shared" si="59"/>
        <v>3</v>
      </c>
      <c r="BI30" s="67">
        <f t="shared" ref="BI30:BN30" si="60">SUM(BI26:BI29)</f>
        <v>3</v>
      </c>
      <c r="BJ30" s="67">
        <f t="shared" si="60"/>
        <v>4</v>
      </c>
      <c r="BK30" s="67">
        <f t="shared" si="60"/>
        <v>6</v>
      </c>
      <c r="BL30" s="67">
        <f t="shared" si="60"/>
        <v>6</v>
      </c>
      <c r="BM30" s="67">
        <f t="shared" si="60"/>
        <v>5</v>
      </c>
      <c r="BN30" s="67">
        <f t="shared" si="60"/>
        <v>5</v>
      </c>
      <c r="BO30" s="67">
        <f>SUM(BO26:BO29)</f>
        <v>5</v>
      </c>
      <c r="BP30" s="67">
        <f>SUM(BP26:BP29)</f>
        <v>8</v>
      </c>
      <c r="BQ30" s="67">
        <f>SUM(BQ26:BQ29)</f>
        <v>9</v>
      </c>
      <c r="BR30" s="67">
        <f>SUM(BR26:BR29)</f>
        <v>9</v>
      </c>
      <c r="BS30" s="67">
        <f>SUM(BS26:BS29)</f>
        <v>8</v>
      </c>
      <c r="BT30" s="94">
        <f t="shared" ref="BT30:BY30" si="61">SUM(BT26:BT29)</f>
        <v>11</v>
      </c>
      <c r="BU30" s="94">
        <f t="shared" si="61"/>
        <v>10</v>
      </c>
      <c r="BV30" s="94">
        <f t="shared" si="61"/>
        <v>11</v>
      </c>
      <c r="BW30" s="67">
        <f t="shared" si="61"/>
        <v>12</v>
      </c>
      <c r="BX30" s="67">
        <f t="shared" si="61"/>
        <v>12</v>
      </c>
      <c r="BY30" s="67">
        <f t="shared" si="61"/>
        <v>12</v>
      </c>
      <c r="BZ30" s="67">
        <f t="shared" ref="BZ30:CE30" si="62">SUM(BZ26:BZ29)</f>
        <v>12</v>
      </c>
      <c r="CA30" s="67">
        <f t="shared" si="62"/>
        <v>12</v>
      </c>
      <c r="CB30" s="67">
        <f t="shared" si="62"/>
        <v>9</v>
      </c>
      <c r="CC30" s="67">
        <f t="shared" si="62"/>
        <v>10</v>
      </c>
      <c r="CD30" s="67">
        <f t="shared" si="62"/>
        <v>12</v>
      </c>
      <c r="CE30" s="67">
        <f t="shared" si="62"/>
        <v>12</v>
      </c>
      <c r="CF30" s="67">
        <f t="shared" ref="CF30:CK30" si="63">SUM(CF26:CF29)</f>
        <v>10</v>
      </c>
      <c r="CG30" s="67">
        <f t="shared" si="63"/>
        <v>11</v>
      </c>
      <c r="CH30" s="67">
        <f t="shared" si="63"/>
        <v>8</v>
      </c>
      <c r="CI30" s="67">
        <f t="shared" si="63"/>
        <v>8</v>
      </c>
      <c r="CJ30" s="67">
        <f t="shared" si="63"/>
        <v>10</v>
      </c>
      <c r="CK30" s="67">
        <f t="shared" si="63"/>
        <v>10</v>
      </c>
      <c r="CL30" s="67">
        <f t="shared" ref="CL30:CQ30" si="64">SUM(CL26:CL29)</f>
        <v>12</v>
      </c>
      <c r="CM30" s="67">
        <f t="shared" si="64"/>
        <v>12</v>
      </c>
      <c r="CN30" s="67">
        <f t="shared" si="64"/>
        <v>12</v>
      </c>
      <c r="CO30" s="67">
        <f t="shared" si="64"/>
        <v>10</v>
      </c>
      <c r="CP30" s="67">
        <f t="shared" si="64"/>
        <v>11</v>
      </c>
      <c r="CQ30" s="67">
        <f t="shared" si="64"/>
        <v>11</v>
      </c>
      <c r="CR30" s="67">
        <f>SUM(CR26:CR29)</f>
        <v>11</v>
      </c>
      <c r="CS30" s="67">
        <f>SUM(CS26:CS29)</f>
        <v>12</v>
      </c>
      <c r="CT30" s="67">
        <f>SUM(CT26:CT29)</f>
        <v>15</v>
      </c>
      <c r="CU30" s="67">
        <v>14</v>
      </c>
      <c r="CV30" s="67">
        <f>SUM(CV26:CV29)</f>
        <v>20</v>
      </c>
      <c r="CW30" s="67">
        <f>SUM(CW26:CW29)</f>
        <v>27</v>
      </c>
      <c r="CX30" s="94">
        <f>SUM(CX26:CX29)</f>
        <v>27</v>
      </c>
      <c r="CY30" s="67">
        <f>SUM(CY26:CY29)</f>
        <v>27</v>
      </c>
      <c r="CZ30" s="67">
        <f>SUM(CZ26:CZ29)</f>
        <v>28</v>
      </c>
    </row>
    <row r="31" spans="1:104" s="14" customFormat="1" ht="13.15" customHeight="1" x14ac:dyDescent="0.2">
      <c r="A31" s="81" t="str">
        <f t="shared" si="39"/>
        <v>Bio-Medical Services - Client ID H3130</v>
      </c>
      <c r="B31" s="81" t="str">
        <f t="shared" si="52"/>
        <v xml:space="preserve">PRIME VALUE PLAN (Self-Insured) </v>
      </c>
      <c r="C31" s="81"/>
      <c r="D31" s="20"/>
      <c r="E31" s="15"/>
      <c r="F31" s="12"/>
      <c r="G31" s="16"/>
      <c r="H31" s="21"/>
      <c r="I31" s="21"/>
      <c r="J31" s="21"/>
      <c r="K31" s="135"/>
      <c r="L31" s="135"/>
      <c r="M31" s="135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</row>
    <row r="32" spans="1:104" s="14" customFormat="1" ht="13.15" customHeight="1" x14ac:dyDescent="0.2">
      <c r="A32" s="81" t="str">
        <f t="shared" si="39"/>
        <v>Bio-Medical Services - Client ID H3130</v>
      </c>
      <c r="B32" s="81" t="str">
        <f t="shared" si="52"/>
        <v xml:space="preserve">PRIME VALUE PLAN (Self-Insured) </v>
      </c>
      <c r="C32" s="81"/>
      <c r="D32" s="71" t="s">
        <v>8</v>
      </c>
      <c r="E32" s="72"/>
      <c r="F32" s="29" t="s">
        <v>10</v>
      </c>
      <c r="G32" s="30">
        <f>+G24+G30</f>
        <v>363</v>
      </c>
      <c r="H32" s="86">
        <f>H24+H30</f>
        <v>351628.95999999996</v>
      </c>
      <c r="I32" s="86">
        <f>I24+I30</f>
        <v>314919.37</v>
      </c>
      <c r="J32" s="86">
        <f>J24+J30</f>
        <v>36709.589999999982</v>
      </c>
      <c r="K32" s="136"/>
      <c r="L32" s="136"/>
      <c r="M32" s="136"/>
      <c r="N32" s="30">
        <v>94</v>
      </c>
      <c r="O32" s="30">
        <v>101</v>
      </c>
      <c r="P32" s="30">
        <v>103</v>
      </c>
      <c r="Q32" s="30">
        <v>103</v>
      </c>
      <c r="R32" s="30">
        <v>102</v>
      </c>
      <c r="S32" s="30">
        <f t="shared" ref="S32:X32" si="65">+S24+S30</f>
        <v>114</v>
      </c>
      <c r="T32" s="30">
        <f t="shared" si="65"/>
        <v>121</v>
      </c>
      <c r="U32" s="30">
        <f t="shared" si="65"/>
        <v>119</v>
      </c>
      <c r="V32" s="30">
        <f t="shared" si="65"/>
        <v>118</v>
      </c>
      <c r="W32" s="30">
        <f t="shared" si="65"/>
        <v>118</v>
      </c>
      <c r="X32" s="30">
        <f t="shared" si="65"/>
        <v>117</v>
      </c>
      <c r="Y32" s="30">
        <f t="shared" ref="Y32:AD32" si="66">+Y24+Y30</f>
        <v>117</v>
      </c>
      <c r="Z32" s="30">
        <f t="shared" si="66"/>
        <v>110</v>
      </c>
      <c r="AA32" s="30">
        <f t="shared" si="66"/>
        <v>109</v>
      </c>
      <c r="AB32" s="30">
        <f t="shared" si="66"/>
        <v>109</v>
      </c>
      <c r="AC32" s="30">
        <f t="shared" si="66"/>
        <v>108</v>
      </c>
      <c r="AD32" s="30">
        <f t="shared" si="66"/>
        <v>108</v>
      </c>
      <c r="AE32" s="30">
        <f t="shared" ref="AE32:AJ32" si="67">+AE24+AE30</f>
        <v>112</v>
      </c>
      <c r="AF32" s="30">
        <f t="shared" si="67"/>
        <v>113</v>
      </c>
      <c r="AG32" s="30">
        <f t="shared" si="67"/>
        <v>114</v>
      </c>
      <c r="AH32" s="30">
        <f t="shared" si="67"/>
        <v>118</v>
      </c>
      <c r="AI32" s="30">
        <f t="shared" si="67"/>
        <v>118</v>
      </c>
      <c r="AJ32" s="30">
        <f t="shared" si="67"/>
        <v>121</v>
      </c>
      <c r="AK32" s="30">
        <f t="shared" ref="AK32:AP32" si="68">+AK24+AK30</f>
        <v>124</v>
      </c>
      <c r="AL32" s="30">
        <f t="shared" si="68"/>
        <v>125</v>
      </c>
      <c r="AM32" s="30">
        <f t="shared" si="68"/>
        <v>122</v>
      </c>
      <c r="AN32" s="30">
        <f t="shared" si="68"/>
        <v>123</v>
      </c>
      <c r="AO32" s="30">
        <f t="shared" si="68"/>
        <v>121</v>
      </c>
      <c r="AP32" s="30">
        <f t="shared" si="68"/>
        <v>125</v>
      </c>
      <c r="AQ32" s="30">
        <f t="shared" ref="AQ32:AV32" si="69">+AQ24+AQ30</f>
        <v>122</v>
      </c>
      <c r="AR32" s="30">
        <f t="shared" si="69"/>
        <v>124</v>
      </c>
      <c r="AS32" s="30">
        <f t="shared" si="69"/>
        <v>190</v>
      </c>
      <c r="AT32" s="30">
        <f t="shared" si="69"/>
        <v>291</v>
      </c>
      <c r="AU32" s="30">
        <f t="shared" si="69"/>
        <v>298</v>
      </c>
      <c r="AV32" s="30">
        <f t="shared" si="69"/>
        <v>296</v>
      </c>
      <c r="AW32" s="30">
        <f t="shared" ref="AW32:BB32" si="70">+AW24+AW30</f>
        <v>300</v>
      </c>
      <c r="AX32" s="30">
        <f t="shared" si="70"/>
        <v>312</v>
      </c>
      <c r="AY32" s="30">
        <f t="shared" si="70"/>
        <v>309</v>
      </c>
      <c r="AZ32" s="30">
        <f t="shared" si="70"/>
        <v>303</v>
      </c>
      <c r="BA32" s="30">
        <f t="shared" si="70"/>
        <v>299</v>
      </c>
      <c r="BB32" s="30">
        <f t="shared" si="70"/>
        <v>299</v>
      </c>
      <c r="BC32" s="30">
        <f t="shared" ref="BC32:BH32" si="71">+BC24+BC30</f>
        <v>298</v>
      </c>
      <c r="BD32" s="30">
        <f t="shared" si="71"/>
        <v>299</v>
      </c>
      <c r="BE32" s="30">
        <f t="shared" si="71"/>
        <v>299</v>
      </c>
      <c r="BF32" s="30">
        <f t="shared" si="71"/>
        <v>298</v>
      </c>
      <c r="BG32" s="30">
        <f t="shared" si="71"/>
        <v>297</v>
      </c>
      <c r="BH32" s="30">
        <f t="shared" si="71"/>
        <v>289</v>
      </c>
      <c r="BI32" s="30">
        <f t="shared" ref="BI32:BN32" si="72">+BI24+BI30</f>
        <v>287</v>
      </c>
      <c r="BJ32" s="30">
        <f t="shared" si="72"/>
        <v>300</v>
      </c>
      <c r="BK32" s="30">
        <f t="shared" si="72"/>
        <v>307</v>
      </c>
      <c r="BL32" s="30">
        <f t="shared" si="72"/>
        <v>298</v>
      </c>
      <c r="BM32" s="30">
        <f t="shared" si="72"/>
        <v>293</v>
      </c>
      <c r="BN32" s="30">
        <f t="shared" si="72"/>
        <v>287</v>
      </c>
      <c r="BO32" s="30">
        <f>+BO24+BO30</f>
        <v>286</v>
      </c>
      <c r="BP32" s="30">
        <f>+BP24+BP30</f>
        <v>285</v>
      </c>
      <c r="BQ32" s="30">
        <f>+BQ24+BQ30</f>
        <v>282</v>
      </c>
      <c r="BR32" s="30">
        <f>+BR24+BR30</f>
        <v>279</v>
      </c>
      <c r="BS32" s="30">
        <f>+BS24+BS30</f>
        <v>283</v>
      </c>
      <c r="BT32" s="30">
        <f t="shared" ref="BT32:BY32" si="73">+BT24+BT30</f>
        <v>280</v>
      </c>
      <c r="BU32" s="30">
        <f t="shared" si="73"/>
        <v>278</v>
      </c>
      <c r="BV32" s="30">
        <f t="shared" si="73"/>
        <v>291</v>
      </c>
      <c r="BW32" s="30">
        <f t="shared" si="73"/>
        <v>294</v>
      </c>
      <c r="BX32" s="30">
        <f t="shared" si="73"/>
        <v>285</v>
      </c>
      <c r="BY32" s="30">
        <f t="shared" si="73"/>
        <v>285</v>
      </c>
      <c r="BZ32" s="30">
        <f t="shared" ref="BZ32:CE32" si="74">+BZ24+BZ30</f>
        <v>287</v>
      </c>
      <c r="CA32" s="30">
        <f t="shared" si="74"/>
        <v>284</v>
      </c>
      <c r="CB32" s="30">
        <f t="shared" si="74"/>
        <v>280</v>
      </c>
      <c r="CC32" s="30">
        <f t="shared" si="74"/>
        <v>278</v>
      </c>
      <c r="CD32" s="30">
        <f t="shared" si="74"/>
        <v>284</v>
      </c>
      <c r="CE32" s="30">
        <f t="shared" si="74"/>
        <v>281</v>
      </c>
      <c r="CF32" s="30">
        <f t="shared" ref="CF32:CK32" si="75">+CF24+CF30</f>
        <v>279</v>
      </c>
      <c r="CG32" s="30">
        <f t="shared" si="75"/>
        <v>285</v>
      </c>
      <c r="CH32" s="30">
        <f t="shared" si="75"/>
        <v>289</v>
      </c>
      <c r="CI32" s="30">
        <f t="shared" si="75"/>
        <v>290</v>
      </c>
      <c r="CJ32" s="30">
        <f t="shared" si="75"/>
        <v>289</v>
      </c>
      <c r="CK32" s="30">
        <f t="shared" si="75"/>
        <v>293</v>
      </c>
      <c r="CL32" s="30">
        <f t="shared" ref="CL32:CQ32" si="76">+CL24+CL30</f>
        <v>293</v>
      </c>
      <c r="CM32" s="30">
        <f t="shared" si="76"/>
        <v>293</v>
      </c>
      <c r="CN32" s="30">
        <f t="shared" si="76"/>
        <v>286</v>
      </c>
      <c r="CO32" s="30">
        <f t="shared" si="76"/>
        <v>290</v>
      </c>
      <c r="CP32" s="30">
        <f t="shared" si="76"/>
        <v>287</v>
      </c>
      <c r="CQ32" s="30">
        <f t="shared" si="76"/>
        <v>295</v>
      </c>
      <c r="CR32" s="30">
        <f>+CR24+CR30</f>
        <v>297</v>
      </c>
      <c r="CS32" s="30">
        <f>+CS24+CS30</f>
        <v>305</v>
      </c>
      <c r="CT32" s="30">
        <f>+CT24+CT30</f>
        <v>322</v>
      </c>
      <c r="CU32" s="30">
        <v>317</v>
      </c>
      <c r="CV32" s="30">
        <f>+CV24+CV30</f>
        <v>345</v>
      </c>
      <c r="CW32" s="30">
        <f>+CW24+CW30</f>
        <v>382</v>
      </c>
      <c r="CX32" s="30">
        <f>+CX24+CX30</f>
        <v>379</v>
      </c>
      <c r="CY32" s="30">
        <f>+CY24+CY30</f>
        <v>377</v>
      </c>
      <c r="CZ32" s="30">
        <f>+CZ24+CZ30</f>
        <v>363</v>
      </c>
    </row>
    <row r="33" spans="1:104" s="4" customFormat="1" ht="13.15" customHeight="1" x14ac:dyDescent="0.2">
      <c r="A33" s="81" t="str">
        <f t="shared" si="39"/>
        <v>Bio-Medical Services - Client ID H3130</v>
      </c>
      <c r="B33" s="81" t="str">
        <f t="shared" si="52"/>
        <v xml:space="preserve">PRIME VALUE PLAN (Self-Insured) </v>
      </c>
      <c r="C33" s="81"/>
      <c r="D33" s="71" t="s">
        <v>9</v>
      </c>
      <c r="E33" s="29"/>
      <c r="F33" s="89"/>
      <c r="G33" s="30"/>
      <c r="H33" s="86">
        <f>H32*12</f>
        <v>4219547.5199999996</v>
      </c>
      <c r="I33" s="86">
        <f>I32*12</f>
        <v>3779032.44</v>
      </c>
      <c r="J33" s="86">
        <f>J32*12</f>
        <v>440515.07999999978</v>
      </c>
      <c r="K33" s="136"/>
      <c r="L33" s="136"/>
      <c r="M33" s="136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</row>
    <row r="34" spans="1:104" s="4" customFormat="1" ht="13.15" customHeight="1" x14ac:dyDescent="0.2">
      <c r="A34" s="81" t="str">
        <f t="shared" si="39"/>
        <v>Bio-Medical Services - Client ID H3130</v>
      </c>
      <c r="B34" s="81" t="str">
        <f t="shared" si="52"/>
        <v xml:space="preserve">PRIME VALUE PLAN (Self-Insured) </v>
      </c>
      <c r="C34" s="81"/>
      <c r="D34" s="28"/>
      <c r="E34" s="90"/>
      <c r="F34" s="91"/>
      <c r="G34" s="91"/>
      <c r="H34" s="92"/>
      <c r="I34" s="92"/>
      <c r="J34" s="92"/>
      <c r="K34" s="132"/>
      <c r="L34" s="132"/>
      <c r="M34" s="132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  <c r="CQ34" s="91"/>
      <c r="CR34" s="91"/>
      <c r="CS34" s="91"/>
      <c r="CT34" s="91"/>
      <c r="CU34" s="91"/>
      <c r="CV34" s="91"/>
      <c r="CW34" s="91"/>
      <c r="CX34" s="91"/>
      <c r="CY34" s="91"/>
      <c r="CZ34" s="91"/>
    </row>
    <row r="35" spans="1:104" s="82" customFormat="1" ht="13.15" customHeight="1" x14ac:dyDescent="0.2">
      <c r="A35" s="81" t="str">
        <f>D35</f>
        <v>Chino Valley Medical Center - Client ID H3100</v>
      </c>
      <c r="B35" s="81" t="str">
        <f t="shared" si="52"/>
        <v xml:space="preserve">PRIME VALUE PLAN (Self-Insured) </v>
      </c>
      <c r="C35" s="81"/>
      <c r="D35" s="76" t="s">
        <v>40</v>
      </c>
      <c r="E35" s="77"/>
      <c r="F35" s="78"/>
      <c r="G35" s="111"/>
      <c r="H35" s="80"/>
      <c r="I35" s="80"/>
      <c r="J35" s="47"/>
      <c r="K35" s="133"/>
      <c r="L35" s="133"/>
      <c r="M35" s="133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</row>
    <row r="36" spans="1:104" s="14" customFormat="1" ht="13.15" customHeight="1" x14ac:dyDescent="0.2">
      <c r="A36" s="81" t="str">
        <f t="shared" ref="A36:A50" si="77">A35</f>
        <v>Chino Valley Medical Center - Client ID H3100</v>
      </c>
      <c r="B36" s="81" t="str">
        <f>D36</f>
        <v>PRIME EPO PLAN (Self-Insured)</v>
      </c>
      <c r="C36" s="81" t="str">
        <f>A36&amp;B36&amp;F36</f>
        <v>Chino Valley Medical Center - Client ID H3100PRIME EPO PLAN (Self-Insured)EE</v>
      </c>
      <c r="D36" s="64" t="str">
        <f>+$D$4</f>
        <v>PRIME EPO PLAN (Self-Insured)</v>
      </c>
      <c r="E36" s="65" t="str">
        <f>E4</f>
        <v>1/1/25 - 12/31/25</v>
      </c>
      <c r="F36" s="66" t="s">
        <v>11</v>
      </c>
      <c r="G36" s="232">
        <v>143</v>
      </c>
      <c r="H36" s="150">
        <v>671</v>
      </c>
      <c r="I36" s="152">
        <f>+H36-J36</f>
        <v>671</v>
      </c>
      <c r="J36" s="152">
        <v>0</v>
      </c>
      <c r="K36" s="27" t="e">
        <f>+"Total:"&amp;TEXT(H36/L36-1,"0.00%")&amp;"/ EE:"&amp;TEXT(J36/M36-1,"0.00%")</f>
        <v>#DIV/0!</v>
      </c>
      <c r="L36" s="27">
        <f>+[2]Legacy!E36</f>
        <v>563.91999999999996</v>
      </c>
      <c r="M36" s="27">
        <f>+[2]Legacy!G36</f>
        <v>0</v>
      </c>
      <c r="N36" s="161">
        <v>210</v>
      </c>
      <c r="O36" s="161">
        <v>207</v>
      </c>
      <c r="P36" s="161">
        <v>208</v>
      </c>
      <c r="Q36" s="161">
        <v>211</v>
      </c>
      <c r="R36" s="161">
        <v>208</v>
      </c>
      <c r="S36" s="161">
        <v>207</v>
      </c>
      <c r="T36" s="161">
        <v>208</v>
      </c>
      <c r="U36" s="161">
        <v>198</v>
      </c>
      <c r="V36" s="161">
        <v>204</v>
      </c>
      <c r="W36" s="161">
        <v>200</v>
      </c>
      <c r="X36" s="161">
        <v>196</v>
      </c>
      <c r="Y36" s="161">
        <v>200</v>
      </c>
      <c r="Z36" s="161">
        <f>209+1</f>
        <v>210</v>
      </c>
      <c r="AA36" s="161">
        <f>218+1</f>
        <v>219</v>
      </c>
      <c r="AB36" s="161">
        <v>221</v>
      </c>
      <c r="AC36" s="161">
        <v>222</v>
      </c>
      <c r="AD36" s="161">
        <v>208</v>
      </c>
      <c r="AE36" s="161">
        <v>208</v>
      </c>
      <c r="AF36" s="161">
        <v>206</v>
      </c>
      <c r="AG36" s="161">
        <v>213</v>
      </c>
      <c r="AH36" s="161">
        <v>214</v>
      </c>
      <c r="AI36" s="161">
        <v>216</v>
      </c>
      <c r="AJ36" s="161">
        <v>219</v>
      </c>
      <c r="AK36" s="161">
        <v>219</v>
      </c>
      <c r="AL36" s="232">
        <v>235</v>
      </c>
      <c r="AM36" s="232">
        <v>227</v>
      </c>
      <c r="AN36" s="232">
        <v>225</v>
      </c>
      <c r="AO36" s="232">
        <v>219</v>
      </c>
      <c r="AP36" s="232">
        <v>218</v>
      </c>
      <c r="AQ36" s="232">
        <v>215</v>
      </c>
      <c r="AR36" s="232">
        <v>220</v>
      </c>
      <c r="AS36" s="232">
        <v>180</v>
      </c>
      <c r="AT36" s="232">
        <v>179</v>
      </c>
      <c r="AU36" s="232">
        <v>177</v>
      </c>
      <c r="AV36" s="232">
        <v>179</v>
      </c>
      <c r="AW36" s="232">
        <v>183</v>
      </c>
      <c r="AX36" s="232">
        <v>188</v>
      </c>
      <c r="AY36" s="232">
        <v>186</v>
      </c>
      <c r="AZ36" s="232">
        <v>176</v>
      </c>
      <c r="BA36" s="232">
        <v>173</v>
      </c>
      <c r="BB36" s="232">
        <v>173</v>
      </c>
      <c r="BC36" s="232">
        <v>167</v>
      </c>
      <c r="BD36" s="238">
        <v>164</v>
      </c>
      <c r="BE36" s="232">
        <v>157</v>
      </c>
      <c r="BF36" s="232">
        <v>158</v>
      </c>
      <c r="BG36" s="232">
        <v>155</v>
      </c>
      <c r="BH36" s="232">
        <v>161</v>
      </c>
      <c r="BI36" s="232">
        <v>162</v>
      </c>
      <c r="BJ36" s="232">
        <v>171</v>
      </c>
      <c r="BK36" s="232">
        <v>170</v>
      </c>
      <c r="BL36" s="232">
        <v>165</v>
      </c>
      <c r="BM36" s="232">
        <v>163</v>
      </c>
      <c r="BN36" s="232">
        <v>154</v>
      </c>
      <c r="BO36" s="232">
        <v>152</v>
      </c>
      <c r="BP36" s="232">
        <v>146</v>
      </c>
      <c r="BQ36" s="232">
        <v>124</v>
      </c>
      <c r="BR36" s="232">
        <v>123</v>
      </c>
      <c r="BS36" s="232">
        <v>123</v>
      </c>
      <c r="BT36" s="238">
        <v>125</v>
      </c>
      <c r="BU36" s="238">
        <v>122</v>
      </c>
      <c r="BV36" s="238">
        <v>131</v>
      </c>
      <c r="BW36" s="232">
        <v>131</v>
      </c>
      <c r="BX36" s="232">
        <v>132</v>
      </c>
      <c r="BY36" s="232">
        <v>132</v>
      </c>
      <c r="BZ36" s="232">
        <v>126</v>
      </c>
      <c r="CA36" s="232">
        <v>128</v>
      </c>
      <c r="CB36" s="232">
        <v>126</v>
      </c>
      <c r="CC36" s="232">
        <v>127</v>
      </c>
      <c r="CD36" s="232">
        <v>125</v>
      </c>
      <c r="CE36" s="232">
        <v>127</v>
      </c>
      <c r="CF36" s="232">
        <v>131</v>
      </c>
      <c r="CG36" s="232">
        <v>129</v>
      </c>
      <c r="CH36" s="232">
        <v>135</v>
      </c>
      <c r="CI36" s="232">
        <v>137</v>
      </c>
      <c r="CJ36" s="232">
        <v>130</v>
      </c>
      <c r="CK36" s="232">
        <v>131</v>
      </c>
      <c r="CL36" s="232">
        <v>133</v>
      </c>
      <c r="CM36" s="232">
        <v>134</v>
      </c>
      <c r="CN36" s="232">
        <v>134</v>
      </c>
      <c r="CO36" s="232">
        <v>134</v>
      </c>
      <c r="CP36" s="232">
        <v>139</v>
      </c>
      <c r="CQ36" s="232">
        <v>138</v>
      </c>
      <c r="CR36" s="232">
        <v>140</v>
      </c>
      <c r="CS36" s="232">
        <v>138</v>
      </c>
      <c r="CT36" s="232">
        <v>146</v>
      </c>
      <c r="CU36" s="232">
        <v>145</v>
      </c>
      <c r="CV36" s="232">
        <v>145</v>
      </c>
      <c r="CW36" s="232">
        <v>144</v>
      </c>
      <c r="CX36" s="377">
        <v>144</v>
      </c>
      <c r="CY36" s="232">
        <v>145</v>
      </c>
      <c r="CZ36" s="232">
        <v>143</v>
      </c>
    </row>
    <row r="37" spans="1:104" s="14" customFormat="1" ht="13.15" customHeight="1" x14ac:dyDescent="0.2">
      <c r="A37" s="81" t="str">
        <f t="shared" si="77"/>
        <v>Chino Valley Medical Center - Client ID H3100</v>
      </c>
      <c r="B37" s="81" t="str">
        <f>B36</f>
        <v>PRIME EPO PLAN (Self-Insured)</v>
      </c>
      <c r="C37" s="81" t="str">
        <f>A37&amp;B37&amp;F37</f>
        <v>Chino Valley Medical Center - Client ID H3100PRIME EPO PLAN (Self-Insured)EE &amp; Spouse</v>
      </c>
      <c r="D37" s="22"/>
      <c r="E37" s="15"/>
      <c r="F37" s="66" t="s">
        <v>18</v>
      </c>
      <c r="G37" s="232">
        <v>21</v>
      </c>
      <c r="H37" s="150">
        <v>1409.16</v>
      </c>
      <c r="I37" s="152">
        <f>+H37-J37</f>
        <v>1296.5900000000001</v>
      </c>
      <c r="J37" s="152">
        <v>112.57</v>
      </c>
      <c r="K37" s="27" t="str">
        <f>+"Total:"&amp;TEXT(H37/L37-1,"0.00%")&amp;"/ EE:"&amp;TEXT(J37/M37-1,"0.00%")</f>
        <v>Total:18.99%/ EE:0.00%</v>
      </c>
      <c r="L37" s="27">
        <f>+[2]Legacy!E37</f>
        <v>1184.28</v>
      </c>
      <c r="M37" s="27">
        <f>+[2]Legacy!G37</f>
        <v>112.57</v>
      </c>
      <c r="N37" s="161">
        <v>29</v>
      </c>
      <c r="O37" s="161">
        <v>29</v>
      </c>
      <c r="P37" s="161">
        <v>30</v>
      </c>
      <c r="Q37" s="161">
        <v>30</v>
      </c>
      <c r="R37" s="161">
        <v>31</v>
      </c>
      <c r="S37" s="161">
        <v>33</v>
      </c>
      <c r="T37" s="161">
        <v>33</v>
      </c>
      <c r="U37" s="161">
        <v>33</v>
      </c>
      <c r="V37" s="161">
        <v>31</v>
      </c>
      <c r="W37" s="161">
        <v>32</v>
      </c>
      <c r="X37" s="161">
        <v>32</v>
      </c>
      <c r="Y37" s="161">
        <v>31</v>
      </c>
      <c r="Z37" s="161">
        <v>26</v>
      </c>
      <c r="AA37" s="161">
        <v>29</v>
      </c>
      <c r="AB37" s="161">
        <v>29</v>
      </c>
      <c r="AC37" s="161">
        <v>29</v>
      </c>
      <c r="AD37" s="161">
        <v>29</v>
      </c>
      <c r="AE37" s="161">
        <v>29</v>
      </c>
      <c r="AF37" s="161">
        <v>29</v>
      </c>
      <c r="AG37" s="161">
        <v>30</v>
      </c>
      <c r="AH37" s="161">
        <v>29</v>
      </c>
      <c r="AI37" s="161">
        <v>30</v>
      </c>
      <c r="AJ37" s="161">
        <v>29</v>
      </c>
      <c r="AK37" s="161">
        <v>29</v>
      </c>
      <c r="AL37" s="232">
        <v>32</v>
      </c>
      <c r="AM37" s="232">
        <v>33</v>
      </c>
      <c r="AN37" s="232">
        <v>34</v>
      </c>
      <c r="AO37" s="232">
        <v>34</v>
      </c>
      <c r="AP37" s="232">
        <v>32</v>
      </c>
      <c r="AQ37" s="232">
        <v>32</v>
      </c>
      <c r="AR37" s="232">
        <v>32</v>
      </c>
      <c r="AS37" s="232">
        <v>29</v>
      </c>
      <c r="AT37" s="232">
        <v>29</v>
      </c>
      <c r="AU37" s="232">
        <v>29</v>
      </c>
      <c r="AV37" s="232">
        <v>30</v>
      </c>
      <c r="AW37" s="232">
        <v>30</v>
      </c>
      <c r="AX37" s="232">
        <v>30</v>
      </c>
      <c r="AY37" s="232">
        <v>29</v>
      </c>
      <c r="AZ37" s="232">
        <v>30</v>
      </c>
      <c r="BA37" s="232">
        <v>32</v>
      </c>
      <c r="BB37" s="232">
        <v>30</v>
      </c>
      <c r="BC37" s="232">
        <v>29</v>
      </c>
      <c r="BD37" s="238">
        <v>29</v>
      </c>
      <c r="BE37" s="232">
        <v>29</v>
      </c>
      <c r="BF37" s="232">
        <v>30</v>
      </c>
      <c r="BG37" s="232">
        <v>29</v>
      </c>
      <c r="BH37" s="232">
        <v>30</v>
      </c>
      <c r="BI37" s="232">
        <v>30</v>
      </c>
      <c r="BJ37" s="232">
        <v>29</v>
      </c>
      <c r="BK37" s="232">
        <v>29</v>
      </c>
      <c r="BL37" s="232">
        <v>28</v>
      </c>
      <c r="BM37" s="232">
        <v>28</v>
      </c>
      <c r="BN37" s="232">
        <v>27</v>
      </c>
      <c r="BO37" s="232">
        <v>27</v>
      </c>
      <c r="BP37" s="232">
        <v>27</v>
      </c>
      <c r="BQ37" s="232">
        <v>25</v>
      </c>
      <c r="BR37" s="232">
        <v>25</v>
      </c>
      <c r="BS37" s="232">
        <v>25</v>
      </c>
      <c r="BT37" s="238">
        <v>24</v>
      </c>
      <c r="BU37" s="238">
        <v>25</v>
      </c>
      <c r="BV37" s="238">
        <v>25</v>
      </c>
      <c r="BW37" s="232">
        <v>25</v>
      </c>
      <c r="BX37" s="232">
        <v>22</v>
      </c>
      <c r="BY37" s="232">
        <v>22</v>
      </c>
      <c r="BZ37" s="232">
        <v>22</v>
      </c>
      <c r="CA37" s="232">
        <v>22</v>
      </c>
      <c r="CB37" s="232">
        <v>22</v>
      </c>
      <c r="CC37" s="232">
        <v>23</v>
      </c>
      <c r="CD37" s="232">
        <v>22</v>
      </c>
      <c r="CE37" s="232">
        <v>25</v>
      </c>
      <c r="CF37" s="232">
        <v>23</v>
      </c>
      <c r="CG37" s="232">
        <v>23</v>
      </c>
      <c r="CH37" s="232">
        <v>24</v>
      </c>
      <c r="CI37" s="232">
        <v>25</v>
      </c>
      <c r="CJ37" s="232">
        <v>24</v>
      </c>
      <c r="CK37" s="232">
        <v>24</v>
      </c>
      <c r="CL37" s="232">
        <v>23</v>
      </c>
      <c r="CM37" s="232">
        <v>23</v>
      </c>
      <c r="CN37" s="232">
        <v>22</v>
      </c>
      <c r="CO37" s="232">
        <v>23</v>
      </c>
      <c r="CP37" s="232">
        <v>21</v>
      </c>
      <c r="CQ37" s="232">
        <v>21</v>
      </c>
      <c r="CR37" s="232">
        <v>20</v>
      </c>
      <c r="CS37" s="232">
        <v>20</v>
      </c>
      <c r="CT37" s="232">
        <v>21</v>
      </c>
      <c r="CU37" s="232">
        <v>22</v>
      </c>
      <c r="CV37" s="232">
        <v>22</v>
      </c>
      <c r="CW37" s="232">
        <v>21</v>
      </c>
      <c r="CX37" s="377">
        <v>21</v>
      </c>
      <c r="CY37" s="232">
        <v>21</v>
      </c>
      <c r="CZ37" s="232">
        <v>21</v>
      </c>
    </row>
    <row r="38" spans="1:104" s="14" customFormat="1" ht="13.15" customHeight="1" x14ac:dyDescent="0.2">
      <c r="A38" s="81" t="str">
        <f t="shared" si="77"/>
        <v>Chino Valley Medical Center - Client ID H3100</v>
      </c>
      <c r="B38" s="81" t="str">
        <f>B37</f>
        <v>PRIME EPO PLAN (Self-Insured)</v>
      </c>
      <c r="C38" s="81" t="str">
        <f>A38&amp;B38&amp;F38</f>
        <v>Chino Valley Medical Center - Client ID H3100PRIME EPO PLAN (Self-Insured)EE &amp; Child(ren)</v>
      </c>
      <c r="D38" s="22"/>
      <c r="E38" s="15"/>
      <c r="F38" s="66" t="s">
        <v>19</v>
      </c>
      <c r="G38" s="232">
        <v>24</v>
      </c>
      <c r="H38" s="150">
        <v>1268.22</v>
      </c>
      <c r="I38" s="152">
        <f>+H38-J38</f>
        <v>1166.9000000000001</v>
      </c>
      <c r="J38" s="152">
        <v>101.32</v>
      </c>
      <c r="K38" s="27" t="str">
        <f>+"Total:"&amp;TEXT(H38/L38-1,"0.00%")&amp;"/ EE:"&amp;TEXT(J38/M38-1,"0.00%")</f>
        <v>Total:18.99%/ EE:0.00%</v>
      </c>
      <c r="L38" s="27">
        <f>+[2]Legacy!E38</f>
        <v>1065.8399999999999</v>
      </c>
      <c r="M38" s="27">
        <f>+[2]Legacy!G38</f>
        <v>101.32</v>
      </c>
      <c r="N38" s="161">
        <v>48</v>
      </c>
      <c r="O38" s="161">
        <v>50</v>
      </c>
      <c r="P38" s="161">
        <v>49</v>
      </c>
      <c r="Q38" s="161">
        <v>44</v>
      </c>
      <c r="R38" s="161">
        <v>44</v>
      </c>
      <c r="S38" s="161">
        <v>46</v>
      </c>
      <c r="T38" s="161">
        <v>47</v>
      </c>
      <c r="U38" s="161">
        <v>46</v>
      </c>
      <c r="V38" s="161">
        <v>48</v>
      </c>
      <c r="W38" s="161">
        <v>49</v>
      </c>
      <c r="X38" s="161">
        <v>50</v>
      </c>
      <c r="Y38" s="161">
        <v>51</v>
      </c>
      <c r="Z38" s="161">
        <v>58</v>
      </c>
      <c r="AA38" s="161">
        <v>58</v>
      </c>
      <c r="AB38" s="161">
        <v>57</v>
      </c>
      <c r="AC38" s="161">
        <v>55</v>
      </c>
      <c r="AD38" s="161">
        <v>54</v>
      </c>
      <c r="AE38" s="161">
        <v>54</v>
      </c>
      <c r="AF38" s="161">
        <v>53</v>
      </c>
      <c r="AG38" s="161">
        <v>54</v>
      </c>
      <c r="AH38" s="161">
        <v>54</v>
      </c>
      <c r="AI38" s="161">
        <v>55</v>
      </c>
      <c r="AJ38" s="161">
        <v>55</v>
      </c>
      <c r="AK38" s="161">
        <v>55</v>
      </c>
      <c r="AL38" s="232">
        <v>52</v>
      </c>
      <c r="AM38" s="232">
        <v>52</v>
      </c>
      <c r="AN38" s="232">
        <v>53</v>
      </c>
      <c r="AO38" s="232">
        <v>51</v>
      </c>
      <c r="AP38" s="232">
        <v>50</v>
      </c>
      <c r="AQ38" s="232">
        <v>49</v>
      </c>
      <c r="AR38" s="232">
        <v>48</v>
      </c>
      <c r="AS38" s="232">
        <v>45</v>
      </c>
      <c r="AT38" s="232">
        <v>44</v>
      </c>
      <c r="AU38" s="232">
        <v>45</v>
      </c>
      <c r="AV38" s="232">
        <v>46</v>
      </c>
      <c r="AW38" s="232">
        <v>45</v>
      </c>
      <c r="AX38" s="232">
        <v>47</v>
      </c>
      <c r="AY38" s="232">
        <v>45</v>
      </c>
      <c r="AZ38" s="232">
        <v>42</v>
      </c>
      <c r="BA38" s="232">
        <v>41</v>
      </c>
      <c r="BB38" s="232">
        <v>42</v>
      </c>
      <c r="BC38" s="232">
        <v>41</v>
      </c>
      <c r="BD38" s="238">
        <v>39</v>
      </c>
      <c r="BE38" s="232">
        <v>40</v>
      </c>
      <c r="BF38" s="232">
        <v>40</v>
      </c>
      <c r="BG38" s="232">
        <v>37</v>
      </c>
      <c r="BH38" s="232">
        <v>37</v>
      </c>
      <c r="BI38" s="232">
        <v>35</v>
      </c>
      <c r="BJ38" s="232">
        <v>37</v>
      </c>
      <c r="BK38" s="232">
        <v>37</v>
      </c>
      <c r="BL38" s="232">
        <v>38</v>
      </c>
      <c r="BM38" s="232">
        <v>40</v>
      </c>
      <c r="BN38" s="232">
        <v>38</v>
      </c>
      <c r="BO38" s="232">
        <v>35</v>
      </c>
      <c r="BP38" s="232">
        <v>38</v>
      </c>
      <c r="BQ38" s="232">
        <v>29</v>
      </c>
      <c r="BR38" s="232">
        <v>29</v>
      </c>
      <c r="BS38" s="232">
        <v>28</v>
      </c>
      <c r="BT38" s="238">
        <v>25</v>
      </c>
      <c r="BU38" s="238">
        <v>25</v>
      </c>
      <c r="BV38" s="238">
        <v>28</v>
      </c>
      <c r="BW38" s="232">
        <v>28</v>
      </c>
      <c r="BX38" s="232">
        <v>29</v>
      </c>
      <c r="BY38" s="232">
        <v>29</v>
      </c>
      <c r="BZ38" s="232">
        <v>30</v>
      </c>
      <c r="CA38" s="232">
        <v>29</v>
      </c>
      <c r="CB38" s="232">
        <v>28</v>
      </c>
      <c r="CC38" s="232">
        <v>28</v>
      </c>
      <c r="CD38" s="232">
        <v>24</v>
      </c>
      <c r="CE38" s="232">
        <v>24</v>
      </c>
      <c r="CF38" s="232">
        <v>23</v>
      </c>
      <c r="CG38" s="232">
        <v>23</v>
      </c>
      <c r="CH38" s="232">
        <v>28</v>
      </c>
      <c r="CI38" s="232">
        <v>28</v>
      </c>
      <c r="CJ38" s="232">
        <v>28</v>
      </c>
      <c r="CK38" s="232">
        <v>29</v>
      </c>
      <c r="CL38" s="232">
        <v>28</v>
      </c>
      <c r="CM38" s="232">
        <v>29</v>
      </c>
      <c r="CN38" s="232">
        <v>27</v>
      </c>
      <c r="CO38" s="232">
        <v>28</v>
      </c>
      <c r="CP38" s="232">
        <v>28</v>
      </c>
      <c r="CQ38" s="232">
        <v>26</v>
      </c>
      <c r="CR38" s="232">
        <v>26</v>
      </c>
      <c r="CS38" s="232">
        <v>27</v>
      </c>
      <c r="CT38" s="232">
        <v>30</v>
      </c>
      <c r="CU38" s="232">
        <v>29</v>
      </c>
      <c r="CV38" s="232">
        <v>27</v>
      </c>
      <c r="CW38" s="232">
        <v>26</v>
      </c>
      <c r="CX38" s="377">
        <v>24</v>
      </c>
      <c r="CY38" s="232">
        <v>23</v>
      </c>
      <c r="CZ38" s="232">
        <v>24</v>
      </c>
    </row>
    <row r="39" spans="1:104" s="14" customFormat="1" ht="13.15" customHeight="1" x14ac:dyDescent="0.2">
      <c r="A39" s="81" t="str">
        <f t="shared" si="77"/>
        <v>Chino Valley Medical Center - Client ID H3100</v>
      </c>
      <c r="B39" s="81" t="str">
        <f>B38</f>
        <v>PRIME EPO PLAN (Self-Insured)</v>
      </c>
      <c r="C39" s="81" t="str">
        <f>A39&amp;B39&amp;F39</f>
        <v>Chino Valley Medical Center - Client ID H3100PRIME EPO PLAN (Self-Insured)EE &amp; Family</v>
      </c>
      <c r="D39" s="22" t="s">
        <v>187</v>
      </c>
      <c r="E39" s="15"/>
      <c r="F39" s="66" t="s">
        <v>12</v>
      </c>
      <c r="G39" s="233">
        <v>12</v>
      </c>
      <c r="H39" s="151">
        <v>2113.73</v>
      </c>
      <c r="I39" s="153">
        <f>+H39-J39</f>
        <v>1944.87</v>
      </c>
      <c r="J39" s="153">
        <v>168.86</v>
      </c>
      <c r="K39" s="27" t="str">
        <f>+"Total:"&amp;TEXT(H39/L39-1,"0.00%")&amp;"/ EE:"&amp;TEXT(J39/M39-1,"0.00%")</f>
        <v>Total:18.99%/ EE:0.00%</v>
      </c>
      <c r="L39" s="27">
        <f>+[2]Legacy!E39</f>
        <v>1776.42</v>
      </c>
      <c r="M39" s="27">
        <f>+[2]Legacy!G39</f>
        <v>168.86</v>
      </c>
      <c r="N39" s="162">
        <v>36</v>
      </c>
      <c r="O39" s="162">
        <v>35</v>
      </c>
      <c r="P39" s="162">
        <v>34</v>
      </c>
      <c r="Q39" s="162">
        <v>33</v>
      </c>
      <c r="R39" s="162">
        <v>32</v>
      </c>
      <c r="S39" s="162">
        <v>31</v>
      </c>
      <c r="T39" s="162">
        <v>31</v>
      </c>
      <c r="U39" s="162">
        <v>30</v>
      </c>
      <c r="V39" s="162">
        <v>29</v>
      </c>
      <c r="W39" s="162">
        <v>30</v>
      </c>
      <c r="X39" s="162">
        <v>27</v>
      </c>
      <c r="Y39" s="162">
        <v>29</v>
      </c>
      <c r="Z39" s="162">
        <v>22</v>
      </c>
      <c r="AA39" s="162">
        <v>23</v>
      </c>
      <c r="AB39" s="162">
        <v>23</v>
      </c>
      <c r="AC39" s="162">
        <v>23</v>
      </c>
      <c r="AD39" s="162">
        <v>25</v>
      </c>
      <c r="AE39" s="162">
        <v>25</v>
      </c>
      <c r="AF39" s="162">
        <v>24</v>
      </c>
      <c r="AG39" s="162">
        <v>23</v>
      </c>
      <c r="AH39" s="162">
        <v>22</v>
      </c>
      <c r="AI39" s="162">
        <v>23</v>
      </c>
      <c r="AJ39" s="162">
        <v>23</v>
      </c>
      <c r="AK39" s="162">
        <v>23</v>
      </c>
      <c r="AL39" s="233">
        <v>22</v>
      </c>
      <c r="AM39" s="233">
        <v>22</v>
      </c>
      <c r="AN39" s="233">
        <v>22</v>
      </c>
      <c r="AO39" s="233">
        <v>20</v>
      </c>
      <c r="AP39" s="233">
        <v>21</v>
      </c>
      <c r="AQ39" s="233">
        <v>23</v>
      </c>
      <c r="AR39" s="233">
        <v>23</v>
      </c>
      <c r="AS39" s="233">
        <v>21</v>
      </c>
      <c r="AT39" s="233">
        <v>23</v>
      </c>
      <c r="AU39" s="233">
        <v>25</v>
      </c>
      <c r="AV39" s="233">
        <v>26</v>
      </c>
      <c r="AW39" s="233">
        <v>26</v>
      </c>
      <c r="AX39" s="233">
        <v>27</v>
      </c>
      <c r="AY39" s="233">
        <v>28</v>
      </c>
      <c r="AZ39" s="233">
        <v>27</v>
      </c>
      <c r="BA39" s="233">
        <v>27</v>
      </c>
      <c r="BB39" s="233">
        <v>27</v>
      </c>
      <c r="BC39" s="233">
        <v>26</v>
      </c>
      <c r="BD39" s="239">
        <v>27</v>
      </c>
      <c r="BE39" s="233">
        <v>24</v>
      </c>
      <c r="BF39" s="233">
        <v>25</v>
      </c>
      <c r="BG39" s="233">
        <v>24</v>
      </c>
      <c r="BH39" s="233">
        <v>22</v>
      </c>
      <c r="BI39" s="233">
        <v>22</v>
      </c>
      <c r="BJ39" s="233">
        <v>23</v>
      </c>
      <c r="BK39" s="233">
        <v>23</v>
      </c>
      <c r="BL39" s="233">
        <v>22</v>
      </c>
      <c r="BM39" s="233">
        <v>20</v>
      </c>
      <c r="BN39" s="233">
        <v>20</v>
      </c>
      <c r="BO39" s="233">
        <v>20</v>
      </c>
      <c r="BP39" s="233">
        <v>20</v>
      </c>
      <c r="BQ39" s="233">
        <v>17</v>
      </c>
      <c r="BR39" s="233">
        <v>18</v>
      </c>
      <c r="BS39" s="233">
        <v>17</v>
      </c>
      <c r="BT39" s="239">
        <v>17</v>
      </c>
      <c r="BU39" s="239">
        <v>17</v>
      </c>
      <c r="BV39" s="239">
        <v>13</v>
      </c>
      <c r="BW39" s="233">
        <v>13</v>
      </c>
      <c r="BX39" s="233">
        <v>13</v>
      </c>
      <c r="BY39" s="233">
        <v>13</v>
      </c>
      <c r="BZ39" s="233">
        <v>13</v>
      </c>
      <c r="CA39" s="233">
        <v>14</v>
      </c>
      <c r="CB39" s="233">
        <v>14</v>
      </c>
      <c r="CC39" s="233">
        <v>12</v>
      </c>
      <c r="CD39" s="233">
        <v>12</v>
      </c>
      <c r="CE39" s="233">
        <v>11</v>
      </c>
      <c r="CF39" s="233">
        <v>10</v>
      </c>
      <c r="CG39" s="233">
        <v>11</v>
      </c>
      <c r="CH39" s="233">
        <v>11</v>
      </c>
      <c r="CI39" s="233">
        <v>11</v>
      </c>
      <c r="CJ39" s="233">
        <v>12</v>
      </c>
      <c r="CK39" s="233">
        <v>14</v>
      </c>
      <c r="CL39" s="233">
        <v>13</v>
      </c>
      <c r="CM39" s="233">
        <v>13</v>
      </c>
      <c r="CN39" s="233">
        <v>13</v>
      </c>
      <c r="CO39" s="233">
        <v>12</v>
      </c>
      <c r="CP39" s="233">
        <v>12</v>
      </c>
      <c r="CQ39" s="233">
        <v>12</v>
      </c>
      <c r="CR39" s="233">
        <v>12</v>
      </c>
      <c r="CS39" s="233">
        <v>12</v>
      </c>
      <c r="CT39" s="233">
        <v>11</v>
      </c>
      <c r="CU39" s="233">
        <v>12</v>
      </c>
      <c r="CV39" s="233">
        <v>11</v>
      </c>
      <c r="CW39" s="233">
        <v>10</v>
      </c>
      <c r="CX39" s="378">
        <v>11</v>
      </c>
      <c r="CY39" s="233">
        <v>11</v>
      </c>
      <c r="CZ39" s="233">
        <v>12</v>
      </c>
    </row>
    <row r="40" spans="1:104" s="14" customFormat="1" ht="13.5" customHeight="1" x14ac:dyDescent="0.2">
      <c r="A40" s="81" t="str">
        <f t="shared" si="77"/>
        <v>Chino Valley Medical Center - Client ID H3100</v>
      </c>
      <c r="B40" s="81" t="str">
        <f>B39</f>
        <v>PRIME EPO PLAN (Self-Insured)</v>
      </c>
      <c r="C40" s="81"/>
      <c r="D40" s="20"/>
      <c r="E40" s="15"/>
      <c r="F40" s="69" t="s">
        <v>7</v>
      </c>
      <c r="G40" s="67">
        <f>SUM(G36:G39)</f>
        <v>200</v>
      </c>
      <c r="H40" s="70">
        <f>SUMPRODUCT(H36:H39,$G36:$G39)</f>
        <v>181347.40000000002</v>
      </c>
      <c r="I40" s="70">
        <f>SUMPRODUCT(I36:I39,$G36:$G39)</f>
        <v>174525.43</v>
      </c>
      <c r="J40" s="70">
        <f>SUMPRODUCT(J36:J39,$G36:$G39)</f>
        <v>6821.9699999999993</v>
      </c>
      <c r="K40" s="34"/>
      <c r="L40" s="34"/>
      <c r="M40" s="34"/>
      <c r="N40" s="67">
        <v>323</v>
      </c>
      <c r="O40" s="67">
        <v>321</v>
      </c>
      <c r="P40" s="67">
        <v>321</v>
      </c>
      <c r="Q40" s="67">
        <v>318</v>
      </c>
      <c r="R40" s="67">
        <v>315</v>
      </c>
      <c r="S40" s="67">
        <f t="shared" ref="S40:X40" si="78">SUM(S36:S39)</f>
        <v>317</v>
      </c>
      <c r="T40" s="67">
        <f t="shared" si="78"/>
        <v>319</v>
      </c>
      <c r="U40" s="67">
        <f t="shared" si="78"/>
        <v>307</v>
      </c>
      <c r="V40" s="67">
        <f t="shared" si="78"/>
        <v>312</v>
      </c>
      <c r="W40" s="67">
        <f t="shared" si="78"/>
        <v>311</v>
      </c>
      <c r="X40" s="67">
        <f t="shared" si="78"/>
        <v>305</v>
      </c>
      <c r="Y40" s="67">
        <f t="shared" ref="Y40:AD40" si="79">SUM(Y36:Y39)</f>
        <v>311</v>
      </c>
      <c r="Z40" s="67">
        <f t="shared" si="79"/>
        <v>316</v>
      </c>
      <c r="AA40" s="67">
        <f t="shared" si="79"/>
        <v>329</v>
      </c>
      <c r="AB40" s="67">
        <f t="shared" si="79"/>
        <v>330</v>
      </c>
      <c r="AC40" s="67">
        <f t="shared" si="79"/>
        <v>329</v>
      </c>
      <c r="AD40" s="67">
        <f t="shared" si="79"/>
        <v>316</v>
      </c>
      <c r="AE40" s="67">
        <f t="shared" ref="AE40:AJ40" si="80">SUM(AE36:AE39)</f>
        <v>316</v>
      </c>
      <c r="AF40" s="67">
        <f t="shared" si="80"/>
        <v>312</v>
      </c>
      <c r="AG40" s="67">
        <f t="shared" si="80"/>
        <v>320</v>
      </c>
      <c r="AH40" s="67">
        <f t="shared" si="80"/>
        <v>319</v>
      </c>
      <c r="AI40" s="67">
        <f t="shared" si="80"/>
        <v>324</v>
      </c>
      <c r="AJ40" s="67">
        <f t="shared" si="80"/>
        <v>326</v>
      </c>
      <c r="AK40" s="67">
        <f t="shared" ref="AK40:AP40" si="81">SUM(AK36:AK39)</f>
        <v>326</v>
      </c>
      <c r="AL40" s="67">
        <f t="shared" si="81"/>
        <v>341</v>
      </c>
      <c r="AM40" s="67">
        <f t="shared" si="81"/>
        <v>334</v>
      </c>
      <c r="AN40" s="67">
        <f t="shared" si="81"/>
        <v>334</v>
      </c>
      <c r="AO40" s="67">
        <f t="shared" si="81"/>
        <v>324</v>
      </c>
      <c r="AP40" s="67">
        <f t="shared" si="81"/>
        <v>321</v>
      </c>
      <c r="AQ40" s="67">
        <f t="shared" ref="AQ40:AV40" si="82">SUM(AQ36:AQ39)</f>
        <v>319</v>
      </c>
      <c r="AR40" s="67">
        <f t="shared" si="82"/>
        <v>323</v>
      </c>
      <c r="AS40" s="67">
        <f t="shared" si="82"/>
        <v>275</v>
      </c>
      <c r="AT40" s="67">
        <f t="shared" si="82"/>
        <v>275</v>
      </c>
      <c r="AU40" s="67">
        <f t="shared" si="82"/>
        <v>276</v>
      </c>
      <c r="AV40" s="67">
        <f t="shared" si="82"/>
        <v>281</v>
      </c>
      <c r="AW40" s="67">
        <f t="shared" ref="AW40:BB40" si="83">SUM(AW36:AW39)</f>
        <v>284</v>
      </c>
      <c r="AX40" s="67">
        <f t="shared" si="83"/>
        <v>292</v>
      </c>
      <c r="AY40" s="67">
        <f t="shared" si="83"/>
        <v>288</v>
      </c>
      <c r="AZ40" s="67">
        <f t="shared" si="83"/>
        <v>275</v>
      </c>
      <c r="BA40" s="67">
        <f t="shared" si="83"/>
        <v>273</v>
      </c>
      <c r="BB40" s="67">
        <f t="shared" si="83"/>
        <v>272</v>
      </c>
      <c r="BC40" s="67">
        <f t="shared" ref="BC40:BH40" si="84">SUM(BC36:BC39)</f>
        <v>263</v>
      </c>
      <c r="BD40" s="94">
        <f t="shared" si="84"/>
        <v>259</v>
      </c>
      <c r="BE40" s="67">
        <f t="shared" si="84"/>
        <v>250</v>
      </c>
      <c r="BF40" s="67">
        <f t="shared" si="84"/>
        <v>253</v>
      </c>
      <c r="BG40" s="67">
        <f t="shared" si="84"/>
        <v>245</v>
      </c>
      <c r="BH40" s="67">
        <f t="shared" si="84"/>
        <v>250</v>
      </c>
      <c r="BI40" s="67">
        <f t="shared" ref="BI40:BN40" si="85">SUM(BI36:BI39)</f>
        <v>249</v>
      </c>
      <c r="BJ40" s="67">
        <f t="shared" si="85"/>
        <v>260</v>
      </c>
      <c r="BK40" s="67">
        <f t="shared" si="85"/>
        <v>259</v>
      </c>
      <c r="BL40" s="67">
        <f t="shared" si="85"/>
        <v>253</v>
      </c>
      <c r="BM40" s="67">
        <f t="shared" si="85"/>
        <v>251</v>
      </c>
      <c r="BN40" s="67">
        <f t="shared" si="85"/>
        <v>239</v>
      </c>
      <c r="BO40" s="67">
        <f>SUM(BO36:BO39)</f>
        <v>234</v>
      </c>
      <c r="BP40" s="67">
        <f>SUM(BP36:BP39)</f>
        <v>231</v>
      </c>
      <c r="BQ40" s="67">
        <f>SUM(BQ36:BQ39)</f>
        <v>195</v>
      </c>
      <c r="BR40" s="67">
        <f>SUM(BR36:BR39)</f>
        <v>195</v>
      </c>
      <c r="BS40" s="67">
        <f>SUM(BS36:BS39)</f>
        <v>193</v>
      </c>
      <c r="BT40" s="94">
        <f t="shared" ref="BT40:BY40" si="86">SUM(BT36:BT39)</f>
        <v>191</v>
      </c>
      <c r="BU40" s="94">
        <f t="shared" si="86"/>
        <v>189</v>
      </c>
      <c r="BV40" s="94">
        <f t="shared" si="86"/>
        <v>197</v>
      </c>
      <c r="BW40" s="67">
        <f t="shared" si="86"/>
        <v>197</v>
      </c>
      <c r="BX40" s="67">
        <f t="shared" si="86"/>
        <v>196</v>
      </c>
      <c r="BY40" s="67">
        <f t="shared" si="86"/>
        <v>196</v>
      </c>
      <c r="BZ40" s="67">
        <f t="shared" ref="BZ40:CE40" si="87">SUM(BZ36:BZ39)</f>
        <v>191</v>
      </c>
      <c r="CA40" s="67">
        <f t="shared" si="87"/>
        <v>193</v>
      </c>
      <c r="CB40" s="67">
        <f t="shared" si="87"/>
        <v>190</v>
      </c>
      <c r="CC40" s="67">
        <f t="shared" si="87"/>
        <v>190</v>
      </c>
      <c r="CD40" s="67">
        <f t="shared" si="87"/>
        <v>183</v>
      </c>
      <c r="CE40" s="67">
        <f t="shared" si="87"/>
        <v>187</v>
      </c>
      <c r="CF40" s="67">
        <f t="shared" ref="CF40:CK40" si="88">SUM(CF36:CF39)</f>
        <v>187</v>
      </c>
      <c r="CG40" s="67">
        <f t="shared" si="88"/>
        <v>186</v>
      </c>
      <c r="CH40" s="67">
        <f t="shared" si="88"/>
        <v>198</v>
      </c>
      <c r="CI40" s="67">
        <f t="shared" si="88"/>
        <v>201</v>
      </c>
      <c r="CJ40" s="67">
        <f t="shared" si="88"/>
        <v>194</v>
      </c>
      <c r="CK40" s="67">
        <f t="shared" si="88"/>
        <v>198</v>
      </c>
      <c r="CL40" s="67">
        <f t="shared" ref="CL40:CQ40" si="89">SUM(CL36:CL39)</f>
        <v>197</v>
      </c>
      <c r="CM40" s="67">
        <f t="shared" si="89"/>
        <v>199</v>
      </c>
      <c r="CN40" s="67">
        <f t="shared" si="89"/>
        <v>196</v>
      </c>
      <c r="CO40" s="67">
        <f t="shared" si="89"/>
        <v>197</v>
      </c>
      <c r="CP40" s="67">
        <f t="shared" si="89"/>
        <v>200</v>
      </c>
      <c r="CQ40" s="67">
        <f t="shared" si="89"/>
        <v>197</v>
      </c>
      <c r="CR40" s="67">
        <f>SUM(CR36:CR39)</f>
        <v>198</v>
      </c>
      <c r="CS40" s="67">
        <f>SUM(CS36:CS39)</f>
        <v>197</v>
      </c>
      <c r="CT40" s="67">
        <f>SUM(CT36:CT39)</f>
        <v>208</v>
      </c>
      <c r="CU40" s="67">
        <v>208</v>
      </c>
      <c r="CV40" s="67">
        <f>SUM(CV36:CV39)</f>
        <v>205</v>
      </c>
      <c r="CW40" s="67">
        <f>SUM(CW36:CW39)</f>
        <v>201</v>
      </c>
      <c r="CX40" s="94">
        <f>SUM(CX36:CX39)</f>
        <v>200</v>
      </c>
      <c r="CY40" s="67">
        <f>SUM(CY36:CY39)</f>
        <v>200</v>
      </c>
      <c r="CZ40" s="67">
        <f>SUM(CZ36:CZ39)</f>
        <v>200</v>
      </c>
    </row>
    <row r="41" spans="1:104" s="14" customFormat="1" ht="13.15" customHeight="1" x14ac:dyDescent="0.2">
      <c r="A41" s="81" t="str">
        <f t="shared" si="77"/>
        <v>Chino Valley Medical Center - Client ID H3100</v>
      </c>
      <c r="B41" s="81" t="str">
        <f>B40</f>
        <v>PRIME EPO PLAN (Self-Insured)</v>
      </c>
      <c r="C41" s="81"/>
      <c r="D41" s="20"/>
      <c r="E41" s="15"/>
      <c r="F41" s="12"/>
      <c r="G41" s="16"/>
      <c r="H41" s="21"/>
      <c r="I41" s="21"/>
      <c r="J41" s="21"/>
      <c r="K41" s="135"/>
      <c r="L41" s="135"/>
      <c r="M41" s="135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</row>
    <row r="42" spans="1:104" s="14" customFormat="1" ht="13.15" customHeight="1" x14ac:dyDescent="0.2">
      <c r="A42" s="81" t="str">
        <f t="shared" si="77"/>
        <v>Chino Valley Medical Center - Client ID H3100</v>
      </c>
      <c r="B42" s="81" t="str">
        <f>D42</f>
        <v xml:space="preserve">PRIME VALUE PLAN (Self-Insured) </v>
      </c>
      <c r="C42" s="81" t="str">
        <f>A42&amp;B42&amp;F42</f>
        <v>Chino Valley Medical Center - Client ID H3100PRIME VALUE PLAN (Self-Insured) EE</v>
      </c>
      <c r="D42" s="64" t="s">
        <v>22</v>
      </c>
      <c r="E42" s="65" t="str">
        <f>E4</f>
        <v>1/1/25 - 12/31/25</v>
      </c>
      <c r="F42" s="66" t="s">
        <v>11</v>
      </c>
      <c r="G42" s="161">
        <v>11</v>
      </c>
      <c r="H42" s="152">
        <v>518.77</v>
      </c>
      <c r="I42" s="152">
        <f>+H42-J42</f>
        <v>416.97999999999996</v>
      </c>
      <c r="J42" s="152">
        <v>101.79</v>
      </c>
      <c r="K42" s="27"/>
      <c r="L42" s="27"/>
      <c r="M42" s="23"/>
      <c r="N42" s="161">
        <v>16</v>
      </c>
      <c r="O42" s="161">
        <v>17</v>
      </c>
      <c r="P42" s="161">
        <v>17</v>
      </c>
      <c r="Q42" s="161">
        <v>19</v>
      </c>
      <c r="R42" s="161">
        <v>19</v>
      </c>
      <c r="S42" s="161">
        <v>18</v>
      </c>
      <c r="T42" s="161">
        <v>16</v>
      </c>
      <c r="U42" s="161">
        <v>16</v>
      </c>
      <c r="V42" s="161">
        <v>16</v>
      </c>
      <c r="W42" s="161">
        <v>17</v>
      </c>
      <c r="X42" s="161">
        <v>16</v>
      </c>
      <c r="Y42" s="161">
        <v>17</v>
      </c>
      <c r="Z42" s="161">
        <v>15</v>
      </c>
      <c r="AA42" s="161">
        <v>18</v>
      </c>
      <c r="AB42" s="161">
        <v>18</v>
      </c>
      <c r="AC42" s="161">
        <v>19</v>
      </c>
      <c r="AD42" s="161">
        <v>22</v>
      </c>
      <c r="AE42" s="161">
        <v>22</v>
      </c>
      <c r="AF42" s="161">
        <v>19</v>
      </c>
      <c r="AG42" s="161">
        <v>20</v>
      </c>
      <c r="AH42" s="161">
        <v>19</v>
      </c>
      <c r="AI42" s="161">
        <v>20</v>
      </c>
      <c r="AJ42" s="161">
        <v>20</v>
      </c>
      <c r="AK42" s="161">
        <v>20</v>
      </c>
      <c r="AL42" s="161">
        <v>13</v>
      </c>
      <c r="AM42" s="161">
        <v>14</v>
      </c>
      <c r="AN42" s="161">
        <v>13</v>
      </c>
      <c r="AO42" s="161">
        <v>13</v>
      </c>
      <c r="AP42" s="161">
        <v>13</v>
      </c>
      <c r="AQ42" s="161">
        <v>13</v>
      </c>
      <c r="AR42" s="161">
        <v>14</v>
      </c>
      <c r="AS42" s="161">
        <v>14</v>
      </c>
      <c r="AT42" s="161">
        <v>13</v>
      </c>
      <c r="AU42" s="161">
        <v>14</v>
      </c>
      <c r="AV42" s="161">
        <v>15</v>
      </c>
      <c r="AW42" s="161">
        <v>16</v>
      </c>
      <c r="AX42" s="161">
        <v>16</v>
      </c>
      <c r="AY42" s="161">
        <v>14</v>
      </c>
      <c r="AZ42" s="161">
        <v>11</v>
      </c>
      <c r="BA42" s="161">
        <v>12</v>
      </c>
      <c r="BB42" s="161">
        <v>13</v>
      </c>
      <c r="BC42" s="161">
        <v>11</v>
      </c>
      <c r="BD42" s="238">
        <v>10</v>
      </c>
      <c r="BE42" s="161">
        <v>11</v>
      </c>
      <c r="BF42" s="161">
        <v>11</v>
      </c>
      <c r="BG42" s="161">
        <v>11</v>
      </c>
      <c r="BH42" s="161">
        <v>11</v>
      </c>
      <c r="BI42" s="161">
        <v>11</v>
      </c>
      <c r="BJ42" s="161">
        <v>17</v>
      </c>
      <c r="BK42" s="161">
        <v>17</v>
      </c>
      <c r="BL42" s="161">
        <v>15</v>
      </c>
      <c r="BM42" s="161">
        <v>13</v>
      </c>
      <c r="BN42" s="161">
        <v>13</v>
      </c>
      <c r="BO42" s="161">
        <v>11</v>
      </c>
      <c r="BP42" s="161">
        <v>11</v>
      </c>
      <c r="BQ42" s="161">
        <v>9</v>
      </c>
      <c r="BR42" s="161">
        <v>8</v>
      </c>
      <c r="BS42" s="161">
        <v>8</v>
      </c>
      <c r="BT42" s="238">
        <v>8</v>
      </c>
      <c r="BU42" s="238">
        <v>9</v>
      </c>
      <c r="BV42" s="238">
        <v>12</v>
      </c>
      <c r="BW42" s="161">
        <v>11</v>
      </c>
      <c r="BX42" s="161">
        <v>11</v>
      </c>
      <c r="BY42" s="161">
        <v>11</v>
      </c>
      <c r="BZ42" s="161">
        <v>11</v>
      </c>
      <c r="CA42" s="161">
        <v>11</v>
      </c>
      <c r="CB42" s="161">
        <v>9</v>
      </c>
      <c r="CC42" s="161">
        <v>9</v>
      </c>
      <c r="CD42" s="161">
        <v>10</v>
      </c>
      <c r="CE42" s="161">
        <v>13</v>
      </c>
      <c r="CF42" s="161">
        <v>13</v>
      </c>
      <c r="CG42" s="161">
        <v>13</v>
      </c>
      <c r="CH42" s="161">
        <v>12</v>
      </c>
      <c r="CI42" s="161">
        <v>11</v>
      </c>
      <c r="CJ42" s="161">
        <v>11</v>
      </c>
      <c r="CK42" s="161">
        <v>11</v>
      </c>
      <c r="CL42" s="161">
        <v>9</v>
      </c>
      <c r="CM42" s="161">
        <v>9</v>
      </c>
      <c r="CN42" s="161">
        <v>12</v>
      </c>
      <c r="CO42" s="161">
        <v>12</v>
      </c>
      <c r="CP42" s="161">
        <v>10</v>
      </c>
      <c r="CQ42" s="161">
        <v>12</v>
      </c>
      <c r="CR42" s="161">
        <v>11</v>
      </c>
      <c r="CS42" s="161">
        <v>11</v>
      </c>
      <c r="CT42" s="161">
        <v>11</v>
      </c>
      <c r="CU42" s="161">
        <v>11</v>
      </c>
      <c r="CV42" s="161">
        <v>11</v>
      </c>
      <c r="CW42" s="161">
        <v>12</v>
      </c>
      <c r="CX42" s="377">
        <v>12</v>
      </c>
      <c r="CY42" s="161">
        <v>12</v>
      </c>
      <c r="CZ42" s="161">
        <v>11</v>
      </c>
    </row>
    <row r="43" spans="1:104" s="14" customFormat="1" ht="13.15" customHeight="1" x14ac:dyDescent="0.2">
      <c r="A43" s="81" t="str">
        <f t="shared" si="77"/>
        <v>Chino Valley Medical Center - Client ID H3100</v>
      </c>
      <c r="B43" s="81" t="str">
        <f t="shared" ref="B43:B52" si="90">B42</f>
        <v xml:space="preserve">PRIME VALUE PLAN (Self-Insured) </v>
      </c>
      <c r="C43" s="81" t="str">
        <f>A43&amp;B43&amp;F43</f>
        <v>Chino Valley Medical Center - Client ID H3100PRIME VALUE PLAN (Self-Insured) EE &amp; Spouse</v>
      </c>
      <c r="D43" s="22"/>
      <c r="E43" s="15"/>
      <c r="F43" s="66" t="s">
        <v>18</v>
      </c>
      <c r="G43" s="161">
        <v>1</v>
      </c>
      <c r="H43" s="152">
        <v>1037.57</v>
      </c>
      <c r="I43" s="152">
        <f>+H43-J43</f>
        <v>799.78</v>
      </c>
      <c r="J43" s="152">
        <v>237.79</v>
      </c>
      <c r="K43" s="27"/>
      <c r="L43" s="27"/>
      <c r="M43" s="23"/>
      <c r="N43" s="161">
        <v>0</v>
      </c>
      <c r="O43" s="161">
        <v>1</v>
      </c>
      <c r="P43" s="161">
        <v>1</v>
      </c>
      <c r="Q43" s="161">
        <v>1</v>
      </c>
      <c r="R43" s="161">
        <v>1</v>
      </c>
      <c r="S43" s="161">
        <v>2</v>
      </c>
      <c r="T43" s="161">
        <v>2</v>
      </c>
      <c r="U43" s="161">
        <v>2</v>
      </c>
      <c r="V43" s="161">
        <v>2</v>
      </c>
      <c r="W43" s="161">
        <v>2</v>
      </c>
      <c r="X43" s="161">
        <v>2</v>
      </c>
      <c r="Y43" s="161">
        <v>2</v>
      </c>
      <c r="Z43" s="161">
        <v>3</v>
      </c>
      <c r="AA43" s="161">
        <v>3</v>
      </c>
      <c r="AB43" s="161">
        <v>3</v>
      </c>
      <c r="AC43" s="161">
        <v>2</v>
      </c>
      <c r="AD43" s="161">
        <v>2</v>
      </c>
      <c r="AE43" s="161">
        <v>2</v>
      </c>
      <c r="AF43" s="161">
        <v>2</v>
      </c>
      <c r="AG43" s="161">
        <v>2</v>
      </c>
      <c r="AH43" s="161">
        <v>3</v>
      </c>
      <c r="AI43" s="161">
        <v>3</v>
      </c>
      <c r="AJ43" s="161">
        <v>3</v>
      </c>
      <c r="AK43" s="161">
        <v>3</v>
      </c>
      <c r="AL43" s="161">
        <v>4</v>
      </c>
      <c r="AM43" s="161">
        <v>3</v>
      </c>
      <c r="AN43" s="161">
        <v>4</v>
      </c>
      <c r="AO43" s="161">
        <v>4</v>
      </c>
      <c r="AP43" s="161">
        <v>3</v>
      </c>
      <c r="AQ43" s="161">
        <v>3</v>
      </c>
      <c r="AR43" s="161">
        <v>3</v>
      </c>
      <c r="AS43" s="161">
        <v>3</v>
      </c>
      <c r="AT43" s="161">
        <v>3</v>
      </c>
      <c r="AU43" s="161">
        <v>3</v>
      </c>
      <c r="AV43" s="161">
        <v>3</v>
      </c>
      <c r="AW43" s="161">
        <v>4</v>
      </c>
      <c r="AX43" s="161">
        <v>5</v>
      </c>
      <c r="AY43" s="161">
        <v>5</v>
      </c>
      <c r="AZ43" s="161">
        <v>5</v>
      </c>
      <c r="BA43" s="161">
        <v>5</v>
      </c>
      <c r="BB43" s="161">
        <v>5</v>
      </c>
      <c r="BC43" s="161">
        <v>3</v>
      </c>
      <c r="BD43" s="238">
        <v>3</v>
      </c>
      <c r="BE43" s="161">
        <v>3</v>
      </c>
      <c r="BF43" s="161">
        <v>3</v>
      </c>
      <c r="BG43" s="161">
        <v>3</v>
      </c>
      <c r="BH43" s="161">
        <v>3</v>
      </c>
      <c r="BI43" s="161">
        <v>2</v>
      </c>
      <c r="BJ43" s="161">
        <v>2</v>
      </c>
      <c r="BK43" s="161">
        <v>2</v>
      </c>
      <c r="BL43" s="161">
        <v>2</v>
      </c>
      <c r="BM43" s="161">
        <v>1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238">
        <v>0</v>
      </c>
      <c r="BU43" s="238">
        <v>0</v>
      </c>
      <c r="BV43" s="238">
        <v>1</v>
      </c>
      <c r="BW43" s="161">
        <v>1</v>
      </c>
      <c r="BX43" s="161">
        <v>1</v>
      </c>
      <c r="BY43" s="161">
        <v>1</v>
      </c>
      <c r="BZ43" s="161">
        <v>1</v>
      </c>
      <c r="CA43" s="161">
        <v>1</v>
      </c>
      <c r="CB43" s="161">
        <v>1</v>
      </c>
      <c r="CC43" s="161">
        <v>1</v>
      </c>
      <c r="CD43" s="161">
        <v>1</v>
      </c>
      <c r="CE43" s="161">
        <v>1</v>
      </c>
      <c r="CF43" s="161">
        <v>1</v>
      </c>
      <c r="CG43" s="161">
        <v>1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1</v>
      </c>
      <c r="CT43" s="161">
        <v>0</v>
      </c>
      <c r="CU43" s="161">
        <v>0</v>
      </c>
      <c r="CV43" s="161">
        <v>0</v>
      </c>
      <c r="CW43" s="161">
        <v>1</v>
      </c>
      <c r="CX43" s="377">
        <v>1</v>
      </c>
      <c r="CY43" s="161">
        <v>1</v>
      </c>
      <c r="CZ43" s="161">
        <v>1</v>
      </c>
    </row>
    <row r="44" spans="1:104" s="14" customFormat="1" ht="13.15" customHeight="1" x14ac:dyDescent="0.2">
      <c r="A44" s="81" t="str">
        <f t="shared" si="77"/>
        <v>Chino Valley Medical Center - Client ID H3100</v>
      </c>
      <c r="B44" s="81" t="str">
        <f t="shared" si="90"/>
        <v xml:space="preserve">PRIME VALUE PLAN (Self-Insured) </v>
      </c>
      <c r="C44" s="81" t="str">
        <f>A44&amp;B44&amp;F44</f>
        <v>Chino Valley Medical Center - Client ID H3100PRIME VALUE PLAN (Self-Insured) EE &amp; Child(ren)</v>
      </c>
      <c r="D44" s="22"/>
      <c r="E44" s="15"/>
      <c r="F44" s="66" t="s">
        <v>19</v>
      </c>
      <c r="G44" s="161">
        <v>0</v>
      </c>
      <c r="H44" s="152">
        <v>933.8</v>
      </c>
      <c r="I44" s="152">
        <f>+H44-J44</f>
        <v>735.24</v>
      </c>
      <c r="J44" s="152">
        <v>198.56</v>
      </c>
      <c r="K44" s="27"/>
      <c r="L44" s="27"/>
      <c r="M44" s="23"/>
      <c r="N44" s="161">
        <v>3</v>
      </c>
      <c r="O44" s="161">
        <v>4</v>
      </c>
      <c r="P44" s="161">
        <v>3</v>
      </c>
      <c r="Q44" s="161">
        <v>3</v>
      </c>
      <c r="R44" s="161">
        <v>3</v>
      </c>
      <c r="S44" s="161">
        <v>3</v>
      </c>
      <c r="T44" s="161">
        <v>3</v>
      </c>
      <c r="U44" s="161">
        <v>3</v>
      </c>
      <c r="V44" s="161">
        <v>2</v>
      </c>
      <c r="W44" s="161">
        <v>1</v>
      </c>
      <c r="X44" s="161">
        <v>2</v>
      </c>
      <c r="Y44" s="161">
        <v>2</v>
      </c>
      <c r="Z44" s="161">
        <v>2</v>
      </c>
      <c r="AA44" s="161">
        <v>2</v>
      </c>
      <c r="AB44" s="161">
        <v>2</v>
      </c>
      <c r="AC44" s="161">
        <v>3</v>
      </c>
      <c r="AD44" s="161">
        <v>2</v>
      </c>
      <c r="AE44" s="161">
        <v>2</v>
      </c>
      <c r="AF44" s="161">
        <v>2</v>
      </c>
      <c r="AG44" s="161">
        <v>2</v>
      </c>
      <c r="AH44" s="161">
        <v>2</v>
      </c>
      <c r="AI44" s="161">
        <v>2</v>
      </c>
      <c r="AJ44" s="161">
        <v>2</v>
      </c>
      <c r="AK44" s="161">
        <v>2</v>
      </c>
      <c r="AL44" s="161">
        <v>4</v>
      </c>
      <c r="AM44" s="161">
        <v>4</v>
      </c>
      <c r="AN44" s="161">
        <v>4</v>
      </c>
      <c r="AO44" s="161">
        <v>3</v>
      </c>
      <c r="AP44" s="161">
        <v>3</v>
      </c>
      <c r="AQ44" s="161">
        <v>3</v>
      </c>
      <c r="AR44" s="161">
        <v>3</v>
      </c>
      <c r="AS44" s="161">
        <v>3</v>
      </c>
      <c r="AT44" s="161">
        <v>3</v>
      </c>
      <c r="AU44" s="161">
        <v>3</v>
      </c>
      <c r="AV44" s="161">
        <v>3</v>
      </c>
      <c r="AW44" s="161">
        <v>2</v>
      </c>
      <c r="AX44" s="161">
        <v>1</v>
      </c>
      <c r="AY44" s="161">
        <v>2</v>
      </c>
      <c r="AZ44" s="161">
        <v>2</v>
      </c>
      <c r="BA44" s="161">
        <v>3</v>
      </c>
      <c r="BB44" s="161">
        <v>3</v>
      </c>
      <c r="BC44" s="161">
        <v>3</v>
      </c>
      <c r="BD44" s="238">
        <v>3</v>
      </c>
      <c r="BE44" s="161">
        <v>3</v>
      </c>
      <c r="BF44" s="161">
        <v>3</v>
      </c>
      <c r="BG44" s="161">
        <v>3</v>
      </c>
      <c r="BH44" s="161">
        <v>3</v>
      </c>
      <c r="BI44" s="161">
        <v>3</v>
      </c>
      <c r="BJ44" s="161">
        <v>3</v>
      </c>
      <c r="BK44" s="161">
        <v>3</v>
      </c>
      <c r="BL44" s="161">
        <v>2</v>
      </c>
      <c r="BM44" s="161">
        <v>2</v>
      </c>
      <c r="BN44" s="161">
        <v>2</v>
      </c>
      <c r="BO44" s="161">
        <v>2</v>
      </c>
      <c r="BP44" s="161">
        <v>2</v>
      </c>
      <c r="BQ44" s="161">
        <v>3</v>
      </c>
      <c r="BR44" s="161">
        <v>1</v>
      </c>
      <c r="BS44" s="161">
        <v>1</v>
      </c>
      <c r="BT44" s="238">
        <v>1</v>
      </c>
      <c r="BU44" s="238">
        <v>1</v>
      </c>
      <c r="BV44" s="238">
        <v>1</v>
      </c>
      <c r="BW44" s="161">
        <v>1</v>
      </c>
      <c r="BX44" s="161">
        <v>1</v>
      </c>
      <c r="BY44" s="161">
        <v>1</v>
      </c>
      <c r="BZ44" s="161">
        <v>1</v>
      </c>
      <c r="CA44" s="161">
        <v>1</v>
      </c>
      <c r="CB44" s="161">
        <v>1</v>
      </c>
      <c r="CC44" s="161">
        <v>1</v>
      </c>
      <c r="CD44" s="161">
        <v>1</v>
      </c>
      <c r="CE44" s="161">
        <v>1</v>
      </c>
      <c r="CF44" s="161">
        <v>1</v>
      </c>
      <c r="CG44" s="161">
        <v>1</v>
      </c>
      <c r="CH44" s="161">
        <v>1</v>
      </c>
      <c r="CI44" s="161">
        <v>1</v>
      </c>
      <c r="CJ44" s="161">
        <v>1</v>
      </c>
      <c r="CK44" s="161">
        <v>1</v>
      </c>
      <c r="CL44" s="161">
        <v>1</v>
      </c>
      <c r="CM44" s="161">
        <v>1</v>
      </c>
      <c r="CN44" s="161">
        <v>1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0</v>
      </c>
      <c r="CV44" s="161">
        <v>0</v>
      </c>
      <c r="CW44" s="161">
        <v>0</v>
      </c>
      <c r="CX44" s="377">
        <v>0</v>
      </c>
      <c r="CY44" s="161">
        <v>0</v>
      </c>
      <c r="CZ44" s="161">
        <v>0</v>
      </c>
    </row>
    <row r="45" spans="1:104" s="14" customFormat="1" ht="13.15" customHeight="1" x14ac:dyDescent="0.2">
      <c r="A45" s="81" t="str">
        <f t="shared" si="77"/>
        <v>Chino Valley Medical Center - Client ID H3100</v>
      </c>
      <c r="B45" s="81" t="str">
        <f t="shared" si="90"/>
        <v xml:space="preserve">PRIME VALUE PLAN (Self-Insured) </v>
      </c>
      <c r="C45" s="81" t="str">
        <f>A45&amp;B45&amp;F45</f>
        <v>Chino Valley Medical Center - Client ID H3100PRIME VALUE PLAN (Self-Insured) EE &amp; Family</v>
      </c>
      <c r="D45" s="22"/>
      <c r="E45" s="15"/>
      <c r="F45" s="66" t="s">
        <v>12</v>
      </c>
      <c r="G45" s="162">
        <v>0</v>
      </c>
      <c r="H45" s="153">
        <v>1556.37</v>
      </c>
      <c r="I45" s="153">
        <f>+H45-J45</f>
        <v>1160.0899999999999</v>
      </c>
      <c r="J45" s="153">
        <v>396.28</v>
      </c>
      <c r="K45" s="134"/>
      <c r="L45" s="134"/>
      <c r="M45" s="23"/>
      <c r="N45" s="162">
        <v>1</v>
      </c>
      <c r="O45" s="162">
        <v>1</v>
      </c>
      <c r="P45" s="162">
        <v>1</v>
      </c>
      <c r="Q45" s="162">
        <v>1</v>
      </c>
      <c r="R45" s="162">
        <v>2</v>
      </c>
      <c r="S45" s="162">
        <v>2</v>
      </c>
      <c r="T45" s="162">
        <v>2</v>
      </c>
      <c r="U45" s="162">
        <v>1</v>
      </c>
      <c r="V45" s="162">
        <v>1</v>
      </c>
      <c r="W45" s="162">
        <v>1</v>
      </c>
      <c r="X45" s="162">
        <v>1</v>
      </c>
      <c r="Y45" s="162">
        <v>1</v>
      </c>
      <c r="Z45" s="162">
        <v>1</v>
      </c>
      <c r="AA45" s="162">
        <v>1</v>
      </c>
      <c r="AB45" s="162">
        <v>1</v>
      </c>
      <c r="AC45" s="162">
        <v>2</v>
      </c>
      <c r="AD45" s="162">
        <v>2</v>
      </c>
      <c r="AE45" s="162">
        <v>2</v>
      </c>
      <c r="AF45" s="162">
        <v>2</v>
      </c>
      <c r="AG45" s="162">
        <v>2</v>
      </c>
      <c r="AH45" s="162">
        <v>2</v>
      </c>
      <c r="AI45" s="162">
        <v>2</v>
      </c>
      <c r="AJ45" s="162">
        <v>2</v>
      </c>
      <c r="AK45" s="162">
        <v>2</v>
      </c>
      <c r="AL45" s="162">
        <v>2</v>
      </c>
      <c r="AM45" s="162">
        <v>2</v>
      </c>
      <c r="AN45" s="162">
        <v>1</v>
      </c>
      <c r="AO45" s="162">
        <v>1</v>
      </c>
      <c r="AP45" s="162">
        <v>1</v>
      </c>
      <c r="AQ45" s="162">
        <v>1</v>
      </c>
      <c r="AR45" s="162">
        <v>1</v>
      </c>
      <c r="AS45" s="162">
        <v>1</v>
      </c>
      <c r="AT45" s="162">
        <v>1</v>
      </c>
      <c r="AU45" s="162">
        <v>1</v>
      </c>
      <c r="AV45" s="162">
        <v>2</v>
      </c>
      <c r="AW45" s="162">
        <v>3</v>
      </c>
      <c r="AX45" s="162">
        <v>3</v>
      </c>
      <c r="AY45" s="162">
        <v>2</v>
      </c>
      <c r="AZ45" s="162">
        <v>2</v>
      </c>
      <c r="BA45" s="162">
        <v>2</v>
      </c>
      <c r="BB45" s="162">
        <v>2</v>
      </c>
      <c r="BC45" s="162">
        <v>2</v>
      </c>
      <c r="BD45" s="239">
        <v>2</v>
      </c>
      <c r="BE45" s="162">
        <v>2</v>
      </c>
      <c r="BF45" s="162">
        <v>2</v>
      </c>
      <c r="BG45" s="162">
        <v>2</v>
      </c>
      <c r="BH45" s="162">
        <v>2</v>
      </c>
      <c r="BI45" s="162">
        <v>2</v>
      </c>
      <c r="BJ45" s="162">
        <v>2</v>
      </c>
      <c r="BK45" s="162">
        <v>2</v>
      </c>
      <c r="BL45" s="162">
        <v>2</v>
      </c>
      <c r="BM45" s="162">
        <v>1</v>
      </c>
      <c r="BN45" s="162">
        <v>1</v>
      </c>
      <c r="BO45" s="162">
        <v>1</v>
      </c>
      <c r="BP45" s="162">
        <v>1</v>
      </c>
      <c r="BQ45" s="162">
        <v>1</v>
      </c>
      <c r="BR45" s="162">
        <v>1</v>
      </c>
      <c r="BS45" s="162">
        <v>1</v>
      </c>
      <c r="BT45" s="239">
        <v>1</v>
      </c>
      <c r="BU45" s="239">
        <v>1</v>
      </c>
      <c r="BV45" s="239">
        <v>1</v>
      </c>
      <c r="BW45" s="162">
        <v>1</v>
      </c>
      <c r="BX45" s="162">
        <v>2</v>
      </c>
      <c r="BY45" s="162">
        <v>2</v>
      </c>
      <c r="BZ45" s="162">
        <v>2</v>
      </c>
      <c r="CA45" s="162">
        <v>2</v>
      </c>
      <c r="CB45" s="162">
        <v>2</v>
      </c>
      <c r="CC45" s="162">
        <v>2</v>
      </c>
      <c r="CD45" s="162">
        <v>2</v>
      </c>
      <c r="CE45" s="162">
        <v>3</v>
      </c>
      <c r="CF45" s="162">
        <v>3</v>
      </c>
      <c r="CG45" s="162">
        <v>3</v>
      </c>
      <c r="CH45" s="162">
        <v>2</v>
      </c>
      <c r="CI45" s="162">
        <v>1</v>
      </c>
      <c r="CJ45" s="162">
        <v>1</v>
      </c>
      <c r="CK45" s="162">
        <v>1</v>
      </c>
      <c r="CL45" s="162">
        <v>1</v>
      </c>
      <c r="CM45" s="162">
        <v>1</v>
      </c>
      <c r="CN45" s="162">
        <v>1</v>
      </c>
      <c r="CO45" s="162">
        <v>1</v>
      </c>
      <c r="CP45" s="162">
        <v>1</v>
      </c>
      <c r="CQ45" s="162">
        <v>1</v>
      </c>
      <c r="CR45" s="162">
        <v>1</v>
      </c>
      <c r="CS45" s="162">
        <v>1</v>
      </c>
      <c r="CT45" s="162">
        <v>0</v>
      </c>
      <c r="CU45" s="162">
        <v>0</v>
      </c>
      <c r="CV45" s="162">
        <v>0</v>
      </c>
      <c r="CW45" s="162">
        <v>0</v>
      </c>
      <c r="CX45" s="378">
        <v>0</v>
      </c>
      <c r="CY45" s="162">
        <v>0</v>
      </c>
      <c r="CZ45" s="162">
        <v>0</v>
      </c>
    </row>
    <row r="46" spans="1:104" s="14" customFormat="1" ht="13.15" customHeight="1" x14ac:dyDescent="0.2">
      <c r="A46" s="81" t="str">
        <f t="shared" si="77"/>
        <v>Chino Valley Medical Center - Client ID H3100</v>
      </c>
      <c r="B46" s="81" t="str">
        <f t="shared" si="90"/>
        <v xml:space="preserve">PRIME VALUE PLAN (Self-Insured) </v>
      </c>
      <c r="C46" s="81"/>
      <c r="D46" s="20"/>
      <c r="E46" s="15"/>
      <c r="F46" s="69" t="s">
        <v>7</v>
      </c>
      <c r="G46" s="67">
        <f>SUM(G42:G45)</f>
        <v>12</v>
      </c>
      <c r="H46" s="70">
        <f>SUMPRODUCT(H42:H45,$G42:$G45)</f>
        <v>6744.0399999999991</v>
      </c>
      <c r="I46" s="70">
        <f>SUMPRODUCT(I42:I45,$G42:$G45)</f>
        <v>5386.5599999999995</v>
      </c>
      <c r="J46" s="70">
        <f>SUMPRODUCT(J42:J45,$G42:$G45)</f>
        <v>1357.48</v>
      </c>
      <c r="K46" s="34"/>
      <c r="L46" s="34"/>
      <c r="M46" s="34"/>
      <c r="N46" s="67">
        <v>20</v>
      </c>
      <c r="O46" s="67">
        <v>23</v>
      </c>
      <c r="P46" s="67">
        <v>22</v>
      </c>
      <c r="Q46" s="67">
        <v>24</v>
      </c>
      <c r="R46" s="67">
        <v>25</v>
      </c>
      <c r="S46" s="67">
        <f t="shared" ref="S46:X46" si="91">SUM(S42:S45)</f>
        <v>25</v>
      </c>
      <c r="T46" s="67">
        <f t="shared" si="91"/>
        <v>23</v>
      </c>
      <c r="U46" s="67">
        <f t="shared" si="91"/>
        <v>22</v>
      </c>
      <c r="V46" s="67">
        <f t="shared" si="91"/>
        <v>21</v>
      </c>
      <c r="W46" s="67">
        <f t="shared" si="91"/>
        <v>21</v>
      </c>
      <c r="X46" s="67">
        <f t="shared" si="91"/>
        <v>21</v>
      </c>
      <c r="Y46" s="67">
        <f t="shared" ref="Y46:AD46" si="92">SUM(Y42:Y45)</f>
        <v>22</v>
      </c>
      <c r="Z46" s="67">
        <f t="shared" si="92"/>
        <v>21</v>
      </c>
      <c r="AA46" s="67">
        <f t="shared" si="92"/>
        <v>24</v>
      </c>
      <c r="AB46" s="67">
        <f t="shared" si="92"/>
        <v>24</v>
      </c>
      <c r="AC46" s="67">
        <f t="shared" si="92"/>
        <v>26</v>
      </c>
      <c r="AD46" s="67">
        <f t="shared" si="92"/>
        <v>28</v>
      </c>
      <c r="AE46" s="67">
        <f t="shared" ref="AE46:AJ46" si="93">SUM(AE42:AE45)</f>
        <v>28</v>
      </c>
      <c r="AF46" s="67">
        <f t="shared" si="93"/>
        <v>25</v>
      </c>
      <c r="AG46" s="67">
        <f t="shared" si="93"/>
        <v>26</v>
      </c>
      <c r="AH46" s="67">
        <f t="shared" si="93"/>
        <v>26</v>
      </c>
      <c r="AI46" s="67">
        <f t="shared" si="93"/>
        <v>27</v>
      </c>
      <c r="AJ46" s="67">
        <f t="shared" si="93"/>
        <v>27</v>
      </c>
      <c r="AK46" s="67">
        <f t="shared" ref="AK46:AP46" si="94">SUM(AK42:AK45)</f>
        <v>27</v>
      </c>
      <c r="AL46" s="67">
        <f t="shared" si="94"/>
        <v>23</v>
      </c>
      <c r="AM46" s="67">
        <f t="shared" si="94"/>
        <v>23</v>
      </c>
      <c r="AN46" s="67">
        <f t="shared" si="94"/>
        <v>22</v>
      </c>
      <c r="AO46" s="67">
        <f t="shared" si="94"/>
        <v>21</v>
      </c>
      <c r="AP46" s="67">
        <f t="shared" si="94"/>
        <v>20</v>
      </c>
      <c r="AQ46" s="67">
        <f t="shared" ref="AQ46:AV46" si="95">SUM(AQ42:AQ45)</f>
        <v>20</v>
      </c>
      <c r="AR46" s="67">
        <f t="shared" si="95"/>
        <v>21</v>
      </c>
      <c r="AS46" s="67">
        <f t="shared" si="95"/>
        <v>21</v>
      </c>
      <c r="AT46" s="67">
        <f t="shared" si="95"/>
        <v>20</v>
      </c>
      <c r="AU46" s="67">
        <f t="shared" si="95"/>
        <v>21</v>
      </c>
      <c r="AV46" s="67">
        <f t="shared" si="95"/>
        <v>23</v>
      </c>
      <c r="AW46" s="67">
        <f t="shared" ref="AW46:BB46" si="96">SUM(AW42:AW45)</f>
        <v>25</v>
      </c>
      <c r="AX46" s="67">
        <f t="shared" si="96"/>
        <v>25</v>
      </c>
      <c r="AY46" s="67">
        <f t="shared" si="96"/>
        <v>23</v>
      </c>
      <c r="AZ46" s="67">
        <f t="shared" si="96"/>
        <v>20</v>
      </c>
      <c r="BA46" s="67">
        <f t="shared" si="96"/>
        <v>22</v>
      </c>
      <c r="BB46" s="67">
        <f t="shared" si="96"/>
        <v>23</v>
      </c>
      <c r="BC46" s="67">
        <f t="shared" ref="BC46:BH46" si="97">SUM(BC42:BC45)</f>
        <v>19</v>
      </c>
      <c r="BD46" s="94">
        <f t="shared" si="97"/>
        <v>18</v>
      </c>
      <c r="BE46" s="67">
        <f t="shared" si="97"/>
        <v>19</v>
      </c>
      <c r="BF46" s="67">
        <f t="shared" si="97"/>
        <v>19</v>
      </c>
      <c r="BG46" s="67">
        <f t="shared" si="97"/>
        <v>19</v>
      </c>
      <c r="BH46" s="67">
        <f t="shared" si="97"/>
        <v>19</v>
      </c>
      <c r="BI46" s="67">
        <f t="shared" ref="BI46:BN46" si="98">SUM(BI42:BI45)</f>
        <v>18</v>
      </c>
      <c r="BJ46" s="67">
        <f t="shared" si="98"/>
        <v>24</v>
      </c>
      <c r="BK46" s="67">
        <f t="shared" si="98"/>
        <v>24</v>
      </c>
      <c r="BL46" s="67">
        <f t="shared" si="98"/>
        <v>21</v>
      </c>
      <c r="BM46" s="67">
        <f t="shared" si="98"/>
        <v>17</v>
      </c>
      <c r="BN46" s="67">
        <f t="shared" si="98"/>
        <v>16</v>
      </c>
      <c r="BO46" s="67">
        <f>SUM(BO42:BO45)</f>
        <v>14</v>
      </c>
      <c r="BP46" s="67">
        <f>SUM(BP42:BP45)</f>
        <v>14</v>
      </c>
      <c r="BQ46" s="67">
        <f>SUM(BQ42:BQ45)</f>
        <v>13</v>
      </c>
      <c r="BR46" s="67">
        <f>SUM(BR42:BR45)</f>
        <v>10</v>
      </c>
      <c r="BS46" s="67">
        <f>SUM(BS42:BS45)</f>
        <v>10</v>
      </c>
      <c r="BT46" s="94">
        <f t="shared" ref="BT46:BY46" si="99">SUM(BT42:BT45)</f>
        <v>10</v>
      </c>
      <c r="BU46" s="94">
        <f t="shared" si="99"/>
        <v>11</v>
      </c>
      <c r="BV46" s="94">
        <f t="shared" si="99"/>
        <v>15</v>
      </c>
      <c r="BW46" s="67">
        <f t="shared" si="99"/>
        <v>14</v>
      </c>
      <c r="BX46" s="67">
        <f t="shared" si="99"/>
        <v>15</v>
      </c>
      <c r="BY46" s="67">
        <f t="shared" si="99"/>
        <v>15</v>
      </c>
      <c r="BZ46" s="67">
        <f t="shared" ref="BZ46:CE46" si="100">SUM(BZ42:BZ45)</f>
        <v>15</v>
      </c>
      <c r="CA46" s="67">
        <f t="shared" si="100"/>
        <v>15</v>
      </c>
      <c r="CB46" s="67">
        <f t="shared" si="100"/>
        <v>13</v>
      </c>
      <c r="CC46" s="67">
        <f t="shared" si="100"/>
        <v>13</v>
      </c>
      <c r="CD46" s="67">
        <f t="shared" si="100"/>
        <v>14</v>
      </c>
      <c r="CE46" s="67">
        <f t="shared" si="100"/>
        <v>18</v>
      </c>
      <c r="CF46" s="67">
        <f t="shared" ref="CF46:CK46" si="101">SUM(CF42:CF45)</f>
        <v>18</v>
      </c>
      <c r="CG46" s="67">
        <f t="shared" si="101"/>
        <v>18</v>
      </c>
      <c r="CH46" s="67">
        <f t="shared" si="101"/>
        <v>15</v>
      </c>
      <c r="CI46" s="67">
        <f t="shared" si="101"/>
        <v>13</v>
      </c>
      <c r="CJ46" s="67">
        <f t="shared" si="101"/>
        <v>13</v>
      </c>
      <c r="CK46" s="67">
        <f t="shared" si="101"/>
        <v>13</v>
      </c>
      <c r="CL46" s="67">
        <f t="shared" ref="CL46:CQ46" si="102">SUM(CL42:CL45)</f>
        <v>11</v>
      </c>
      <c r="CM46" s="67">
        <f t="shared" si="102"/>
        <v>11</v>
      </c>
      <c r="CN46" s="67">
        <f t="shared" si="102"/>
        <v>14</v>
      </c>
      <c r="CO46" s="67">
        <f t="shared" si="102"/>
        <v>13</v>
      </c>
      <c r="CP46" s="67">
        <f t="shared" si="102"/>
        <v>11</v>
      </c>
      <c r="CQ46" s="67">
        <f t="shared" si="102"/>
        <v>13</v>
      </c>
      <c r="CR46" s="67">
        <f>SUM(CR42:CR45)</f>
        <v>12</v>
      </c>
      <c r="CS46" s="67">
        <f>SUM(CS42:CS45)</f>
        <v>13</v>
      </c>
      <c r="CT46" s="67">
        <f>SUM(CT42:CT45)</f>
        <v>11</v>
      </c>
      <c r="CU46" s="67">
        <v>11</v>
      </c>
      <c r="CV46" s="67">
        <f>SUM(CV42:CV45)</f>
        <v>11</v>
      </c>
      <c r="CW46" s="67">
        <f>SUM(CW42:CW45)</f>
        <v>13</v>
      </c>
      <c r="CX46" s="94">
        <f>SUM(CX42:CX45)</f>
        <v>13</v>
      </c>
      <c r="CY46" s="67">
        <f>SUM(CY42:CY45)</f>
        <v>13</v>
      </c>
      <c r="CZ46" s="67">
        <f>SUM(CZ42:CZ45)</f>
        <v>12</v>
      </c>
    </row>
    <row r="47" spans="1:104" s="14" customFormat="1" ht="13.15" customHeight="1" x14ac:dyDescent="0.2">
      <c r="A47" s="81" t="str">
        <f t="shared" si="77"/>
        <v>Chino Valley Medical Center - Client ID H3100</v>
      </c>
      <c r="B47" s="81" t="str">
        <f t="shared" si="90"/>
        <v xml:space="preserve">PRIME VALUE PLAN (Self-Insured) </v>
      </c>
      <c r="C47" s="81"/>
      <c r="D47" s="20"/>
      <c r="E47" s="15"/>
      <c r="F47" s="12"/>
      <c r="G47" s="16"/>
      <c r="H47" s="21"/>
      <c r="I47" s="21"/>
      <c r="J47" s="21"/>
      <c r="K47" s="135"/>
      <c r="L47" s="135"/>
      <c r="M47" s="135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</row>
    <row r="48" spans="1:104" s="14" customFormat="1" ht="13.15" customHeight="1" x14ac:dyDescent="0.2">
      <c r="A48" s="81" t="str">
        <f t="shared" si="77"/>
        <v>Chino Valley Medical Center - Client ID H3100</v>
      </c>
      <c r="B48" s="81" t="str">
        <f t="shared" si="90"/>
        <v xml:space="preserve">PRIME VALUE PLAN (Self-Insured) </v>
      </c>
      <c r="C48" s="81"/>
      <c r="D48" s="71" t="s">
        <v>8</v>
      </c>
      <c r="E48" s="72"/>
      <c r="F48" s="29" t="s">
        <v>10</v>
      </c>
      <c r="G48" s="30">
        <f>+G40+G46</f>
        <v>212</v>
      </c>
      <c r="H48" s="86">
        <f>H40+H46</f>
        <v>188091.44000000003</v>
      </c>
      <c r="I48" s="86">
        <f>I40+I46</f>
        <v>179911.99</v>
      </c>
      <c r="J48" s="86">
        <f>J40+J46</f>
        <v>8179.4499999999989</v>
      </c>
      <c r="K48" s="136"/>
      <c r="L48" s="136"/>
      <c r="M48" s="136"/>
      <c r="N48" s="30">
        <v>343</v>
      </c>
      <c r="O48" s="30">
        <v>344</v>
      </c>
      <c r="P48" s="30">
        <v>343</v>
      </c>
      <c r="Q48" s="30">
        <v>342</v>
      </c>
      <c r="R48" s="30">
        <v>340</v>
      </c>
      <c r="S48" s="30">
        <f t="shared" ref="S48:X48" si="103">+S40+S46</f>
        <v>342</v>
      </c>
      <c r="T48" s="30">
        <f t="shared" si="103"/>
        <v>342</v>
      </c>
      <c r="U48" s="30">
        <f t="shared" si="103"/>
        <v>329</v>
      </c>
      <c r="V48" s="30">
        <f t="shared" si="103"/>
        <v>333</v>
      </c>
      <c r="W48" s="30">
        <f t="shared" si="103"/>
        <v>332</v>
      </c>
      <c r="X48" s="30">
        <f t="shared" si="103"/>
        <v>326</v>
      </c>
      <c r="Y48" s="30">
        <f t="shared" ref="Y48:AD48" si="104">+Y40+Y46</f>
        <v>333</v>
      </c>
      <c r="Z48" s="30">
        <f t="shared" si="104"/>
        <v>337</v>
      </c>
      <c r="AA48" s="30">
        <f t="shared" si="104"/>
        <v>353</v>
      </c>
      <c r="AB48" s="30">
        <f t="shared" si="104"/>
        <v>354</v>
      </c>
      <c r="AC48" s="30">
        <f t="shared" si="104"/>
        <v>355</v>
      </c>
      <c r="AD48" s="30">
        <f t="shared" si="104"/>
        <v>344</v>
      </c>
      <c r="AE48" s="30">
        <f t="shared" ref="AE48:AJ48" si="105">+AE40+AE46</f>
        <v>344</v>
      </c>
      <c r="AF48" s="30">
        <f t="shared" si="105"/>
        <v>337</v>
      </c>
      <c r="AG48" s="30">
        <f t="shared" si="105"/>
        <v>346</v>
      </c>
      <c r="AH48" s="30">
        <f t="shared" si="105"/>
        <v>345</v>
      </c>
      <c r="AI48" s="30">
        <f t="shared" si="105"/>
        <v>351</v>
      </c>
      <c r="AJ48" s="30">
        <f t="shared" si="105"/>
        <v>353</v>
      </c>
      <c r="AK48" s="30">
        <f t="shared" ref="AK48:AP48" si="106">+AK40+AK46</f>
        <v>353</v>
      </c>
      <c r="AL48" s="30">
        <f t="shared" si="106"/>
        <v>364</v>
      </c>
      <c r="AM48" s="30">
        <f t="shared" si="106"/>
        <v>357</v>
      </c>
      <c r="AN48" s="30">
        <f t="shared" si="106"/>
        <v>356</v>
      </c>
      <c r="AO48" s="30">
        <f t="shared" si="106"/>
        <v>345</v>
      </c>
      <c r="AP48" s="30">
        <f t="shared" si="106"/>
        <v>341</v>
      </c>
      <c r="AQ48" s="30">
        <f t="shared" ref="AQ48:AV48" si="107">+AQ40+AQ46</f>
        <v>339</v>
      </c>
      <c r="AR48" s="30">
        <f t="shared" si="107"/>
        <v>344</v>
      </c>
      <c r="AS48" s="30">
        <f t="shared" si="107"/>
        <v>296</v>
      </c>
      <c r="AT48" s="30">
        <f t="shared" si="107"/>
        <v>295</v>
      </c>
      <c r="AU48" s="30">
        <f t="shared" si="107"/>
        <v>297</v>
      </c>
      <c r="AV48" s="30">
        <f t="shared" si="107"/>
        <v>304</v>
      </c>
      <c r="AW48" s="30">
        <f t="shared" ref="AW48:BB48" si="108">+AW40+AW46</f>
        <v>309</v>
      </c>
      <c r="AX48" s="30">
        <f t="shared" si="108"/>
        <v>317</v>
      </c>
      <c r="AY48" s="30">
        <f t="shared" si="108"/>
        <v>311</v>
      </c>
      <c r="AZ48" s="30">
        <f t="shared" si="108"/>
        <v>295</v>
      </c>
      <c r="BA48" s="30">
        <f t="shared" si="108"/>
        <v>295</v>
      </c>
      <c r="BB48" s="30">
        <f t="shared" si="108"/>
        <v>295</v>
      </c>
      <c r="BC48" s="30">
        <f t="shared" ref="BC48:BH48" si="109">+BC40+BC46</f>
        <v>282</v>
      </c>
      <c r="BD48" s="30">
        <f t="shared" si="109"/>
        <v>277</v>
      </c>
      <c r="BE48" s="30">
        <f t="shared" si="109"/>
        <v>269</v>
      </c>
      <c r="BF48" s="30">
        <f t="shared" si="109"/>
        <v>272</v>
      </c>
      <c r="BG48" s="30">
        <f t="shared" si="109"/>
        <v>264</v>
      </c>
      <c r="BH48" s="30">
        <f t="shared" si="109"/>
        <v>269</v>
      </c>
      <c r="BI48" s="30">
        <f t="shared" ref="BI48:BN48" si="110">+BI40+BI46</f>
        <v>267</v>
      </c>
      <c r="BJ48" s="30">
        <f t="shared" si="110"/>
        <v>284</v>
      </c>
      <c r="BK48" s="30">
        <f t="shared" si="110"/>
        <v>283</v>
      </c>
      <c r="BL48" s="30">
        <f t="shared" si="110"/>
        <v>274</v>
      </c>
      <c r="BM48" s="30">
        <f t="shared" si="110"/>
        <v>268</v>
      </c>
      <c r="BN48" s="30">
        <f t="shared" si="110"/>
        <v>255</v>
      </c>
      <c r="BO48" s="30">
        <f>+BO40+BO46</f>
        <v>248</v>
      </c>
      <c r="BP48" s="30">
        <f>+BP40+BP46</f>
        <v>245</v>
      </c>
      <c r="BQ48" s="30">
        <f>+BQ40+BQ46</f>
        <v>208</v>
      </c>
      <c r="BR48" s="30">
        <f>+BR40+BR46</f>
        <v>205</v>
      </c>
      <c r="BS48" s="30">
        <f>+BS40+BS46</f>
        <v>203</v>
      </c>
      <c r="BT48" s="30">
        <f t="shared" ref="BT48:BY48" si="111">+BT40+BT46</f>
        <v>201</v>
      </c>
      <c r="BU48" s="30">
        <f t="shared" si="111"/>
        <v>200</v>
      </c>
      <c r="BV48" s="30">
        <f t="shared" si="111"/>
        <v>212</v>
      </c>
      <c r="BW48" s="30">
        <f t="shared" si="111"/>
        <v>211</v>
      </c>
      <c r="BX48" s="30">
        <f t="shared" si="111"/>
        <v>211</v>
      </c>
      <c r="BY48" s="30">
        <f t="shared" si="111"/>
        <v>211</v>
      </c>
      <c r="BZ48" s="30">
        <f t="shared" ref="BZ48:CE48" si="112">+BZ40+BZ46</f>
        <v>206</v>
      </c>
      <c r="CA48" s="30">
        <f t="shared" si="112"/>
        <v>208</v>
      </c>
      <c r="CB48" s="30">
        <f t="shared" si="112"/>
        <v>203</v>
      </c>
      <c r="CC48" s="30">
        <f t="shared" si="112"/>
        <v>203</v>
      </c>
      <c r="CD48" s="30">
        <f t="shared" si="112"/>
        <v>197</v>
      </c>
      <c r="CE48" s="30">
        <f t="shared" si="112"/>
        <v>205</v>
      </c>
      <c r="CF48" s="30">
        <f t="shared" ref="CF48:CK48" si="113">+CF40+CF46</f>
        <v>205</v>
      </c>
      <c r="CG48" s="30">
        <f t="shared" si="113"/>
        <v>204</v>
      </c>
      <c r="CH48" s="30">
        <f t="shared" si="113"/>
        <v>213</v>
      </c>
      <c r="CI48" s="30">
        <f t="shared" si="113"/>
        <v>214</v>
      </c>
      <c r="CJ48" s="30">
        <f t="shared" si="113"/>
        <v>207</v>
      </c>
      <c r="CK48" s="30">
        <f t="shared" si="113"/>
        <v>211</v>
      </c>
      <c r="CL48" s="30">
        <f t="shared" ref="CL48:CQ48" si="114">+CL40+CL46</f>
        <v>208</v>
      </c>
      <c r="CM48" s="30">
        <f t="shared" si="114"/>
        <v>210</v>
      </c>
      <c r="CN48" s="30">
        <f t="shared" si="114"/>
        <v>210</v>
      </c>
      <c r="CO48" s="30">
        <f t="shared" si="114"/>
        <v>210</v>
      </c>
      <c r="CP48" s="30">
        <f t="shared" si="114"/>
        <v>211</v>
      </c>
      <c r="CQ48" s="30">
        <f t="shared" si="114"/>
        <v>210</v>
      </c>
      <c r="CR48" s="30">
        <f>+CR40+CR46</f>
        <v>210</v>
      </c>
      <c r="CS48" s="30">
        <f>+CS40+CS46</f>
        <v>210</v>
      </c>
      <c r="CT48" s="30">
        <f>+CT40+CT46</f>
        <v>219</v>
      </c>
      <c r="CU48" s="30">
        <v>219</v>
      </c>
      <c r="CV48" s="30">
        <f>+CV40+CV46</f>
        <v>216</v>
      </c>
      <c r="CW48" s="30">
        <f>+CW40+CW46</f>
        <v>214</v>
      </c>
      <c r="CX48" s="30">
        <f>+CX40+CX46</f>
        <v>213</v>
      </c>
      <c r="CY48" s="30">
        <f>+CY40+CY46</f>
        <v>213</v>
      </c>
      <c r="CZ48" s="30">
        <f>+CZ40+CZ46</f>
        <v>212</v>
      </c>
    </row>
    <row r="49" spans="1:104" s="4" customFormat="1" ht="13.15" customHeight="1" x14ac:dyDescent="0.2">
      <c r="A49" s="81" t="str">
        <f t="shared" si="77"/>
        <v>Chino Valley Medical Center - Client ID H3100</v>
      </c>
      <c r="B49" s="81" t="str">
        <f t="shared" si="90"/>
        <v xml:space="preserve">PRIME VALUE PLAN (Self-Insured) </v>
      </c>
      <c r="C49" s="81"/>
      <c r="D49" s="71" t="s">
        <v>9</v>
      </c>
      <c r="E49" s="29"/>
      <c r="F49" s="89"/>
      <c r="G49" s="30"/>
      <c r="H49" s="86">
        <f>H48*12</f>
        <v>2257097.2800000003</v>
      </c>
      <c r="I49" s="86">
        <f>I48*12</f>
        <v>2158943.88</v>
      </c>
      <c r="J49" s="86">
        <f>J48*12</f>
        <v>98153.4</v>
      </c>
      <c r="K49" s="136"/>
      <c r="L49" s="136"/>
      <c r="M49" s="136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</row>
    <row r="50" spans="1:104" s="14" customFormat="1" ht="13.15" customHeight="1" x14ac:dyDescent="0.2">
      <c r="A50" s="81" t="str">
        <f t="shared" si="77"/>
        <v>Chino Valley Medical Center - Client ID H3100</v>
      </c>
      <c r="B50" s="81" t="str">
        <f t="shared" si="90"/>
        <v xml:space="preserve">PRIME VALUE PLAN (Self-Insured) </v>
      </c>
      <c r="C50" s="81"/>
      <c r="D50" s="20"/>
      <c r="E50" s="15"/>
      <c r="F50" s="12"/>
      <c r="G50" s="16"/>
      <c r="H50" s="17"/>
      <c r="I50" s="17"/>
      <c r="J50" s="17"/>
      <c r="K50" s="137"/>
      <c r="L50" s="137"/>
      <c r="M50" s="137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</row>
    <row r="51" spans="1:104" s="82" customFormat="1" ht="13.15" customHeight="1" x14ac:dyDescent="0.2">
      <c r="A51" s="81" t="str">
        <f>D51</f>
        <v>Chino Valley Medical Center RNs - Client ID H3300</v>
      </c>
      <c r="B51" s="81" t="str">
        <f t="shared" si="90"/>
        <v xml:space="preserve">PRIME VALUE PLAN (Self-Insured) </v>
      </c>
      <c r="C51" s="81"/>
      <c r="D51" s="76" t="s">
        <v>41</v>
      </c>
      <c r="E51" s="77"/>
      <c r="F51" s="78"/>
      <c r="G51" s="111"/>
      <c r="H51" s="80"/>
      <c r="I51" s="80"/>
      <c r="J51" s="47"/>
      <c r="K51" s="133"/>
      <c r="L51" s="133"/>
      <c r="M51" s="133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</row>
    <row r="52" spans="1:104" s="14" customFormat="1" ht="13.15" customHeight="1" x14ac:dyDescent="0.2">
      <c r="A52" s="81" t="str">
        <f t="shared" ref="A52:A67" si="115">A51</f>
        <v>Chino Valley Medical Center RNs - Client ID H3300</v>
      </c>
      <c r="B52" s="81" t="str">
        <f t="shared" si="90"/>
        <v xml:space="preserve">PRIME VALUE PLAN (Self-Insured) </v>
      </c>
      <c r="C52" s="81"/>
      <c r="D52" s="20"/>
      <c r="E52" s="15"/>
      <c r="F52" s="12"/>
      <c r="G52" s="16"/>
      <c r="H52" s="21"/>
      <c r="I52" s="21"/>
      <c r="J52" s="21"/>
      <c r="K52" s="135"/>
      <c r="L52" s="135"/>
      <c r="M52" s="135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</row>
    <row r="53" spans="1:104" s="14" customFormat="1" ht="13.15" customHeight="1" x14ac:dyDescent="0.2">
      <c r="A53" s="81" t="str">
        <f t="shared" si="115"/>
        <v>Chino Valley Medical Center RNs - Client ID H3300</v>
      </c>
      <c r="B53" s="81" t="str">
        <f>D53</f>
        <v>PRIME EPO PLAN (Self-Insured)</v>
      </c>
      <c r="C53" s="81" t="str">
        <f>A53&amp;B53&amp;F53</f>
        <v>Chino Valley Medical Center RNs - Client ID H3300PRIME EPO PLAN (Self-Insured)EE</v>
      </c>
      <c r="D53" s="64" t="str">
        <f>+$D$4</f>
        <v>PRIME EPO PLAN (Self-Insured)</v>
      </c>
      <c r="E53" s="65" t="str">
        <f>E4</f>
        <v>1/1/25 - 12/31/25</v>
      </c>
      <c r="F53" s="66" t="s">
        <v>11</v>
      </c>
      <c r="G53" s="165">
        <v>43</v>
      </c>
      <c r="H53" s="150">
        <v>671</v>
      </c>
      <c r="I53" s="152">
        <f>+H53-J53</f>
        <v>671</v>
      </c>
      <c r="J53" s="152">
        <v>0</v>
      </c>
      <c r="K53" s="27" t="e">
        <f>+"Total:"&amp;TEXT(H53/L53-1,"0.00%")&amp;"/ EE:"&amp;TEXT(J53/M53-1,"0.00%")</f>
        <v>#DIV/0!</v>
      </c>
      <c r="L53" s="27">
        <f>+[2]Legacy!E53</f>
        <v>563.91999999999996</v>
      </c>
      <c r="M53" s="27">
        <f>+[2]Legacy!G53</f>
        <v>0</v>
      </c>
      <c r="N53" s="165">
        <v>18</v>
      </c>
      <c r="O53" s="165">
        <v>19</v>
      </c>
      <c r="P53" s="165">
        <v>18</v>
      </c>
      <c r="Q53" s="165">
        <v>17</v>
      </c>
      <c r="R53" s="165">
        <v>17</v>
      </c>
      <c r="S53" s="165">
        <v>16</v>
      </c>
      <c r="T53" s="165">
        <v>16</v>
      </c>
      <c r="U53" s="165">
        <v>16</v>
      </c>
      <c r="V53" s="165">
        <v>16</v>
      </c>
      <c r="W53" s="165">
        <v>14</v>
      </c>
      <c r="X53" s="165">
        <v>13</v>
      </c>
      <c r="Y53" s="165">
        <v>13</v>
      </c>
      <c r="Z53" s="165">
        <v>15</v>
      </c>
      <c r="AA53" s="165">
        <v>14</v>
      </c>
      <c r="AB53" s="165">
        <v>15</v>
      </c>
      <c r="AC53" s="165">
        <v>15</v>
      </c>
      <c r="AD53" s="165">
        <v>15</v>
      </c>
      <c r="AE53" s="165">
        <v>15</v>
      </c>
      <c r="AF53" s="165">
        <v>15</v>
      </c>
      <c r="AG53" s="165">
        <v>15</v>
      </c>
      <c r="AH53" s="165">
        <v>15</v>
      </c>
      <c r="AI53" s="165">
        <v>16</v>
      </c>
      <c r="AJ53" s="165">
        <v>15</v>
      </c>
      <c r="AK53" s="165">
        <v>15</v>
      </c>
      <c r="AL53" s="165">
        <v>14</v>
      </c>
      <c r="AM53" s="165">
        <v>15</v>
      </c>
      <c r="AN53" s="165">
        <v>15</v>
      </c>
      <c r="AO53" s="165">
        <v>17</v>
      </c>
      <c r="AP53" s="165">
        <v>16</v>
      </c>
      <c r="AQ53" s="165">
        <v>19</v>
      </c>
      <c r="AR53" s="165">
        <v>24</v>
      </c>
      <c r="AS53" s="165">
        <v>60</v>
      </c>
      <c r="AT53" s="165">
        <v>56</v>
      </c>
      <c r="AU53" s="165">
        <v>54</v>
      </c>
      <c r="AV53" s="165">
        <v>47</v>
      </c>
      <c r="AW53" s="165">
        <v>52</v>
      </c>
      <c r="AX53" s="165">
        <v>54</v>
      </c>
      <c r="AY53" s="165">
        <v>53</v>
      </c>
      <c r="AZ53" s="165">
        <v>47</v>
      </c>
      <c r="BA53" s="165">
        <v>46</v>
      </c>
      <c r="BB53" s="165">
        <v>42</v>
      </c>
      <c r="BC53" s="165">
        <v>41</v>
      </c>
      <c r="BD53" s="240">
        <v>36</v>
      </c>
      <c r="BE53" s="165">
        <v>37</v>
      </c>
      <c r="BF53" s="165">
        <v>36</v>
      </c>
      <c r="BG53" s="165">
        <v>33</v>
      </c>
      <c r="BH53" s="165">
        <v>34</v>
      </c>
      <c r="BI53" s="165">
        <v>28</v>
      </c>
      <c r="BJ53" s="165">
        <v>35</v>
      </c>
      <c r="BK53" s="165">
        <v>36</v>
      </c>
      <c r="BL53" s="165">
        <v>33</v>
      </c>
      <c r="BM53" s="165">
        <v>33</v>
      </c>
      <c r="BN53" s="165">
        <v>31</v>
      </c>
      <c r="BO53" s="165">
        <v>31</v>
      </c>
      <c r="BP53" s="165">
        <v>31</v>
      </c>
      <c r="BQ53" s="165">
        <v>28</v>
      </c>
      <c r="BR53" s="165">
        <v>25</v>
      </c>
      <c r="BS53" s="165">
        <v>23</v>
      </c>
      <c r="BT53" s="240">
        <v>23</v>
      </c>
      <c r="BU53" s="240">
        <v>20</v>
      </c>
      <c r="BV53" s="240">
        <v>23</v>
      </c>
      <c r="BW53" s="165">
        <v>21</v>
      </c>
      <c r="BX53" s="165">
        <v>21</v>
      </c>
      <c r="BY53" s="165">
        <v>21</v>
      </c>
      <c r="BZ53" s="165">
        <v>20</v>
      </c>
      <c r="CA53" s="165">
        <v>21</v>
      </c>
      <c r="CB53" s="165">
        <v>22</v>
      </c>
      <c r="CC53" s="165">
        <v>21</v>
      </c>
      <c r="CD53" s="165">
        <v>21</v>
      </c>
      <c r="CE53" s="165">
        <v>20</v>
      </c>
      <c r="CF53" s="165">
        <v>22</v>
      </c>
      <c r="CG53" s="165">
        <v>19</v>
      </c>
      <c r="CH53" s="165">
        <v>19</v>
      </c>
      <c r="CI53" s="165">
        <v>19</v>
      </c>
      <c r="CJ53" s="165">
        <v>18</v>
      </c>
      <c r="CK53" s="165">
        <v>22</v>
      </c>
      <c r="CL53" s="165">
        <v>22</v>
      </c>
      <c r="CM53" s="165">
        <v>24</v>
      </c>
      <c r="CN53" s="165">
        <v>27</v>
      </c>
      <c r="CO53" s="165">
        <v>29</v>
      </c>
      <c r="CP53" s="165">
        <v>29</v>
      </c>
      <c r="CQ53" s="165">
        <v>26</v>
      </c>
      <c r="CR53" s="165">
        <v>28</v>
      </c>
      <c r="CS53" s="165">
        <v>28</v>
      </c>
      <c r="CT53" s="165">
        <v>48</v>
      </c>
      <c r="CU53" s="165">
        <v>49</v>
      </c>
      <c r="CV53" s="165">
        <v>47</v>
      </c>
      <c r="CW53" s="165">
        <v>45</v>
      </c>
      <c r="CX53" s="323">
        <v>45</v>
      </c>
      <c r="CY53" s="165">
        <v>43</v>
      </c>
      <c r="CZ53" s="165">
        <v>43</v>
      </c>
    </row>
    <row r="54" spans="1:104" s="14" customFormat="1" ht="13.15" customHeight="1" x14ac:dyDescent="0.2">
      <c r="A54" s="81" t="str">
        <f t="shared" si="115"/>
        <v>Chino Valley Medical Center RNs - Client ID H3300</v>
      </c>
      <c r="B54" s="81" t="str">
        <f>B53</f>
        <v>PRIME EPO PLAN (Self-Insured)</v>
      </c>
      <c r="C54" s="81" t="str">
        <f>A54&amp;B54&amp;F54</f>
        <v>Chino Valley Medical Center RNs - Client ID H3300PRIME EPO PLAN (Self-Insured)EE &amp; Spouse</v>
      </c>
      <c r="D54" s="22"/>
      <c r="E54" s="15"/>
      <c r="F54" s="66" t="s">
        <v>18</v>
      </c>
      <c r="G54" s="165">
        <v>7</v>
      </c>
      <c r="H54" s="150">
        <v>1409.16</v>
      </c>
      <c r="I54" s="152">
        <f>+H54-J54</f>
        <v>1296.5900000000001</v>
      </c>
      <c r="J54" s="152">
        <v>112.57</v>
      </c>
      <c r="K54" s="27" t="str">
        <f>+"Total:"&amp;TEXT(H54/L54-1,"0.00%")&amp;"/ EE:"&amp;TEXT(J54/M54-1,"0.00%")</f>
        <v>Total:18.99%/ EE:0.00%</v>
      </c>
      <c r="L54" s="27">
        <f>+[2]Legacy!E54</f>
        <v>1184.28</v>
      </c>
      <c r="M54" s="27">
        <f>+[2]Legacy!G54</f>
        <v>112.57</v>
      </c>
      <c r="N54" s="165">
        <v>10</v>
      </c>
      <c r="O54" s="165">
        <v>10</v>
      </c>
      <c r="P54" s="165">
        <v>10</v>
      </c>
      <c r="Q54" s="165">
        <v>10</v>
      </c>
      <c r="R54" s="165">
        <v>10</v>
      </c>
      <c r="S54" s="165">
        <v>10</v>
      </c>
      <c r="T54" s="165">
        <v>9</v>
      </c>
      <c r="U54" s="165">
        <v>9</v>
      </c>
      <c r="V54" s="165">
        <v>9</v>
      </c>
      <c r="W54" s="165">
        <v>9</v>
      </c>
      <c r="X54" s="165">
        <v>9</v>
      </c>
      <c r="Y54" s="165">
        <v>9</v>
      </c>
      <c r="Z54" s="165">
        <v>9</v>
      </c>
      <c r="AA54" s="165">
        <v>9</v>
      </c>
      <c r="AB54" s="165">
        <v>9</v>
      </c>
      <c r="AC54" s="165">
        <v>9</v>
      </c>
      <c r="AD54" s="165">
        <v>9</v>
      </c>
      <c r="AE54" s="165">
        <v>8</v>
      </c>
      <c r="AF54" s="165">
        <v>8</v>
      </c>
      <c r="AG54" s="165">
        <v>9</v>
      </c>
      <c r="AH54" s="165">
        <v>9</v>
      </c>
      <c r="AI54" s="165">
        <v>8</v>
      </c>
      <c r="AJ54" s="165">
        <v>8</v>
      </c>
      <c r="AK54" s="165">
        <v>8</v>
      </c>
      <c r="AL54" s="165">
        <v>7</v>
      </c>
      <c r="AM54" s="165">
        <v>7</v>
      </c>
      <c r="AN54" s="165">
        <v>7</v>
      </c>
      <c r="AO54" s="165">
        <v>7</v>
      </c>
      <c r="AP54" s="165">
        <v>7</v>
      </c>
      <c r="AQ54" s="165">
        <v>6</v>
      </c>
      <c r="AR54" s="165">
        <v>6</v>
      </c>
      <c r="AS54" s="165">
        <v>7</v>
      </c>
      <c r="AT54" s="165">
        <v>8</v>
      </c>
      <c r="AU54" s="165">
        <v>8</v>
      </c>
      <c r="AV54" s="165">
        <v>5</v>
      </c>
      <c r="AW54" s="165">
        <v>5</v>
      </c>
      <c r="AX54" s="165">
        <v>6</v>
      </c>
      <c r="AY54" s="165">
        <v>6</v>
      </c>
      <c r="AZ54" s="165">
        <v>6</v>
      </c>
      <c r="BA54" s="165">
        <v>5</v>
      </c>
      <c r="BB54" s="165">
        <v>5</v>
      </c>
      <c r="BC54" s="165">
        <v>4</v>
      </c>
      <c r="BD54" s="240">
        <v>3</v>
      </c>
      <c r="BE54" s="165">
        <v>3</v>
      </c>
      <c r="BF54" s="165">
        <v>3</v>
      </c>
      <c r="BG54" s="165">
        <v>3</v>
      </c>
      <c r="BH54" s="165">
        <v>2</v>
      </c>
      <c r="BI54" s="165">
        <v>2</v>
      </c>
      <c r="BJ54" s="165">
        <v>4</v>
      </c>
      <c r="BK54" s="165">
        <v>4</v>
      </c>
      <c r="BL54" s="165">
        <v>4</v>
      </c>
      <c r="BM54" s="165">
        <v>4</v>
      </c>
      <c r="BN54" s="165">
        <v>4</v>
      </c>
      <c r="BO54" s="165">
        <v>4</v>
      </c>
      <c r="BP54" s="165">
        <v>5</v>
      </c>
      <c r="BQ54" s="165">
        <v>4</v>
      </c>
      <c r="BR54" s="165">
        <v>5</v>
      </c>
      <c r="BS54" s="165">
        <v>5</v>
      </c>
      <c r="BT54" s="240">
        <v>5</v>
      </c>
      <c r="BU54" s="240">
        <v>5</v>
      </c>
      <c r="BV54" s="240">
        <v>5</v>
      </c>
      <c r="BW54" s="165">
        <v>5</v>
      </c>
      <c r="BX54" s="165">
        <v>5</v>
      </c>
      <c r="BY54" s="165">
        <v>5</v>
      </c>
      <c r="BZ54" s="165">
        <v>4</v>
      </c>
      <c r="CA54" s="165">
        <v>4</v>
      </c>
      <c r="CB54" s="165">
        <v>4</v>
      </c>
      <c r="CC54" s="165">
        <v>4</v>
      </c>
      <c r="CD54" s="165">
        <v>3</v>
      </c>
      <c r="CE54" s="165">
        <v>4</v>
      </c>
      <c r="CF54" s="165">
        <v>2</v>
      </c>
      <c r="CG54" s="165">
        <v>3</v>
      </c>
      <c r="CH54" s="165">
        <v>3</v>
      </c>
      <c r="CI54" s="165">
        <v>4</v>
      </c>
      <c r="CJ54" s="165">
        <v>4</v>
      </c>
      <c r="CK54" s="165">
        <v>4</v>
      </c>
      <c r="CL54" s="165">
        <v>5</v>
      </c>
      <c r="CM54" s="165">
        <v>6</v>
      </c>
      <c r="CN54" s="165">
        <v>6</v>
      </c>
      <c r="CO54" s="165">
        <v>5</v>
      </c>
      <c r="CP54" s="165">
        <v>4</v>
      </c>
      <c r="CQ54" s="165">
        <v>4</v>
      </c>
      <c r="CR54" s="165">
        <v>3</v>
      </c>
      <c r="CS54" s="165">
        <v>4</v>
      </c>
      <c r="CT54" s="165">
        <v>5</v>
      </c>
      <c r="CU54" s="165">
        <v>5</v>
      </c>
      <c r="CV54" s="165">
        <v>5</v>
      </c>
      <c r="CW54" s="165">
        <v>5</v>
      </c>
      <c r="CX54" s="323">
        <v>6</v>
      </c>
      <c r="CY54" s="165">
        <v>7</v>
      </c>
      <c r="CZ54" s="165">
        <v>7</v>
      </c>
    </row>
    <row r="55" spans="1:104" s="14" customFormat="1" ht="13.15" customHeight="1" x14ac:dyDescent="0.2">
      <c r="A55" s="81" t="str">
        <f t="shared" si="115"/>
        <v>Chino Valley Medical Center RNs - Client ID H3300</v>
      </c>
      <c r="B55" s="81" t="str">
        <f>B54</f>
        <v>PRIME EPO PLAN (Self-Insured)</v>
      </c>
      <c r="C55" s="81" t="str">
        <f>A55&amp;B55&amp;F55</f>
        <v>Chino Valley Medical Center RNs - Client ID H3300PRIME EPO PLAN (Self-Insured)EE &amp; Child(ren)</v>
      </c>
      <c r="D55" s="22"/>
      <c r="E55" s="15"/>
      <c r="F55" s="66" t="s">
        <v>19</v>
      </c>
      <c r="G55" s="165">
        <v>9</v>
      </c>
      <c r="H55" s="150">
        <v>1268.22</v>
      </c>
      <c r="I55" s="152">
        <f>+H55-J55</f>
        <v>1166.9000000000001</v>
      </c>
      <c r="J55" s="152">
        <v>101.32</v>
      </c>
      <c r="K55" s="27" t="str">
        <f>+"Total:"&amp;TEXT(H55/L55-1,"0.00%")&amp;"/ EE:"&amp;TEXT(J55/M55-1,"0.00%")</f>
        <v>Total:18.99%/ EE:0.00%</v>
      </c>
      <c r="L55" s="27">
        <f>+[2]Legacy!E55</f>
        <v>1065.8399999999999</v>
      </c>
      <c r="M55" s="27">
        <f>+[2]Legacy!G55</f>
        <v>101.32</v>
      </c>
      <c r="N55" s="165">
        <v>12</v>
      </c>
      <c r="O55" s="165">
        <v>12</v>
      </c>
      <c r="P55" s="165">
        <v>13</v>
      </c>
      <c r="Q55" s="165">
        <v>13</v>
      </c>
      <c r="R55" s="165">
        <v>13</v>
      </c>
      <c r="S55" s="165">
        <v>13</v>
      </c>
      <c r="T55" s="165">
        <v>13</v>
      </c>
      <c r="U55" s="165">
        <v>13</v>
      </c>
      <c r="V55" s="165">
        <v>13</v>
      </c>
      <c r="W55" s="165">
        <v>13</v>
      </c>
      <c r="X55" s="165">
        <v>13</v>
      </c>
      <c r="Y55" s="165">
        <v>13</v>
      </c>
      <c r="Z55" s="165">
        <v>12</v>
      </c>
      <c r="AA55" s="165">
        <v>12</v>
      </c>
      <c r="AB55" s="165">
        <v>12</v>
      </c>
      <c r="AC55" s="165">
        <v>12</v>
      </c>
      <c r="AD55" s="165">
        <v>12</v>
      </c>
      <c r="AE55" s="165">
        <v>12</v>
      </c>
      <c r="AF55" s="165">
        <v>12</v>
      </c>
      <c r="AG55" s="165">
        <v>11</v>
      </c>
      <c r="AH55" s="165">
        <v>11</v>
      </c>
      <c r="AI55" s="165">
        <v>11</v>
      </c>
      <c r="AJ55" s="165">
        <v>11</v>
      </c>
      <c r="AK55" s="165">
        <v>11</v>
      </c>
      <c r="AL55" s="165">
        <v>10</v>
      </c>
      <c r="AM55" s="165">
        <v>10</v>
      </c>
      <c r="AN55" s="165">
        <v>9</v>
      </c>
      <c r="AO55" s="165">
        <v>8</v>
      </c>
      <c r="AP55" s="165">
        <v>8</v>
      </c>
      <c r="AQ55" s="165">
        <v>9</v>
      </c>
      <c r="AR55" s="165">
        <v>9</v>
      </c>
      <c r="AS55" s="165">
        <v>10</v>
      </c>
      <c r="AT55" s="165">
        <v>9</v>
      </c>
      <c r="AU55" s="165">
        <v>8</v>
      </c>
      <c r="AV55" s="165">
        <v>8</v>
      </c>
      <c r="AW55" s="165">
        <v>9</v>
      </c>
      <c r="AX55" s="165">
        <v>9</v>
      </c>
      <c r="AY55" s="165">
        <v>9</v>
      </c>
      <c r="AZ55" s="165">
        <v>10</v>
      </c>
      <c r="BA55" s="165">
        <v>10</v>
      </c>
      <c r="BB55" s="165">
        <v>9</v>
      </c>
      <c r="BC55" s="165">
        <v>9</v>
      </c>
      <c r="BD55" s="240">
        <v>9</v>
      </c>
      <c r="BE55" s="165">
        <v>9</v>
      </c>
      <c r="BF55" s="165">
        <v>10</v>
      </c>
      <c r="BG55" s="165">
        <v>9</v>
      </c>
      <c r="BH55" s="165">
        <v>9</v>
      </c>
      <c r="BI55" s="165">
        <v>9</v>
      </c>
      <c r="BJ55" s="165">
        <v>10</v>
      </c>
      <c r="BK55" s="165">
        <v>10</v>
      </c>
      <c r="BL55" s="165">
        <v>11</v>
      </c>
      <c r="BM55" s="165">
        <v>11</v>
      </c>
      <c r="BN55" s="165">
        <v>10</v>
      </c>
      <c r="BO55" s="165">
        <v>9</v>
      </c>
      <c r="BP55" s="165">
        <v>9</v>
      </c>
      <c r="BQ55" s="165">
        <v>11</v>
      </c>
      <c r="BR55" s="165">
        <v>10</v>
      </c>
      <c r="BS55" s="165">
        <v>10</v>
      </c>
      <c r="BT55" s="240">
        <v>11</v>
      </c>
      <c r="BU55" s="240">
        <v>10</v>
      </c>
      <c r="BV55" s="240">
        <v>12</v>
      </c>
      <c r="BW55" s="165">
        <v>10</v>
      </c>
      <c r="BX55" s="165">
        <v>11</v>
      </c>
      <c r="BY55" s="165">
        <v>11</v>
      </c>
      <c r="BZ55" s="165">
        <v>11</v>
      </c>
      <c r="CA55" s="165">
        <v>10</v>
      </c>
      <c r="CB55" s="165">
        <v>10</v>
      </c>
      <c r="CC55" s="165">
        <v>11</v>
      </c>
      <c r="CD55" s="165">
        <v>11</v>
      </c>
      <c r="CE55" s="165">
        <v>11</v>
      </c>
      <c r="CF55" s="165">
        <v>11</v>
      </c>
      <c r="CG55" s="165">
        <v>11</v>
      </c>
      <c r="CH55" s="165">
        <v>11</v>
      </c>
      <c r="CI55" s="165">
        <v>9</v>
      </c>
      <c r="CJ55" s="165">
        <v>9</v>
      </c>
      <c r="CK55" s="165">
        <v>7</v>
      </c>
      <c r="CL55" s="165">
        <v>7</v>
      </c>
      <c r="CM55" s="165">
        <v>6</v>
      </c>
      <c r="CN55" s="165">
        <v>7</v>
      </c>
      <c r="CO55" s="165">
        <v>7</v>
      </c>
      <c r="CP55" s="165">
        <v>8</v>
      </c>
      <c r="CQ55" s="165">
        <v>7</v>
      </c>
      <c r="CR55" s="165">
        <v>7</v>
      </c>
      <c r="CS55" s="165">
        <v>6</v>
      </c>
      <c r="CT55" s="165">
        <v>7</v>
      </c>
      <c r="CU55" s="165">
        <v>10</v>
      </c>
      <c r="CV55" s="165">
        <v>11</v>
      </c>
      <c r="CW55" s="165">
        <v>11</v>
      </c>
      <c r="CX55" s="323">
        <v>10</v>
      </c>
      <c r="CY55" s="165">
        <v>10</v>
      </c>
      <c r="CZ55" s="165">
        <v>9</v>
      </c>
    </row>
    <row r="56" spans="1:104" s="14" customFormat="1" ht="13.15" customHeight="1" x14ac:dyDescent="0.2">
      <c r="A56" s="81" t="str">
        <f t="shared" si="115"/>
        <v>Chino Valley Medical Center RNs - Client ID H3300</v>
      </c>
      <c r="B56" s="81" t="str">
        <f>B55</f>
        <v>PRIME EPO PLAN (Self-Insured)</v>
      </c>
      <c r="C56" s="81" t="str">
        <f>A56&amp;B56&amp;F56</f>
        <v>Chino Valley Medical Center RNs - Client ID H3300PRIME EPO PLAN (Self-Insured)EE &amp; Family</v>
      </c>
      <c r="D56" s="22"/>
      <c r="E56" s="15"/>
      <c r="F56" s="66" t="s">
        <v>12</v>
      </c>
      <c r="G56" s="166">
        <v>9</v>
      </c>
      <c r="H56" s="151">
        <v>2113.73</v>
      </c>
      <c r="I56" s="153">
        <f>+H56-J56</f>
        <v>1944.87</v>
      </c>
      <c r="J56" s="153">
        <v>168.86</v>
      </c>
      <c r="K56" s="27" t="str">
        <f>+"Total:"&amp;TEXT(H56/L56-1,"0.00%")&amp;"/ EE:"&amp;TEXT(J56/M56-1,"0.00%")</f>
        <v>Total:18.99%/ EE:0.00%</v>
      </c>
      <c r="L56" s="27">
        <f>+[2]Legacy!E56</f>
        <v>1776.42</v>
      </c>
      <c r="M56" s="27">
        <f>+[2]Legacy!G56</f>
        <v>168.86</v>
      </c>
      <c r="N56" s="166">
        <v>6</v>
      </c>
      <c r="O56" s="166">
        <v>6</v>
      </c>
      <c r="P56" s="166">
        <v>6</v>
      </c>
      <c r="Q56" s="166">
        <v>6</v>
      </c>
      <c r="R56" s="166">
        <v>6</v>
      </c>
      <c r="S56" s="166">
        <v>5</v>
      </c>
      <c r="T56" s="166">
        <v>5</v>
      </c>
      <c r="U56" s="166">
        <v>5</v>
      </c>
      <c r="V56" s="166">
        <v>5</v>
      </c>
      <c r="W56" s="166">
        <v>5</v>
      </c>
      <c r="X56" s="166">
        <v>5</v>
      </c>
      <c r="Y56" s="166">
        <v>5</v>
      </c>
      <c r="Z56" s="166">
        <v>5</v>
      </c>
      <c r="AA56" s="166">
        <v>5</v>
      </c>
      <c r="AB56" s="166">
        <v>5</v>
      </c>
      <c r="AC56" s="166">
        <v>5</v>
      </c>
      <c r="AD56" s="166">
        <v>5</v>
      </c>
      <c r="AE56" s="166">
        <v>5</v>
      </c>
      <c r="AF56" s="166">
        <v>4</v>
      </c>
      <c r="AG56" s="166">
        <v>3</v>
      </c>
      <c r="AH56" s="166">
        <v>3</v>
      </c>
      <c r="AI56" s="166">
        <v>3</v>
      </c>
      <c r="AJ56" s="166">
        <v>3</v>
      </c>
      <c r="AK56" s="166">
        <v>3</v>
      </c>
      <c r="AL56" s="166">
        <v>3</v>
      </c>
      <c r="AM56" s="166">
        <v>3</v>
      </c>
      <c r="AN56" s="166">
        <v>3</v>
      </c>
      <c r="AO56" s="166">
        <v>3</v>
      </c>
      <c r="AP56" s="166">
        <v>3</v>
      </c>
      <c r="AQ56" s="166">
        <v>4</v>
      </c>
      <c r="AR56" s="166">
        <v>4</v>
      </c>
      <c r="AS56" s="166">
        <v>5</v>
      </c>
      <c r="AT56" s="166">
        <v>5</v>
      </c>
      <c r="AU56" s="166">
        <v>5</v>
      </c>
      <c r="AV56" s="166">
        <v>5</v>
      </c>
      <c r="AW56" s="166">
        <v>5</v>
      </c>
      <c r="AX56" s="166">
        <v>7</v>
      </c>
      <c r="AY56" s="166">
        <v>7</v>
      </c>
      <c r="AZ56" s="166">
        <v>8</v>
      </c>
      <c r="BA56" s="166">
        <v>8</v>
      </c>
      <c r="BB56" s="166">
        <v>8</v>
      </c>
      <c r="BC56" s="166">
        <v>8</v>
      </c>
      <c r="BD56" s="241">
        <v>8</v>
      </c>
      <c r="BE56" s="166">
        <v>8</v>
      </c>
      <c r="BF56" s="166">
        <v>9</v>
      </c>
      <c r="BG56" s="166">
        <v>8</v>
      </c>
      <c r="BH56" s="166">
        <v>8</v>
      </c>
      <c r="BI56" s="166">
        <v>6</v>
      </c>
      <c r="BJ56" s="166">
        <v>6</v>
      </c>
      <c r="BK56" s="166">
        <v>7</v>
      </c>
      <c r="BL56" s="166">
        <v>6</v>
      </c>
      <c r="BM56" s="166">
        <v>6</v>
      </c>
      <c r="BN56" s="166">
        <v>5</v>
      </c>
      <c r="BO56" s="166">
        <v>5</v>
      </c>
      <c r="BP56" s="166">
        <v>5</v>
      </c>
      <c r="BQ56" s="166">
        <v>5</v>
      </c>
      <c r="BR56" s="166">
        <v>4</v>
      </c>
      <c r="BS56" s="166">
        <v>4</v>
      </c>
      <c r="BT56" s="241">
        <v>4</v>
      </c>
      <c r="BU56" s="241">
        <v>4</v>
      </c>
      <c r="BV56" s="241">
        <v>4</v>
      </c>
      <c r="BW56" s="166">
        <v>4</v>
      </c>
      <c r="BX56" s="166">
        <v>4</v>
      </c>
      <c r="BY56" s="166">
        <v>4</v>
      </c>
      <c r="BZ56" s="166">
        <v>2</v>
      </c>
      <c r="CA56" s="166">
        <v>4</v>
      </c>
      <c r="CB56" s="166">
        <v>4</v>
      </c>
      <c r="CC56" s="166">
        <v>4</v>
      </c>
      <c r="CD56" s="166">
        <v>4</v>
      </c>
      <c r="CE56" s="166">
        <v>3</v>
      </c>
      <c r="CF56" s="166">
        <v>4</v>
      </c>
      <c r="CG56" s="166">
        <v>3</v>
      </c>
      <c r="CH56" s="166">
        <v>3</v>
      </c>
      <c r="CI56" s="166">
        <v>5</v>
      </c>
      <c r="CJ56" s="166">
        <v>5</v>
      </c>
      <c r="CK56" s="166">
        <v>5</v>
      </c>
      <c r="CL56" s="166">
        <v>5</v>
      </c>
      <c r="CM56" s="166">
        <v>5</v>
      </c>
      <c r="CN56" s="166">
        <v>6</v>
      </c>
      <c r="CO56" s="166">
        <v>8</v>
      </c>
      <c r="CP56" s="166">
        <v>8</v>
      </c>
      <c r="CQ56" s="166">
        <v>7</v>
      </c>
      <c r="CR56" s="166">
        <v>8</v>
      </c>
      <c r="CS56" s="166">
        <v>7</v>
      </c>
      <c r="CT56" s="166">
        <v>9</v>
      </c>
      <c r="CU56" s="166">
        <v>8</v>
      </c>
      <c r="CV56" s="166">
        <v>8</v>
      </c>
      <c r="CW56" s="166">
        <v>10</v>
      </c>
      <c r="CX56" s="324">
        <v>10</v>
      </c>
      <c r="CY56" s="166">
        <v>10</v>
      </c>
      <c r="CZ56" s="166">
        <v>9</v>
      </c>
    </row>
    <row r="57" spans="1:104" s="14" customFormat="1" ht="13.15" customHeight="1" x14ac:dyDescent="0.2">
      <c r="A57" s="81" t="str">
        <f t="shared" si="115"/>
        <v>Chino Valley Medical Center RNs - Client ID H3300</v>
      </c>
      <c r="B57" s="81" t="str">
        <f>B56</f>
        <v>PRIME EPO PLAN (Self-Insured)</v>
      </c>
      <c r="C57" s="81"/>
      <c r="D57" s="20"/>
      <c r="E57" s="15"/>
      <c r="F57" s="69" t="s">
        <v>7</v>
      </c>
      <c r="G57" s="67">
        <f>SUM(G53:G56)</f>
        <v>68</v>
      </c>
      <c r="H57" s="70">
        <f>SUMPRODUCT(H53:H56,$G53:$G56)</f>
        <v>69154.670000000013</v>
      </c>
      <c r="I57" s="70">
        <f>SUMPRODUCT(I53:I56,$G53:$G56)</f>
        <v>65935.06</v>
      </c>
      <c r="J57" s="70">
        <f>SUMPRODUCT(J53:J56,$G53:$G56)</f>
        <v>3219.61</v>
      </c>
      <c r="K57" s="34"/>
      <c r="L57" s="34"/>
      <c r="M57" s="34"/>
      <c r="N57" s="67">
        <v>46</v>
      </c>
      <c r="O57" s="67">
        <v>47</v>
      </c>
      <c r="P57" s="67">
        <v>47</v>
      </c>
      <c r="Q57" s="67">
        <v>46</v>
      </c>
      <c r="R57" s="67">
        <v>46</v>
      </c>
      <c r="S57" s="67">
        <f t="shared" ref="S57:X57" si="116">SUM(S53:S56)</f>
        <v>44</v>
      </c>
      <c r="T57" s="67">
        <f t="shared" si="116"/>
        <v>43</v>
      </c>
      <c r="U57" s="67">
        <f t="shared" si="116"/>
        <v>43</v>
      </c>
      <c r="V57" s="67">
        <f t="shared" si="116"/>
        <v>43</v>
      </c>
      <c r="W57" s="67">
        <f t="shared" si="116"/>
        <v>41</v>
      </c>
      <c r="X57" s="67">
        <f t="shared" si="116"/>
        <v>40</v>
      </c>
      <c r="Y57" s="67">
        <f t="shared" ref="Y57:AD57" si="117">SUM(Y53:Y56)</f>
        <v>40</v>
      </c>
      <c r="Z57" s="67">
        <f t="shared" si="117"/>
        <v>41</v>
      </c>
      <c r="AA57" s="67">
        <f t="shared" si="117"/>
        <v>40</v>
      </c>
      <c r="AB57" s="67">
        <f t="shared" si="117"/>
        <v>41</v>
      </c>
      <c r="AC57" s="67">
        <f t="shared" si="117"/>
        <v>41</v>
      </c>
      <c r="AD57" s="67">
        <f t="shared" si="117"/>
        <v>41</v>
      </c>
      <c r="AE57" s="67">
        <f t="shared" ref="AE57:AJ57" si="118">SUM(AE53:AE56)</f>
        <v>40</v>
      </c>
      <c r="AF57" s="67">
        <f t="shared" si="118"/>
        <v>39</v>
      </c>
      <c r="AG57" s="67">
        <f t="shared" si="118"/>
        <v>38</v>
      </c>
      <c r="AH57" s="67">
        <f t="shared" si="118"/>
        <v>38</v>
      </c>
      <c r="AI57" s="67">
        <f t="shared" si="118"/>
        <v>38</v>
      </c>
      <c r="AJ57" s="67">
        <f t="shared" si="118"/>
        <v>37</v>
      </c>
      <c r="AK57" s="67">
        <f t="shared" ref="AK57:AP57" si="119">SUM(AK53:AK56)</f>
        <v>37</v>
      </c>
      <c r="AL57" s="67">
        <f t="shared" si="119"/>
        <v>34</v>
      </c>
      <c r="AM57" s="67">
        <f t="shared" si="119"/>
        <v>35</v>
      </c>
      <c r="AN57" s="67">
        <f t="shared" si="119"/>
        <v>34</v>
      </c>
      <c r="AO57" s="67">
        <f t="shared" si="119"/>
        <v>35</v>
      </c>
      <c r="AP57" s="67">
        <f t="shared" si="119"/>
        <v>34</v>
      </c>
      <c r="AQ57" s="67">
        <f t="shared" ref="AQ57:AV57" si="120">SUM(AQ53:AQ56)</f>
        <v>38</v>
      </c>
      <c r="AR57" s="67">
        <f t="shared" si="120"/>
        <v>43</v>
      </c>
      <c r="AS57" s="67">
        <f t="shared" si="120"/>
        <v>82</v>
      </c>
      <c r="AT57" s="67">
        <f t="shared" si="120"/>
        <v>78</v>
      </c>
      <c r="AU57" s="67">
        <f t="shared" si="120"/>
        <v>75</v>
      </c>
      <c r="AV57" s="67">
        <f t="shared" si="120"/>
        <v>65</v>
      </c>
      <c r="AW57" s="67">
        <f t="shared" ref="AW57:BB57" si="121">SUM(AW53:AW56)</f>
        <v>71</v>
      </c>
      <c r="AX57" s="67">
        <f t="shared" si="121"/>
        <v>76</v>
      </c>
      <c r="AY57" s="67">
        <f t="shared" si="121"/>
        <v>75</v>
      </c>
      <c r="AZ57" s="67">
        <f t="shared" si="121"/>
        <v>71</v>
      </c>
      <c r="BA57" s="67">
        <f t="shared" si="121"/>
        <v>69</v>
      </c>
      <c r="BB57" s="67">
        <f t="shared" si="121"/>
        <v>64</v>
      </c>
      <c r="BC57" s="67">
        <f t="shared" ref="BC57:BH57" si="122">SUM(BC53:BC56)</f>
        <v>62</v>
      </c>
      <c r="BD57" s="94">
        <f t="shared" si="122"/>
        <v>56</v>
      </c>
      <c r="BE57" s="67">
        <f t="shared" si="122"/>
        <v>57</v>
      </c>
      <c r="BF57" s="67">
        <f t="shared" si="122"/>
        <v>58</v>
      </c>
      <c r="BG57" s="67">
        <f t="shared" si="122"/>
        <v>53</v>
      </c>
      <c r="BH57" s="67">
        <f t="shared" si="122"/>
        <v>53</v>
      </c>
      <c r="BI57" s="67">
        <f t="shared" ref="BI57:BN57" si="123">SUM(BI53:BI56)</f>
        <v>45</v>
      </c>
      <c r="BJ57" s="67">
        <f t="shared" si="123"/>
        <v>55</v>
      </c>
      <c r="BK57" s="67">
        <f t="shared" si="123"/>
        <v>57</v>
      </c>
      <c r="BL57" s="67">
        <f t="shared" si="123"/>
        <v>54</v>
      </c>
      <c r="BM57" s="67">
        <f t="shared" si="123"/>
        <v>54</v>
      </c>
      <c r="BN57" s="67">
        <f t="shared" si="123"/>
        <v>50</v>
      </c>
      <c r="BO57" s="67">
        <f>SUM(BO53:BO56)</f>
        <v>49</v>
      </c>
      <c r="BP57" s="67">
        <f>SUM(BP53:BP56)</f>
        <v>50</v>
      </c>
      <c r="BQ57" s="67">
        <f>SUM(BQ53:BQ56)</f>
        <v>48</v>
      </c>
      <c r="BR57" s="67">
        <f>SUM(BR53:BR56)</f>
        <v>44</v>
      </c>
      <c r="BS57" s="67">
        <f>SUM(BS53:BS56)</f>
        <v>42</v>
      </c>
      <c r="BT57" s="94">
        <f t="shared" ref="BT57:BY57" si="124">SUM(BT53:BT56)</f>
        <v>43</v>
      </c>
      <c r="BU57" s="94">
        <f t="shared" si="124"/>
        <v>39</v>
      </c>
      <c r="BV57" s="94">
        <f t="shared" si="124"/>
        <v>44</v>
      </c>
      <c r="BW57" s="67">
        <f t="shared" si="124"/>
        <v>40</v>
      </c>
      <c r="BX57" s="67">
        <f t="shared" si="124"/>
        <v>41</v>
      </c>
      <c r="BY57" s="67">
        <f t="shared" si="124"/>
        <v>41</v>
      </c>
      <c r="BZ57" s="67">
        <f t="shared" ref="BZ57:CE57" si="125">SUM(BZ53:BZ56)</f>
        <v>37</v>
      </c>
      <c r="CA57" s="67">
        <f t="shared" si="125"/>
        <v>39</v>
      </c>
      <c r="CB57" s="67">
        <f t="shared" si="125"/>
        <v>40</v>
      </c>
      <c r="CC57" s="67">
        <f t="shared" si="125"/>
        <v>40</v>
      </c>
      <c r="CD57" s="67">
        <f t="shared" si="125"/>
        <v>39</v>
      </c>
      <c r="CE57" s="67">
        <f t="shared" si="125"/>
        <v>38</v>
      </c>
      <c r="CF57" s="67">
        <f t="shared" ref="CF57:CK57" si="126">SUM(CF53:CF56)</f>
        <v>39</v>
      </c>
      <c r="CG57" s="67">
        <f t="shared" si="126"/>
        <v>36</v>
      </c>
      <c r="CH57" s="67">
        <f t="shared" si="126"/>
        <v>36</v>
      </c>
      <c r="CI57" s="67">
        <f t="shared" si="126"/>
        <v>37</v>
      </c>
      <c r="CJ57" s="67">
        <f t="shared" si="126"/>
        <v>36</v>
      </c>
      <c r="CK57" s="67">
        <f t="shared" si="126"/>
        <v>38</v>
      </c>
      <c r="CL57" s="67">
        <f t="shared" ref="CL57:CQ57" si="127">SUM(CL53:CL56)</f>
        <v>39</v>
      </c>
      <c r="CM57" s="67">
        <f t="shared" si="127"/>
        <v>41</v>
      </c>
      <c r="CN57" s="67">
        <f t="shared" si="127"/>
        <v>46</v>
      </c>
      <c r="CO57" s="67">
        <f t="shared" si="127"/>
        <v>49</v>
      </c>
      <c r="CP57" s="67">
        <f t="shared" si="127"/>
        <v>49</v>
      </c>
      <c r="CQ57" s="67">
        <f t="shared" si="127"/>
        <v>44</v>
      </c>
      <c r="CR57" s="67">
        <f>SUM(CR53:CR56)</f>
        <v>46</v>
      </c>
      <c r="CS57" s="67">
        <f>SUM(CS53:CS56)</f>
        <v>45</v>
      </c>
      <c r="CT57" s="67">
        <f>SUM(CT53:CT56)</f>
        <v>69</v>
      </c>
      <c r="CU57" s="67">
        <v>72</v>
      </c>
      <c r="CV57" s="67">
        <f>SUM(CV53:CV56)</f>
        <v>71</v>
      </c>
      <c r="CW57" s="67">
        <f>SUM(CW53:CW56)</f>
        <v>71</v>
      </c>
      <c r="CX57" s="94">
        <f>SUM(CX53:CX56)</f>
        <v>71</v>
      </c>
      <c r="CY57" s="67">
        <f>SUM(CY53:CY56)</f>
        <v>70</v>
      </c>
      <c r="CZ57" s="67">
        <f>SUM(CZ53:CZ56)</f>
        <v>68</v>
      </c>
    </row>
    <row r="58" spans="1:104" s="14" customFormat="1" ht="13.15" customHeight="1" x14ac:dyDescent="0.2">
      <c r="A58" s="81" t="str">
        <f t="shared" si="115"/>
        <v>Chino Valley Medical Center RNs - Client ID H3300</v>
      </c>
      <c r="B58" s="81" t="str">
        <f>B57</f>
        <v>PRIME EPO PLAN (Self-Insured)</v>
      </c>
      <c r="C58" s="81"/>
      <c r="D58" s="20"/>
      <c r="E58" s="15"/>
      <c r="F58" s="12"/>
      <c r="G58" s="16"/>
      <c r="H58" s="21"/>
      <c r="I58" s="21"/>
      <c r="J58" s="21"/>
      <c r="K58" s="135"/>
      <c r="L58" s="135"/>
      <c r="M58" s="135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</row>
    <row r="59" spans="1:104" s="14" customFormat="1" ht="13.15" customHeight="1" x14ac:dyDescent="0.2">
      <c r="A59" s="81" t="str">
        <f t="shared" si="115"/>
        <v>Chino Valley Medical Center RNs - Client ID H3300</v>
      </c>
      <c r="B59" s="81" t="str">
        <f>D59</f>
        <v xml:space="preserve">PRIME VALUE PLAN (Self-Insured) </v>
      </c>
      <c r="C59" s="81" t="str">
        <f>A59&amp;B59&amp;F59</f>
        <v>Chino Valley Medical Center RNs - Client ID H3300PRIME VALUE PLAN (Self-Insured) EE</v>
      </c>
      <c r="D59" s="64" t="s">
        <v>22</v>
      </c>
      <c r="E59" s="65" t="str">
        <f>E4</f>
        <v>1/1/25 - 12/31/25</v>
      </c>
      <c r="F59" s="66" t="s">
        <v>11</v>
      </c>
      <c r="G59" s="67">
        <v>3</v>
      </c>
      <c r="H59" s="152">
        <v>518.77</v>
      </c>
      <c r="I59" s="152">
        <f>+H59-J59</f>
        <v>416.97999999999996</v>
      </c>
      <c r="J59" s="152">
        <v>101.79</v>
      </c>
      <c r="K59" s="27"/>
      <c r="L59" s="27"/>
      <c r="M59" s="27"/>
      <c r="N59" s="67">
        <v>2</v>
      </c>
      <c r="O59" s="67">
        <v>2</v>
      </c>
      <c r="P59" s="67">
        <v>2</v>
      </c>
      <c r="Q59" s="67">
        <v>3</v>
      </c>
      <c r="R59" s="67">
        <v>3</v>
      </c>
      <c r="S59" s="67">
        <v>3</v>
      </c>
      <c r="T59" s="67">
        <v>3</v>
      </c>
      <c r="U59" s="67">
        <v>3</v>
      </c>
      <c r="V59" s="67">
        <v>3</v>
      </c>
      <c r="W59" s="67">
        <v>2</v>
      </c>
      <c r="X59" s="67">
        <v>2</v>
      </c>
      <c r="Y59" s="67">
        <v>2</v>
      </c>
      <c r="Z59" s="67">
        <v>1</v>
      </c>
      <c r="AA59" s="67">
        <v>1</v>
      </c>
      <c r="AB59" s="67">
        <v>1</v>
      </c>
      <c r="AC59" s="67">
        <v>1</v>
      </c>
      <c r="AD59" s="67">
        <v>2</v>
      </c>
      <c r="AE59" s="67">
        <v>2</v>
      </c>
      <c r="AF59" s="67">
        <v>2</v>
      </c>
      <c r="AG59" s="67">
        <v>2</v>
      </c>
      <c r="AH59" s="67">
        <v>2</v>
      </c>
      <c r="AI59" s="67">
        <v>2</v>
      </c>
      <c r="AJ59" s="67">
        <v>1</v>
      </c>
      <c r="AK59" s="67">
        <v>1</v>
      </c>
      <c r="AL59" s="67">
        <v>1</v>
      </c>
      <c r="AM59" s="67">
        <v>1</v>
      </c>
      <c r="AN59" s="67">
        <v>1</v>
      </c>
      <c r="AO59" s="67">
        <v>1</v>
      </c>
      <c r="AP59" s="67">
        <v>2</v>
      </c>
      <c r="AQ59" s="67">
        <v>2</v>
      </c>
      <c r="AR59" s="67">
        <v>4</v>
      </c>
      <c r="AS59" s="67">
        <v>6</v>
      </c>
      <c r="AT59" s="67">
        <v>5</v>
      </c>
      <c r="AU59" s="67">
        <v>4</v>
      </c>
      <c r="AV59" s="67">
        <v>5</v>
      </c>
      <c r="AW59" s="67">
        <v>7</v>
      </c>
      <c r="AX59" s="67">
        <v>7</v>
      </c>
      <c r="AY59" s="67">
        <v>6</v>
      </c>
      <c r="AZ59" s="67">
        <v>5</v>
      </c>
      <c r="BA59" s="67">
        <v>6</v>
      </c>
      <c r="BB59" s="67">
        <v>6</v>
      </c>
      <c r="BC59" s="67">
        <v>6</v>
      </c>
      <c r="BD59" s="94">
        <v>6</v>
      </c>
      <c r="BE59" s="67">
        <v>7</v>
      </c>
      <c r="BF59" s="67">
        <v>7</v>
      </c>
      <c r="BG59" s="67">
        <v>7</v>
      </c>
      <c r="BH59" s="67">
        <v>7</v>
      </c>
      <c r="BI59" s="67">
        <v>5</v>
      </c>
      <c r="BJ59" s="67">
        <v>4</v>
      </c>
      <c r="BK59" s="67">
        <v>4</v>
      </c>
      <c r="BL59" s="67">
        <v>2</v>
      </c>
      <c r="BM59" s="67">
        <v>2</v>
      </c>
      <c r="BN59" s="67">
        <v>2</v>
      </c>
      <c r="BO59" s="67">
        <v>2</v>
      </c>
      <c r="BP59" s="67">
        <v>4</v>
      </c>
      <c r="BQ59" s="67">
        <v>4</v>
      </c>
      <c r="BR59" s="67">
        <v>4</v>
      </c>
      <c r="BS59" s="67">
        <v>4</v>
      </c>
      <c r="BT59" s="94">
        <v>3</v>
      </c>
      <c r="BU59" s="94">
        <v>3</v>
      </c>
      <c r="BV59" s="94">
        <v>2</v>
      </c>
      <c r="BW59" s="67">
        <v>3</v>
      </c>
      <c r="BX59" s="67">
        <v>3</v>
      </c>
      <c r="BY59" s="67">
        <v>3</v>
      </c>
      <c r="BZ59" s="67">
        <v>2</v>
      </c>
      <c r="CA59" s="67">
        <v>2</v>
      </c>
      <c r="CB59" s="67">
        <v>2</v>
      </c>
      <c r="CC59" s="67">
        <v>2</v>
      </c>
      <c r="CD59" s="67">
        <v>2</v>
      </c>
      <c r="CE59" s="67">
        <v>2</v>
      </c>
      <c r="CF59" s="67">
        <v>3</v>
      </c>
      <c r="CG59" s="67">
        <v>3</v>
      </c>
      <c r="CH59" s="67">
        <v>3</v>
      </c>
      <c r="CI59" s="67">
        <v>3</v>
      </c>
      <c r="CJ59" s="67">
        <v>3</v>
      </c>
      <c r="CK59" s="67">
        <v>2</v>
      </c>
      <c r="CL59" s="67">
        <v>2</v>
      </c>
      <c r="CM59" s="67">
        <v>3</v>
      </c>
      <c r="CN59" s="67">
        <v>3</v>
      </c>
      <c r="CO59" s="67">
        <v>3</v>
      </c>
      <c r="CP59" s="67">
        <v>3</v>
      </c>
      <c r="CQ59" s="67">
        <v>3</v>
      </c>
      <c r="CR59" s="67">
        <v>3</v>
      </c>
      <c r="CS59" s="67">
        <v>3</v>
      </c>
      <c r="CT59" s="67">
        <v>3</v>
      </c>
      <c r="CU59" s="67">
        <v>3</v>
      </c>
      <c r="CV59" s="67">
        <v>3</v>
      </c>
      <c r="CW59" s="67">
        <v>3</v>
      </c>
      <c r="CX59" s="94">
        <v>3</v>
      </c>
      <c r="CY59" s="67">
        <v>3</v>
      </c>
      <c r="CZ59" s="67">
        <v>3</v>
      </c>
    </row>
    <row r="60" spans="1:104" s="14" customFormat="1" ht="13.15" customHeight="1" x14ac:dyDescent="0.2">
      <c r="A60" s="81" t="str">
        <f t="shared" si="115"/>
        <v>Chino Valley Medical Center RNs - Client ID H3300</v>
      </c>
      <c r="B60" s="81" t="str">
        <f t="shared" ref="B60:B68" si="128">B59</f>
        <v xml:space="preserve">PRIME VALUE PLAN (Self-Insured) </v>
      </c>
      <c r="C60" s="81" t="str">
        <f>A60&amp;B60&amp;F60</f>
        <v>Chino Valley Medical Center RNs - Client ID H3300PRIME VALUE PLAN (Self-Insured) EE &amp; Spouse</v>
      </c>
      <c r="D60" s="22"/>
      <c r="E60" s="15"/>
      <c r="F60" s="66" t="s">
        <v>18</v>
      </c>
      <c r="G60" s="67">
        <v>0</v>
      </c>
      <c r="H60" s="152">
        <v>1037.57</v>
      </c>
      <c r="I60" s="152">
        <f>+H60-J60</f>
        <v>799.78</v>
      </c>
      <c r="J60" s="152">
        <v>237.79</v>
      </c>
      <c r="K60" s="27"/>
      <c r="L60" s="27"/>
      <c r="M60" s="27"/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7">
        <v>0</v>
      </c>
      <c r="AH60" s="67">
        <v>0</v>
      </c>
      <c r="AI60" s="67">
        <v>0</v>
      </c>
      <c r="AJ60" s="67">
        <v>0</v>
      </c>
      <c r="AK60" s="67">
        <v>0</v>
      </c>
      <c r="AL60" s="67">
        <v>0</v>
      </c>
      <c r="AM60" s="67">
        <v>0</v>
      </c>
      <c r="AN60" s="67">
        <v>0</v>
      </c>
      <c r="AO60" s="67">
        <v>0</v>
      </c>
      <c r="AP60" s="67">
        <v>0</v>
      </c>
      <c r="AQ60" s="67">
        <v>0</v>
      </c>
      <c r="AR60" s="67">
        <v>0</v>
      </c>
      <c r="AS60" s="67">
        <v>0</v>
      </c>
      <c r="AT60" s="67">
        <v>0</v>
      </c>
      <c r="AU60" s="67">
        <v>0</v>
      </c>
      <c r="AV60" s="67">
        <v>0</v>
      </c>
      <c r="AW60" s="67">
        <v>0</v>
      </c>
      <c r="AX60" s="67">
        <v>0</v>
      </c>
      <c r="AY60" s="67">
        <v>1</v>
      </c>
      <c r="AZ60" s="67">
        <v>2</v>
      </c>
      <c r="BA60" s="67">
        <v>2</v>
      </c>
      <c r="BB60" s="67">
        <v>2</v>
      </c>
      <c r="BC60" s="67">
        <v>2</v>
      </c>
      <c r="BD60" s="94">
        <v>2</v>
      </c>
      <c r="BE60" s="67">
        <v>2</v>
      </c>
      <c r="BF60" s="67">
        <v>2</v>
      </c>
      <c r="BG60" s="67">
        <v>2</v>
      </c>
      <c r="BH60" s="67">
        <v>2</v>
      </c>
      <c r="BI60" s="67">
        <v>0</v>
      </c>
      <c r="BJ60" s="67">
        <v>0</v>
      </c>
      <c r="BK60" s="67">
        <v>0</v>
      </c>
      <c r="BL60" s="67">
        <v>0</v>
      </c>
      <c r="BM60" s="67">
        <v>0</v>
      </c>
      <c r="BN60" s="67">
        <v>0</v>
      </c>
      <c r="BO60" s="67">
        <v>0</v>
      </c>
      <c r="BP60" s="67">
        <v>0</v>
      </c>
      <c r="BQ60" s="67">
        <v>0</v>
      </c>
      <c r="BR60" s="67">
        <v>0</v>
      </c>
      <c r="BS60" s="67">
        <v>0</v>
      </c>
      <c r="BT60" s="94">
        <v>0</v>
      </c>
      <c r="BU60" s="94">
        <v>0</v>
      </c>
      <c r="BV60" s="94">
        <v>0</v>
      </c>
      <c r="BW60" s="67">
        <v>0</v>
      </c>
      <c r="BX60" s="67">
        <v>0</v>
      </c>
      <c r="BY60" s="67">
        <v>0</v>
      </c>
      <c r="BZ60" s="67">
        <v>0</v>
      </c>
      <c r="CA60" s="67">
        <v>0</v>
      </c>
      <c r="CB60" s="67">
        <v>0</v>
      </c>
      <c r="CC60" s="67">
        <v>0</v>
      </c>
      <c r="CD60" s="67">
        <v>0</v>
      </c>
      <c r="CE60" s="67">
        <v>0</v>
      </c>
      <c r="CF60" s="67">
        <v>0</v>
      </c>
      <c r="CG60" s="67">
        <v>0</v>
      </c>
      <c r="CH60" s="67">
        <v>1</v>
      </c>
      <c r="CI60" s="67">
        <v>0</v>
      </c>
      <c r="CJ60" s="67">
        <v>0</v>
      </c>
      <c r="CK60" s="67">
        <v>0</v>
      </c>
      <c r="CL60" s="67">
        <v>0</v>
      </c>
      <c r="CM60" s="67">
        <v>0</v>
      </c>
      <c r="CN60" s="67">
        <v>0</v>
      </c>
      <c r="CO60" s="67">
        <v>0</v>
      </c>
      <c r="CP60" s="67">
        <v>0</v>
      </c>
      <c r="CQ60" s="67">
        <v>0</v>
      </c>
      <c r="CR60" s="67">
        <v>0</v>
      </c>
      <c r="CS60" s="67">
        <v>0</v>
      </c>
      <c r="CT60" s="67">
        <v>0</v>
      </c>
      <c r="CU60" s="67">
        <v>0</v>
      </c>
      <c r="CV60" s="67">
        <v>0</v>
      </c>
      <c r="CW60" s="67">
        <v>0</v>
      </c>
      <c r="CX60" s="94">
        <v>0</v>
      </c>
      <c r="CY60" s="67">
        <v>0</v>
      </c>
      <c r="CZ60" s="67">
        <v>0</v>
      </c>
    </row>
    <row r="61" spans="1:104" s="14" customFormat="1" ht="13.15" customHeight="1" x14ac:dyDescent="0.2">
      <c r="A61" s="81" t="str">
        <f t="shared" si="115"/>
        <v>Chino Valley Medical Center RNs - Client ID H3300</v>
      </c>
      <c r="B61" s="81" t="str">
        <f t="shared" si="128"/>
        <v xml:space="preserve">PRIME VALUE PLAN (Self-Insured) </v>
      </c>
      <c r="C61" s="81" t="str">
        <f>A61&amp;B61&amp;F61</f>
        <v>Chino Valley Medical Center RNs - Client ID H3300PRIME VALUE PLAN (Self-Insured) EE &amp; Child(ren)</v>
      </c>
      <c r="D61" s="22"/>
      <c r="E61" s="15"/>
      <c r="F61" s="66" t="s">
        <v>19</v>
      </c>
      <c r="G61" s="67">
        <v>1</v>
      </c>
      <c r="H61" s="152">
        <v>933.8</v>
      </c>
      <c r="I61" s="152">
        <f>+H61-J61</f>
        <v>735.24</v>
      </c>
      <c r="J61" s="152">
        <v>198.56</v>
      </c>
      <c r="K61" s="27"/>
      <c r="L61" s="27"/>
      <c r="M61" s="27"/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7">
        <v>0</v>
      </c>
      <c r="AH61" s="67">
        <v>0</v>
      </c>
      <c r="AI61" s="67">
        <v>0</v>
      </c>
      <c r="AJ61" s="67">
        <v>0</v>
      </c>
      <c r="AK61" s="67">
        <v>0</v>
      </c>
      <c r="AL61" s="67">
        <v>0</v>
      </c>
      <c r="AM61" s="67">
        <v>0</v>
      </c>
      <c r="AN61" s="67">
        <v>0</v>
      </c>
      <c r="AO61" s="67">
        <v>0</v>
      </c>
      <c r="AP61" s="67">
        <v>0</v>
      </c>
      <c r="AQ61" s="67">
        <v>0</v>
      </c>
      <c r="AR61" s="67">
        <v>0</v>
      </c>
      <c r="AS61" s="67">
        <v>0</v>
      </c>
      <c r="AT61" s="67">
        <v>0</v>
      </c>
      <c r="AU61" s="67">
        <v>0</v>
      </c>
      <c r="AV61" s="67">
        <v>0</v>
      </c>
      <c r="AW61" s="67">
        <v>0</v>
      </c>
      <c r="AX61" s="67">
        <v>0</v>
      </c>
      <c r="AY61" s="67">
        <v>0</v>
      </c>
      <c r="AZ61" s="67">
        <v>1</v>
      </c>
      <c r="BA61" s="67">
        <v>1</v>
      </c>
      <c r="BB61" s="67">
        <v>2</v>
      </c>
      <c r="BC61" s="67">
        <v>2</v>
      </c>
      <c r="BD61" s="94">
        <v>2</v>
      </c>
      <c r="BE61" s="67">
        <v>2</v>
      </c>
      <c r="BF61" s="67">
        <v>2</v>
      </c>
      <c r="BG61" s="67">
        <v>2</v>
      </c>
      <c r="BH61" s="67">
        <v>2</v>
      </c>
      <c r="BI61" s="67">
        <v>2</v>
      </c>
      <c r="BJ61" s="67">
        <v>2</v>
      </c>
      <c r="BK61" s="67">
        <v>2</v>
      </c>
      <c r="BL61" s="67">
        <v>1</v>
      </c>
      <c r="BM61" s="67">
        <v>0</v>
      </c>
      <c r="BN61" s="67">
        <v>0</v>
      </c>
      <c r="BO61" s="67">
        <v>0</v>
      </c>
      <c r="BP61" s="67">
        <v>0</v>
      </c>
      <c r="BQ61" s="67">
        <v>0</v>
      </c>
      <c r="BR61" s="67">
        <v>0</v>
      </c>
      <c r="BS61" s="67">
        <v>0</v>
      </c>
      <c r="BT61" s="94">
        <v>0</v>
      </c>
      <c r="BU61" s="94">
        <v>0</v>
      </c>
      <c r="BV61" s="94">
        <v>0</v>
      </c>
      <c r="BW61" s="67">
        <v>0</v>
      </c>
      <c r="BX61" s="67">
        <v>0</v>
      </c>
      <c r="BY61" s="67">
        <v>0</v>
      </c>
      <c r="BZ61" s="67">
        <v>1</v>
      </c>
      <c r="CA61" s="67">
        <v>1</v>
      </c>
      <c r="CB61" s="67">
        <v>1</v>
      </c>
      <c r="CC61" s="67">
        <v>1</v>
      </c>
      <c r="CD61" s="67">
        <v>1</v>
      </c>
      <c r="CE61" s="67">
        <v>1</v>
      </c>
      <c r="CF61" s="67">
        <v>1</v>
      </c>
      <c r="CG61" s="67">
        <v>0</v>
      </c>
      <c r="CH61" s="67">
        <v>1</v>
      </c>
      <c r="CI61" s="67">
        <v>1</v>
      </c>
      <c r="CJ61" s="67">
        <v>0</v>
      </c>
      <c r="CK61" s="67">
        <v>0</v>
      </c>
      <c r="CL61" s="67">
        <v>0</v>
      </c>
      <c r="CM61" s="67">
        <v>0</v>
      </c>
      <c r="CN61" s="67">
        <v>0</v>
      </c>
      <c r="CO61" s="67">
        <v>0</v>
      </c>
      <c r="CP61" s="67">
        <v>0</v>
      </c>
      <c r="CQ61" s="67">
        <v>0</v>
      </c>
      <c r="CR61" s="67">
        <v>0</v>
      </c>
      <c r="CS61" s="67">
        <v>0</v>
      </c>
      <c r="CT61" s="67">
        <v>0</v>
      </c>
      <c r="CU61" s="67">
        <v>0</v>
      </c>
      <c r="CV61" s="67">
        <v>0</v>
      </c>
      <c r="CW61" s="67">
        <v>0</v>
      </c>
      <c r="CX61" s="94">
        <v>1</v>
      </c>
      <c r="CY61" s="67">
        <v>1</v>
      </c>
      <c r="CZ61" s="67">
        <v>1</v>
      </c>
    </row>
    <row r="62" spans="1:104" s="14" customFormat="1" ht="13.15" customHeight="1" x14ac:dyDescent="0.2">
      <c r="A62" s="81" t="str">
        <f t="shared" si="115"/>
        <v>Chino Valley Medical Center RNs - Client ID H3300</v>
      </c>
      <c r="B62" s="81" t="str">
        <f t="shared" si="128"/>
        <v xml:space="preserve">PRIME VALUE PLAN (Self-Insured) </v>
      </c>
      <c r="C62" s="81" t="str">
        <f>A62&amp;B62&amp;F62</f>
        <v>Chino Valley Medical Center RNs - Client ID H3300PRIME VALUE PLAN (Self-Insured) EE &amp; Family</v>
      </c>
      <c r="D62" s="22"/>
      <c r="E62" s="15"/>
      <c r="F62" s="66" t="s">
        <v>12</v>
      </c>
      <c r="G62" s="68">
        <v>2</v>
      </c>
      <c r="H62" s="153">
        <v>1556.37</v>
      </c>
      <c r="I62" s="153">
        <f>+H62-J62</f>
        <v>1160.0899999999999</v>
      </c>
      <c r="J62" s="153">
        <v>396.28</v>
      </c>
      <c r="K62" s="134"/>
      <c r="L62" s="134"/>
      <c r="M62" s="134"/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0</v>
      </c>
      <c r="U62" s="68">
        <v>0</v>
      </c>
      <c r="V62" s="68">
        <v>0</v>
      </c>
      <c r="W62" s="68">
        <v>0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250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1</v>
      </c>
      <c r="BJ62" s="68">
        <v>1</v>
      </c>
      <c r="BK62" s="68">
        <v>2</v>
      </c>
      <c r="BL62" s="68">
        <v>2</v>
      </c>
      <c r="BM62" s="68">
        <v>2</v>
      </c>
      <c r="BN62" s="68">
        <v>2</v>
      </c>
      <c r="BO62" s="68">
        <v>2</v>
      </c>
      <c r="BP62" s="68">
        <v>1</v>
      </c>
      <c r="BQ62" s="68">
        <v>1</v>
      </c>
      <c r="BR62" s="68">
        <v>1</v>
      </c>
      <c r="BS62" s="68">
        <v>1</v>
      </c>
      <c r="BT62" s="250">
        <v>1</v>
      </c>
      <c r="BU62" s="250">
        <v>1</v>
      </c>
      <c r="BV62" s="250">
        <v>1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0</v>
      </c>
      <c r="CL62" s="68">
        <v>1</v>
      </c>
      <c r="CM62" s="68">
        <v>1</v>
      </c>
      <c r="CN62" s="68">
        <v>1</v>
      </c>
      <c r="CO62" s="68">
        <v>1</v>
      </c>
      <c r="CP62" s="68">
        <v>1</v>
      </c>
      <c r="CQ62" s="68">
        <v>1</v>
      </c>
      <c r="CR62" s="68">
        <v>1</v>
      </c>
      <c r="CS62" s="68">
        <v>1</v>
      </c>
      <c r="CT62" s="68">
        <v>2</v>
      </c>
      <c r="CU62" s="68">
        <v>2</v>
      </c>
      <c r="CV62" s="68">
        <v>2</v>
      </c>
      <c r="CW62" s="68">
        <v>2</v>
      </c>
      <c r="CX62" s="250">
        <v>2</v>
      </c>
      <c r="CY62" s="68">
        <v>2</v>
      </c>
      <c r="CZ62" s="68">
        <v>2</v>
      </c>
    </row>
    <row r="63" spans="1:104" s="14" customFormat="1" ht="13.15" customHeight="1" x14ac:dyDescent="0.2">
      <c r="A63" s="81" t="str">
        <f t="shared" si="115"/>
        <v>Chino Valley Medical Center RNs - Client ID H3300</v>
      </c>
      <c r="B63" s="81" t="str">
        <f t="shared" si="128"/>
        <v xml:space="preserve">PRIME VALUE PLAN (Self-Insured) </v>
      </c>
      <c r="C63" s="81"/>
      <c r="D63" s="20"/>
      <c r="E63" s="15"/>
      <c r="F63" s="69" t="s">
        <v>7</v>
      </c>
      <c r="G63" s="67">
        <f>SUM(G59:G62)</f>
        <v>6</v>
      </c>
      <c r="H63" s="70">
        <f>SUMPRODUCT(H59:H62,$G59:$G62)</f>
        <v>5602.8499999999995</v>
      </c>
      <c r="I63" s="70">
        <f>SUMPRODUCT(I59:I62,$G59:$G62)</f>
        <v>4306.3599999999997</v>
      </c>
      <c r="J63" s="70">
        <f>SUMPRODUCT(J59:J62,$G59:$G62)</f>
        <v>1296.49</v>
      </c>
      <c r="K63" s="34"/>
      <c r="L63" s="34"/>
      <c r="M63" s="34"/>
      <c r="N63" s="67">
        <v>2</v>
      </c>
      <c r="O63" s="67">
        <v>2</v>
      </c>
      <c r="P63" s="67">
        <v>2</v>
      </c>
      <c r="Q63" s="67">
        <v>3</v>
      </c>
      <c r="R63" s="67">
        <v>3</v>
      </c>
      <c r="S63" s="67">
        <f t="shared" ref="S63:X63" si="129">SUM(S59:S62)</f>
        <v>3</v>
      </c>
      <c r="T63" s="67">
        <f t="shared" si="129"/>
        <v>3</v>
      </c>
      <c r="U63" s="67">
        <f t="shared" si="129"/>
        <v>3</v>
      </c>
      <c r="V63" s="67">
        <f t="shared" si="129"/>
        <v>3</v>
      </c>
      <c r="W63" s="67">
        <f t="shared" si="129"/>
        <v>2</v>
      </c>
      <c r="X63" s="67">
        <f t="shared" si="129"/>
        <v>2</v>
      </c>
      <c r="Y63" s="67">
        <f t="shared" ref="Y63:AD63" si="130">SUM(Y59:Y62)</f>
        <v>2</v>
      </c>
      <c r="Z63" s="67">
        <f t="shared" si="130"/>
        <v>1</v>
      </c>
      <c r="AA63" s="67">
        <f t="shared" si="130"/>
        <v>1</v>
      </c>
      <c r="AB63" s="67">
        <f t="shared" si="130"/>
        <v>1</v>
      </c>
      <c r="AC63" s="67">
        <f t="shared" si="130"/>
        <v>1</v>
      </c>
      <c r="AD63" s="67">
        <f t="shared" si="130"/>
        <v>2</v>
      </c>
      <c r="AE63" s="67">
        <f t="shared" ref="AE63:AJ63" si="131">SUM(AE59:AE62)</f>
        <v>2</v>
      </c>
      <c r="AF63" s="67">
        <f t="shared" si="131"/>
        <v>2</v>
      </c>
      <c r="AG63" s="67">
        <f t="shared" si="131"/>
        <v>2</v>
      </c>
      <c r="AH63" s="67">
        <f t="shared" si="131"/>
        <v>2</v>
      </c>
      <c r="AI63" s="67">
        <f t="shared" si="131"/>
        <v>2</v>
      </c>
      <c r="AJ63" s="67">
        <f t="shared" si="131"/>
        <v>1</v>
      </c>
      <c r="AK63" s="67">
        <f t="shared" ref="AK63:AP63" si="132">SUM(AK59:AK62)</f>
        <v>1</v>
      </c>
      <c r="AL63" s="67">
        <f t="shared" si="132"/>
        <v>1</v>
      </c>
      <c r="AM63" s="67">
        <f t="shared" si="132"/>
        <v>1</v>
      </c>
      <c r="AN63" s="67">
        <f t="shared" si="132"/>
        <v>1</v>
      </c>
      <c r="AO63" s="67">
        <f t="shared" si="132"/>
        <v>1</v>
      </c>
      <c r="AP63" s="67">
        <f t="shared" si="132"/>
        <v>2</v>
      </c>
      <c r="AQ63" s="67">
        <f t="shared" ref="AQ63:AV63" si="133">SUM(AQ59:AQ62)</f>
        <v>2</v>
      </c>
      <c r="AR63" s="67">
        <f t="shared" si="133"/>
        <v>4</v>
      </c>
      <c r="AS63" s="67">
        <f t="shared" si="133"/>
        <v>6</v>
      </c>
      <c r="AT63" s="67">
        <f t="shared" si="133"/>
        <v>5</v>
      </c>
      <c r="AU63" s="67">
        <f t="shared" si="133"/>
        <v>4</v>
      </c>
      <c r="AV63" s="67">
        <f t="shared" si="133"/>
        <v>5</v>
      </c>
      <c r="AW63" s="67">
        <f t="shared" ref="AW63:BB63" si="134">SUM(AW59:AW62)</f>
        <v>7</v>
      </c>
      <c r="AX63" s="67">
        <f t="shared" si="134"/>
        <v>7</v>
      </c>
      <c r="AY63" s="67">
        <f t="shared" si="134"/>
        <v>7</v>
      </c>
      <c r="AZ63" s="67">
        <f t="shared" si="134"/>
        <v>8</v>
      </c>
      <c r="BA63" s="67">
        <f t="shared" si="134"/>
        <v>9</v>
      </c>
      <c r="BB63" s="67">
        <f t="shared" si="134"/>
        <v>10</v>
      </c>
      <c r="BC63" s="67">
        <f t="shared" ref="BC63:BH63" si="135">SUM(BC59:BC62)</f>
        <v>10</v>
      </c>
      <c r="BD63" s="94">
        <f t="shared" si="135"/>
        <v>10</v>
      </c>
      <c r="BE63" s="67">
        <f t="shared" si="135"/>
        <v>11</v>
      </c>
      <c r="BF63" s="67">
        <f t="shared" si="135"/>
        <v>11</v>
      </c>
      <c r="BG63" s="67">
        <f t="shared" si="135"/>
        <v>11</v>
      </c>
      <c r="BH63" s="67">
        <f t="shared" si="135"/>
        <v>11</v>
      </c>
      <c r="BI63" s="67">
        <f t="shared" ref="BI63:BN63" si="136">SUM(BI59:BI62)</f>
        <v>8</v>
      </c>
      <c r="BJ63" s="67">
        <f t="shared" si="136"/>
        <v>7</v>
      </c>
      <c r="BK63" s="67">
        <f t="shared" si="136"/>
        <v>8</v>
      </c>
      <c r="BL63" s="67">
        <f t="shared" si="136"/>
        <v>5</v>
      </c>
      <c r="BM63" s="67">
        <f t="shared" si="136"/>
        <v>4</v>
      </c>
      <c r="BN63" s="67">
        <f t="shared" si="136"/>
        <v>4</v>
      </c>
      <c r="BO63" s="67">
        <f>SUM(BO59:BO62)</f>
        <v>4</v>
      </c>
      <c r="BP63" s="67">
        <f>SUM(BP59:BP62)</f>
        <v>5</v>
      </c>
      <c r="BQ63" s="67">
        <f>SUM(BQ59:BQ62)</f>
        <v>5</v>
      </c>
      <c r="BR63" s="67">
        <f>SUM(BR59:BR62)</f>
        <v>5</v>
      </c>
      <c r="BS63" s="67">
        <f>SUM(BS59:BS62)</f>
        <v>5</v>
      </c>
      <c r="BT63" s="94">
        <f t="shared" ref="BT63:BY63" si="137">SUM(BT59:BT62)</f>
        <v>4</v>
      </c>
      <c r="BU63" s="94">
        <f t="shared" si="137"/>
        <v>4</v>
      </c>
      <c r="BV63" s="94">
        <f t="shared" si="137"/>
        <v>3</v>
      </c>
      <c r="BW63" s="67">
        <f t="shared" si="137"/>
        <v>3</v>
      </c>
      <c r="BX63" s="67">
        <f t="shared" si="137"/>
        <v>3</v>
      </c>
      <c r="BY63" s="67">
        <f t="shared" si="137"/>
        <v>3</v>
      </c>
      <c r="BZ63" s="67">
        <f t="shared" ref="BZ63:CE63" si="138">SUM(BZ59:BZ62)</f>
        <v>3</v>
      </c>
      <c r="CA63" s="67">
        <f t="shared" si="138"/>
        <v>3</v>
      </c>
      <c r="CB63" s="67">
        <f t="shared" si="138"/>
        <v>3</v>
      </c>
      <c r="CC63" s="67">
        <f t="shared" si="138"/>
        <v>3</v>
      </c>
      <c r="CD63" s="67">
        <f t="shared" si="138"/>
        <v>3</v>
      </c>
      <c r="CE63" s="67">
        <f t="shared" si="138"/>
        <v>3</v>
      </c>
      <c r="CF63" s="67">
        <f t="shared" ref="CF63:CK63" si="139">SUM(CF59:CF62)</f>
        <v>4</v>
      </c>
      <c r="CG63" s="67">
        <f t="shared" si="139"/>
        <v>3</v>
      </c>
      <c r="CH63" s="67">
        <f t="shared" si="139"/>
        <v>5</v>
      </c>
      <c r="CI63" s="67">
        <f t="shared" si="139"/>
        <v>4</v>
      </c>
      <c r="CJ63" s="67">
        <f t="shared" si="139"/>
        <v>3</v>
      </c>
      <c r="CK63" s="67">
        <f t="shared" si="139"/>
        <v>2</v>
      </c>
      <c r="CL63" s="67">
        <f t="shared" ref="CL63:CQ63" si="140">SUM(CL59:CL62)</f>
        <v>3</v>
      </c>
      <c r="CM63" s="67">
        <f t="shared" si="140"/>
        <v>4</v>
      </c>
      <c r="CN63" s="67">
        <f t="shared" si="140"/>
        <v>4</v>
      </c>
      <c r="CO63" s="67">
        <f t="shared" si="140"/>
        <v>4</v>
      </c>
      <c r="CP63" s="67">
        <f t="shared" si="140"/>
        <v>4</v>
      </c>
      <c r="CQ63" s="67">
        <f t="shared" si="140"/>
        <v>4</v>
      </c>
      <c r="CR63" s="67">
        <f>SUM(CR59:CR62)</f>
        <v>4</v>
      </c>
      <c r="CS63" s="67">
        <f>SUM(CS59:CS62)</f>
        <v>4</v>
      </c>
      <c r="CT63" s="67">
        <f>SUM(CT59:CT62)</f>
        <v>5</v>
      </c>
      <c r="CU63" s="67">
        <v>5</v>
      </c>
      <c r="CV63" s="67">
        <f>SUM(CV59:CV62)</f>
        <v>5</v>
      </c>
      <c r="CW63" s="67">
        <f>SUM(CW59:CW62)</f>
        <v>5</v>
      </c>
      <c r="CX63" s="94">
        <f>SUM(CX59:CX62)</f>
        <v>6</v>
      </c>
      <c r="CY63" s="67">
        <f>SUM(CY59:CY62)</f>
        <v>6</v>
      </c>
      <c r="CZ63" s="67">
        <f>SUM(CZ59:CZ62)</f>
        <v>6</v>
      </c>
    </row>
    <row r="64" spans="1:104" s="14" customFormat="1" ht="13.15" customHeight="1" x14ac:dyDescent="0.2">
      <c r="A64" s="81" t="str">
        <f t="shared" si="115"/>
        <v>Chino Valley Medical Center RNs - Client ID H3300</v>
      </c>
      <c r="B64" s="81" t="str">
        <f t="shared" si="128"/>
        <v xml:space="preserve">PRIME VALUE PLAN (Self-Insured) </v>
      </c>
      <c r="C64" s="81"/>
      <c r="D64" s="20"/>
      <c r="E64" s="15"/>
      <c r="F64" s="12"/>
      <c r="G64" s="16"/>
      <c r="H64" s="21"/>
      <c r="I64" s="21"/>
      <c r="J64" s="21"/>
      <c r="K64" s="135"/>
      <c r="L64" s="135"/>
      <c r="M64" s="135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</row>
    <row r="65" spans="1:104" s="14" customFormat="1" ht="13.15" customHeight="1" x14ac:dyDescent="0.2">
      <c r="A65" s="81" t="str">
        <f t="shared" si="115"/>
        <v>Chino Valley Medical Center RNs - Client ID H3300</v>
      </c>
      <c r="B65" s="81" t="str">
        <f t="shared" si="128"/>
        <v xml:space="preserve">PRIME VALUE PLAN (Self-Insured) </v>
      </c>
      <c r="C65" s="81"/>
      <c r="D65" s="71" t="s">
        <v>8</v>
      </c>
      <c r="E65" s="72"/>
      <c r="F65" s="29" t="s">
        <v>10</v>
      </c>
      <c r="G65" s="85">
        <f>G57+G63</f>
        <v>74</v>
      </c>
      <c r="H65" s="86">
        <f>H57+H63</f>
        <v>74757.520000000019</v>
      </c>
      <c r="I65" s="86">
        <f>I57+I63</f>
        <v>70241.42</v>
      </c>
      <c r="J65" s="86">
        <f>J57+J63</f>
        <v>4516.1000000000004</v>
      </c>
      <c r="K65" s="136"/>
      <c r="L65" s="136"/>
      <c r="M65" s="136"/>
      <c r="N65" s="85">
        <v>48</v>
      </c>
      <c r="O65" s="85">
        <v>49</v>
      </c>
      <c r="P65" s="85">
        <v>49</v>
      </c>
      <c r="Q65" s="85">
        <v>49</v>
      </c>
      <c r="R65" s="85">
        <v>49</v>
      </c>
      <c r="S65" s="85">
        <f t="shared" ref="S65:X65" si="141">S57+S63</f>
        <v>47</v>
      </c>
      <c r="T65" s="85">
        <f t="shared" si="141"/>
        <v>46</v>
      </c>
      <c r="U65" s="85">
        <f t="shared" si="141"/>
        <v>46</v>
      </c>
      <c r="V65" s="85">
        <f t="shared" si="141"/>
        <v>46</v>
      </c>
      <c r="W65" s="85">
        <f t="shared" si="141"/>
        <v>43</v>
      </c>
      <c r="X65" s="85">
        <f t="shared" si="141"/>
        <v>42</v>
      </c>
      <c r="Y65" s="85">
        <f t="shared" ref="Y65:AD65" si="142">Y57+Y63</f>
        <v>42</v>
      </c>
      <c r="Z65" s="85">
        <f t="shared" si="142"/>
        <v>42</v>
      </c>
      <c r="AA65" s="85">
        <f t="shared" si="142"/>
        <v>41</v>
      </c>
      <c r="AB65" s="85">
        <f t="shared" si="142"/>
        <v>42</v>
      </c>
      <c r="AC65" s="85">
        <f t="shared" si="142"/>
        <v>42</v>
      </c>
      <c r="AD65" s="85">
        <f t="shared" si="142"/>
        <v>43</v>
      </c>
      <c r="AE65" s="85">
        <f t="shared" ref="AE65:AJ65" si="143">AE57+AE63</f>
        <v>42</v>
      </c>
      <c r="AF65" s="85">
        <f t="shared" si="143"/>
        <v>41</v>
      </c>
      <c r="AG65" s="85">
        <f t="shared" si="143"/>
        <v>40</v>
      </c>
      <c r="AH65" s="85">
        <f t="shared" si="143"/>
        <v>40</v>
      </c>
      <c r="AI65" s="85">
        <f t="shared" si="143"/>
        <v>40</v>
      </c>
      <c r="AJ65" s="85">
        <f t="shared" si="143"/>
        <v>38</v>
      </c>
      <c r="AK65" s="85">
        <f t="shared" ref="AK65:AP65" si="144">AK57+AK63</f>
        <v>38</v>
      </c>
      <c r="AL65" s="85">
        <f t="shared" si="144"/>
        <v>35</v>
      </c>
      <c r="AM65" s="85">
        <f t="shared" si="144"/>
        <v>36</v>
      </c>
      <c r="AN65" s="85">
        <f t="shared" si="144"/>
        <v>35</v>
      </c>
      <c r="AO65" s="85">
        <f t="shared" si="144"/>
        <v>36</v>
      </c>
      <c r="AP65" s="85">
        <f t="shared" si="144"/>
        <v>36</v>
      </c>
      <c r="AQ65" s="85">
        <f t="shared" ref="AQ65:AV65" si="145">AQ57+AQ63</f>
        <v>40</v>
      </c>
      <c r="AR65" s="85">
        <f t="shared" si="145"/>
        <v>47</v>
      </c>
      <c r="AS65" s="85">
        <f t="shared" si="145"/>
        <v>88</v>
      </c>
      <c r="AT65" s="85">
        <f t="shared" si="145"/>
        <v>83</v>
      </c>
      <c r="AU65" s="85">
        <f t="shared" si="145"/>
        <v>79</v>
      </c>
      <c r="AV65" s="85">
        <f t="shared" si="145"/>
        <v>70</v>
      </c>
      <c r="AW65" s="85">
        <f t="shared" ref="AW65:BB65" si="146">AW57+AW63</f>
        <v>78</v>
      </c>
      <c r="AX65" s="85">
        <f t="shared" si="146"/>
        <v>83</v>
      </c>
      <c r="AY65" s="85">
        <f t="shared" si="146"/>
        <v>82</v>
      </c>
      <c r="AZ65" s="85">
        <f t="shared" si="146"/>
        <v>79</v>
      </c>
      <c r="BA65" s="85">
        <f t="shared" si="146"/>
        <v>78</v>
      </c>
      <c r="BB65" s="85">
        <f t="shared" si="146"/>
        <v>74</v>
      </c>
      <c r="BC65" s="85">
        <f t="shared" ref="BC65:BH65" si="147">BC57+BC63</f>
        <v>72</v>
      </c>
      <c r="BD65" s="85">
        <f t="shared" si="147"/>
        <v>66</v>
      </c>
      <c r="BE65" s="85">
        <f t="shared" si="147"/>
        <v>68</v>
      </c>
      <c r="BF65" s="85">
        <f t="shared" si="147"/>
        <v>69</v>
      </c>
      <c r="BG65" s="85">
        <f t="shared" si="147"/>
        <v>64</v>
      </c>
      <c r="BH65" s="85">
        <f t="shared" si="147"/>
        <v>64</v>
      </c>
      <c r="BI65" s="85">
        <f t="shared" ref="BI65:BN65" si="148">BI57+BI63</f>
        <v>53</v>
      </c>
      <c r="BJ65" s="85">
        <f t="shared" si="148"/>
        <v>62</v>
      </c>
      <c r="BK65" s="85">
        <f t="shared" si="148"/>
        <v>65</v>
      </c>
      <c r="BL65" s="85">
        <f t="shared" si="148"/>
        <v>59</v>
      </c>
      <c r="BM65" s="85">
        <f t="shared" si="148"/>
        <v>58</v>
      </c>
      <c r="BN65" s="85">
        <f t="shared" si="148"/>
        <v>54</v>
      </c>
      <c r="BO65" s="85">
        <f>BO57+BO63</f>
        <v>53</v>
      </c>
      <c r="BP65" s="85">
        <f>BP57+BP63</f>
        <v>55</v>
      </c>
      <c r="BQ65" s="85">
        <f>BQ57+BQ63</f>
        <v>53</v>
      </c>
      <c r="BR65" s="85">
        <f>BR57+BR63</f>
        <v>49</v>
      </c>
      <c r="BS65" s="85">
        <f>BS57+BS63</f>
        <v>47</v>
      </c>
      <c r="BT65" s="85">
        <f t="shared" ref="BT65:BY65" si="149">BT57+BT63</f>
        <v>47</v>
      </c>
      <c r="BU65" s="85">
        <f t="shared" si="149"/>
        <v>43</v>
      </c>
      <c r="BV65" s="85">
        <f t="shared" si="149"/>
        <v>47</v>
      </c>
      <c r="BW65" s="85">
        <f t="shared" si="149"/>
        <v>43</v>
      </c>
      <c r="BX65" s="85">
        <f t="shared" si="149"/>
        <v>44</v>
      </c>
      <c r="BY65" s="85">
        <f t="shared" si="149"/>
        <v>44</v>
      </c>
      <c r="BZ65" s="85">
        <f t="shared" ref="BZ65:CE65" si="150">BZ57+BZ63</f>
        <v>40</v>
      </c>
      <c r="CA65" s="85">
        <f t="shared" si="150"/>
        <v>42</v>
      </c>
      <c r="CB65" s="85">
        <f t="shared" si="150"/>
        <v>43</v>
      </c>
      <c r="CC65" s="85">
        <f t="shared" si="150"/>
        <v>43</v>
      </c>
      <c r="CD65" s="85">
        <f t="shared" si="150"/>
        <v>42</v>
      </c>
      <c r="CE65" s="85">
        <f t="shared" si="150"/>
        <v>41</v>
      </c>
      <c r="CF65" s="85">
        <f t="shared" ref="CF65:CK65" si="151">CF57+CF63</f>
        <v>43</v>
      </c>
      <c r="CG65" s="85">
        <f t="shared" si="151"/>
        <v>39</v>
      </c>
      <c r="CH65" s="85">
        <f t="shared" si="151"/>
        <v>41</v>
      </c>
      <c r="CI65" s="85">
        <f t="shared" si="151"/>
        <v>41</v>
      </c>
      <c r="CJ65" s="85">
        <f t="shared" si="151"/>
        <v>39</v>
      </c>
      <c r="CK65" s="85">
        <f t="shared" si="151"/>
        <v>40</v>
      </c>
      <c r="CL65" s="85">
        <f t="shared" ref="CL65:CQ65" si="152">CL57+CL63</f>
        <v>42</v>
      </c>
      <c r="CM65" s="85">
        <f t="shared" si="152"/>
        <v>45</v>
      </c>
      <c r="CN65" s="85">
        <f t="shared" si="152"/>
        <v>50</v>
      </c>
      <c r="CO65" s="85">
        <f t="shared" si="152"/>
        <v>53</v>
      </c>
      <c r="CP65" s="85">
        <f t="shared" si="152"/>
        <v>53</v>
      </c>
      <c r="CQ65" s="85">
        <f t="shared" si="152"/>
        <v>48</v>
      </c>
      <c r="CR65" s="85">
        <f>CR57+CR63</f>
        <v>50</v>
      </c>
      <c r="CS65" s="85">
        <f>CS57+CS63</f>
        <v>49</v>
      </c>
      <c r="CT65" s="85">
        <f>CT57+CT63</f>
        <v>74</v>
      </c>
      <c r="CU65" s="85">
        <v>77</v>
      </c>
      <c r="CV65" s="85">
        <f>CV57+CV63</f>
        <v>76</v>
      </c>
      <c r="CW65" s="85">
        <f>CW57+CW63</f>
        <v>76</v>
      </c>
      <c r="CX65" s="85">
        <f>CX57+CX63</f>
        <v>77</v>
      </c>
      <c r="CY65" s="85">
        <f>CY57+CY63</f>
        <v>76</v>
      </c>
      <c r="CZ65" s="85">
        <f>CZ57+CZ63</f>
        <v>74</v>
      </c>
    </row>
    <row r="66" spans="1:104" ht="13.15" customHeight="1" x14ac:dyDescent="0.2">
      <c r="A66" s="81" t="str">
        <f t="shared" si="115"/>
        <v>Chino Valley Medical Center RNs - Client ID H3300</v>
      </c>
      <c r="B66" s="81" t="str">
        <f t="shared" si="128"/>
        <v xml:space="preserve">PRIME VALUE PLAN (Self-Insured) </v>
      </c>
      <c r="D66" s="71" t="s">
        <v>9</v>
      </c>
      <c r="E66" s="29"/>
      <c r="F66" s="89"/>
      <c r="G66" s="30"/>
      <c r="H66" s="86">
        <f>H65*12</f>
        <v>897090.24000000022</v>
      </c>
      <c r="I66" s="86">
        <f>I65*12</f>
        <v>842897.04</v>
      </c>
      <c r="J66" s="86">
        <f>J65*12</f>
        <v>54193.200000000004</v>
      </c>
      <c r="K66" s="136"/>
      <c r="L66" s="136"/>
      <c r="M66" s="136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</row>
    <row r="67" spans="1:104" s="14" customFormat="1" ht="13.15" customHeight="1" x14ac:dyDescent="0.2">
      <c r="A67" s="81" t="str">
        <f t="shared" si="115"/>
        <v>Chino Valley Medical Center RNs - Client ID H3300</v>
      </c>
      <c r="B67" s="81" t="str">
        <f t="shared" si="128"/>
        <v xml:space="preserve">PRIME VALUE PLAN (Self-Insured) </v>
      </c>
      <c r="C67" s="81"/>
      <c r="D67" s="20"/>
      <c r="E67" s="15"/>
      <c r="F67" s="12"/>
      <c r="G67" s="16"/>
      <c r="H67" s="21"/>
      <c r="I67" s="21"/>
      <c r="J67" s="21"/>
      <c r="K67" s="135"/>
      <c r="L67" s="135"/>
      <c r="M67" s="135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</row>
    <row r="68" spans="1:104" s="83" customFormat="1" ht="13.15" customHeight="1" x14ac:dyDescent="0.2">
      <c r="A68" s="81" t="str">
        <f>D68</f>
        <v>Desert Valley Hospital - Client ID H3140</v>
      </c>
      <c r="B68" s="81" t="str">
        <f t="shared" si="128"/>
        <v xml:space="preserve">PRIME VALUE PLAN (Self-Insured) </v>
      </c>
      <c r="C68" s="81"/>
      <c r="D68" s="76" t="s">
        <v>42</v>
      </c>
      <c r="E68" s="77"/>
      <c r="F68" s="78"/>
      <c r="G68" s="111"/>
      <c r="H68" s="80"/>
      <c r="I68" s="80"/>
      <c r="J68" s="47"/>
      <c r="K68" s="133"/>
      <c r="L68" s="133"/>
      <c r="M68" s="133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</row>
    <row r="69" spans="1:104" ht="13.15" customHeight="1" x14ac:dyDescent="0.2">
      <c r="A69" s="81" t="str">
        <f t="shared" ref="A69:A83" si="153">A68</f>
        <v>Desert Valley Hospital - Client ID H3140</v>
      </c>
      <c r="B69" s="81" t="str">
        <f>D69</f>
        <v>PRIME EPO PLAN (Self-Insured)</v>
      </c>
      <c r="C69" s="81" t="str">
        <f>A69&amp;B69&amp;F69</f>
        <v>Desert Valley Hospital - Client ID H3140PRIME EPO PLAN (Self-Insured)EE</v>
      </c>
      <c r="D69" s="64" t="str">
        <f>+$D$4</f>
        <v>PRIME EPO PLAN (Self-Insured)</v>
      </c>
      <c r="E69" s="65" t="str">
        <f>E4</f>
        <v>1/1/25 - 12/31/25</v>
      </c>
      <c r="F69" s="66" t="s">
        <v>11</v>
      </c>
      <c r="G69" s="165">
        <v>329</v>
      </c>
      <c r="H69" s="150">
        <v>671</v>
      </c>
      <c r="I69" s="152">
        <f>+H69-J69</f>
        <v>616.83000000000004</v>
      </c>
      <c r="J69" s="152">
        <v>54.17</v>
      </c>
      <c r="K69" s="27"/>
      <c r="L69" s="27"/>
      <c r="M69" s="27"/>
      <c r="N69" s="165">
        <v>259</v>
      </c>
      <c r="O69" s="165">
        <v>261</v>
      </c>
      <c r="P69" s="165">
        <v>262</v>
      </c>
      <c r="Q69" s="165">
        <v>266</v>
      </c>
      <c r="R69" s="165">
        <v>265</v>
      </c>
      <c r="S69" s="165">
        <v>262</v>
      </c>
      <c r="T69" s="165">
        <v>265</v>
      </c>
      <c r="U69" s="165">
        <v>263</v>
      </c>
      <c r="V69" s="165">
        <v>260</v>
      </c>
      <c r="W69" s="165">
        <v>256</v>
      </c>
      <c r="X69" s="165">
        <v>261</v>
      </c>
      <c r="Y69" s="165">
        <v>263</v>
      </c>
      <c r="Z69" s="165">
        <v>270</v>
      </c>
      <c r="AA69" s="165">
        <v>268</v>
      </c>
      <c r="AB69" s="165">
        <v>267</v>
      </c>
      <c r="AC69" s="165">
        <v>272</v>
      </c>
      <c r="AD69" s="165">
        <v>268</v>
      </c>
      <c r="AE69" s="165">
        <v>264</v>
      </c>
      <c r="AF69" s="165">
        <v>267</v>
      </c>
      <c r="AG69" s="165">
        <v>266</v>
      </c>
      <c r="AH69" s="165">
        <v>266</v>
      </c>
      <c r="AI69" s="165">
        <v>268</v>
      </c>
      <c r="AJ69" s="165">
        <v>266</v>
      </c>
      <c r="AK69" s="165">
        <v>261</v>
      </c>
      <c r="AL69" s="165">
        <v>284</v>
      </c>
      <c r="AM69" s="165">
        <v>287</v>
      </c>
      <c r="AN69" s="165">
        <v>279</v>
      </c>
      <c r="AO69" s="165">
        <v>281</v>
      </c>
      <c r="AP69" s="165">
        <v>284</v>
      </c>
      <c r="AQ69" s="165">
        <v>286</v>
      </c>
      <c r="AR69" s="165">
        <v>281</v>
      </c>
      <c r="AS69" s="165">
        <v>282</v>
      </c>
      <c r="AT69" s="165">
        <v>276</v>
      </c>
      <c r="AU69" s="165">
        <v>274</v>
      </c>
      <c r="AV69" s="165">
        <v>270</v>
      </c>
      <c r="AW69" s="165">
        <v>263</v>
      </c>
      <c r="AX69" s="165">
        <v>278</v>
      </c>
      <c r="AY69" s="165">
        <v>277</v>
      </c>
      <c r="AZ69" s="165">
        <v>276</v>
      </c>
      <c r="BA69" s="165">
        <v>274</v>
      </c>
      <c r="BB69" s="165">
        <v>273</v>
      </c>
      <c r="BC69" s="165">
        <v>263</v>
      </c>
      <c r="BD69" s="240">
        <v>263</v>
      </c>
      <c r="BE69" s="165">
        <v>263</v>
      </c>
      <c r="BF69" s="165">
        <v>255</v>
      </c>
      <c r="BG69" s="165">
        <v>254</v>
      </c>
      <c r="BH69" s="165">
        <v>249</v>
      </c>
      <c r="BI69" s="165">
        <v>246</v>
      </c>
      <c r="BJ69" s="165">
        <v>249</v>
      </c>
      <c r="BK69" s="165">
        <v>257</v>
      </c>
      <c r="BL69" s="165">
        <v>245</v>
      </c>
      <c r="BM69" s="165">
        <v>245</v>
      </c>
      <c r="BN69" s="165">
        <v>245</v>
      </c>
      <c r="BO69" s="165">
        <v>236</v>
      </c>
      <c r="BP69" s="165">
        <v>240</v>
      </c>
      <c r="BQ69" s="165">
        <v>240</v>
      </c>
      <c r="BR69" s="165">
        <v>238</v>
      </c>
      <c r="BS69" s="165">
        <v>243</v>
      </c>
      <c r="BT69" s="240">
        <v>242</v>
      </c>
      <c r="BU69" s="240">
        <v>243</v>
      </c>
      <c r="BV69" s="240">
        <v>245</v>
      </c>
      <c r="BW69" s="165">
        <v>244</v>
      </c>
      <c r="BX69" s="165">
        <v>237</v>
      </c>
      <c r="BY69" s="165">
        <v>237</v>
      </c>
      <c r="BZ69" s="165">
        <v>246</v>
      </c>
      <c r="CA69" s="165">
        <v>246</v>
      </c>
      <c r="CB69" s="165">
        <v>252</v>
      </c>
      <c r="CC69" s="165">
        <v>252</v>
      </c>
      <c r="CD69" s="165">
        <v>259</v>
      </c>
      <c r="CE69" s="165">
        <v>266</v>
      </c>
      <c r="CF69" s="165">
        <v>269</v>
      </c>
      <c r="CG69" s="165">
        <v>264</v>
      </c>
      <c r="CH69" s="165">
        <v>286</v>
      </c>
      <c r="CI69" s="165">
        <v>279</v>
      </c>
      <c r="CJ69" s="165">
        <v>269</v>
      </c>
      <c r="CK69" s="165">
        <v>268</v>
      </c>
      <c r="CL69" s="165">
        <v>268</v>
      </c>
      <c r="CM69" s="165">
        <v>272</v>
      </c>
      <c r="CN69" s="165">
        <v>272</v>
      </c>
      <c r="CO69" s="165">
        <v>272</v>
      </c>
      <c r="CP69" s="165">
        <v>277</v>
      </c>
      <c r="CQ69" s="165">
        <v>284</v>
      </c>
      <c r="CR69" s="165">
        <v>284</v>
      </c>
      <c r="CS69" s="165">
        <v>296</v>
      </c>
      <c r="CT69" s="165">
        <v>304</v>
      </c>
      <c r="CU69" s="165">
        <v>299</v>
      </c>
      <c r="CV69" s="165">
        <v>321</v>
      </c>
      <c r="CW69" s="165">
        <v>329</v>
      </c>
      <c r="CX69" s="323">
        <v>324</v>
      </c>
      <c r="CY69" s="165">
        <v>329</v>
      </c>
      <c r="CZ69" s="165">
        <v>329</v>
      </c>
    </row>
    <row r="70" spans="1:104" ht="13.15" customHeight="1" x14ac:dyDescent="0.2">
      <c r="A70" s="81" t="str">
        <f t="shared" si="153"/>
        <v>Desert Valley Hospital - Client ID H3140</v>
      </c>
      <c r="B70" s="81" t="str">
        <f>B69</f>
        <v>PRIME EPO PLAN (Self-Insured)</v>
      </c>
      <c r="C70" s="81" t="str">
        <f>A70&amp;B70&amp;F70</f>
        <v>Desert Valley Hospital - Client ID H3140PRIME EPO PLAN (Self-Insured)EE &amp; Spouse</v>
      </c>
      <c r="D70" s="22"/>
      <c r="E70" s="15"/>
      <c r="F70" s="66" t="s">
        <v>18</v>
      </c>
      <c r="G70" s="165">
        <v>50</v>
      </c>
      <c r="H70" s="150">
        <v>1409.16</v>
      </c>
      <c r="I70" s="152">
        <f>+H70-J70</f>
        <v>1271.75</v>
      </c>
      <c r="J70" s="152">
        <v>137.41</v>
      </c>
      <c r="K70" s="27"/>
      <c r="L70" s="27"/>
      <c r="M70" s="27"/>
      <c r="N70" s="165">
        <v>43</v>
      </c>
      <c r="O70" s="165">
        <v>44</v>
      </c>
      <c r="P70" s="165">
        <v>41</v>
      </c>
      <c r="Q70" s="165">
        <v>41</v>
      </c>
      <c r="R70" s="165">
        <v>38</v>
      </c>
      <c r="S70" s="165">
        <v>38</v>
      </c>
      <c r="T70" s="165">
        <v>38</v>
      </c>
      <c r="U70" s="165">
        <v>39</v>
      </c>
      <c r="V70" s="165">
        <v>39</v>
      </c>
      <c r="W70" s="165">
        <v>40</v>
      </c>
      <c r="X70" s="165">
        <v>42</v>
      </c>
      <c r="Y70" s="165">
        <v>40</v>
      </c>
      <c r="Z70" s="165">
        <v>39</v>
      </c>
      <c r="AA70" s="165">
        <v>40</v>
      </c>
      <c r="AB70" s="165">
        <v>40</v>
      </c>
      <c r="AC70" s="165">
        <v>38</v>
      </c>
      <c r="AD70" s="165">
        <v>38</v>
      </c>
      <c r="AE70" s="165">
        <v>39</v>
      </c>
      <c r="AF70" s="165">
        <v>38</v>
      </c>
      <c r="AG70" s="165">
        <v>38</v>
      </c>
      <c r="AH70" s="165">
        <v>38</v>
      </c>
      <c r="AI70" s="165">
        <v>38</v>
      </c>
      <c r="AJ70" s="165">
        <v>39</v>
      </c>
      <c r="AK70" s="165">
        <v>39</v>
      </c>
      <c r="AL70" s="165">
        <v>44</v>
      </c>
      <c r="AM70" s="165">
        <v>42</v>
      </c>
      <c r="AN70" s="165">
        <v>44</v>
      </c>
      <c r="AO70" s="165">
        <v>46</v>
      </c>
      <c r="AP70" s="165">
        <v>49</v>
      </c>
      <c r="AQ70" s="165">
        <v>49</v>
      </c>
      <c r="AR70" s="165">
        <v>49</v>
      </c>
      <c r="AS70" s="165">
        <v>48</v>
      </c>
      <c r="AT70" s="165">
        <v>46</v>
      </c>
      <c r="AU70" s="165">
        <v>48</v>
      </c>
      <c r="AV70" s="165">
        <v>50</v>
      </c>
      <c r="AW70" s="165">
        <v>51</v>
      </c>
      <c r="AX70" s="165">
        <v>47</v>
      </c>
      <c r="AY70" s="165">
        <v>47</v>
      </c>
      <c r="AZ70" s="165">
        <v>47</v>
      </c>
      <c r="BA70" s="165">
        <v>46</v>
      </c>
      <c r="BB70" s="165">
        <v>46</v>
      </c>
      <c r="BC70" s="165">
        <v>43</v>
      </c>
      <c r="BD70" s="240">
        <v>44</v>
      </c>
      <c r="BE70" s="165">
        <v>43</v>
      </c>
      <c r="BF70" s="165">
        <v>42</v>
      </c>
      <c r="BG70" s="165">
        <v>42</v>
      </c>
      <c r="BH70" s="165">
        <v>45</v>
      </c>
      <c r="BI70" s="165">
        <v>43</v>
      </c>
      <c r="BJ70" s="165">
        <v>47</v>
      </c>
      <c r="BK70" s="165">
        <v>46</v>
      </c>
      <c r="BL70" s="165">
        <v>45</v>
      </c>
      <c r="BM70" s="165">
        <v>45</v>
      </c>
      <c r="BN70" s="165">
        <v>43</v>
      </c>
      <c r="BO70" s="165">
        <v>41</v>
      </c>
      <c r="BP70" s="165">
        <v>41</v>
      </c>
      <c r="BQ70" s="165">
        <v>45</v>
      </c>
      <c r="BR70" s="165">
        <v>46</v>
      </c>
      <c r="BS70" s="165">
        <v>48</v>
      </c>
      <c r="BT70" s="240">
        <v>45</v>
      </c>
      <c r="BU70" s="240">
        <v>48</v>
      </c>
      <c r="BV70" s="240">
        <v>50</v>
      </c>
      <c r="BW70" s="165">
        <v>52</v>
      </c>
      <c r="BX70" s="165">
        <v>49</v>
      </c>
      <c r="BY70" s="165">
        <v>49</v>
      </c>
      <c r="BZ70" s="165">
        <v>46</v>
      </c>
      <c r="CA70" s="165">
        <v>46</v>
      </c>
      <c r="CB70" s="165">
        <v>47</v>
      </c>
      <c r="CC70" s="165">
        <v>46</v>
      </c>
      <c r="CD70" s="165">
        <v>45</v>
      </c>
      <c r="CE70" s="165">
        <v>45</v>
      </c>
      <c r="CF70" s="165">
        <v>47</v>
      </c>
      <c r="CG70" s="165">
        <v>47</v>
      </c>
      <c r="CH70" s="165">
        <v>47</v>
      </c>
      <c r="CI70" s="165">
        <v>43</v>
      </c>
      <c r="CJ70" s="165">
        <v>44</v>
      </c>
      <c r="CK70" s="165">
        <v>46</v>
      </c>
      <c r="CL70" s="165">
        <v>47</v>
      </c>
      <c r="CM70" s="165">
        <v>43</v>
      </c>
      <c r="CN70" s="165">
        <v>45</v>
      </c>
      <c r="CO70" s="165">
        <v>44</v>
      </c>
      <c r="CP70" s="165">
        <v>42</v>
      </c>
      <c r="CQ70" s="165">
        <v>43</v>
      </c>
      <c r="CR70" s="165">
        <v>42</v>
      </c>
      <c r="CS70" s="165">
        <v>42</v>
      </c>
      <c r="CT70" s="165">
        <v>46</v>
      </c>
      <c r="CU70" s="165">
        <v>46</v>
      </c>
      <c r="CV70" s="165">
        <v>46</v>
      </c>
      <c r="CW70" s="165">
        <v>45</v>
      </c>
      <c r="CX70" s="323">
        <v>46</v>
      </c>
      <c r="CY70" s="165">
        <v>52</v>
      </c>
      <c r="CZ70" s="165">
        <v>50</v>
      </c>
    </row>
    <row r="71" spans="1:104" ht="13.15" customHeight="1" x14ac:dyDescent="0.2">
      <c r="A71" s="81" t="str">
        <f t="shared" si="153"/>
        <v>Desert Valley Hospital - Client ID H3140</v>
      </c>
      <c r="B71" s="81" t="str">
        <f>B70</f>
        <v>PRIME EPO PLAN (Self-Insured)</v>
      </c>
      <c r="C71" s="81" t="str">
        <f>A71&amp;B71&amp;F71</f>
        <v>Desert Valley Hospital - Client ID H3140PRIME EPO PLAN (Self-Insured)EE &amp; Child(ren)</v>
      </c>
      <c r="D71" s="22"/>
      <c r="E71" s="15"/>
      <c r="F71" s="66" t="s">
        <v>19</v>
      </c>
      <c r="G71" s="165">
        <v>170</v>
      </c>
      <c r="H71" s="150">
        <v>1268.22</v>
      </c>
      <c r="I71" s="152">
        <f>+H71-J71</f>
        <v>1155.79</v>
      </c>
      <c r="J71" s="152">
        <v>112.43</v>
      </c>
      <c r="K71" s="27"/>
      <c r="L71" s="27"/>
      <c r="M71" s="27"/>
      <c r="N71" s="165">
        <v>103</v>
      </c>
      <c r="O71" s="165">
        <v>106</v>
      </c>
      <c r="P71" s="165">
        <v>109</v>
      </c>
      <c r="Q71" s="165">
        <v>108</v>
      </c>
      <c r="R71" s="165">
        <v>108</v>
      </c>
      <c r="S71" s="165">
        <v>111</v>
      </c>
      <c r="T71" s="165">
        <v>111</v>
      </c>
      <c r="U71" s="165">
        <v>111</v>
      </c>
      <c r="V71" s="165">
        <v>112</v>
      </c>
      <c r="W71" s="165">
        <v>113</v>
      </c>
      <c r="X71" s="165">
        <v>111</v>
      </c>
      <c r="Y71" s="165">
        <v>117</v>
      </c>
      <c r="Z71" s="165">
        <v>129</v>
      </c>
      <c r="AA71" s="165">
        <v>128</v>
      </c>
      <c r="AB71" s="165">
        <v>128</v>
      </c>
      <c r="AC71" s="165">
        <v>129</v>
      </c>
      <c r="AD71" s="165">
        <v>126</v>
      </c>
      <c r="AE71" s="165">
        <v>126</v>
      </c>
      <c r="AF71" s="165">
        <v>126</v>
      </c>
      <c r="AG71" s="165">
        <v>125</v>
      </c>
      <c r="AH71" s="165">
        <v>123</v>
      </c>
      <c r="AI71" s="165">
        <v>122</v>
      </c>
      <c r="AJ71" s="165">
        <v>127</v>
      </c>
      <c r="AK71" s="165">
        <v>124</v>
      </c>
      <c r="AL71" s="165">
        <v>130</v>
      </c>
      <c r="AM71" s="165">
        <v>127</v>
      </c>
      <c r="AN71" s="165">
        <v>119</v>
      </c>
      <c r="AO71" s="165">
        <v>121</v>
      </c>
      <c r="AP71" s="165">
        <v>123</v>
      </c>
      <c r="AQ71" s="165">
        <v>122</v>
      </c>
      <c r="AR71" s="165">
        <v>120</v>
      </c>
      <c r="AS71" s="165">
        <v>117</v>
      </c>
      <c r="AT71" s="165">
        <v>116</v>
      </c>
      <c r="AU71" s="165">
        <v>118</v>
      </c>
      <c r="AV71" s="165">
        <v>117</v>
      </c>
      <c r="AW71" s="165">
        <v>117</v>
      </c>
      <c r="AX71" s="165">
        <v>122</v>
      </c>
      <c r="AY71" s="165">
        <v>123</v>
      </c>
      <c r="AZ71" s="165">
        <v>125</v>
      </c>
      <c r="BA71" s="165">
        <v>122</v>
      </c>
      <c r="BB71" s="165">
        <v>123</v>
      </c>
      <c r="BC71" s="165">
        <v>121</v>
      </c>
      <c r="BD71" s="240">
        <v>123</v>
      </c>
      <c r="BE71" s="165">
        <v>124</v>
      </c>
      <c r="BF71" s="165">
        <v>125</v>
      </c>
      <c r="BG71" s="165">
        <v>123</v>
      </c>
      <c r="BH71" s="165">
        <v>121</v>
      </c>
      <c r="BI71" s="165">
        <v>123</v>
      </c>
      <c r="BJ71" s="165">
        <v>132</v>
      </c>
      <c r="BK71" s="165">
        <v>139</v>
      </c>
      <c r="BL71" s="165">
        <v>131</v>
      </c>
      <c r="BM71" s="165">
        <v>136</v>
      </c>
      <c r="BN71" s="165">
        <v>130</v>
      </c>
      <c r="BO71" s="165">
        <v>132</v>
      </c>
      <c r="BP71" s="165">
        <v>130</v>
      </c>
      <c r="BQ71" s="165">
        <v>130</v>
      </c>
      <c r="BR71" s="165">
        <v>124</v>
      </c>
      <c r="BS71" s="165">
        <v>126</v>
      </c>
      <c r="BT71" s="240">
        <v>125</v>
      </c>
      <c r="BU71" s="240">
        <v>132</v>
      </c>
      <c r="BV71" s="240">
        <v>140</v>
      </c>
      <c r="BW71" s="165">
        <v>140</v>
      </c>
      <c r="BX71" s="165">
        <v>143</v>
      </c>
      <c r="BY71" s="165">
        <v>143</v>
      </c>
      <c r="BZ71" s="165">
        <v>143</v>
      </c>
      <c r="CA71" s="165">
        <v>145</v>
      </c>
      <c r="CB71" s="165">
        <v>138</v>
      </c>
      <c r="CC71" s="165">
        <v>138</v>
      </c>
      <c r="CD71" s="165">
        <v>143</v>
      </c>
      <c r="CE71" s="165">
        <v>137</v>
      </c>
      <c r="CF71" s="165">
        <v>136</v>
      </c>
      <c r="CG71" s="165">
        <v>142</v>
      </c>
      <c r="CH71" s="165">
        <v>146</v>
      </c>
      <c r="CI71" s="165">
        <v>147</v>
      </c>
      <c r="CJ71" s="165">
        <v>148</v>
      </c>
      <c r="CK71" s="165">
        <v>148</v>
      </c>
      <c r="CL71" s="165">
        <v>147</v>
      </c>
      <c r="CM71" s="165">
        <v>146</v>
      </c>
      <c r="CN71" s="165">
        <v>143</v>
      </c>
      <c r="CO71" s="165">
        <v>147</v>
      </c>
      <c r="CP71" s="165">
        <v>146</v>
      </c>
      <c r="CQ71" s="165">
        <v>150</v>
      </c>
      <c r="CR71" s="165">
        <v>150</v>
      </c>
      <c r="CS71" s="165">
        <v>154</v>
      </c>
      <c r="CT71" s="165">
        <v>163</v>
      </c>
      <c r="CU71" s="165">
        <v>163</v>
      </c>
      <c r="CV71" s="165">
        <v>165</v>
      </c>
      <c r="CW71" s="165">
        <v>170</v>
      </c>
      <c r="CX71" s="323">
        <v>172</v>
      </c>
      <c r="CY71" s="165">
        <v>176</v>
      </c>
      <c r="CZ71" s="165">
        <v>170</v>
      </c>
    </row>
    <row r="72" spans="1:104" ht="13.15" customHeight="1" x14ac:dyDescent="0.2">
      <c r="A72" s="81" t="str">
        <f t="shared" si="153"/>
        <v>Desert Valley Hospital - Client ID H3140</v>
      </c>
      <c r="B72" s="81" t="str">
        <f>B71</f>
        <v>PRIME EPO PLAN (Self-Insured)</v>
      </c>
      <c r="C72" s="81" t="str">
        <f>A72&amp;B72&amp;F72</f>
        <v>Desert Valley Hospital - Client ID H3140PRIME EPO PLAN (Self-Insured)EE &amp; Family</v>
      </c>
      <c r="D72" s="22"/>
      <c r="E72" s="15"/>
      <c r="F72" s="66" t="s">
        <v>12</v>
      </c>
      <c r="G72" s="166">
        <v>85</v>
      </c>
      <c r="H72" s="151">
        <v>2113.73</v>
      </c>
      <c r="I72" s="153">
        <f>+H72-J72</f>
        <v>1832.66</v>
      </c>
      <c r="J72" s="153">
        <v>281.07</v>
      </c>
      <c r="K72" s="134"/>
      <c r="L72" s="134"/>
      <c r="M72" s="134"/>
      <c r="N72" s="166">
        <v>80</v>
      </c>
      <c r="O72" s="166">
        <v>78</v>
      </c>
      <c r="P72" s="166">
        <v>80</v>
      </c>
      <c r="Q72" s="166">
        <v>80</v>
      </c>
      <c r="R72" s="166">
        <v>81</v>
      </c>
      <c r="S72" s="166">
        <v>81</v>
      </c>
      <c r="T72" s="166">
        <v>81</v>
      </c>
      <c r="U72" s="166">
        <v>82</v>
      </c>
      <c r="V72" s="166">
        <v>84</v>
      </c>
      <c r="W72" s="166">
        <v>83</v>
      </c>
      <c r="X72" s="166">
        <v>82</v>
      </c>
      <c r="Y72" s="166">
        <v>85</v>
      </c>
      <c r="Z72" s="166">
        <v>77</v>
      </c>
      <c r="AA72" s="166">
        <v>78</v>
      </c>
      <c r="AB72" s="166">
        <v>78</v>
      </c>
      <c r="AC72" s="166">
        <v>79</v>
      </c>
      <c r="AD72" s="166">
        <v>77</v>
      </c>
      <c r="AE72" s="166">
        <v>78</v>
      </c>
      <c r="AF72" s="166">
        <v>78</v>
      </c>
      <c r="AG72" s="166">
        <v>78</v>
      </c>
      <c r="AH72" s="166">
        <v>79</v>
      </c>
      <c r="AI72" s="166">
        <v>75</v>
      </c>
      <c r="AJ72" s="166">
        <v>74</v>
      </c>
      <c r="AK72" s="166">
        <v>74</v>
      </c>
      <c r="AL72" s="166">
        <v>74</v>
      </c>
      <c r="AM72" s="166">
        <v>74</v>
      </c>
      <c r="AN72" s="166">
        <v>71</v>
      </c>
      <c r="AO72" s="166">
        <v>70</v>
      </c>
      <c r="AP72" s="166">
        <v>68</v>
      </c>
      <c r="AQ72" s="166">
        <v>70</v>
      </c>
      <c r="AR72" s="166">
        <v>69</v>
      </c>
      <c r="AS72" s="166">
        <v>70</v>
      </c>
      <c r="AT72" s="166">
        <v>72</v>
      </c>
      <c r="AU72" s="166">
        <v>74</v>
      </c>
      <c r="AV72" s="166">
        <v>72</v>
      </c>
      <c r="AW72" s="166">
        <v>74</v>
      </c>
      <c r="AX72" s="166">
        <v>74</v>
      </c>
      <c r="AY72" s="166">
        <v>72</v>
      </c>
      <c r="AZ72" s="166">
        <v>72</v>
      </c>
      <c r="BA72" s="166">
        <v>75</v>
      </c>
      <c r="BB72" s="166">
        <v>75</v>
      </c>
      <c r="BC72" s="166">
        <v>75</v>
      </c>
      <c r="BD72" s="241">
        <v>74</v>
      </c>
      <c r="BE72" s="166">
        <v>71</v>
      </c>
      <c r="BF72" s="166">
        <v>70</v>
      </c>
      <c r="BG72" s="166">
        <v>70</v>
      </c>
      <c r="BH72" s="166">
        <v>67</v>
      </c>
      <c r="BI72" s="166">
        <v>69</v>
      </c>
      <c r="BJ72" s="166">
        <v>70</v>
      </c>
      <c r="BK72" s="166">
        <v>75</v>
      </c>
      <c r="BL72" s="166">
        <v>68</v>
      </c>
      <c r="BM72" s="166">
        <v>67</v>
      </c>
      <c r="BN72" s="166">
        <v>66</v>
      </c>
      <c r="BO72" s="166">
        <v>66</v>
      </c>
      <c r="BP72" s="166">
        <v>66</v>
      </c>
      <c r="BQ72" s="166">
        <v>68</v>
      </c>
      <c r="BR72" s="166">
        <v>70</v>
      </c>
      <c r="BS72" s="166">
        <v>66</v>
      </c>
      <c r="BT72" s="241">
        <v>70</v>
      </c>
      <c r="BU72" s="241">
        <v>70</v>
      </c>
      <c r="BV72" s="241">
        <v>73</v>
      </c>
      <c r="BW72" s="166">
        <v>72</v>
      </c>
      <c r="BX72" s="166">
        <v>73</v>
      </c>
      <c r="BY72" s="166">
        <v>73</v>
      </c>
      <c r="BZ72" s="166">
        <v>74</v>
      </c>
      <c r="CA72" s="166">
        <v>77</v>
      </c>
      <c r="CB72" s="166">
        <v>75</v>
      </c>
      <c r="CC72" s="166">
        <v>74</v>
      </c>
      <c r="CD72" s="166">
        <v>75</v>
      </c>
      <c r="CE72" s="166">
        <v>74</v>
      </c>
      <c r="CF72" s="166">
        <v>73</v>
      </c>
      <c r="CG72" s="166">
        <v>74</v>
      </c>
      <c r="CH72" s="166">
        <v>78</v>
      </c>
      <c r="CI72" s="166">
        <v>76</v>
      </c>
      <c r="CJ72" s="166">
        <v>81</v>
      </c>
      <c r="CK72" s="166">
        <v>80</v>
      </c>
      <c r="CL72" s="166">
        <v>77</v>
      </c>
      <c r="CM72" s="166">
        <v>78</v>
      </c>
      <c r="CN72" s="166">
        <v>77</v>
      </c>
      <c r="CO72" s="166">
        <v>78</v>
      </c>
      <c r="CP72" s="166">
        <v>83</v>
      </c>
      <c r="CQ72" s="166">
        <v>85</v>
      </c>
      <c r="CR72" s="166">
        <v>87</v>
      </c>
      <c r="CS72" s="166">
        <v>83</v>
      </c>
      <c r="CT72" s="166">
        <v>89</v>
      </c>
      <c r="CU72" s="166">
        <v>90</v>
      </c>
      <c r="CV72" s="166">
        <v>90</v>
      </c>
      <c r="CW72" s="166">
        <v>90</v>
      </c>
      <c r="CX72" s="324">
        <v>90</v>
      </c>
      <c r="CY72" s="166">
        <v>85</v>
      </c>
      <c r="CZ72" s="166">
        <v>85</v>
      </c>
    </row>
    <row r="73" spans="1:104" ht="13.15" customHeight="1" x14ac:dyDescent="0.2">
      <c r="A73" s="81" t="str">
        <f t="shared" si="153"/>
        <v>Desert Valley Hospital - Client ID H3140</v>
      </c>
      <c r="B73" s="81" t="str">
        <f>B72</f>
        <v>PRIME EPO PLAN (Self-Insured)</v>
      </c>
      <c r="D73" s="20"/>
      <c r="E73" s="15"/>
      <c r="F73" s="69" t="s">
        <v>7</v>
      </c>
      <c r="G73" s="67">
        <f>SUM(G69:G72)</f>
        <v>634</v>
      </c>
      <c r="H73" s="70">
        <f>SUMPRODUCT(H69:H72,$G69:$G72)</f>
        <v>686481.45</v>
      </c>
      <c r="I73" s="70">
        <f>SUMPRODUCT(I69:I72,$G69:$G72)</f>
        <v>618784.97</v>
      </c>
      <c r="J73" s="70">
        <f>SUMPRODUCT(J69:J72,$G69:$G72)</f>
        <v>67696.479999999996</v>
      </c>
      <c r="K73" s="34"/>
      <c r="L73" s="34"/>
      <c r="M73" s="34"/>
      <c r="N73" s="67">
        <v>485</v>
      </c>
      <c r="O73" s="67">
        <v>489</v>
      </c>
      <c r="P73" s="67">
        <v>492</v>
      </c>
      <c r="Q73" s="67">
        <v>495</v>
      </c>
      <c r="R73" s="67">
        <v>492</v>
      </c>
      <c r="S73" s="67">
        <f t="shared" ref="S73:X73" si="154">SUM(S69:S72)</f>
        <v>492</v>
      </c>
      <c r="T73" s="67">
        <f t="shared" si="154"/>
        <v>495</v>
      </c>
      <c r="U73" s="67">
        <f t="shared" si="154"/>
        <v>495</v>
      </c>
      <c r="V73" s="67">
        <f t="shared" si="154"/>
        <v>495</v>
      </c>
      <c r="W73" s="67">
        <f t="shared" si="154"/>
        <v>492</v>
      </c>
      <c r="X73" s="67">
        <f t="shared" si="154"/>
        <v>496</v>
      </c>
      <c r="Y73" s="67">
        <f t="shared" ref="Y73:AD73" si="155">SUM(Y69:Y72)</f>
        <v>505</v>
      </c>
      <c r="Z73" s="67">
        <f t="shared" si="155"/>
        <v>515</v>
      </c>
      <c r="AA73" s="67">
        <f t="shared" si="155"/>
        <v>514</v>
      </c>
      <c r="AB73" s="67">
        <f t="shared" si="155"/>
        <v>513</v>
      </c>
      <c r="AC73" s="67">
        <f t="shared" si="155"/>
        <v>518</v>
      </c>
      <c r="AD73" s="67">
        <f t="shared" si="155"/>
        <v>509</v>
      </c>
      <c r="AE73" s="67">
        <f t="shared" ref="AE73:AJ73" si="156">SUM(AE69:AE72)</f>
        <v>507</v>
      </c>
      <c r="AF73" s="67">
        <f t="shared" si="156"/>
        <v>509</v>
      </c>
      <c r="AG73" s="67">
        <f t="shared" si="156"/>
        <v>507</v>
      </c>
      <c r="AH73" s="67">
        <f t="shared" si="156"/>
        <v>506</v>
      </c>
      <c r="AI73" s="67">
        <f t="shared" si="156"/>
        <v>503</v>
      </c>
      <c r="AJ73" s="67">
        <f t="shared" si="156"/>
        <v>506</v>
      </c>
      <c r="AK73" s="67">
        <f t="shared" ref="AK73:AP73" si="157">SUM(AK69:AK72)</f>
        <v>498</v>
      </c>
      <c r="AL73" s="67">
        <f t="shared" si="157"/>
        <v>532</v>
      </c>
      <c r="AM73" s="67">
        <f t="shared" si="157"/>
        <v>530</v>
      </c>
      <c r="AN73" s="67">
        <f t="shared" si="157"/>
        <v>513</v>
      </c>
      <c r="AO73" s="67">
        <f t="shared" si="157"/>
        <v>518</v>
      </c>
      <c r="AP73" s="67">
        <f t="shared" si="157"/>
        <v>524</v>
      </c>
      <c r="AQ73" s="67">
        <f t="shared" ref="AQ73:AV73" si="158">SUM(AQ69:AQ72)</f>
        <v>527</v>
      </c>
      <c r="AR73" s="67">
        <f t="shared" si="158"/>
        <v>519</v>
      </c>
      <c r="AS73" s="67">
        <f t="shared" si="158"/>
        <v>517</v>
      </c>
      <c r="AT73" s="67">
        <f t="shared" si="158"/>
        <v>510</v>
      </c>
      <c r="AU73" s="67">
        <f t="shared" si="158"/>
        <v>514</v>
      </c>
      <c r="AV73" s="67">
        <f t="shared" si="158"/>
        <v>509</v>
      </c>
      <c r="AW73" s="67">
        <f t="shared" ref="AW73:BB73" si="159">SUM(AW69:AW72)</f>
        <v>505</v>
      </c>
      <c r="AX73" s="67">
        <f t="shared" si="159"/>
        <v>521</v>
      </c>
      <c r="AY73" s="67">
        <f t="shared" si="159"/>
        <v>519</v>
      </c>
      <c r="AZ73" s="67">
        <f t="shared" si="159"/>
        <v>520</v>
      </c>
      <c r="BA73" s="67">
        <f t="shared" si="159"/>
        <v>517</v>
      </c>
      <c r="BB73" s="67">
        <f t="shared" si="159"/>
        <v>517</v>
      </c>
      <c r="BC73" s="67">
        <f t="shared" ref="BC73:BH73" si="160">SUM(BC69:BC72)</f>
        <v>502</v>
      </c>
      <c r="BD73" s="94">
        <f t="shared" si="160"/>
        <v>504</v>
      </c>
      <c r="BE73" s="67">
        <f t="shared" si="160"/>
        <v>501</v>
      </c>
      <c r="BF73" s="67">
        <f t="shared" si="160"/>
        <v>492</v>
      </c>
      <c r="BG73" s="67">
        <f t="shared" si="160"/>
        <v>489</v>
      </c>
      <c r="BH73" s="67">
        <f t="shared" si="160"/>
        <v>482</v>
      </c>
      <c r="BI73" s="67">
        <f t="shared" ref="BI73:BN73" si="161">SUM(BI69:BI72)</f>
        <v>481</v>
      </c>
      <c r="BJ73" s="67">
        <f t="shared" si="161"/>
        <v>498</v>
      </c>
      <c r="BK73" s="67">
        <f t="shared" si="161"/>
        <v>517</v>
      </c>
      <c r="BL73" s="67">
        <f t="shared" si="161"/>
        <v>489</v>
      </c>
      <c r="BM73" s="67">
        <f t="shared" si="161"/>
        <v>493</v>
      </c>
      <c r="BN73" s="67">
        <f t="shared" si="161"/>
        <v>484</v>
      </c>
      <c r="BO73" s="67">
        <f>SUM(BO69:BO72)</f>
        <v>475</v>
      </c>
      <c r="BP73" s="67">
        <f>SUM(BP69:BP72)</f>
        <v>477</v>
      </c>
      <c r="BQ73" s="67">
        <f>SUM(BQ69:BQ72)</f>
        <v>483</v>
      </c>
      <c r="BR73" s="67">
        <f>SUM(BR69:BR72)</f>
        <v>478</v>
      </c>
      <c r="BS73" s="67">
        <f>SUM(BS69:BS72)</f>
        <v>483</v>
      </c>
      <c r="BT73" s="94">
        <f t="shared" ref="BT73:BY73" si="162">SUM(BT69:BT72)</f>
        <v>482</v>
      </c>
      <c r="BU73" s="94">
        <f t="shared" si="162"/>
        <v>493</v>
      </c>
      <c r="BV73" s="94">
        <f t="shared" si="162"/>
        <v>508</v>
      </c>
      <c r="BW73" s="67">
        <f t="shared" si="162"/>
        <v>508</v>
      </c>
      <c r="BX73" s="67">
        <f t="shared" si="162"/>
        <v>502</v>
      </c>
      <c r="BY73" s="67">
        <f t="shared" si="162"/>
        <v>502</v>
      </c>
      <c r="BZ73" s="67">
        <f t="shared" ref="BZ73:CE73" si="163">SUM(BZ69:BZ72)</f>
        <v>509</v>
      </c>
      <c r="CA73" s="67">
        <f t="shared" si="163"/>
        <v>514</v>
      </c>
      <c r="CB73" s="67">
        <f t="shared" si="163"/>
        <v>512</v>
      </c>
      <c r="CC73" s="67">
        <f t="shared" si="163"/>
        <v>510</v>
      </c>
      <c r="CD73" s="67">
        <f t="shared" si="163"/>
        <v>522</v>
      </c>
      <c r="CE73" s="67">
        <f t="shared" si="163"/>
        <v>522</v>
      </c>
      <c r="CF73" s="67">
        <f t="shared" ref="CF73:CK73" si="164">SUM(CF69:CF72)</f>
        <v>525</v>
      </c>
      <c r="CG73" s="67">
        <f t="shared" si="164"/>
        <v>527</v>
      </c>
      <c r="CH73" s="67">
        <f t="shared" si="164"/>
        <v>557</v>
      </c>
      <c r="CI73" s="67">
        <f t="shared" si="164"/>
        <v>545</v>
      </c>
      <c r="CJ73" s="67">
        <f t="shared" si="164"/>
        <v>542</v>
      </c>
      <c r="CK73" s="67">
        <f t="shared" si="164"/>
        <v>542</v>
      </c>
      <c r="CL73" s="67">
        <f t="shared" ref="CL73:CQ73" si="165">SUM(CL69:CL72)</f>
        <v>539</v>
      </c>
      <c r="CM73" s="67">
        <f t="shared" si="165"/>
        <v>539</v>
      </c>
      <c r="CN73" s="67">
        <f t="shared" si="165"/>
        <v>537</v>
      </c>
      <c r="CO73" s="67">
        <f t="shared" si="165"/>
        <v>541</v>
      </c>
      <c r="CP73" s="67">
        <f t="shared" si="165"/>
        <v>548</v>
      </c>
      <c r="CQ73" s="67">
        <f t="shared" si="165"/>
        <v>562</v>
      </c>
      <c r="CR73" s="67">
        <f>SUM(CR69:CR72)</f>
        <v>563</v>
      </c>
      <c r="CS73" s="67">
        <f>SUM(CS69:CS72)</f>
        <v>575</v>
      </c>
      <c r="CT73" s="67">
        <f>SUM(CT69:CT72)</f>
        <v>602</v>
      </c>
      <c r="CU73" s="67">
        <v>598</v>
      </c>
      <c r="CV73" s="67">
        <f>SUM(CV69:CV72)</f>
        <v>622</v>
      </c>
      <c r="CW73" s="67">
        <f>SUM(CW69:CW72)</f>
        <v>634</v>
      </c>
      <c r="CX73" s="94">
        <f>SUM(CX69:CX72)</f>
        <v>632</v>
      </c>
      <c r="CY73" s="67">
        <f>SUM(CY69:CY72)</f>
        <v>642</v>
      </c>
      <c r="CZ73" s="67">
        <f>SUM(CZ69:CZ72)</f>
        <v>634</v>
      </c>
    </row>
    <row r="74" spans="1:104" s="14" customFormat="1" ht="13.15" customHeight="1" x14ac:dyDescent="0.2">
      <c r="A74" s="81" t="str">
        <f t="shared" si="153"/>
        <v>Desert Valley Hospital - Client ID H3140</v>
      </c>
      <c r="B74" s="81" t="str">
        <f>B73</f>
        <v>PRIME EPO PLAN (Self-Insured)</v>
      </c>
      <c r="C74" s="81"/>
      <c r="D74" s="20"/>
      <c r="E74" s="15"/>
      <c r="F74" s="12"/>
      <c r="G74" s="16"/>
      <c r="H74" s="21"/>
      <c r="I74" s="21"/>
      <c r="J74" s="21"/>
      <c r="K74" s="135"/>
      <c r="L74" s="135"/>
      <c r="M74" s="135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</row>
    <row r="75" spans="1:104" s="14" customFormat="1" ht="13.15" customHeight="1" x14ac:dyDescent="0.2">
      <c r="A75" s="81" t="str">
        <f t="shared" si="153"/>
        <v>Desert Valley Hospital - Client ID H3140</v>
      </c>
      <c r="B75" s="81" t="str">
        <f>D75</f>
        <v xml:space="preserve">PRIME VALUE PLAN (Self-Insured) </v>
      </c>
      <c r="C75" s="81" t="str">
        <f>A75&amp;B75&amp;F75</f>
        <v>Desert Valley Hospital - Client ID H3140PRIME VALUE PLAN (Self-Insured) EE</v>
      </c>
      <c r="D75" s="64" t="s">
        <v>22</v>
      </c>
      <c r="E75" s="65" t="str">
        <f>E4</f>
        <v>1/1/25 - 12/31/25</v>
      </c>
      <c r="F75" s="66" t="s">
        <v>11</v>
      </c>
      <c r="G75" s="165">
        <v>29</v>
      </c>
      <c r="H75" s="152">
        <v>518.77</v>
      </c>
      <c r="I75" s="152">
        <v>405.57</v>
      </c>
      <c r="J75" s="152">
        <v>113.2</v>
      </c>
      <c r="K75" s="27"/>
      <c r="L75" s="27"/>
      <c r="M75" s="27"/>
      <c r="N75" s="165">
        <v>21</v>
      </c>
      <c r="O75" s="165">
        <v>21</v>
      </c>
      <c r="P75" s="165">
        <v>21</v>
      </c>
      <c r="Q75" s="165">
        <v>21</v>
      </c>
      <c r="R75" s="165">
        <v>20</v>
      </c>
      <c r="S75" s="165">
        <v>18</v>
      </c>
      <c r="T75" s="165">
        <v>21</v>
      </c>
      <c r="U75" s="165">
        <v>21</v>
      </c>
      <c r="V75" s="165">
        <v>21</v>
      </c>
      <c r="W75" s="165">
        <v>22</v>
      </c>
      <c r="X75" s="165">
        <v>22</v>
      </c>
      <c r="Y75" s="165">
        <v>21</v>
      </c>
      <c r="Z75" s="165">
        <v>22</v>
      </c>
      <c r="AA75" s="165">
        <v>23</v>
      </c>
      <c r="AB75" s="165">
        <v>23</v>
      </c>
      <c r="AC75" s="165">
        <v>24</v>
      </c>
      <c r="AD75" s="165">
        <v>25</v>
      </c>
      <c r="AE75" s="165">
        <v>25</v>
      </c>
      <c r="AF75" s="165">
        <v>23</v>
      </c>
      <c r="AG75" s="165">
        <v>23</v>
      </c>
      <c r="AH75" s="165">
        <v>20</v>
      </c>
      <c r="AI75" s="165">
        <v>24</v>
      </c>
      <c r="AJ75" s="165">
        <v>25</v>
      </c>
      <c r="AK75" s="165">
        <v>25</v>
      </c>
      <c r="AL75" s="165">
        <v>24</v>
      </c>
      <c r="AM75" s="165">
        <v>24</v>
      </c>
      <c r="AN75" s="165">
        <v>28</v>
      </c>
      <c r="AO75" s="165">
        <v>31</v>
      </c>
      <c r="AP75" s="165">
        <v>32</v>
      </c>
      <c r="AQ75" s="165">
        <v>31</v>
      </c>
      <c r="AR75" s="165">
        <v>33</v>
      </c>
      <c r="AS75" s="165">
        <v>34</v>
      </c>
      <c r="AT75" s="165">
        <v>35</v>
      </c>
      <c r="AU75" s="165">
        <v>34</v>
      </c>
      <c r="AV75" s="165">
        <v>32</v>
      </c>
      <c r="AW75" s="165">
        <v>33</v>
      </c>
      <c r="AX75" s="165">
        <v>30</v>
      </c>
      <c r="AY75" s="165">
        <v>31</v>
      </c>
      <c r="AZ75" s="165">
        <v>32</v>
      </c>
      <c r="BA75" s="165">
        <v>30</v>
      </c>
      <c r="BB75" s="165">
        <v>30</v>
      </c>
      <c r="BC75" s="165">
        <v>34</v>
      </c>
      <c r="BD75" s="240">
        <v>33</v>
      </c>
      <c r="BE75" s="165">
        <v>33</v>
      </c>
      <c r="BF75" s="165">
        <v>33</v>
      </c>
      <c r="BG75" s="165">
        <v>31</v>
      </c>
      <c r="BH75" s="165">
        <v>32</v>
      </c>
      <c r="BI75" s="165">
        <v>34</v>
      </c>
      <c r="BJ75" s="165">
        <v>36</v>
      </c>
      <c r="BK75" s="165">
        <v>38</v>
      </c>
      <c r="BL75" s="165">
        <v>34</v>
      </c>
      <c r="BM75" s="165">
        <v>34</v>
      </c>
      <c r="BN75" s="165">
        <v>34</v>
      </c>
      <c r="BO75" s="165">
        <v>34</v>
      </c>
      <c r="BP75" s="165">
        <v>35</v>
      </c>
      <c r="BQ75" s="165">
        <v>31</v>
      </c>
      <c r="BR75" s="165">
        <v>31</v>
      </c>
      <c r="BS75" s="165">
        <v>27</v>
      </c>
      <c r="BT75" s="240">
        <v>27</v>
      </c>
      <c r="BU75" s="240">
        <v>29</v>
      </c>
      <c r="BV75" s="240">
        <v>30</v>
      </c>
      <c r="BW75" s="165">
        <v>30</v>
      </c>
      <c r="BX75" s="165">
        <v>28</v>
      </c>
      <c r="BY75" s="165">
        <v>28</v>
      </c>
      <c r="BZ75" s="165">
        <v>25</v>
      </c>
      <c r="CA75" s="165">
        <v>25</v>
      </c>
      <c r="CB75" s="165">
        <v>25</v>
      </c>
      <c r="CC75" s="165">
        <v>24</v>
      </c>
      <c r="CD75" s="165">
        <v>24</v>
      </c>
      <c r="CE75" s="165">
        <v>24</v>
      </c>
      <c r="CF75" s="165">
        <v>26</v>
      </c>
      <c r="CG75" s="165">
        <v>27</v>
      </c>
      <c r="CH75" s="165">
        <v>26</v>
      </c>
      <c r="CI75" s="165">
        <v>24</v>
      </c>
      <c r="CJ75" s="165">
        <v>24</v>
      </c>
      <c r="CK75" s="165">
        <v>24</v>
      </c>
      <c r="CL75" s="165">
        <v>23</v>
      </c>
      <c r="CM75" s="165">
        <v>23</v>
      </c>
      <c r="CN75" s="165">
        <v>21</v>
      </c>
      <c r="CO75" s="165">
        <v>22</v>
      </c>
      <c r="CP75" s="165">
        <v>21</v>
      </c>
      <c r="CQ75" s="165">
        <v>23</v>
      </c>
      <c r="CR75" s="165">
        <v>24</v>
      </c>
      <c r="CS75" s="165">
        <v>24</v>
      </c>
      <c r="CT75" s="165">
        <v>26</v>
      </c>
      <c r="CU75" s="165">
        <v>25</v>
      </c>
      <c r="CV75" s="165">
        <v>25</v>
      </c>
      <c r="CW75" s="165">
        <v>25</v>
      </c>
      <c r="CX75" s="323">
        <v>26</v>
      </c>
      <c r="CY75" s="165">
        <v>27</v>
      </c>
      <c r="CZ75" s="165">
        <v>29</v>
      </c>
    </row>
    <row r="76" spans="1:104" s="14" customFormat="1" ht="13.15" customHeight="1" x14ac:dyDescent="0.2">
      <c r="A76" s="81" t="str">
        <f t="shared" si="153"/>
        <v>Desert Valley Hospital - Client ID H3140</v>
      </c>
      <c r="B76" s="81" t="str">
        <f t="shared" ref="B76:B84" si="166">B75</f>
        <v xml:space="preserve">PRIME VALUE PLAN (Self-Insured) </v>
      </c>
      <c r="C76" s="81" t="str">
        <f>A76&amp;B76&amp;F76</f>
        <v>Desert Valley Hospital - Client ID H3140PRIME VALUE PLAN (Self-Insured) EE &amp; Spouse</v>
      </c>
      <c r="D76" s="22"/>
      <c r="E76" s="15"/>
      <c r="F76" s="66" t="s">
        <v>18</v>
      </c>
      <c r="G76" s="165">
        <v>3</v>
      </c>
      <c r="H76" s="152">
        <v>1037.57</v>
      </c>
      <c r="I76" s="152">
        <f>+H76-J76</f>
        <v>796.58999999999992</v>
      </c>
      <c r="J76" s="152">
        <v>240.98000000000002</v>
      </c>
      <c r="K76" s="27"/>
      <c r="L76" s="27"/>
      <c r="M76" s="27"/>
      <c r="N76" s="165">
        <v>1</v>
      </c>
      <c r="O76" s="165">
        <v>2</v>
      </c>
      <c r="P76" s="165">
        <v>2</v>
      </c>
      <c r="Q76" s="165">
        <v>2</v>
      </c>
      <c r="R76" s="165">
        <v>3</v>
      </c>
      <c r="S76" s="165">
        <v>3</v>
      </c>
      <c r="T76" s="165">
        <v>2</v>
      </c>
      <c r="U76" s="165">
        <v>2</v>
      </c>
      <c r="V76" s="165">
        <v>2</v>
      </c>
      <c r="W76" s="165">
        <v>2</v>
      </c>
      <c r="X76" s="165">
        <v>2</v>
      </c>
      <c r="Y76" s="165">
        <v>3</v>
      </c>
      <c r="Z76" s="165">
        <v>3</v>
      </c>
      <c r="AA76" s="165">
        <v>3</v>
      </c>
      <c r="AB76" s="165">
        <v>3</v>
      </c>
      <c r="AC76" s="165">
        <v>2</v>
      </c>
      <c r="AD76" s="165">
        <v>2</v>
      </c>
      <c r="AE76" s="165">
        <v>2</v>
      </c>
      <c r="AF76" s="165">
        <v>2</v>
      </c>
      <c r="AG76" s="165">
        <v>2</v>
      </c>
      <c r="AH76" s="165">
        <v>2</v>
      </c>
      <c r="AI76" s="165">
        <v>2</v>
      </c>
      <c r="AJ76" s="165">
        <v>3</v>
      </c>
      <c r="AK76" s="165">
        <v>3</v>
      </c>
      <c r="AL76" s="165">
        <v>2</v>
      </c>
      <c r="AM76" s="165">
        <v>2</v>
      </c>
      <c r="AN76" s="165">
        <v>2</v>
      </c>
      <c r="AO76" s="165">
        <v>2</v>
      </c>
      <c r="AP76" s="165">
        <v>2</v>
      </c>
      <c r="AQ76" s="165">
        <v>2</v>
      </c>
      <c r="AR76" s="165">
        <v>2</v>
      </c>
      <c r="AS76" s="165">
        <v>2</v>
      </c>
      <c r="AT76" s="165">
        <v>2</v>
      </c>
      <c r="AU76" s="165">
        <v>2</v>
      </c>
      <c r="AV76" s="165">
        <v>2</v>
      </c>
      <c r="AW76" s="165">
        <v>2</v>
      </c>
      <c r="AX76" s="165">
        <v>2</v>
      </c>
      <c r="AY76" s="165">
        <v>1</v>
      </c>
      <c r="AZ76" s="165">
        <v>1</v>
      </c>
      <c r="BA76" s="165">
        <v>1</v>
      </c>
      <c r="BB76" s="165">
        <v>1</v>
      </c>
      <c r="BC76" s="165">
        <v>0</v>
      </c>
      <c r="BD76" s="240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1</v>
      </c>
      <c r="BL76" s="165">
        <v>1</v>
      </c>
      <c r="BM76" s="165">
        <v>1</v>
      </c>
      <c r="BN76" s="165">
        <v>1</v>
      </c>
      <c r="BO76" s="165">
        <v>1</v>
      </c>
      <c r="BP76" s="165">
        <v>1</v>
      </c>
      <c r="BQ76" s="165">
        <v>1</v>
      </c>
      <c r="BR76" s="165">
        <v>1</v>
      </c>
      <c r="BS76" s="165">
        <v>1</v>
      </c>
      <c r="BT76" s="240">
        <v>1</v>
      </c>
      <c r="BU76" s="240">
        <v>1</v>
      </c>
      <c r="BV76" s="240">
        <v>1</v>
      </c>
      <c r="BW76" s="165">
        <v>2</v>
      </c>
      <c r="BX76" s="165">
        <v>2</v>
      </c>
      <c r="BY76" s="165">
        <v>2</v>
      </c>
      <c r="BZ76" s="165">
        <v>1</v>
      </c>
      <c r="CA76" s="165">
        <v>1</v>
      </c>
      <c r="CB76" s="165">
        <v>1</v>
      </c>
      <c r="CC76" s="165">
        <v>1</v>
      </c>
      <c r="CD76" s="165">
        <v>1</v>
      </c>
      <c r="CE76" s="165">
        <v>1</v>
      </c>
      <c r="CF76" s="165">
        <v>1</v>
      </c>
      <c r="CG76" s="165">
        <v>1</v>
      </c>
      <c r="CH76" s="165">
        <v>3</v>
      </c>
      <c r="CI76" s="165">
        <v>3</v>
      </c>
      <c r="CJ76" s="165">
        <v>4</v>
      </c>
      <c r="CK76" s="165">
        <v>4</v>
      </c>
      <c r="CL76" s="165">
        <v>4</v>
      </c>
      <c r="CM76" s="165">
        <v>4</v>
      </c>
      <c r="CN76" s="165">
        <v>3</v>
      </c>
      <c r="CO76" s="165">
        <v>3</v>
      </c>
      <c r="CP76" s="165">
        <v>3</v>
      </c>
      <c r="CQ76" s="165">
        <v>3</v>
      </c>
      <c r="CR76" s="165">
        <v>3</v>
      </c>
      <c r="CS76" s="165">
        <v>2</v>
      </c>
      <c r="CT76" s="165">
        <v>2</v>
      </c>
      <c r="CU76" s="165">
        <v>2</v>
      </c>
      <c r="CV76" s="165">
        <v>2</v>
      </c>
      <c r="CW76" s="165">
        <v>3</v>
      </c>
      <c r="CX76" s="323">
        <v>3</v>
      </c>
      <c r="CY76" s="165">
        <v>3</v>
      </c>
      <c r="CZ76" s="165">
        <v>3</v>
      </c>
    </row>
    <row r="77" spans="1:104" s="14" customFormat="1" ht="13.15" customHeight="1" x14ac:dyDescent="0.2">
      <c r="A77" s="81" t="str">
        <f t="shared" si="153"/>
        <v>Desert Valley Hospital - Client ID H3140</v>
      </c>
      <c r="B77" s="81" t="str">
        <f t="shared" si="166"/>
        <v xml:space="preserve">PRIME VALUE PLAN (Self-Insured) </v>
      </c>
      <c r="C77" s="81" t="str">
        <f>A77&amp;B77&amp;F77</f>
        <v>Desert Valley Hospital - Client ID H3140PRIME VALUE PLAN (Self-Insured) EE &amp; Child(ren)</v>
      </c>
      <c r="D77" s="22"/>
      <c r="E77" s="15"/>
      <c r="F77" s="66" t="s">
        <v>19</v>
      </c>
      <c r="G77" s="165">
        <v>10</v>
      </c>
      <c r="H77" s="152">
        <v>933.8</v>
      </c>
      <c r="I77" s="152">
        <f>+H77-J77</f>
        <v>732.57999999999993</v>
      </c>
      <c r="J77" s="152">
        <v>201.22000000000003</v>
      </c>
      <c r="K77" s="27"/>
      <c r="L77" s="27"/>
      <c r="M77" s="27"/>
      <c r="N77" s="165">
        <v>6</v>
      </c>
      <c r="O77" s="165">
        <v>7</v>
      </c>
      <c r="P77" s="165">
        <v>7</v>
      </c>
      <c r="Q77" s="165">
        <v>8</v>
      </c>
      <c r="R77" s="165">
        <v>8</v>
      </c>
      <c r="S77" s="165">
        <v>8</v>
      </c>
      <c r="T77" s="165">
        <v>8</v>
      </c>
      <c r="U77" s="165">
        <v>7</v>
      </c>
      <c r="V77" s="165">
        <v>7</v>
      </c>
      <c r="W77" s="165">
        <v>7</v>
      </c>
      <c r="X77" s="165">
        <v>7</v>
      </c>
      <c r="Y77" s="165">
        <v>8</v>
      </c>
      <c r="Z77" s="165">
        <v>5</v>
      </c>
      <c r="AA77" s="165">
        <v>5</v>
      </c>
      <c r="AB77" s="165">
        <v>5</v>
      </c>
      <c r="AC77" s="165">
        <v>4</v>
      </c>
      <c r="AD77" s="165">
        <v>5</v>
      </c>
      <c r="AE77" s="165">
        <v>5</v>
      </c>
      <c r="AF77" s="165">
        <v>5</v>
      </c>
      <c r="AG77" s="165">
        <v>5</v>
      </c>
      <c r="AH77" s="165">
        <v>4</v>
      </c>
      <c r="AI77" s="165">
        <v>5</v>
      </c>
      <c r="AJ77" s="165">
        <v>6</v>
      </c>
      <c r="AK77" s="165">
        <v>6</v>
      </c>
      <c r="AL77" s="165">
        <v>8</v>
      </c>
      <c r="AM77" s="165">
        <v>9</v>
      </c>
      <c r="AN77" s="165">
        <v>8</v>
      </c>
      <c r="AO77" s="165">
        <v>5</v>
      </c>
      <c r="AP77" s="165">
        <v>6</v>
      </c>
      <c r="AQ77" s="165">
        <v>8</v>
      </c>
      <c r="AR77" s="165">
        <v>8</v>
      </c>
      <c r="AS77" s="165">
        <v>7</v>
      </c>
      <c r="AT77" s="165">
        <v>8</v>
      </c>
      <c r="AU77" s="165">
        <v>7</v>
      </c>
      <c r="AV77" s="165">
        <v>7</v>
      </c>
      <c r="AW77" s="165">
        <v>8</v>
      </c>
      <c r="AX77" s="165">
        <v>8</v>
      </c>
      <c r="AY77" s="165">
        <v>8</v>
      </c>
      <c r="AZ77" s="165">
        <v>7</v>
      </c>
      <c r="BA77" s="165">
        <v>8</v>
      </c>
      <c r="BB77" s="165">
        <v>8</v>
      </c>
      <c r="BC77" s="165">
        <v>7</v>
      </c>
      <c r="BD77" s="240">
        <v>7</v>
      </c>
      <c r="BE77" s="165">
        <v>7</v>
      </c>
      <c r="BF77" s="165">
        <v>8</v>
      </c>
      <c r="BG77" s="165">
        <v>8</v>
      </c>
      <c r="BH77" s="165">
        <v>8</v>
      </c>
      <c r="BI77" s="165">
        <v>7</v>
      </c>
      <c r="BJ77" s="165">
        <v>7</v>
      </c>
      <c r="BK77" s="165">
        <v>7</v>
      </c>
      <c r="BL77" s="165">
        <v>5</v>
      </c>
      <c r="BM77" s="165">
        <v>5</v>
      </c>
      <c r="BN77" s="165">
        <v>5</v>
      </c>
      <c r="BO77" s="165">
        <v>5</v>
      </c>
      <c r="BP77" s="165">
        <v>6</v>
      </c>
      <c r="BQ77" s="165">
        <v>6</v>
      </c>
      <c r="BR77" s="165">
        <v>8</v>
      </c>
      <c r="BS77" s="165">
        <v>8</v>
      </c>
      <c r="BT77" s="240">
        <v>7</v>
      </c>
      <c r="BU77" s="240">
        <v>9</v>
      </c>
      <c r="BV77" s="240">
        <v>9</v>
      </c>
      <c r="BW77" s="165">
        <v>9</v>
      </c>
      <c r="BX77" s="165">
        <v>8</v>
      </c>
      <c r="BY77" s="165">
        <v>8</v>
      </c>
      <c r="BZ77" s="165">
        <v>10</v>
      </c>
      <c r="CA77" s="165">
        <v>9</v>
      </c>
      <c r="CB77" s="165">
        <v>9</v>
      </c>
      <c r="CC77" s="165">
        <v>9</v>
      </c>
      <c r="CD77" s="165">
        <v>9</v>
      </c>
      <c r="CE77" s="165">
        <v>7</v>
      </c>
      <c r="CF77" s="165">
        <v>7</v>
      </c>
      <c r="CG77" s="165">
        <v>8</v>
      </c>
      <c r="CH77" s="165">
        <v>7</v>
      </c>
      <c r="CI77" s="165">
        <v>8</v>
      </c>
      <c r="CJ77" s="165">
        <v>10</v>
      </c>
      <c r="CK77" s="165">
        <v>8</v>
      </c>
      <c r="CL77" s="165">
        <v>9</v>
      </c>
      <c r="CM77" s="165">
        <v>9</v>
      </c>
      <c r="CN77" s="165">
        <v>11</v>
      </c>
      <c r="CO77" s="165">
        <v>11</v>
      </c>
      <c r="CP77" s="165">
        <v>8</v>
      </c>
      <c r="CQ77" s="165">
        <v>8</v>
      </c>
      <c r="CR77" s="165">
        <v>9</v>
      </c>
      <c r="CS77" s="165">
        <v>8</v>
      </c>
      <c r="CT77" s="165">
        <v>8</v>
      </c>
      <c r="CU77" s="165">
        <v>9</v>
      </c>
      <c r="CV77" s="165">
        <v>11</v>
      </c>
      <c r="CW77" s="165">
        <v>10</v>
      </c>
      <c r="CX77" s="323">
        <v>10</v>
      </c>
      <c r="CY77" s="165">
        <v>9</v>
      </c>
      <c r="CZ77" s="165">
        <v>10</v>
      </c>
    </row>
    <row r="78" spans="1:104" s="14" customFormat="1" ht="13.15" customHeight="1" x14ac:dyDescent="0.2">
      <c r="A78" s="81" t="str">
        <f t="shared" si="153"/>
        <v>Desert Valley Hospital - Client ID H3140</v>
      </c>
      <c r="B78" s="81" t="str">
        <f t="shared" si="166"/>
        <v xml:space="preserve">PRIME VALUE PLAN (Self-Insured) </v>
      </c>
      <c r="C78" s="81" t="str">
        <f>A78&amp;B78&amp;F78</f>
        <v>Desert Valley Hospital - Client ID H3140PRIME VALUE PLAN (Self-Insured) EE &amp; Family</v>
      </c>
      <c r="D78" s="22"/>
      <c r="E78" s="15"/>
      <c r="F78" s="66" t="s">
        <v>12</v>
      </c>
      <c r="G78" s="166">
        <v>3</v>
      </c>
      <c r="H78" s="153">
        <v>1556.37</v>
      </c>
      <c r="I78" s="153">
        <f>+H78-J78</f>
        <v>1154.78</v>
      </c>
      <c r="J78" s="153">
        <v>401.58999999999992</v>
      </c>
      <c r="K78" s="134"/>
      <c r="L78" s="134"/>
      <c r="M78" s="134"/>
      <c r="N78" s="166">
        <v>5</v>
      </c>
      <c r="O78" s="166">
        <v>5</v>
      </c>
      <c r="P78" s="166">
        <v>5</v>
      </c>
      <c r="Q78" s="166">
        <v>6</v>
      </c>
      <c r="R78" s="166">
        <v>6</v>
      </c>
      <c r="S78" s="166">
        <v>4</v>
      </c>
      <c r="T78" s="166">
        <v>4</v>
      </c>
      <c r="U78" s="166">
        <v>4</v>
      </c>
      <c r="V78" s="166">
        <v>4</v>
      </c>
      <c r="W78" s="166">
        <v>4</v>
      </c>
      <c r="X78" s="166">
        <v>4</v>
      </c>
      <c r="Y78" s="166">
        <v>3</v>
      </c>
      <c r="Z78" s="166">
        <v>3</v>
      </c>
      <c r="AA78" s="166">
        <v>3</v>
      </c>
      <c r="AB78" s="166">
        <v>3</v>
      </c>
      <c r="AC78" s="166">
        <v>3</v>
      </c>
      <c r="AD78" s="166">
        <v>3</v>
      </c>
      <c r="AE78" s="166">
        <v>3</v>
      </c>
      <c r="AF78" s="166">
        <v>3</v>
      </c>
      <c r="AG78" s="166">
        <v>3</v>
      </c>
      <c r="AH78" s="166">
        <v>1</v>
      </c>
      <c r="AI78" s="166">
        <v>2</v>
      </c>
      <c r="AJ78" s="166">
        <v>2</v>
      </c>
      <c r="AK78" s="166">
        <v>2</v>
      </c>
      <c r="AL78" s="166">
        <v>3</v>
      </c>
      <c r="AM78" s="166">
        <v>3</v>
      </c>
      <c r="AN78" s="166">
        <v>3</v>
      </c>
      <c r="AO78" s="166">
        <v>3</v>
      </c>
      <c r="AP78" s="166">
        <v>3</v>
      </c>
      <c r="AQ78" s="166">
        <v>2</v>
      </c>
      <c r="AR78" s="166">
        <v>3</v>
      </c>
      <c r="AS78" s="166">
        <v>3</v>
      </c>
      <c r="AT78" s="166">
        <v>3</v>
      </c>
      <c r="AU78" s="166">
        <v>3</v>
      </c>
      <c r="AV78" s="166">
        <v>3</v>
      </c>
      <c r="AW78" s="166">
        <v>2</v>
      </c>
      <c r="AX78" s="166">
        <v>1</v>
      </c>
      <c r="AY78" s="166">
        <v>1</v>
      </c>
      <c r="AZ78" s="166">
        <v>1</v>
      </c>
      <c r="BA78" s="166">
        <v>1</v>
      </c>
      <c r="BB78" s="166">
        <v>1</v>
      </c>
      <c r="BC78" s="166">
        <v>1</v>
      </c>
      <c r="BD78" s="241">
        <v>1</v>
      </c>
      <c r="BE78" s="166">
        <v>1</v>
      </c>
      <c r="BF78" s="166">
        <v>1</v>
      </c>
      <c r="BG78" s="166">
        <v>1</v>
      </c>
      <c r="BH78" s="166">
        <v>0</v>
      </c>
      <c r="BI78" s="166">
        <v>1</v>
      </c>
      <c r="BJ78" s="166">
        <v>1</v>
      </c>
      <c r="BK78" s="166">
        <v>1</v>
      </c>
      <c r="BL78" s="166">
        <v>1</v>
      </c>
      <c r="BM78" s="166">
        <v>1</v>
      </c>
      <c r="BN78" s="166">
        <v>1</v>
      </c>
      <c r="BO78" s="166">
        <v>1</v>
      </c>
      <c r="BP78" s="166">
        <v>1</v>
      </c>
      <c r="BQ78" s="166">
        <v>1</v>
      </c>
      <c r="BR78" s="166">
        <v>0</v>
      </c>
      <c r="BS78" s="166">
        <v>0</v>
      </c>
      <c r="BT78" s="241">
        <v>0</v>
      </c>
      <c r="BU78" s="241">
        <v>1</v>
      </c>
      <c r="BV78" s="241">
        <v>1</v>
      </c>
      <c r="BW78" s="166">
        <v>2</v>
      </c>
      <c r="BX78" s="166">
        <v>2</v>
      </c>
      <c r="BY78" s="166">
        <v>2</v>
      </c>
      <c r="BZ78" s="166">
        <v>2</v>
      </c>
      <c r="CA78" s="166">
        <v>2</v>
      </c>
      <c r="CB78" s="166">
        <v>2</v>
      </c>
      <c r="CC78" s="166">
        <v>2</v>
      </c>
      <c r="CD78" s="166">
        <v>2</v>
      </c>
      <c r="CE78" s="166">
        <v>2</v>
      </c>
      <c r="CF78" s="166">
        <v>2</v>
      </c>
      <c r="CG78" s="166">
        <v>2</v>
      </c>
      <c r="CH78" s="166">
        <v>1</v>
      </c>
      <c r="CI78" s="166">
        <v>1</v>
      </c>
      <c r="CJ78" s="166">
        <v>1</v>
      </c>
      <c r="CK78" s="166">
        <v>1</v>
      </c>
      <c r="CL78" s="166">
        <v>1</v>
      </c>
      <c r="CM78" s="166">
        <v>1</v>
      </c>
      <c r="CN78" s="166">
        <v>1</v>
      </c>
      <c r="CO78" s="166">
        <v>1</v>
      </c>
      <c r="CP78" s="166">
        <v>2</v>
      </c>
      <c r="CQ78" s="166">
        <v>2</v>
      </c>
      <c r="CR78" s="166">
        <v>2</v>
      </c>
      <c r="CS78" s="166">
        <v>3</v>
      </c>
      <c r="CT78" s="166">
        <v>3</v>
      </c>
      <c r="CU78" s="166">
        <v>3</v>
      </c>
      <c r="CV78" s="166">
        <v>4</v>
      </c>
      <c r="CW78" s="166">
        <v>3</v>
      </c>
      <c r="CX78" s="324">
        <v>3</v>
      </c>
      <c r="CY78" s="166">
        <v>3</v>
      </c>
      <c r="CZ78" s="166">
        <v>3</v>
      </c>
    </row>
    <row r="79" spans="1:104" s="14" customFormat="1" ht="13.15" customHeight="1" x14ac:dyDescent="0.2">
      <c r="A79" s="81" t="str">
        <f t="shared" si="153"/>
        <v>Desert Valley Hospital - Client ID H3140</v>
      </c>
      <c r="B79" s="81" t="str">
        <f t="shared" si="166"/>
        <v xml:space="preserve">PRIME VALUE PLAN (Self-Insured) </v>
      </c>
      <c r="C79" s="81"/>
      <c r="D79" s="20"/>
      <c r="E79" s="15"/>
      <c r="F79" s="69" t="s">
        <v>7</v>
      </c>
      <c r="G79" s="67">
        <f>SUM(G75:G78)</f>
        <v>45</v>
      </c>
      <c r="H79" s="70">
        <f>SUMPRODUCT(H75:H78,$G75:$G78)</f>
        <v>32164.15</v>
      </c>
      <c r="I79" s="70">
        <f>SUMPRODUCT(I75:I78,$G75:$G78)</f>
        <v>24941.439999999999</v>
      </c>
      <c r="J79" s="70">
        <f>SUMPRODUCT(J75:J78,$G75:$G78)</f>
        <v>7222.71</v>
      </c>
      <c r="K79" s="34"/>
      <c r="L79" s="34"/>
      <c r="M79" s="34"/>
      <c r="N79" s="67">
        <v>33</v>
      </c>
      <c r="O79" s="67">
        <v>35</v>
      </c>
      <c r="P79" s="67">
        <v>35</v>
      </c>
      <c r="Q79" s="67">
        <v>37</v>
      </c>
      <c r="R79" s="67">
        <v>37</v>
      </c>
      <c r="S79" s="67">
        <f t="shared" ref="S79:X79" si="167">SUM(S75:S78)</f>
        <v>33</v>
      </c>
      <c r="T79" s="67">
        <f t="shared" si="167"/>
        <v>35</v>
      </c>
      <c r="U79" s="67">
        <f t="shared" si="167"/>
        <v>34</v>
      </c>
      <c r="V79" s="67">
        <f t="shared" si="167"/>
        <v>34</v>
      </c>
      <c r="W79" s="67">
        <f t="shared" si="167"/>
        <v>35</v>
      </c>
      <c r="X79" s="67">
        <f t="shared" si="167"/>
        <v>35</v>
      </c>
      <c r="Y79" s="67">
        <f t="shared" ref="Y79:AD79" si="168">SUM(Y75:Y78)</f>
        <v>35</v>
      </c>
      <c r="Z79" s="67">
        <f t="shared" si="168"/>
        <v>33</v>
      </c>
      <c r="AA79" s="67">
        <f t="shared" si="168"/>
        <v>34</v>
      </c>
      <c r="AB79" s="67">
        <f t="shared" si="168"/>
        <v>34</v>
      </c>
      <c r="AC79" s="67">
        <f t="shared" si="168"/>
        <v>33</v>
      </c>
      <c r="AD79" s="67">
        <f t="shared" si="168"/>
        <v>35</v>
      </c>
      <c r="AE79" s="67">
        <f t="shared" ref="AE79:AJ79" si="169">SUM(AE75:AE78)</f>
        <v>35</v>
      </c>
      <c r="AF79" s="67">
        <f t="shared" si="169"/>
        <v>33</v>
      </c>
      <c r="AG79" s="67">
        <f t="shared" si="169"/>
        <v>33</v>
      </c>
      <c r="AH79" s="67">
        <f t="shared" si="169"/>
        <v>27</v>
      </c>
      <c r="AI79" s="67">
        <f t="shared" si="169"/>
        <v>33</v>
      </c>
      <c r="AJ79" s="67">
        <f t="shared" si="169"/>
        <v>36</v>
      </c>
      <c r="AK79" s="67">
        <f t="shared" ref="AK79:AP79" si="170">SUM(AK75:AK78)</f>
        <v>36</v>
      </c>
      <c r="AL79" s="67">
        <f t="shared" si="170"/>
        <v>37</v>
      </c>
      <c r="AM79" s="67">
        <f t="shared" si="170"/>
        <v>38</v>
      </c>
      <c r="AN79" s="67">
        <f t="shared" si="170"/>
        <v>41</v>
      </c>
      <c r="AO79" s="67">
        <f t="shared" si="170"/>
        <v>41</v>
      </c>
      <c r="AP79" s="67">
        <f t="shared" si="170"/>
        <v>43</v>
      </c>
      <c r="AQ79" s="67">
        <f t="shared" ref="AQ79:AV79" si="171">SUM(AQ75:AQ78)</f>
        <v>43</v>
      </c>
      <c r="AR79" s="67">
        <f t="shared" si="171"/>
        <v>46</v>
      </c>
      <c r="AS79" s="67">
        <f t="shared" si="171"/>
        <v>46</v>
      </c>
      <c r="AT79" s="67">
        <f t="shared" si="171"/>
        <v>48</v>
      </c>
      <c r="AU79" s="67">
        <f t="shared" si="171"/>
        <v>46</v>
      </c>
      <c r="AV79" s="67">
        <f t="shared" si="171"/>
        <v>44</v>
      </c>
      <c r="AW79" s="67">
        <f t="shared" ref="AW79:BB79" si="172">SUM(AW75:AW78)</f>
        <v>45</v>
      </c>
      <c r="AX79" s="67">
        <f t="shared" si="172"/>
        <v>41</v>
      </c>
      <c r="AY79" s="67">
        <f t="shared" si="172"/>
        <v>41</v>
      </c>
      <c r="AZ79" s="67">
        <f t="shared" si="172"/>
        <v>41</v>
      </c>
      <c r="BA79" s="67">
        <f t="shared" si="172"/>
        <v>40</v>
      </c>
      <c r="BB79" s="67">
        <f t="shared" si="172"/>
        <v>40</v>
      </c>
      <c r="BC79" s="67">
        <f t="shared" ref="BC79:BH79" si="173">SUM(BC75:BC78)</f>
        <v>42</v>
      </c>
      <c r="BD79" s="94">
        <f t="shared" si="173"/>
        <v>41</v>
      </c>
      <c r="BE79" s="67">
        <f t="shared" si="173"/>
        <v>41</v>
      </c>
      <c r="BF79" s="67">
        <f t="shared" si="173"/>
        <v>42</v>
      </c>
      <c r="BG79" s="67">
        <f t="shared" si="173"/>
        <v>40</v>
      </c>
      <c r="BH79" s="67">
        <f t="shared" si="173"/>
        <v>40</v>
      </c>
      <c r="BI79" s="67">
        <f t="shared" ref="BI79:BN79" si="174">SUM(BI75:BI78)</f>
        <v>42</v>
      </c>
      <c r="BJ79" s="67">
        <f t="shared" si="174"/>
        <v>44</v>
      </c>
      <c r="BK79" s="67">
        <f t="shared" si="174"/>
        <v>47</v>
      </c>
      <c r="BL79" s="67">
        <f t="shared" si="174"/>
        <v>41</v>
      </c>
      <c r="BM79" s="67">
        <f t="shared" si="174"/>
        <v>41</v>
      </c>
      <c r="BN79" s="67">
        <f t="shared" si="174"/>
        <v>41</v>
      </c>
      <c r="BO79" s="67">
        <f>SUM(BO75:BO78)</f>
        <v>41</v>
      </c>
      <c r="BP79" s="67">
        <f>SUM(BP75:BP78)</f>
        <v>43</v>
      </c>
      <c r="BQ79" s="67">
        <f>SUM(BQ75:BQ78)</f>
        <v>39</v>
      </c>
      <c r="BR79" s="67">
        <f>SUM(BR75:BR78)</f>
        <v>40</v>
      </c>
      <c r="BS79" s="67">
        <f>SUM(BS75:BS78)</f>
        <v>36</v>
      </c>
      <c r="BT79" s="94">
        <f t="shared" ref="BT79:BY79" si="175">SUM(BT75:BT78)</f>
        <v>35</v>
      </c>
      <c r="BU79" s="94">
        <f t="shared" si="175"/>
        <v>40</v>
      </c>
      <c r="BV79" s="94">
        <f t="shared" si="175"/>
        <v>41</v>
      </c>
      <c r="BW79" s="67">
        <f t="shared" si="175"/>
        <v>43</v>
      </c>
      <c r="BX79" s="67">
        <f t="shared" si="175"/>
        <v>40</v>
      </c>
      <c r="BY79" s="67">
        <f t="shared" si="175"/>
        <v>40</v>
      </c>
      <c r="BZ79" s="67">
        <f t="shared" ref="BZ79:CE79" si="176">SUM(BZ75:BZ78)</f>
        <v>38</v>
      </c>
      <c r="CA79" s="67">
        <f t="shared" si="176"/>
        <v>37</v>
      </c>
      <c r="CB79" s="67">
        <f t="shared" si="176"/>
        <v>37</v>
      </c>
      <c r="CC79" s="67">
        <f t="shared" si="176"/>
        <v>36</v>
      </c>
      <c r="CD79" s="67">
        <f t="shared" si="176"/>
        <v>36</v>
      </c>
      <c r="CE79" s="67">
        <f t="shared" si="176"/>
        <v>34</v>
      </c>
      <c r="CF79" s="67">
        <f t="shared" ref="CF79:CK79" si="177">SUM(CF75:CF78)</f>
        <v>36</v>
      </c>
      <c r="CG79" s="67">
        <f t="shared" si="177"/>
        <v>38</v>
      </c>
      <c r="CH79" s="67">
        <f t="shared" si="177"/>
        <v>37</v>
      </c>
      <c r="CI79" s="67">
        <f t="shared" si="177"/>
        <v>36</v>
      </c>
      <c r="CJ79" s="67">
        <f t="shared" si="177"/>
        <v>39</v>
      </c>
      <c r="CK79" s="67">
        <f t="shared" si="177"/>
        <v>37</v>
      </c>
      <c r="CL79" s="67">
        <f t="shared" ref="CL79:CQ79" si="178">SUM(CL75:CL78)</f>
        <v>37</v>
      </c>
      <c r="CM79" s="67">
        <f t="shared" si="178"/>
        <v>37</v>
      </c>
      <c r="CN79" s="67">
        <f t="shared" si="178"/>
        <v>36</v>
      </c>
      <c r="CO79" s="67">
        <f t="shared" si="178"/>
        <v>37</v>
      </c>
      <c r="CP79" s="67">
        <f t="shared" si="178"/>
        <v>34</v>
      </c>
      <c r="CQ79" s="67">
        <f t="shared" si="178"/>
        <v>36</v>
      </c>
      <c r="CR79" s="67">
        <f>SUM(CR75:CR78)</f>
        <v>38</v>
      </c>
      <c r="CS79" s="67">
        <f>SUM(CS75:CS78)</f>
        <v>37</v>
      </c>
      <c r="CT79" s="67">
        <f>SUM(CT75:CT78)</f>
        <v>39</v>
      </c>
      <c r="CU79" s="67">
        <v>39</v>
      </c>
      <c r="CV79" s="67">
        <f>SUM(CV75:CV78)</f>
        <v>42</v>
      </c>
      <c r="CW79" s="67">
        <f>SUM(CW75:CW78)</f>
        <v>41</v>
      </c>
      <c r="CX79" s="94">
        <f>SUM(CX75:CX78)</f>
        <v>42</v>
      </c>
      <c r="CY79" s="67">
        <f>SUM(CY75:CY78)</f>
        <v>42</v>
      </c>
      <c r="CZ79" s="67">
        <f>SUM(CZ75:CZ78)</f>
        <v>45</v>
      </c>
    </row>
    <row r="80" spans="1:104" s="14" customFormat="1" ht="13.15" customHeight="1" x14ac:dyDescent="0.2">
      <c r="A80" s="81" t="str">
        <f t="shared" si="153"/>
        <v>Desert Valley Hospital - Client ID H3140</v>
      </c>
      <c r="B80" s="81" t="str">
        <f t="shared" si="166"/>
        <v xml:space="preserve">PRIME VALUE PLAN (Self-Insured) </v>
      </c>
      <c r="C80" s="81"/>
      <c r="D80" s="20"/>
      <c r="E80" s="15"/>
      <c r="F80" s="12"/>
      <c r="G80" s="16"/>
      <c r="H80" s="21"/>
      <c r="I80" s="21"/>
      <c r="J80" s="21"/>
      <c r="K80" s="135"/>
      <c r="L80" s="135"/>
      <c r="M80" s="135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</row>
    <row r="81" spans="1:104" ht="13.15" customHeight="1" x14ac:dyDescent="0.2">
      <c r="A81" s="81" t="str">
        <f t="shared" si="153"/>
        <v>Desert Valley Hospital - Client ID H3140</v>
      </c>
      <c r="B81" s="81" t="str">
        <f t="shared" si="166"/>
        <v xml:space="preserve">PRIME VALUE PLAN (Self-Insured) </v>
      </c>
      <c r="D81" s="71" t="s">
        <v>8</v>
      </c>
      <c r="E81" s="72"/>
      <c r="F81" s="29" t="s">
        <v>10</v>
      </c>
      <c r="G81" s="30">
        <f>+G73+G79</f>
        <v>679</v>
      </c>
      <c r="H81" s="86">
        <f>H73+H79</f>
        <v>718645.6</v>
      </c>
      <c r="I81" s="86">
        <f>I73+I79</f>
        <v>643726.40999999992</v>
      </c>
      <c r="J81" s="86">
        <f>J73+J79</f>
        <v>74919.19</v>
      </c>
      <c r="K81" s="136"/>
      <c r="L81" s="136"/>
      <c r="M81" s="136"/>
      <c r="N81" s="30">
        <v>518</v>
      </c>
      <c r="O81" s="30">
        <v>524</v>
      </c>
      <c r="P81" s="30">
        <v>527</v>
      </c>
      <c r="Q81" s="30">
        <v>532</v>
      </c>
      <c r="R81" s="30">
        <v>529</v>
      </c>
      <c r="S81" s="30">
        <f t="shared" ref="S81:X81" si="179">+S73+S79</f>
        <v>525</v>
      </c>
      <c r="T81" s="30">
        <f t="shared" si="179"/>
        <v>530</v>
      </c>
      <c r="U81" s="30">
        <f t="shared" si="179"/>
        <v>529</v>
      </c>
      <c r="V81" s="30">
        <f t="shared" si="179"/>
        <v>529</v>
      </c>
      <c r="W81" s="30">
        <f t="shared" si="179"/>
        <v>527</v>
      </c>
      <c r="X81" s="30">
        <f t="shared" si="179"/>
        <v>531</v>
      </c>
      <c r="Y81" s="30">
        <f t="shared" ref="Y81:AD81" si="180">+Y73+Y79</f>
        <v>540</v>
      </c>
      <c r="Z81" s="30">
        <f t="shared" si="180"/>
        <v>548</v>
      </c>
      <c r="AA81" s="30">
        <f t="shared" si="180"/>
        <v>548</v>
      </c>
      <c r="AB81" s="30">
        <f t="shared" si="180"/>
        <v>547</v>
      </c>
      <c r="AC81" s="30">
        <f t="shared" si="180"/>
        <v>551</v>
      </c>
      <c r="AD81" s="30">
        <f t="shared" si="180"/>
        <v>544</v>
      </c>
      <c r="AE81" s="30">
        <f t="shared" ref="AE81:AJ81" si="181">+AE73+AE79</f>
        <v>542</v>
      </c>
      <c r="AF81" s="30">
        <f t="shared" si="181"/>
        <v>542</v>
      </c>
      <c r="AG81" s="30">
        <f t="shared" si="181"/>
        <v>540</v>
      </c>
      <c r="AH81" s="30">
        <f t="shared" si="181"/>
        <v>533</v>
      </c>
      <c r="AI81" s="30">
        <f t="shared" si="181"/>
        <v>536</v>
      </c>
      <c r="AJ81" s="30">
        <f t="shared" si="181"/>
        <v>542</v>
      </c>
      <c r="AK81" s="30">
        <f t="shared" ref="AK81:AP81" si="182">+AK73+AK79</f>
        <v>534</v>
      </c>
      <c r="AL81" s="30">
        <f t="shared" si="182"/>
        <v>569</v>
      </c>
      <c r="AM81" s="30">
        <f t="shared" si="182"/>
        <v>568</v>
      </c>
      <c r="AN81" s="30">
        <f t="shared" si="182"/>
        <v>554</v>
      </c>
      <c r="AO81" s="30">
        <f t="shared" si="182"/>
        <v>559</v>
      </c>
      <c r="AP81" s="30">
        <f t="shared" si="182"/>
        <v>567</v>
      </c>
      <c r="AQ81" s="30">
        <f t="shared" ref="AQ81:AV81" si="183">+AQ73+AQ79</f>
        <v>570</v>
      </c>
      <c r="AR81" s="30">
        <f t="shared" si="183"/>
        <v>565</v>
      </c>
      <c r="AS81" s="30">
        <f t="shared" si="183"/>
        <v>563</v>
      </c>
      <c r="AT81" s="30">
        <f t="shared" si="183"/>
        <v>558</v>
      </c>
      <c r="AU81" s="30">
        <f t="shared" si="183"/>
        <v>560</v>
      </c>
      <c r="AV81" s="30">
        <f t="shared" si="183"/>
        <v>553</v>
      </c>
      <c r="AW81" s="30">
        <f t="shared" ref="AW81:BB81" si="184">+AW73+AW79</f>
        <v>550</v>
      </c>
      <c r="AX81" s="30">
        <f t="shared" si="184"/>
        <v>562</v>
      </c>
      <c r="AY81" s="30">
        <f t="shared" si="184"/>
        <v>560</v>
      </c>
      <c r="AZ81" s="30">
        <f t="shared" si="184"/>
        <v>561</v>
      </c>
      <c r="BA81" s="30">
        <f t="shared" si="184"/>
        <v>557</v>
      </c>
      <c r="BB81" s="30">
        <f t="shared" si="184"/>
        <v>557</v>
      </c>
      <c r="BC81" s="30">
        <f t="shared" ref="BC81:BH81" si="185">+BC73+BC79</f>
        <v>544</v>
      </c>
      <c r="BD81" s="30">
        <f t="shared" si="185"/>
        <v>545</v>
      </c>
      <c r="BE81" s="30">
        <f t="shared" si="185"/>
        <v>542</v>
      </c>
      <c r="BF81" s="30">
        <f t="shared" si="185"/>
        <v>534</v>
      </c>
      <c r="BG81" s="30">
        <f t="shared" si="185"/>
        <v>529</v>
      </c>
      <c r="BH81" s="30">
        <f t="shared" si="185"/>
        <v>522</v>
      </c>
      <c r="BI81" s="30">
        <f t="shared" ref="BI81:BN81" si="186">+BI73+BI79</f>
        <v>523</v>
      </c>
      <c r="BJ81" s="30">
        <f t="shared" si="186"/>
        <v>542</v>
      </c>
      <c r="BK81" s="30">
        <f t="shared" si="186"/>
        <v>564</v>
      </c>
      <c r="BL81" s="30">
        <f t="shared" si="186"/>
        <v>530</v>
      </c>
      <c r="BM81" s="30">
        <f t="shared" si="186"/>
        <v>534</v>
      </c>
      <c r="BN81" s="30">
        <f t="shared" si="186"/>
        <v>525</v>
      </c>
      <c r="BO81" s="30">
        <f>+BO73+BO79</f>
        <v>516</v>
      </c>
      <c r="BP81" s="30">
        <f>+BP73+BP79</f>
        <v>520</v>
      </c>
      <c r="BQ81" s="30">
        <f>+BQ73+BQ79</f>
        <v>522</v>
      </c>
      <c r="BR81" s="30">
        <f>+BR73+BR79</f>
        <v>518</v>
      </c>
      <c r="BS81" s="30">
        <f>+BS73+BS79</f>
        <v>519</v>
      </c>
      <c r="BT81" s="30">
        <f t="shared" ref="BT81:BY81" si="187">+BT73+BT79</f>
        <v>517</v>
      </c>
      <c r="BU81" s="30">
        <f t="shared" si="187"/>
        <v>533</v>
      </c>
      <c r="BV81" s="30">
        <f t="shared" si="187"/>
        <v>549</v>
      </c>
      <c r="BW81" s="30">
        <f t="shared" si="187"/>
        <v>551</v>
      </c>
      <c r="BX81" s="30">
        <f t="shared" si="187"/>
        <v>542</v>
      </c>
      <c r="BY81" s="30">
        <f t="shared" si="187"/>
        <v>542</v>
      </c>
      <c r="BZ81" s="30">
        <f t="shared" ref="BZ81:CE81" si="188">+BZ73+BZ79</f>
        <v>547</v>
      </c>
      <c r="CA81" s="30">
        <f t="shared" si="188"/>
        <v>551</v>
      </c>
      <c r="CB81" s="30">
        <f t="shared" si="188"/>
        <v>549</v>
      </c>
      <c r="CC81" s="30">
        <f t="shared" si="188"/>
        <v>546</v>
      </c>
      <c r="CD81" s="30">
        <f t="shared" si="188"/>
        <v>558</v>
      </c>
      <c r="CE81" s="30">
        <f t="shared" si="188"/>
        <v>556</v>
      </c>
      <c r="CF81" s="30">
        <f t="shared" ref="CF81:CK81" si="189">+CF73+CF79</f>
        <v>561</v>
      </c>
      <c r="CG81" s="30">
        <f t="shared" si="189"/>
        <v>565</v>
      </c>
      <c r="CH81" s="30">
        <f t="shared" si="189"/>
        <v>594</v>
      </c>
      <c r="CI81" s="30">
        <f t="shared" si="189"/>
        <v>581</v>
      </c>
      <c r="CJ81" s="30">
        <f t="shared" si="189"/>
        <v>581</v>
      </c>
      <c r="CK81" s="30">
        <f t="shared" si="189"/>
        <v>579</v>
      </c>
      <c r="CL81" s="30">
        <f t="shared" ref="CL81:CQ81" si="190">+CL73+CL79</f>
        <v>576</v>
      </c>
      <c r="CM81" s="30">
        <f t="shared" si="190"/>
        <v>576</v>
      </c>
      <c r="CN81" s="30">
        <f t="shared" si="190"/>
        <v>573</v>
      </c>
      <c r="CO81" s="30">
        <f t="shared" si="190"/>
        <v>578</v>
      </c>
      <c r="CP81" s="30">
        <f t="shared" si="190"/>
        <v>582</v>
      </c>
      <c r="CQ81" s="30">
        <f t="shared" si="190"/>
        <v>598</v>
      </c>
      <c r="CR81" s="30">
        <f>+CR73+CR79</f>
        <v>601</v>
      </c>
      <c r="CS81" s="30">
        <f>+CS73+CS79</f>
        <v>612</v>
      </c>
      <c r="CT81" s="30">
        <f>+CT73+CT79</f>
        <v>641</v>
      </c>
      <c r="CU81" s="30">
        <v>637</v>
      </c>
      <c r="CV81" s="30">
        <f>+CV73+CV79</f>
        <v>664</v>
      </c>
      <c r="CW81" s="30">
        <f>+CW73+CW79</f>
        <v>675</v>
      </c>
      <c r="CX81" s="30">
        <f>+CX73+CX79</f>
        <v>674</v>
      </c>
      <c r="CY81" s="30">
        <f>+CY73+CY79</f>
        <v>684</v>
      </c>
      <c r="CZ81" s="30">
        <f>+CZ73+CZ79</f>
        <v>679</v>
      </c>
    </row>
    <row r="82" spans="1:104" ht="13.15" customHeight="1" x14ac:dyDescent="0.2">
      <c r="A82" s="81" t="str">
        <f t="shared" si="153"/>
        <v>Desert Valley Hospital - Client ID H3140</v>
      </c>
      <c r="B82" s="81" t="str">
        <f t="shared" si="166"/>
        <v xml:space="preserve">PRIME VALUE PLAN (Self-Insured) </v>
      </c>
      <c r="D82" s="71" t="s">
        <v>9</v>
      </c>
      <c r="E82" s="29"/>
      <c r="F82" s="89"/>
      <c r="G82" s="30"/>
      <c r="H82" s="86">
        <f>H81*12</f>
        <v>8623747.1999999993</v>
      </c>
      <c r="I82" s="86">
        <f>I81*12</f>
        <v>7724716.919999999</v>
      </c>
      <c r="J82" s="86">
        <f>J81*12</f>
        <v>899030.28</v>
      </c>
      <c r="K82" s="136"/>
      <c r="L82" s="136"/>
      <c r="M82" s="136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</row>
    <row r="83" spans="1:104" ht="13.15" customHeight="1" x14ac:dyDescent="0.2">
      <c r="A83" s="81" t="str">
        <f t="shared" si="153"/>
        <v>Desert Valley Hospital - Client ID H3140</v>
      </c>
      <c r="B83" s="81" t="str">
        <f t="shared" si="166"/>
        <v xml:space="preserve">PRIME VALUE PLAN (Self-Insured) </v>
      </c>
      <c r="D83" s="28"/>
      <c r="E83" s="90"/>
      <c r="F83" s="91"/>
      <c r="G83" s="91"/>
      <c r="H83" s="92"/>
      <c r="I83" s="92"/>
      <c r="J83" s="92"/>
      <c r="K83" s="132"/>
      <c r="L83" s="132"/>
      <c r="M83" s="132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  <c r="CW83" s="91"/>
      <c r="CX83" s="91"/>
      <c r="CY83" s="91"/>
      <c r="CZ83" s="91"/>
    </row>
    <row r="84" spans="1:104" s="83" customFormat="1" ht="13.15" customHeight="1" x14ac:dyDescent="0.2">
      <c r="A84" s="81" t="str">
        <f>D84</f>
        <v>Desert Valley Medical Group - Client ID H3150</v>
      </c>
      <c r="B84" s="81" t="str">
        <f t="shared" si="166"/>
        <v xml:space="preserve">PRIME VALUE PLAN (Self-Insured) </v>
      </c>
      <c r="C84" s="81"/>
      <c r="D84" s="76" t="s">
        <v>43</v>
      </c>
      <c r="E84" s="77"/>
      <c r="F84" s="78"/>
      <c r="G84" s="111"/>
      <c r="H84" s="80"/>
      <c r="I84" s="80"/>
      <c r="J84" s="47"/>
      <c r="K84" s="133"/>
      <c r="L84" s="133"/>
      <c r="M84" s="133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</row>
    <row r="85" spans="1:104" ht="13.15" customHeight="1" x14ac:dyDescent="0.2">
      <c r="A85" s="81" t="str">
        <f t="shared" ref="A85:A99" si="191">A84</f>
        <v>Desert Valley Medical Group - Client ID H3150</v>
      </c>
      <c r="B85" s="81" t="str">
        <f>D85</f>
        <v>PRIME EPO PLAN (Self-Insured)</v>
      </c>
      <c r="C85" s="81" t="str">
        <f>A85&amp;B85&amp;F85</f>
        <v>Desert Valley Medical Group - Client ID H3150PRIME EPO PLAN (Self-Insured)EE</v>
      </c>
      <c r="D85" s="64" t="str">
        <f>+$D$4</f>
        <v>PRIME EPO PLAN (Self-Insured)</v>
      </c>
      <c r="E85" s="65" t="str">
        <f>E4</f>
        <v>1/1/25 - 12/31/25</v>
      </c>
      <c r="F85" s="66" t="s">
        <v>11</v>
      </c>
      <c r="G85" s="165">
        <v>91</v>
      </c>
      <c r="H85" s="150">
        <v>671</v>
      </c>
      <c r="I85" s="152">
        <f>+H85-J85</f>
        <v>616.83000000000004</v>
      </c>
      <c r="J85" s="152">
        <v>54.17</v>
      </c>
      <c r="K85" s="27"/>
      <c r="L85" s="27"/>
      <c r="M85" s="27"/>
      <c r="N85" s="165">
        <v>80</v>
      </c>
      <c r="O85" s="165">
        <v>79</v>
      </c>
      <c r="P85" s="165">
        <v>81</v>
      </c>
      <c r="Q85" s="165">
        <v>77</v>
      </c>
      <c r="R85" s="165">
        <v>77</v>
      </c>
      <c r="S85" s="165">
        <v>79</v>
      </c>
      <c r="T85" s="165">
        <v>80</v>
      </c>
      <c r="U85" s="165">
        <v>78</v>
      </c>
      <c r="V85" s="165">
        <v>81</v>
      </c>
      <c r="W85" s="165">
        <v>83</v>
      </c>
      <c r="X85" s="165">
        <v>86</v>
      </c>
      <c r="Y85" s="165">
        <v>89</v>
      </c>
      <c r="Z85" s="165">
        <v>93</v>
      </c>
      <c r="AA85" s="165">
        <v>93</v>
      </c>
      <c r="AB85" s="165">
        <v>93</v>
      </c>
      <c r="AC85" s="165">
        <v>90</v>
      </c>
      <c r="AD85" s="165">
        <v>90</v>
      </c>
      <c r="AE85" s="165">
        <v>92</v>
      </c>
      <c r="AF85" s="165">
        <v>94</v>
      </c>
      <c r="AG85" s="165">
        <v>93</v>
      </c>
      <c r="AH85" s="165">
        <v>93</v>
      </c>
      <c r="AI85" s="165">
        <v>94</v>
      </c>
      <c r="AJ85" s="165">
        <v>93</v>
      </c>
      <c r="AK85" s="165">
        <v>88</v>
      </c>
      <c r="AL85" s="165">
        <v>86</v>
      </c>
      <c r="AM85" s="165">
        <v>86</v>
      </c>
      <c r="AN85" s="165">
        <v>82</v>
      </c>
      <c r="AO85" s="165">
        <v>84</v>
      </c>
      <c r="AP85" s="165">
        <v>80</v>
      </c>
      <c r="AQ85" s="165">
        <v>83</v>
      </c>
      <c r="AR85" s="165">
        <v>79</v>
      </c>
      <c r="AS85" s="165">
        <v>80</v>
      </c>
      <c r="AT85" s="165">
        <v>79</v>
      </c>
      <c r="AU85" s="165">
        <v>78</v>
      </c>
      <c r="AV85" s="165">
        <v>79</v>
      </c>
      <c r="AW85" s="165">
        <v>76</v>
      </c>
      <c r="AX85" s="165">
        <v>81</v>
      </c>
      <c r="AY85" s="165">
        <v>78</v>
      </c>
      <c r="AZ85" s="165">
        <v>78</v>
      </c>
      <c r="BA85" s="165">
        <v>77</v>
      </c>
      <c r="BB85" s="165">
        <v>78</v>
      </c>
      <c r="BC85" s="165">
        <v>79</v>
      </c>
      <c r="BD85" s="240">
        <v>80</v>
      </c>
      <c r="BE85" s="165">
        <v>78</v>
      </c>
      <c r="BF85" s="165">
        <v>78</v>
      </c>
      <c r="BG85" s="165">
        <v>81</v>
      </c>
      <c r="BH85" s="165">
        <v>80</v>
      </c>
      <c r="BI85" s="165">
        <v>80</v>
      </c>
      <c r="BJ85" s="165">
        <v>81</v>
      </c>
      <c r="BK85" s="165">
        <v>84</v>
      </c>
      <c r="BL85" s="165">
        <v>79</v>
      </c>
      <c r="BM85" s="165">
        <v>81</v>
      </c>
      <c r="BN85" s="165">
        <v>81</v>
      </c>
      <c r="BO85" s="165">
        <v>81</v>
      </c>
      <c r="BP85" s="165">
        <v>82</v>
      </c>
      <c r="BQ85" s="165">
        <v>82</v>
      </c>
      <c r="BR85" s="165">
        <v>82</v>
      </c>
      <c r="BS85" s="165">
        <v>83</v>
      </c>
      <c r="BT85" s="240">
        <v>81</v>
      </c>
      <c r="BU85" s="240">
        <v>83</v>
      </c>
      <c r="BV85" s="240">
        <v>88</v>
      </c>
      <c r="BW85" s="165">
        <v>86</v>
      </c>
      <c r="BX85" s="165">
        <v>86</v>
      </c>
      <c r="BY85" s="165">
        <v>86</v>
      </c>
      <c r="BZ85" s="165">
        <v>91</v>
      </c>
      <c r="CA85" s="165">
        <v>88</v>
      </c>
      <c r="CB85" s="165">
        <v>87</v>
      </c>
      <c r="CC85" s="165">
        <v>85</v>
      </c>
      <c r="CD85" s="165">
        <v>87</v>
      </c>
      <c r="CE85" s="165">
        <v>81</v>
      </c>
      <c r="CF85" s="165">
        <v>70</v>
      </c>
      <c r="CG85" s="165">
        <v>70</v>
      </c>
      <c r="CH85" s="165">
        <v>72</v>
      </c>
      <c r="CI85" s="165">
        <v>76</v>
      </c>
      <c r="CJ85" s="165">
        <v>72</v>
      </c>
      <c r="CK85" s="165">
        <v>73</v>
      </c>
      <c r="CL85" s="165">
        <v>76</v>
      </c>
      <c r="CM85" s="165">
        <v>76</v>
      </c>
      <c r="CN85" s="165">
        <v>74</v>
      </c>
      <c r="CO85" s="165">
        <v>73</v>
      </c>
      <c r="CP85" s="165">
        <v>76</v>
      </c>
      <c r="CQ85" s="165">
        <v>75</v>
      </c>
      <c r="CR85" s="165">
        <v>77</v>
      </c>
      <c r="CS85" s="165">
        <v>78</v>
      </c>
      <c r="CT85" s="165">
        <v>81</v>
      </c>
      <c r="CU85" s="165">
        <v>83</v>
      </c>
      <c r="CV85" s="165">
        <v>83</v>
      </c>
      <c r="CW85" s="165">
        <v>84</v>
      </c>
      <c r="CX85" s="323">
        <v>87</v>
      </c>
      <c r="CY85" s="165">
        <v>89</v>
      </c>
      <c r="CZ85" s="165">
        <v>91</v>
      </c>
    </row>
    <row r="86" spans="1:104" ht="13.15" customHeight="1" x14ac:dyDescent="0.2">
      <c r="A86" s="81" t="str">
        <f t="shared" si="191"/>
        <v>Desert Valley Medical Group - Client ID H3150</v>
      </c>
      <c r="B86" s="81" t="str">
        <f>B85</f>
        <v>PRIME EPO PLAN (Self-Insured)</v>
      </c>
      <c r="C86" s="81" t="str">
        <f>A86&amp;B86&amp;F86</f>
        <v>Desert Valley Medical Group - Client ID H3150PRIME EPO PLAN (Self-Insured)EE &amp; Spouse</v>
      </c>
      <c r="D86" s="22"/>
      <c r="E86" s="15"/>
      <c r="F86" s="66" t="s">
        <v>18</v>
      </c>
      <c r="G86" s="165">
        <v>20</v>
      </c>
      <c r="H86" s="150">
        <v>1409.16</v>
      </c>
      <c r="I86" s="152">
        <f>+H86-J86</f>
        <v>1271.75</v>
      </c>
      <c r="J86" s="152">
        <v>137.41</v>
      </c>
      <c r="K86" s="27"/>
      <c r="L86" s="27"/>
      <c r="M86" s="27"/>
      <c r="N86" s="165">
        <v>20</v>
      </c>
      <c r="O86" s="165">
        <v>21</v>
      </c>
      <c r="P86" s="165">
        <v>21</v>
      </c>
      <c r="Q86" s="165">
        <v>21</v>
      </c>
      <c r="R86" s="165">
        <v>21</v>
      </c>
      <c r="S86" s="165">
        <v>21</v>
      </c>
      <c r="T86" s="165">
        <v>20</v>
      </c>
      <c r="U86" s="165">
        <v>19</v>
      </c>
      <c r="V86" s="165">
        <v>18</v>
      </c>
      <c r="W86" s="165">
        <v>16</v>
      </c>
      <c r="X86" s="165">
        <v>18</v>
      </c>
      <c r="Y86" s="165">
        <v>18</v>
      </c>
      <c r="Z86" s="165">
        <v>17</v>
      </c>
      <c r="AA86" s="165">
        <v>18</v>
      </c>
      <c r="AB86" s="165">
        <v>18</v>
      </c>
      <c r="AC86" s="165">
        <v>19</v>
      </c>
      <c r="AD86" s="165">
        <v>19</v>
      </c>
      <c r="AE86" s="165">
        <v>19</v>
      </c>
      <c r="AF86" s="165">
        <v>19</v>
      </c>
      <c r="AG86" s="165">
        <v>19</v>
      </c>
      <c r="AH86" s="165">
        <v>19</v>
      </c>
      <c r="AI86" s="165">
        <v>18</v>
      </c>
      <c r="AJ86" s="165">
        <v>18</v>
      </c>
      <c r="AK86" s="165">
        <v>17</v>
      </c>
      <c r="AL86" s="165">
        <v>14</v>
      </c>
      <c r="AM86" s="165">
        <v>14</v>
      </c>
      <c r="AN86" s="165">
        <v>16</v>
      </c>
      <c r="AO86" s="165">
        <v>15</v>
      </c>
      <c r="AP86" s="165">
        <v>15</v>
      </c>
      <c r="AQ86" s="165">
        <v>16</v>
      </c>
      <c r="AR86" s="165">
        <v>16</v>
      </c>
      <c r="AS86" s="165">
        <v>17</v>
      </c>
      <c r="AT86" s="165">
        <v>16</v>
      </c>
      <c r="AU86" s="165">
        <v>16</v>
      </c>
      <c r="AV86" s="165">
        <v>18</v>
      </c>
      <c r="AW86" s="165">
        <v>18</v>
      </c>
      <c r="AX86" s="165">
        <v>18</v>
      </c>
      <c r="AY86" s="165">
        <v>18</v>
      </c>
      <c r="AZ86" s="165">
        <v>19</v>
      </c>
      <c r="BA86" s="165">
        <v>19</v>
      </c>
      <c r="BB86" s="165">
        <v>19</v>
      </c>
      <c r="BC86" s="165">
        <v>19</v>
      </c>
      <c r="BD86" s="240">
        <v>19</v>
      </c>
      <c r="BE86" s="165">
        <v>19</v>
      </c>
      <c r="BF86" s="165">
        <v>19</v>
      </c>
      <c r="BG86" s="165">
        <v>19</v>
      </c>
      <c r="BH86" s="165">
        <v>19</v>
      </c>
      <c r="BI86" s="165">
        <v>18</v>
      </c>
      <c r="BJ86" s="165">
        <v>19</v>
      </c>
      <c r="BK86" s="165">
        <v>19</v>
      </c>
      <c r="BL86" s="165">
        <v>19</v>
      </c>
      <c r="BM86" s="165">
        <v>19</v>
      </c>
      <c r="BN86" s="165">
        <v>19</v>
      </c>
      <c r="BO86" s="165">
        <v>20</v>
      </c>
      <c r="BP86" s="165">
        <v>19</v>
      </c>
      <c r="BQ86" s="165">
        <v>21</v>
      </c>
      <c r="BR86" s="165">
        <v>21</v>
      </c>
      <c r="BS86" s="165">
        <v>21</v>
      </c>
      <c r="BT86" s="240">
        <v>20</v>
      </c>
      <c r="BU86" s="240">
        <v>20</v>
      </c>
      <c r="BV86" s="240">
        <v>19</v>
      </c>
      <c r="BW86" s="165">
        <v>18</v>
      </c>
      <c r="BX86" s="165">
        <v>17</v>
      </c>
      <c r="BY86" s="165">
        <v>17</v>
      </c>
      <c r="BZ86" s="165">
        <v>16</v>
      </c>
      <c r="CA86" s="165">
        <v>17</v>
      </c>
      <c r="CB86" s="165">
        <v>17</v>
      </c>
      <c r="CC86" s="165">
        <v>17</v>
      </c>
      <c r="CD86" s="165">
        <v>17</v>
      </c>
      <c r="CE86" s="165">
        <v>16</v>
      </c>
      <c r="CF86" s="165">
        <v>16</v>
      </c>
      <c r="CG86" s="165">
        <v>17</v>
      </c>
      <c r="CH86" s="165">
        <v>19</v>
      </c>
      <c r="CI86" s="165">
        <v>20</v>
      </c>
      <c r="CJ86" s="165">
        <v>21</v>
      </c>
      <c r="CK86" s="165">
        <v>20</v>
      </c>
      <c r="CL86" s="165">
        <v>20</v>
      </c>
      <c r="CM86" s="165">
        <v>19</v>
      </c>
      <c r="CN86" s="165">
        <v>20</v>
      </c>
      <c r="CO86" s="165">
        <v>21</v>
      </c>
      <c r="CP86" s="165">
        <v>20</v>
      </c>
      <c r="CQ86" s="165">
        <v>19</v>
      </c>
      <c r="CR86" s="165">
        <v>18</v>
      </c>
      <c r="CS86" s="165">
        <v>19</v>
      </c>
      <c r="CT86" s="165">
        <v>20</v>
      </c>
      <c r="CU86" s="165">
        <v>20</v>
      </c>
      <c r="CV86" s="165">
        <v>21</v>
      </c>
      <c r="CW86" s="165">
        <v>20</v>
      </c>
      <c r="CX86" s="323">
        <v>20</v>
      </c>
      <c r="CY86" s="165">
        <v>19</v>
      </c>
      <c r="CZ86" s="165">
        <v>20</v>
      </c>
    </row>
    <row r="87" spans="1:104" ht="13.15" customHeight="1" x14ac:dyDescent="0.2">
      <c r="A87" s="81" t="str">
        <f t="shared" si="191"/>
        <v>Desert Valley Medical Group - Client ID H3150</v>
      </c>
      <c r="B87" s="81" t="str">
        <f>B86</f>
        <v>PRIME EPO PLAN (Self-Insured)</v>
      </c>
      <c r="C87" s="81" t="str">
        <f>A87&amp;B87&amp;F87</f>
        <v>Desert Valley Medical Group - Client ID H3150PRIME EPO PLAN (Self-Insured)EE &amp; Child(ren)</v>
      </c>
      <c r="D87" s="22"/>
      <c r="E87" s="15"/>
      <c r="F87" s="66" t="s">
        <v>19</v>
      </c>
      <c r="G87" s="165">
        <v>41</v>
      </c>
      <c r="H87" s="150">
        <v>1268.22</v>
      </c>
      <c r="I87" s="152">
        <f>+H87-J87</f>
        <v>1155.79</v>
      </c>
      <c r="J87" s="152">
        <v>112.43</v>
      </c>
      <c r="K87" s="27"/>
      <c r="L87" s="27"/>
      <c r="M87" s="27"/>
      <c r="N87" s="165">
        <v>43</v>
      </c>
      <c r="O87" s="165">
        <v>44</v>
      </c>
      <c r="P87" s="165">
        <v>44</v>
      </c>
      <c r="Q87" s="165">
        <v>44</v>
      </c>
      <c r="R87" s="165">
        <v>46</v>
      </c>
      <c r="S87" s="165">
        <v>44</v>
      </c>
      <c r="T87" s="165">
        <v>43</v>
      </c>
      <c r="U87" s="165">
        <v>45</v>
      </c>
      <c r="V87" s="165">
        <v>45</v>
      </c>
      <c r="W87" s="165">
        <v>45</v>
      </c>
      <c r="X87" s="165">
        <v>43</v>
      </c>
      <c r="Y87" s="165">
        <v>41</v>
      </c>
      <c r="Z87" s="165">
        <v>41</v>
      </c>
      <c r="AA87" s="165">
        <v>41</v>
      </c>
      <c r="AB87" s="165">
        <v>41</v>
      </c>
      <c r="AC87" s="165">
        <v>40</v>
      </c>
      <c r="AD87" s="165">
        <v>40</v>
      </c>
      <c r="AE87" s="165">
        <v>40</v>
      </c>
      <c r="AF87" s="165">
        <v>38</v>
      </c>
      <c r="AG87" s="165">
        <v>36</v>
      </c>
      <c r="AH87" s="165">
        <v>37</v>
      </c>
      <c r="AI87" s="165">
        <v>37</v>
      </c>
      <c r="AJ87" s="165">
        <v>37</v>
      </c>
      <c r="AK87" s="165">
        <v>38</v>
      </c>
      <c r="AL87" s="165">
        <v>39</v>
      </c>
      <c r="AM87" s="165">
        <v>40</v>
      </c>
      <c r="AN87" s="165">
        <v>41</v>
      </c>
      <c r="AO87" s="165">
        <v>40</v>
      </c>
      <c r="AP87" s="165">
        <v>40</v>
      </c>
      <c r="AQ87" s="165">
        <v>40</v>
      </c>
      <c r="AR87" s="165">
        <v>38</v>
      </c>
      <c r="AS87" s="165">
        <v>41</v>
      </c>
      <c r="AT87" s="165">
        <v>39</v>
      </c>
      <c r="AU87" s="165">
        <v>38</v>
      </c>
      <c r="AV87" s="165">
        <v>38</v>
      </c>
      <c r="AW87" s="165">
        <v>41</v>
      </c>
      <c r="AX87" s="165">
        <v>43</v>
      </c>
      <c r="AY87" s="165">
        <v>44</v>
      </c>
      <c r="AZ87" s="165">
        <v>46</v>
      </c>
      <c r="BA87" s="165">
        <v>47</v>
      </c>
      <c r="BB87" s="165">
        <v>48</v>
      </c>
      <c r="BC87" s="165">
        <v>46</v>
      </c>
      <c r="BD87" s="240">
        <v>46</v>
      </c>
      <c r="BE87" s="165">
        <v>44</v>
      </c>
      <c r="BF87" s="165">
        <v>43</v>
      </c>
      <c r="BG87" s="165">
        <v>43</v>
      </c>
      <c r="BH87" s="165">
        <v>43</v>
      </c>
      <c r="BI87" s="165">
        <v>40</v>
      </c>
      <c r="BJ87" s="165">
        <v>41</v>
      </c>
      <c r="BK87" s="165">
        <v>42</v>
      </c>
      <c r="BL87" s="165">
        <v>43</v>
      </c>
      <c r="BM87" s="165">
        <v>43</v>
      </c>
      <c r="BN87" s="165">
        <v>45</v>
      </c>
      <c r="BO87" s="165">
        <v>43</v>
      </c>
      <c r="BP87" s="165">
        <v>43</v>
      </c>
      <c r="BQ87" s="165">
        <v>43</v>
      </c>
      <c r="BR87" s="165">
        <v>43</v>
      </c>
      <c r="BS87" s="165">
        <v>43</v>
      </c>
      <c r="BT87" s="240">
        <v>40</v>
      </c>
      <c r="BU87" s="240">
        <v>39</v>
      </c>
      <c r="BV87" s="240">
        <v>42</v>
      </c>
      <c r="BW87" s="165">
        <v>44</v>
      </c>
      <c r="BX87" s="165">
        <v>43</v>
      </c>
      <c r="BY87" s="165">
        <v>43</v>
      </c>
      <c r="BZ87" s="165">
        <v>41</v>
      </c>
      <c r="CA87" s="165">
        <v>39</v>
      </c>
      <c r="CB87" s="165">
        <v>42</v>
      </c>
      <c r="CC87" s="165">
        <v>43</v>
      </c>
      <c r="CD87" s="165">
        <v>43</v>
      </c>
      <c r="CE87" s="165">
        <v>41</v>
      </c>
      <c r="CF87" s="165">
        <v>39</v>
      </c>
      <c r="CG87" s="165">
        <v>37</v>
      </c>
      <c r="CH87" s="165">
        <v>34</v>
      </c>
      <c r="CI87" s="165">
        <v>34</v>
      </c>
      <c r="CJ87" s="165">
        <v>33</v>
      </c>
      <c r="CK87" s="165">
        <v>35</v>
      </c>
      <c r="CL87" s="165">
        <v>33</v>
      </c>
      <c r="CM87" s="165">
        <v>34</v>
      </c>
      <c r="CN87" s="165">
        <v>34</v>
      </c>
      <c r="CO87" s="165">
        <v>33</v>
      </c>
      <c r="CP87" s="165">
        <v>33</v>
      </c>
      <c r="CQ87" s="165">
        <v>32</v>
      </c>
      <c r="CR87" s="165">
        <v>30</v>
      </c>
      <c r="CS87" s="165">
        <v>33</v>
      </c>
      <c r="CT87" s="165">
        <v>36</v>
      </c>
      <c r="CU87" s="165">
        <v>36</v>
      </c>
      <c r="CV87" s="165">
        <v>36</v>
      </c>
      <c r="CW87" s="165">
        <v>37</v>
      </c>
      <c r="CX87" s="323">
        <v>39</v>
      </c>
      <c r="CY87" s="165">
        <v>41</v>
      </c>
      <c r="CZ87" s="165">
        <v>41</v>
      </c>
    </row>
    <row r="88" spans="1:104" ht="13.15" customHeight="1" x14ac:dyDescent="0.2">
      <c r="A88" s="81" t="str">
        <f t="shared" si="191"/>
        <v>Desert Valley Medical Group - Client ID H3150</v>
      </c>
      <c r="B88" s="81" t="str">
        <f>B87</f>
        <v>PRIME EPO PLAN (Self-Insured)</v>
      </c>
      <c r="C88" s="81" t="str">
        <f>A88&amp;B88&amp;F88</f>
        <v>Desert Valley Medical Group - Client ID H3150PRIME EPO PLAN (Self-Insured)EE &amp; Family</v>
      </c>
      <c r="D88" s="22"/>
      <c r="E88" s="15"/>
      <c r="F88" s="66" t="s">
        <v>12</v>
      </c>
      <c r="G88" s="166">
        <v>27</v>
      </c>
      <c r="H88" s="151">
        <v>2113.73</v>
      </c>
      <c r="I88" s="153">
        <f>+H88-J88</f>
        <v>1832.66</v>
      </c>
      <c r="J88" s="153">
        <v>281.07</v>
      </c>
      <c r="K88" s="134"/>
      <c r="L88" s="134"/>
      <c r="M88" s="134"/>
      <c r="N88" s="166">
        <v>27</v>
      </c>
      <c r="O88" s="166">
        <v>27</v>
      </c>
      <c r="P88" s="166">
        <v>27</v>
      </c>
      <c r="Q88" s="166">
        <v>27</v>
      </c>
      <c r="R88" s="166">
        <v>27</v>
      </c>
      <c r="S88" s="166">
        <v>28</v>
      </c>
      <c r="T88" s="166">
        <v>28</v>
      </c>
      <c r="U88" s="166">
        <v>28</v>
      </c>
      <c r="V88" s="166">
        <v>28</v>
      </c>
      <c r="W88" s="166">
        <v>29</v>
      </c>
      <c r="X88" s="166">
        <v>29</v>
      </c>
      <c r="Y88" s="166">
        <v>30</v>
      </c>
      <c r="Z88" s="166">
        <v>31</v>
      </c>
      <c r="AA88" s="166">
        <v>31</v>
      </c>
      <c r="AB88" s="166">
        <v>31</v>
      </c>
      <c r="AC88" s="166">
        <v>30</v>
      </c>
      <c r="AD88" s="166">
        <v>30</v>
      </c>
      <c r="AE88" s="166">
        <v>30</v>
      </c>
      <c r="AF88" s="166">
        <v>30</v>
      </c>
      <c r="AG88" s="166">
        <v>31</v>
      </c>
      <c r="AH88" s="166">
        <v>32</v>
      </c>
      <c r="AI88" s="166">
        <v>32</v>
      </c>
      <c r="AJ88" s="166">
        <v>32</v>
      </c>
      <c r="AK88" s="166">
        <v>32</v>
      </c>
      <c r="AL88" s="166">
        <v>34</v>
      </c>
      <c r="AM88" s="166">
        <v>34</v>
      </c>
      <c r="AN88" s="166">
        <v>36</v>
      </c>
      <c r="AO88" s="166">
        <v>36</v>
      </c>
      <c r="AP88" s="166">
        <v>36</v>
      </c>
      <c r="AQ88" s="166">
        <v>34</v>
      </c>
      <c r="AR88" s="166">
        <v>35</v>
      </c>
      <c r="AS88" s="166">
        <v>35</v>
      </c>
      <c r="AT88" s="166">
        <v>33</v>
      </c>
      <c r="AU88" s="166">
        <v>32</v>
      </c>
      <c r="AV88" s="166">
        <v>32</v>
      </c>
      <c r="AW88" s="166">
        <v>32</v>
      </c>
      <c r="AX88" s="166">
        <v>32</v>
      </c>
      <c r="AY88" s="166">
        <v>32</v>
      </c>
      <c r="AZ88" s="166">
        <v>30</v>
      </c>
      <c r="BA88" s="166">
        <v>29</v>
      </c>
      <c r="BB88" s="166">
        <v>29</v>
      </c>
      <c r="BC88" s="166">
        <v>28</v>
      </c>
      <c r="BD88" s="241">
        <v>28</v>
      </c>
      <c r="BE88" s="166">
        <v>28</v>
      </c>
      <c r="BF88" s="166">
        <v>28</v>
      </c>
      <c r="BG88" s="166">
        <v>28</v>
      </c>
      <c r="BH88" s="166">
        <v>30</v>
      </c>
      <c r="BI88" s="166">
        <v>29</v>
      </c>
      <c r="BJ88" s="166">
        <v>28</v>
      </c>
      <c r="BK88" s="166">
        <v>29</v>
      </c>
      <c r="BL88" s="166">
        <v>29</v>
      </c>
      <c r="BM88" s="166">
        <v>27</v>
      </c>
      <c r="BN88" s="166">
        <v>26</v>
      </c>
      <c r="BO88" s="166">
        <v>25</v>
      </c>
      <c r="BP88" s="166">
        <v>26</v>
      </c>
      <c r="BQ88" s="166">
        <v>27</v>
      </c>
      <c r="BR88" s="166">
        <v>26</v>
      </c>
      <c r="BS88" s="166">
        <v>26</v>
      </c>
      <c r="BT88" s="241">
        <v>28</v>
      </c>
      <c r="BU88" s="241">
        <v>29</v>
      </c>
      <c r="BV88" s="241">
        <v>30</v>
      </c>
      <c r="BW88" s="166">
        <v>31</v>
      </c>
      <c r="BX88" s="166">
        <v>32</v>
      </c>
      <c r="BY88" s="166">
        <v>32</v>
      </c>
      <c r="BZ88" s="166">
        <v>30</v>
      </c>
      <c r="CA88" s="166">
        <v>30</v>
      </c>
      <c r="CB88" s="166">
        <v>32</v>
      </c>
      <c r="CC88" s="166">
        <v>33</v>
      </c>
      <c r="CD88" s="166">
        <v>33</v>
      </c>
      <c r="CE88" s="166">
        <v>32</v>
      </c>
      <c r="CF88" s="166">
        <v>30</v>
      </c>
      <c r="CG88" s="166">
        <v>31</v>
      </c>
      <c r="CH88" s="166">
        <v>32</v>
      </c>
      <c r="CI88" s="166">
        <v>32</v>
      </c>
      <c r="CJ88" s="166">
        <v>30</v>
      </c>
      <c r="CK88" s="166">
        <v>30</v>
      </c>
      <c r="CL88" s="166">
        <v>30</v>
      </c>
      <c r="CM88" s="166">
        <v>29</v>
      </c>
      <c r="CN88" s="166">
        <v>29</v>
      </c>
      <c r="CO88" s="166">
        <v>28</v>
      </c>
      <c r="CP88" s="166">
        <v>28</v>
      </c>
      <c r="CQ88" s="166">
        <v>28</v>
      </c>
      <c r="CR88" s="166">
        <v>29</v>
      </c>
      <c r="CS88" s="166">
        <v>29</v>
      </c>
      <c r="CT88" s="166">
        <v>28</v>
      </c>
      <c r="CU88" s="166">
        <v>27</v>
      </c>
      <c r="CV88" s="166">
        <v>26</v>
      </c>
      <c r="CW88" s="166">
        <v>27</v>
      </c>
      <c r="CX88" s="324">
        <v>26</v>
      </c>
      <c r="CY88" s="166">
        <v>27</v>
      </c>
      <c r="CZ88" s="166">
        <v>27</v>
      </c>
    </row>
    <row r="89" spans="1:104" ht="13.15" customHeight="1" x14ac:dyDescent="0.2">
      <c r="A89" s="81" t="str">
        <f t="shared" si="191"/>
        <v>Desert Valley Medical Group - Client ID H3150</v>
      </c>
      <c r="B89" s="81" t="str">
        <f>B88</f>
        <v>PRIME EPO PLAN (Self-Insured)</v>
      </c>
      <c r="D89" s="20"/>
      <c r="E89" s="15"/>
      <c r="F89" s="69" t="s">
        <v>7</v>
      </c>
      <c r="G89" s="67">
        <f>SUM(G85:G88)</f>
        <v>179</v>
      </c>
      <c r="H89" s="70">
        <f>SUMPRODUCT(H85:H88,$G85:$G88)</f>
        <v>198311.93</v>
      </c>
      <c r="I89" s="70">
        <f>SUMPRODUCT(I85:I88,$G85:$G88)</f>
        <v>178435.74</v>
      </c>
      <c r="J89" s="70">
        <f>SUMPRODUCT(J85:J88,$G85:$G88)</f>
        <v>19876.189999999999</v>
      </c>
      <c r="K89" s="34"/>
      <c r="L89" s="34"/>
      <c r="M89" s="34"/>
      <c r="N89" s="67">
        <v>170</v>
      </c>
      <c r="O89" s="67">
        <v>171</v>
      </c>
      <c r="P89" s="67">
        <v>173</v>
      </c>
      <c r="Q89" s="67">
        <v>169</v>
      </c>
      <c r="R89" s="67">
        <v>171</v>
      </c>
      <c r="S89" s="67">
        <f t="shared" ref="S89:X89" si="192">SUM(S85:S88)</f>
        <v>172</v>
      </c>
      <c r="T89" s="67">
        <f t="shared" si="192"/>
        <v>171</v>
      </c>
      <c r="U89" s="67">
        <f t="shared" si="192"/>
        <v>170</v>
      </c>
      <c r="V89" s="67">
        <f t="shared" si="192"/>
        <v>172</v>
      </c>
      <c r="W89" s="67">
        <f t="shared" si="192"/>
        <v>173</v>
      </c>
      <c r="X89" s="67">
        <f t="shared" si="192"/>
        <v>176</v>
      </c>
      <c r="Y89" s="67">
        <f t="shared" ref="Y89:AD89" si="193">SUM(Y85:Y88)</f>
        <v>178</v>
      </c>
      <c r="Z89" s="67">
        <f t="shared" si="193"/>
        <v>182</v>
      </c>
      <c r="AA89" s="67">
        <f t="shared" si="193"/>
        <v>183</v>
      </c>
      <c r="AB89" s="67">
        <f t="shared" si="193"/>
        <v>183</v>
      </c>
      <c r="AC89" s="67">
        <f t="shared" si="193"/>
        <v>179</v>
      </c>
      <c r="AD89" s="67">
        <f t="shared" si="193"/>
        <v>179</v>
      </c>
      <c r="AE89" s="67">
        <f t="shared" ref="AE89:AJ89" si="194">SUM(AE85:AE88)</f>
        <v>181</v>
      </c>
      <c r="AF89" s="67">
        <f t="shared" si="194"/>
        <v>181</v>
      </c>
      <c r="AG89" s="67">
        <f t="shared" si="194"/>
        <v>179</v>
      </c>
      <c r="AH89" s="67">
        <f t="shared" si="194"/>
        <v>181</v>
      </c>
      <c r="AI89" s="67">
        <f t="shared" si="194"/>
        <v>181</v>
      </c>
      <c r="AJ89" s="67">
        <f t="shared" si="194"/>
        <v>180</v>
      </c>
      <c r="AK89" s="67">
        <f t="shared" ref="AK89:AP89" si="195">SUM(AK85:AK88)</f>
        <v>175</v>
      </c>
      <c r="AL89" s="67">
        <f t="shared" si="195"/>
        <v>173</v>
      </c>
      <c r="AM89" s="67">
        <f t="shared" si="195"/>
        <v>174</v>
      </c>
      <c r="AN89" s="67">
        <f t="shared" si="195"/>
        <v>175</v>
      </c>
      <c r="AO89" s="67">
        <f t="shared" si="195"/>
        <v>175</v>
      </c>
      <c r="AP89" s="67">
        <f t="shared" si="195"/>
        <v>171</v>
      </c>
      <c r="AQ89" s="67">
        <f t="shared" ref="AQ89:AV89" si="196">SUM(AQ85:AQ88)</f>
        <v>173</v>
      </c>
      <c r="AR89" s="67">
        <f t="shared" si="196"/>
        <v>168</v>
      </c>
      <c r="AS89" s="67">
        <f t="shared" si="196"/>
        <v>173</v>
      </c>
      <c r="AT89" s="67">
        <f t="shared" si="196"/>
        <v>167</v>
      </c>
      <c r="AU89" s="67">
        <f t="shared" si="196"/>
        <v>164</v>
      </c>
      <c r="AV89" s="67">
        <f t="shared" si="196"/>
        <v>167</v>
      </c>
      <c r="AW89" s="67">
        <f t="shared" ref="AW89:BB89" si="197">SUM(AW85:AW88)</f>
        <v>167</v>
      </c>
      <c r="AX89" s="67">
        <f t="shared" si="197"/>
        <v>174</v>
      </c>
      <c r="AY89" s="67">
        <f t="shared" si="197"/>
        <v>172</v>
      </c>
      <c r="AZ89" s="67">
        <f t="shared" si="197"/>
        <v>173</v>
      </c>
      <c r="BA89" s="67">
        <f t="shared" si="197"/>
        <v>172</v>
      </c>
      <c r="BB89" s="67">
        <f t="shared" si="197"/>
        <v>174</v>
      </c>
      <c r="BC89" s="67">
        <f t="shared" ref="BC89:BH89" si="198">SUM(BC85:BC88)</f>
        <v>172</v>
      </c>
      <c r="BD89" s="94">
        <f t="shared" si="198"/>
        <v>173</v>
      </c>
      <c r="BE89" s="67">
        <f t="shared" si="198"/>
        <v>169</v>
      </c>
      <c r="BF89" s="67">
        <f t="shared" si="198"/>
        <v>168</v>
      </c>
      <c r="BG89" s="67">
        <f t="shared" si="198"/>
        <v>171</v>
      </c>
      <c r="BH89" s="67">
        <f t="shared" si="198"/>
        <v>172</v>
      </c>
      <c r="BI89" s="67">
        <f t="shared" ref="BI89:BN89" si="199">SUM(BI85:BI88)</f>
        <v>167</v>
      </c>
      <c r="BJ89" s="67">
        <f t="shared" si="199"/>
        <v>169</v>
      </c>
      <c r="BK89" s="67">
        <f t="shared" si="199"/>
        <v>174</v>
      </c>
      <c r="BL89" s="67">
        <f t="shared" si="199"/>
        <v>170</v>
      </c>
      <c r="BM89" s="67">
        <f t="shared" si="199"/>
        <v>170</v>
      </c>
      <c r="BN89" s="67">
        <f t="shared" si="199"/>
        <v>171</v>
      </c>
      <c r="BO89" s="67">
        <f>SUM(BO85:BO88)</f>
        <v>169</v>
      </c>
      <c r="BP89" s="67">
        <f>SUM(BP85:BP88)</f>
        <v>170</v>
      </c>
      <c r="BQ89" s="67">
        <f>SUM(BQ85:BQ88)</f>
        <v>173</v>
      </c>
      <c r="BR89" s="67">
        <f>SUM(BR85:BR88)</f>
        <v>172</v>
      </c>
      <c r="BS89" s="67">
        <f>SUM(BS85:BS88)</f>
        <v>173</v>
      </c>
      <c r="BT89" s="94">
        <f t="shared" ref="BT89:BY89" si="200">SUM(BT85:BT88)</f>
        <v>169</v>
      </c>
      <c r="BU89" s="94">
        <f t="shared" si="200"/>
        <v>171</v>
      </c>
      <c r="BV89" s="94">
        <f t="shared" si="200"/>
        <v>179</v>
      </c>
      <c r="BW89" s="67">
        <f t="shared" si="200"/>
        <v>179</v>
      </c>
      <c r="BX89" s="67">
        <f t="shared" si="200"/>
        <v>178</v>
      </c>
      <c r="BY89" s="67">
        <f t="shared" si="200"/>
        <v>178</v>
      </c>
      <c r="BZ89" s="67">
        <f t="shared" ref="BZ89:CE89" si="201">SUM(BZ85:BZ88)</f>
        <v>178</v>
      </c>
      <c r="CA89" s="67">
        <f t="shared" si="201"/>
        <v>174</v>
      </c>
      <c r="CB89" s="67">
        <f t="shared" si="201"/>
        <v>178</v>
      </c>
      <c r="CC89" s="67">
        <f t="shared" si="201"/>
        <v>178</v>
      </c>
      <c r="CD89" s="67">
        <f t="shared" si="201"/>
        <v>180</v>
      </c>
      <c r="CE89" s="67">
        <f t="shared" si="201"/>
        <v>170</v>
      </c>
      <c r="CF89" s="67">
        <f t="shared" ref="CF89:CK89" si="202">SUM(CF85:CF88)</f>
        <v>155</v>
      </c>
      <c r="CG89" s="67">
        <f t="shared" si="202"/>
        <v>155</v>
      </c>
      <c r="CH89" s="67">
        <f t="shared" si="202"/>
        <v>157</v>
      </c>
      <c r="CI89" s="67">
        <f t="shared" si="202"/>
        <v>162</v>
      </c>
      <c r="CJ89" s="67">
        <f t="shared" si="202"/>
        <v>156</v>
      </c>
      <c r="CK89" s="67">
        <f t="shared" si="202"/>
        <v>158</v>
      </c>
      <c r="CL89" s="67">
        <f t="shared" ref="CL89:CQ89" si="203">SUM(CL85:CL88)</f>
        <v>159</v>
      </c>
      <c r="CM89" s="67">
        <f t="shared" si="203"/>
        <v>158</v>
      </c>
      <c r="CN89" s="67">
        <f t="shared" si="203"/>
        <v>157</v>
      </c>
      <c r="CO89" s="67">
        <f t="shared" si="203"/>
        <v>155</v>
      </c>
      <c r="CP89" s="67">
        <f t="shared" si="203"/>
        <v>157</v>
      </c>
      <c r="CQ89" s="67">
        <f t="shared" si="203"/>
        <v>154</v>
      </c>
      <c r="CR89" s="67">
        <f>SUM(CR85:CR88)</f>
        <v>154</v>
      </c>
      <c r="CS89" s="67">
        <f>SUM(CS85:CS88)</f>
        <v>159</v>
      </c>
      <c r="CT89" s="67">
        <f>SUM(CT85:CT88)</f>
        <v>165</v>
      </c>
      <c r="CU89" s="67">
        <v>166</v>
      </c>
      <c r="CV89" s="67">
        <f>SUM(CV85:CV88)</f>
        <v>166</v>
      </c>
      <c r="CW89" s="67">
        <f>SUM(CW85:CW88)</f>
        <v>168</v>
      </c>
      <c r="CX89" s="94">
        <f>SUM(CX85:CX88)</f>
        <v>172</v>
      </c>
      <c r="CY89" s="67">
        <f>SUM(CY85:CY88)</f>
        <v>176</v>
      </c>
      <c r="CZ89" s="67">
        <f>SUM(CZ85:CZ88)</f>
        <v>179</v>
      </c>
    </row>
    <row r="90" spans="1:104" s="14" customFormat="1" ht="13.15" customHeight="1" x14ac:dyDescent="0.2">
      <c r="A90" s="81" t="str">
        <f t="shared" si="191"/>
        <v>Desert Valley Medical Group - Client ID H3150</v>
      </c>
      <c r="B90" s="81" t="str">
        <f>B89</f>
        <v>PRIME EPO PLAN (Self-Insured)</v>
      </c>
      <c r="C90" s="81"/>
      <c r="D90" s="20"/>
      <c r="E90" s="15"/>
      <c r="F90" s="12"/>
      <c r="G90" s="16"/>
      <c r="H90" s="21"/>
      <c r="I90" s="21"/>
      <c r="J90" s="21"/>
      <c r="K90" s="135"/>
      <c r="L90" s="135"/>
      <c r="M90" s="135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</row>
    <row r="91" spans="1:104" s="14" customFormat="1" ht="13.15" customHeight="1" x14ac:dyDescent="0.2">
      <c r="A91" s="81" t="str">
        <f t="shared" si="191"/>
        <v>Desert Valley Medical Group - Client ID H3150</v>
      </c>
      <c r="B91" s="81" t="str">
        <f>D91</f>
        <v xml:space="preserve">PRIME VALUE PLAN (Self-Insured) </v>
      </c>
      <c r="C91" s="81" t="str">
        <f>A91&amp;B91&amp;F91</f>
        <v>Desert Valley Medical Group - Client ID H3150PRIME VALUE PLAN (Self-Insured) EE</v>
      </c>
      <c r="D91" s="64" t="s">
        <v>22</v>
      </c>
      <c r="E91" s="65" t="str">
        <f>E4</f>
        <v>1/1/25 - 12/31/25</v>
      </c>
      <c r="F91" s="66" t="s">
        <v>11</v>
      </c>
      <c r="G91" s="165">
        <v>1</v>
      </c>
      <c r="H91" s="152">
        <v>518.77</v>
      </c>
      <c r="I91" s="152">
        <v>405.57</v>
      </c>
      <c r="J91" s="152">
        <v>113.2</v>
      </c>
      <c r="K91" s="27"/>
      <c r="L91" s="27"/>
      <c r="M91" s="27"/>
      <c r="N91" s="165">
        <v>2</v>
      </c>
      <c r="O91" s="165">
        <v>2</v>
      </c>
      <c r="P91" s="165">
        <v>2</v>
      </c>
      <c r="Q91" s="165">
        <v>1</v>
      </c>
      <c r="R91" s="165">
        <v>1</v>
      </c>
      <c r="S91" s="165">
        <v>1</v>
      </c>
      <c r="T91" s="165">
        <v>1</v>
      </c>
      <c r="U91" s="165">
        <v>1</v>
      </c>
      <c r="V91" s="165">
        <v>1</v>
      </c>
      <c r="W91" s="165">
        <v>1</v>
      </c>
      <c r="X91" s="165">
        <v>1</v>
      </c>
      <c r="Y91" s="165">
        <v>1</v>
      </c>
      <c r="Z91" s="165">
        <v>1</v>
      </c>
      <c r="AA91" s="165">
        <v>1</v>
      </c>
      <c r="AB91" s="165">
        <v>1</v>
      </c>
      <c r="AC91" s="165">
        <v>1</v>
      </c>
      <c r="AD91" s="165">
        <v>1</v>
      </c>
      <c r="AE91" s="165">
        <v>1</v>
      </c>
      <c r="AF91" s="165">
        <v>1</v>
      </c>
      <c r="AG91" s="165">
        <v>1</v>
      </c>
      <c r="AH91" s="165">
        <v>1</v>
      </c>
      <c r="AI91" s="165">
        <v>1</v>
      </c>
      <c r="AJ91" s="165">
        <v>1</v>
      </c>
      <c r="AK91" s="165">
        <v>1</v>
      </c>
      <c r="AL91" s="165">
        <v>1</v>
      </c>
      <c r="AM91" s="165">
        <v>2</v>
      </c>
      <c r="AN91" s="165">
        <v>1</v>
      </c>
      <c r="AO91" s="165">
        <v>1</v>
      </c>
      <c r="AP91" s="165">
        <v>1</v>
      </c>
      <c r="AQ91" s="165">
        <v>1</v>
      </c>
      <c r="AR91" s="165">
        <v>1</v>
      </c>
      <c r="AS91" s="165">
        <v>1</v>
      </c>
      <c r="AT91" s="165">
        <v>1</v>
      </c>
      <c r="AU91" s="165">
        <v>2</v>
      </c>
      <c r="AV91" s="165">
        <v>2</v>
      </c>
      <c r="AW91" s="165">
        <v>2</v>
      </c>
      <c r="AX91" s="165">
        <v>3</v>
      </c>
      <c r="AY91" s="165">
        <v>4</v>
      </c>
      <c r="AZ91" s="165">
        <v>3</v>
      </c>
      <c r="BA91" s="165">
        <v>3</v>
      </c>
      <c r="BB91" s="165">
        <v>3</v>
      </c>
      <c r="BC91" s="165">
        <v>2</v>
      </c>
      <c r="BD91" s="240">
        <v>3</v>
      </c>
      <c r="BE91" s="165">
        <v>2</v>
      </c>
      <c r="BF91" s="165">
        <v>2</v>
      </c>
      <c r="BG91" s="165">
        <v>2</v>
      </c>
      <c r="BH91" s="165">
        <v>2</v>
      </c>
      <c r="BI91" s="165">
        <v>1</v>
      </c>
      <c r="BJ91" s="165">
        <v>1</v>
      </c>
      <c r="BK91" s="165">
        <v>2</v>
      </c>
      <c r="BL91" s="165">
        <v>2</v>
      </c>
      <c r="BM91" s="165">
        <v>2</v>
      </c>
      <c r="BN91" s="165">
        <v>2</v>
      </c>
      <c r="BO91" s="165">
        <v>2</v>
      </c>
      <c r="BP91" s="165">
        <v>3</v>
      </c>
      <c r="BQ91" s="165">
        <v>3</v>
      </c>
      <c r="BR91" s="165">
        <v>3</v>
      </c>
      <c r="BS91" s="165">
        <v>3</v>
      </c>
      <c r="BT91" s="240">
        <v>3</v>
      </c>
      <c r="BU91" s="240">
        <v>3</v>
      </c>
      <c r="BV91" s="240">
        <v>3</v>
      </c>
      <c r="BW91" s="165">
        <v>4</v>
      </c>
      <c r="BX91" s="165">
        <v>4</v>
      </c>
      <c r="BY91" s="165">
        <v>4</v>
      </c>
      <c r="BZ91" s="165">
        <v>2</v>
      </c>
      <c r="CA91" s="165">
        <v>2</v>
      </c>
      <c r="CB91" s="165">
        <v>2</v>
      </c>
      <c r="CC91" s="165">
        <v>2</v>
      </c>
      <c r="CD91" s="165">
        <v>1</v>
      </c>
      <c r="CE91" s="165">
        <v>2</v>
      </c>
      <c r="CF91" s="165">
        <v>2</v>
      </c>
      <c r="CG91" s="165">
        <v>2</v>
      </c>
      <c r="CH91" s="165">
        <v>1</v>
      </c>
      <c r="CI91" s="165">
        <v>1</v>
      </c>
      <c r="CJ91" s="165">
        <v>1</v>
      </c>
      <c r="CK91" s="165">
        <v>1</v>
      </c>
      <c r="CL91" s="165">
        <v>2</v>
      </c>
      <c r="CM91" s="165">
        <v>2</v>
      </c>
      <c r="CN91" s="165">
        <v>2</v>
      </c>
      <c r="CO91" s="165">
        <v>2</v>
      </c>
      <c r="CP91" s="165">
        <v>2</v>
      </c>
      <c r="CQ91" s="165">
        <v>1</v>
      </c>
      <c r="CR91" s="165">
        <v>1</v>
      </c>
      <c r="CS91" s="165">
        <v>1</v>
      </c>
      <c r="CT91" s="165">
        <v>1</v>
      </c>
      <c r="CU91" s="165">
        <v>1</v>
      </c>
      <c r="CV91" s="165">
        <v>1</v>
      </c>
      <c r="CW91" s="165">
        <v>1</v>
      </c>
      <c r="CX91" s="323">
        <v>1</v>
      </c>
      <c r="CY91" s="165">
        <v>1</v>
      </c>
      <c r="CZ91" s="165">
        <v>1</v>
      </c>
    </row>
    <row r="92" spans="1:104" s="14" customFormat="1" ht="13.15" customHeight="1" x14ac:dyDescent="0.2">
      <c r="A92" s="81" t="str">
        <f t="shared" si="191"/>
        <v>Desert Valley Medical Group - Client ID H3150</v>
      </c>
      <c r="B92" s="81" t="str">
        <f t="shared" ref="B92:B100" si="204">B91</f>
        <v xml:space="preserve">PRIME VALUE PLAN (Self-Insured) </v>
      </c>
      <c r="C92" s="81" t="str">
        <f>A92&amp;B92&amp;F92</f>
        <v>Desert Valley Medical Group - Client ID H3150PRIME VALUE PLAN (Self-Insured) EE &amp; Spouse</v>
      </c>
      <c r="D92" s="22"/>
      <c r="E92" s="15"/>
      <c r="F92" s="66" t="s">
        <v>18</v>
      </c>
      <c r="G92" s="165">
        <v>0</v>
      </c>
      <c r="H92" s="152">
        <v>1037.57</v>
      </c>
      <c r="I92" s="152">
        <f>+H92-J92</f>
        <v>796.58999999999992</v>
      </c>
      <c r="J92" s="152">
        <v>240.98000000000002</v>
      </c>
      <c r="K92" s="27"/>
      <c r="L92" s="27"/>
      <c r="M92" s="27"/>
      <c r="N92" s="165">
        <v>0</v>
      </c>
      <c r="O92" s="165">
        <v>0</v>
      </c>
      <c r="P92" s="165">
        <v>0</v>
      </c>
      <c r="Q92" s="165">
        <v>0</v>
      </c>
      <c r="R92" s="165">
        <v>0</v>
      </c>
      <c r="S92" s="165">
        <v>0</v>
      </c>
      <c r="T92" s="165">
        <v>0</v>
      </c>
      <c r="U92" s="165">
        <v>0</v>
      </c>
      <c r="V92" s="165">
        <v>0</v>
      </c>
      <c r="W92" s="165">
        <v>0</v>
      </c>
      <c r="X92" s="165">
        <v>0</v>
      </c>
      <c r="Y92" s="165">
        <v>0</v>
      </c>
      <c r="Z92" s="165">
        <v>0</v>
      </c>
      <c r="AA92" s="165">
        <v>0</v>
      </c>
      <c r="AB92" s="165">
        <v>0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1</v>
      </c>
      <c r="AZ92" s="165">
        <v>0</v>
      </c>
      <c r="BA92" s="165">
        <v>0</v>
      </c>
      <c r="BB92" s="165">
        <v>0</v>
      </c>
      <c r="BC92" s="165">
        <v>0</v>
      </c>
      <c r="BD92" s="240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1</v>
      </c>
      <c r="BN92" s="165">
        <v>1</v>
      </c>
      <c r="BO92" s="165">
        <v>1</v>
      </c>
      <c r="BP92" s="165">
        <v>1</v>
      </c>
      <c r="BQ92" s="165">
        <v>1</v>
      </c>
      <c r="BR92" s="165">
        <v>1</v>
      </c>
      <c r="BS92" s="165">
        <v>1</v>
      </c>
      <c r="BT92" s="240">
        <v>1</v>
      </c>
      <c r="BU92" s="240">
        <v>1</v>
      </c>
      <c r="BV92" s="240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323">
        <v>0</v>
      </c>
      <c r="CY92" s="165">
        <v>0</v>
      </c>
      <c r="CZ92" s="165">
        <v>0</v>
      </c>
    </row>
    <row r="93" spans="1:104" s="14" customFormat="1" ht="13.15" customHeight="1" x14ac:dyDescent="0.2">
      <c r="A93" s="81" t="str">
        <f t="shared" si="191"/>
        <v>Desert Valley Medical Group - Client ID H3150</v>
      </c>
      <c r="B93" s="81" t="str">
        <f t="shared" si="204"/>
        <v xml:space="preserve">PRIME VALUE PLAN (Self-Insured) </v>
      </c>
      <c r="C93" s="81" t="str">
        <f>A93&amp;B93&amp;F93</f>
        <v>Desert Valley Medical Group - Client ID H3150PRIME VALUE PLAN (Self-Insured) EE &amp; Child(ren)</v>
      </c>
      <c r="D93" s="22"/>
      <c r="E93" s="15"/>
      <c r="F93" s="66" t="s">
        <v>19</v>
      </c>
      <c r="G93" s="165">
        <v>3</v>
      </c>
      <c r="H93" s="152">
        <v>933.8</v>
      </c>
      <c r="I93" s="152">
        <f>+H93-J93</f>
        <v>732.57999999999993</v>
      </c>
      <c r="J93" s="152">
        <v>201.22000000000003</v>
      </c>
      <c r="K93" s="27"/>
      <c r="L93" s="27"/>
      <c r="M93" s="27"/>
      <c r="N93" s="165">
        <v>0</v>
      </c>
      <c r="O93" s="165">
        <v>0</v>
      </c>
      <c r="P93" s="165">
        <v>0</v>
      </c>
      <c r="Q93" s="165">
        <v>0</v>
      </c>
      <c r="R93" s="165">
        <v>0</v>
      </c>
      <c r="S93" s="165">
        <v>0</v>
      </c>
      <c r="T93" s="165">
        <v>0</v>
      </c>
      <c r="U93" s="165">
        <v>0</v>
      </c>
      <c r="V93" s="165">
        <v>1</v>
      </c>
      <c r="W93" s="165">
        <v>1</v>
      </c>
      <c r="X93" s="165">
        <v>1</v>
      </c>
      <c r="Y93" s="165">
        <v>0</v>
      </c>
      <c r="Z93" s="165">
        <v>0</v>
      </c>
      <c r="AA93" s="165">
        <v>0</v>
      </c>
      <c r="AB93" s="165">
        <v>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1</v>
      </c>
      <c r="AZ93" s="165">
        <v>1</v>
      </c>
      <c r="BA93" s="165">
        <v>0</v>
      </c>
      <c r="BB93" s="165">
        <v>0</v>
      </c>
      <c r="BC93" s="165">
        <v>1</v>
      </c>
      <c r="BD93" s="240">
        <v>1</v>
      </c>
      <c r="BE93" s="165">
        <v>2</v>
      </c>
      <c r="BF93" s="165">
        <v>2</v>
      </c>
      <c r="BG93" s="165">
        <v>2</v>
      </c>
      <c r="BH93" s="165">
        <v>2</v>
      </c>
      <c r="BI93" s="165">
        <v>3</v>
      </c>
      <c r="BJ93" s="165">
        <v>3</v>
      </c>
      <c r="BK93" s="165">
        <v>2</v>
      </c>
      <c r="BL93" s="165">
        <v>2</v>
      </c>
      <c r="BM93" s="165">
        <v>2</v>
      </c>
      <c r="BN93" s="165">
        <v>2</v>
      </c>
      <c r="BO93" s="165">
        <v>2</v>
      </c>
      <c r="BP93" s="165">
        <v>2</v>
      </c>
      <c r="BQ93" s="165">
        <v>2</v>
      </c>
      <c r="BR93" s="165">
        <v>2</v>
      </c>
      <c r="BS93" s="165">
        <v>2</v>
      </c>
      <c r="BT93" s="240">
        <v>2</v>
      </c>
      <c r="BU93" s="240">
        <v>2</v>
      </c>
      <c r="BV93" s="240">
        <v>2</v>
      </c>
      <c r="BW93" s="165">
        <v>2</v>
      </c>
      <c r="BX93" s="165">
        <v>1</v>
      </c>
      <c r="BY93" s="165">
        <v>1</v>
      </c>
      <c r="BZ93" s="165">
        <v>1</v>
      </c>
      <c r="CA93" s="165">
        <v>1</v>
      </c>
      <c r="CB93" s="165">
        <v>1</v>
      </c>
      <c r="CC93" s="165">
        <v>1</v>
      </c>
      <c r="CD93" s="165">
        <v>1</v>
      </c>
      <c r="CE93" s="165">
        <v>1</v>
      </c>
      <c r="CF93" s="165">
        <v>1</v>
      </c>
      <c r="CG93" s="165">
        <v>1</v>
      </c>
      <c r="CH93" s="165">
        <v>1</v>
      </c>
      <c r="CI93" s="165">
        <v>1</v>
      </c>
      <c r="CJ93" s="165">
        <v>1</v>
      </c>
      <c r="CK93" s="165">
        <v>1</v>
      </c>
      <c r="CL93" s="165">
        <v>1</v>
      </c>
      <c r="CM93" s="165">
        <v>1</v>
      </c>
      <c r="CN93" s="165">
        <v>1</v>
      </c>
      <c r="CO93" s="165">
        <v>1</v>
      </c>
      <c r="CP93" s="165">
        <v>1</v>
      </c>
      <c r="CQ93" s="165">
        <v>2</v>
      </c>
      <c r="CR93" s="165">
        <v>2</v>
      </c>
      <c r="CS93" s="165">
        <v>1</v>
      </c>
      <c r="CT93" s="165">
        <v>1</v>
      </c>
      <c r="CU93" s="165">
        <v>1</v>
      </c>
      <c r="CV93" s="165">
        <v>1</v>
      </c>
      <c r="CW93" s="165">
        <v>2</v>
      </c>
      <c r="CX93" s="323">
        <v>3</v>
      </c>
      <c r="CY93" s="165">
        <v>3</v>
      </c>
      <c r="CZ93" s="165">
        <v>3</v>
      </c>
    </row>
    <row r="94" spans="1:104" s="14" customFormat="1" ht="13.15" customHeight="1" x14ac:dyDescent="0.2">
      <c r="A94" s="81" t="str">
        <f t="shared" si="191"/>
        <v>Desert Valley Medical Group - Client ID H3150</v>
      </c>
      <c r="B94" s="81" t="str">
        <f t="shared" si="204"/>
        <v xml:space="preserve">PRIME VALUE PLAN (Self-Insured) </v>
      </c>
      <c r="C94" s="81" t="str">
        <f>A94&amp;B94&amp;F94</f>
        <v>Desert Valley Medical Group - Client ID H3150PRIME VALUE PLAN (Self-Insured) EE &amp; Family</v>
      </c>
      <c r="D94" s="22"/>
      <c r="E94" s="15"/>
      <c r="F94" s="66" t="s">
        <v>12</v>
      </c>
      <c r="G94" s="166">
        <v>3</v>
      </c>
      <c r="H94" s="153">
        <v>1556.37</v>
      </c>
      <c r="I94" s="153">
        <f>+H94-J94</f>
        <v>1154.78</v>
      </c>
      <c r="J94" s="153">
        <v>401.58999999999992</v>
      </c>
      <c r="K94" s="134"/>
      <c r="L94" s="134"/>
      <c r="M94" s="134"/>
      <c r="N94" s="166">
        <v>1</v>
      </c>
      <c r="O94" s="166">
        <v>1</v>
      </c>
      <c r="P94" s="166">
        <v>1</v>
      </c>
      <c r="Q94" s="166">
        <v>1</v>
      </c>
      <c r="R94" s="166">
        <v>1</v>
      </c>
      <c r="S94" s="166">
        <v>1</v>
      </c>
      <c r="T94" s="166">
        <v>1</v>
      </c>
      <c r="U94" s="166">
        <v>1</v>
      </c>
      <c r="V94" s="166">
        <v>1</v>
      </c>
      <c r="W94" s="166">
        <v>1</v>
      </c>
      <c r="X94" s="166">
        <v>1</v>
      </c>
      <c r="Y94" s="166">
        <v>1</v>
      </c>
      <c r="Z94" s="166">
        <v>1</v>
      </c>
      <c r="AA94" s="166">
        <v>1</v>
      </c>
      <c r="AB94" s="166">
        <v>1</v>
      </c>
      <c r="AC94" s="166">
        <v>1</v>
      </c>
      <c r="AD94" s="166">
        <v>1</v>
      </c>
      <c r="AE94" s="166">
        <v>1</v>
      </c>
      <c r="AF94" s="166">
        <v>1</v>
      </c>
      <c r="AG94" s="166">
        <v>1</v>
      </c>
      <c r="AH94" s="166">
        <v>1</v>
      </c>
      <c r="AI94" s="166">
        <v>1</v>
      </c>
      <c r="AJ94" s="166">
        <v>1</v>
      </c>
      <c r="AK94" s="166">
        <v>1</v>
      </c>
      <c r="AL94" s="166">
        <v>0</v>
      </c>
      <c r="AM94" s="166">
        <v>1</v>
      </c>
      <c r="AN94" s="166">
        <v>1</v>
      </c>
      <c r="AO94" s="166">
        <v>1</v>
      </c>
      <c r="AP94" s="166">
        <v>1</v>
      </c>
      <c r="AQ94" s="166">
        <v>1</v>
      </c>
      <c r="AR94" s="166">
        <v>1</v>
      </c>
      <c r="AS94" s="166">
        <v>1</v>
      </c>
      <c r="AT94" s="166">
        <v>1</v>
      </c>
      <c r="AU94" s="166">
        <v>1</v>
      </c>
      <c r="AV94" s="166">
        <v>1</v>
      </c>
      <c r="AW94" s="166">
        <v>1</v>
      </c>
      <c r="AX94" s="166">
        <v>0</v>
      </c>
      <c r="AY94" s="166">
        <v>0</v>
      </c>
      <c r="AZ94" s="166">
        <v>0</v>
      </c>
      <c r="BA94" s="166">
        <v>0</v>
      </c>
      <c r="BB94" s="166">
        <v>0</v>
      </c>
      <c r="BC94" s="166">
        <v>0</v>
      </c>
      <c r="BD94" s="241">
        <v>0</v>
      </c>
      <c r="BE94" s="166">
        <v>0</v>
      </c>
      <c r="BF94" s="166">
        <v>0</v>
      </c>
      <c r="BG94" s="166">
        <v>0</v>
      </c>
      <c r="BH94" s="166">
        <v>0</v>
      </c>
      <c r="BI94" s="166">
        <v>0</v>
      </c>
      <c r="BJ94" s="166">
        <v>0</v>
      </c>
      <c r="BK94" s="166">
        <v>1</v>
      </c>
      <c r="BL94" s="166">
        <v>1</v>
      </c>
      <c r="BM94" s="166">
        <v>0</v>
      </c>
      <c r="BN94" s="166">
        <v>0</v>
      </c>
      <c r="BO94" s="166">
        <v>0</v>
      </c>
      <c r="BP94" s="166">
        <v>0</v>
      </c>
      <c r="BQ94" s="166">
        <v>0</v>
      </c>
      <c r="BR94" s="166">
        <v>0</v>
      </c>
      <c r="BS94" s="166">
        <v>0</v>
      </c>
      <c r="BT94" s="241">
        <v>0</v>
      </c>
      <c r="BU94" s="241">
        <v>1</v>
      </c>
      <c r="BV94" s="241">
        <v>1</v>
      </c>
      <c r="BW94" s="166">
        <v>1</v>
      </c>
      <c r="BX94" s="166">
        <v>0</v>
      </c>
      <c r="BY94" s="166">
        <v>0</v>
      </c>
      <c r="BZ94" s="166">
        <v>0</v>
      </c>
      <c r="CA94" s="166">
        <v>0</v>
      </c>
      <c r="CB94" s="166">
        <v>1</v>
      </c>
      <c r="CC94" s="166">
        <v>1</v>
      </c>
      <c r="CD94" s="166">
        <v>1</v>
      </c>
      <c r="CE94" s="166">
        <v>1</v>
      </c>
      <c r="CF94" s="166">
        <v>1</v>
      </c>
      <c r="CG94" s="166">
        <v>1</v>
      </c>
      <c r="CH94" s="166">
        <v>1</v>
      </c>
      <c r="CI94" s="166">
        <v>1</v>
      </c>
      <c r="CJ94" s="166">
        <v>1</v>
      </c>
      <c r="CK94" s="166">
        <v>1</v>
      </c>
      <c r="CL94" s="166">
        <v>1</v>
      </c>
      <c r="CM94" s="166">
        <v>1</v>
      </c>
      <c r="CN94" s="166">
        <v>2</v>
      </c>
      <c r="CO94" s="166">
        <v>2</v>
      </c>
      <c r="CP94" s="166">
        <v>3</v>
      </c>
      <c r="CQ94" s="166">
        <v>3</v>
      </c>
      <c r="CR94" s="166">
        <v>3</v>
      </c>
      <c r="CS94" s="166">
        <v>3</v>
      </c>
      <c r="CT94" s="166">
        <v>5</v>
      </c>
      <c r="CU94" s="166">
        <v>5</v>
      </c>
      <c r="CV94" s="166">
        <v>5</v>
      </c>
      <c r="CW94" s="166">
        <v>4</v>
      </c>
      <c r="CX94" s="324">
        <v>3</v>
      </c>
      <c r="CY94" s="166">
        <v>3</v>
      </c>
      <c r="CZ94" s="166">
        <v>3</v>
      </c>
    </row>
    <row r="95" spans="1:104" s="14" customFormat="1" ht="13.15" customHeight="1" x14ac:dyDescent="0.2">
      <c r="A95" s="81" t="str">
        <f t="shared" si="191"/>
        <v>Desert Valley Medical Group - Client ID H3150</v>
      </c>
      <c r="B95" s="81" t="str">
        <f t="shared" si="204"/>
        <v xml:space="preserve">PRIME VALUE PLAN (Self-Insured) </v>
      </c>
      <c r="C95" s="81"/>
      <c r="D95" s="20"/>
      <c r="E95" s="15"/>
      <c r="F95" s="69" t="s">
        <v>7</v>
      </c>
      <c r="G95" s="67">
        <f>SUM(G91:G94)</f>
        <v>7</v>
      </c>
      <c r="H95" s="70">
        <f>SUMPRODUCT(H91:H94,$G91:$G94)</f>
        <v>7989.2799999999988</v>
      </c>
      <c r="I95" s="70">
        <f>SUMPRODUCT(I91:I94,$G91:$G94)</f>
        <v>6067.65</v>
      </c>
      <c r="J95" s="70">
        <f>SUMPRODUCT(J91:J94,$G91:$G94)</f>
        <v>1921.6299999999999</v>
      </c>
      <c r="K95" s="34"/>
      <c r="L95" s="34"/>
      <c r="M95" s="34"/>
      <c r="N95" s="67">
        <v>3</v>
      </c>
      <c r="O95" s="67">
        <v>3</v>
      </c>
      <c r="P95" s="67">
        <v>3</v>
      </c>
      <c r="Q95" s="67">
        <v>2</v>
      </c>
      <c r="R95" s="67">
        <v>2</v>
      </c>
      <c r="S95" s="67">
        <f t="shared" ref="S95:X95" si="205">SUM(S91:S94)</f>
        <v>2</v>
      </c>
      <c r="T95" s="67">
        <f t="shared" si="205"/>
        <v>2</v>
      </c>
      <c r="U95" s="67">
        <f t="shared" si="205"/>
        <v>2</v>
      </c>
      <c r="V95" s="67">
        <f t="shared" si="205"/>
        <v>3</v>
      </c>
      <c r="W95" s="67">
        <f t="shared" si="205"/>
        <v>3</v>
      </c>
      <c r="X95" s="67">
        <f t="shared" si="205"/>
        <v>3</v>
      </c>
      <c r="Y95" s="67">
        <f t="shared" ref="Y95:AD95" si="206">SUM(Y91:Y94)</f>
        <v>2</v>
      </c>
      <c r="Z95" s="67">
        <f t="shared" si="206"/>
        <v>2</v>
      </c>
      <c r="AA95" s="67">
        <f t="shared" si="206"/>
        <v>2</v>
      </c>
      <c r="AB95" s="67">
        <f t="shared" si="206"/>
        <v>2</v>
      </c>
      <c r="AC95" s="67">
        <f t="shared" si="206"/>
        <v>2</v>
      </c>
      <c r="AD95" s="67">
        <f t="shared" si="206"/>
        <v>2</v>
      </c>
      <c r="AE95" s="67">
        <f t="shared" ref="AE95:AJ95" si="207">SUM(AE91:AE94)</f>
        <v>2</v>
      </c>
      <c r="AF95" s="67">
        <f t="shared" si="207"/>
        <v>2</v>
      </c>
      <c r="AG95" s="67">
        <f t="shared" si="207"/>
        <v>2</v>
      </c>
      <c r="AH95" s="67">
        <f t="shared" si="207"/>
        <v>2</v>
      </c>
      <c r="AI95" s="67">
        <f t="shared" si="207"/>
        <v>2</v>
      </c>
      <c r="AJ95" s="67">
        <f t="shared" si="207"/>
        <v>2</v>
      </c>
      <c r="AK95" s="67">
        <f t="shared" ref="AK95:AP95" si="208">SUM(AK91:AK94)</f>
        <v>2</v>
      </c>
      <c r="AL95" s="67">
        <f t="shared" si="208"/>
        <v>1</v>
      </c>
      <c r="AM95" s="67">
        <f t="shared" si="208"/>
        <v>3</v>
      </c>
      <c r="AN95" s="67">
        <f t="shared" si="208"/>
        <v>2</v>
      </c>
      <c r="AO95" s="67">
        <f t="shared" si="208"/>
        <v>2</v>
      </c>
      <c r="AP95" s="67">
        <f t="shared" si="208"/>
        <v>2</v>
      </c>
      <c r="AQ95" s="67">
        <f t="shared" ref="AQ95:AV95" si="209">SUM(AQ91:AQ94)</f>
        <v>2</v>
      </c>
      <c r="AR95" s="67">
        <f t="shared" si="209"/>
        <v>2</v>
      </c>
      <c r="AS95" s="67">
        <f t="shared" si="209"/>
        <v>2</v>
      </c>
      <c r="AT95" s="67">
        <f t="shared" si="209"/>
        <v>2</v>
      </c>
      <c r="AU95" s="67">
        <f t="shared" si="209"/>
        <v>3</v>
      </c>
      <c r="AV95" s="67">
        <f t="shared" si="209"/>
        <v>3</v>
      </c>
      <c r="AW95" s="67">
        <f t="shared" ref="AW95:BB95" si="210">SUM(AW91:AW94)</f>
        <v>3</v>
      </c>
      <c r="AX95" s="67">
        <f t="shared" si="210"/>
        <v>3</v>
      </c>
      <c r="AY95" s="67">
        <f t="shared" si="210"/>
        <v>6</v>
      </c>
      <c r="AZ95" s="67">
        <f t="shared" si="210"/>
        <v>4</v>
      </c>
      <c r="BA95" s="67">
        <f t="shared" si="210"/>
        <v>3</v>
      </c>
      <c r="BB95" s="67">
        <f t="shared" si="210"/>
        <v>3</v>
      </c>
      <c r="BC95" s="67">
        <f t="shared" ref="BC95:BH95" si="211">SUM(BC91:BC94)</f>
        <v>3</v>
      </c>
      <c r="BD95" s="94">
        <f t="shared" si="211"/>
        <v>4</v>
      </c>
      <c r="BE95" s="67">
        <f t="shared" si="211"/>
        <v>4</v>
      </c>
      <c r="BF95" s="67">
        <f t="shared" si="211"/>
        <v>4</v>
      </c>
      <c r="BG95" s="67">
        <f t="shared" si="211"/>
        <v>4</v>
      </c>
      <c r="BH95" s="67">
        <f t="shared" si="211"/>
        <v>4</v>
      </c>
      <c r="BI95" s="67">
        <f t="shared" ref="BI95:BN95" si="212">SUM(BI91:BI94)</f>
        <v>4</v>
      </c>
      <c r="BJ95" s="67">
        <f t="shared" si="212"/>
        <v>4</v>
      </c>
      <c r="BK95" s="67">
        <f t="shared" si="212"/>
        <v>5</v>
      </c>
      <c r="BL95" s="67">
        <f t="shared" si="212"/>
        <v>5</v>
      </c>
      <c r="BM95" s="67">
        <f t="shared" si="212"/>
        <v>5</v>
      </c>
      <c r="BN95" s="67">
        <f t="shared" si="212"/>
        <v>5</v>
      </c>
      <c r="BO95" s="67">
        <f>SUM(BO91:BO94)</f>
        <v>5</v>
      </c>
      <c r="BP95" s="67">
        <f>SUM(BP91:BP94)</f>
        <v>6</v>
      </c>
      <c r="BQ95" s="67">
        <f>SUM(BQ91:BQ94)</f>
        <v>6</v>
      </c>
      <c r="BR95" s="67">
        <f>SUM(BR91:BR94)</f>
        <v>6</v>
      </c>
      <c r="BS95" s="67">
        <f>SUM(BS91:BS94)</f>
        <v>6</v>
      </c>
      <c r="BT95" s="94">
        <f t="shared" ref="BT95:BY95" si="213">SUM(BT91:BT94)</f>
        <v>6</v>
      </c>
      <c r="BU95" s="94">
        <f t="shared" si="213"/>
        <v>7</v>
      </c>
      <c r="BV95" s="94">
        <f t="shared" si="213"/>
        <v>6</v>
      </c>
      <c r="BW95" s="67">
        <f t="shared" si="213"/>
        <v>7</v>
      </c>
      <c r="BX95" s="67">
        <f t="shared" si="213"/>
        <v>5</v>
      </c>
      <c r="BY95" s="67">
        <f t="shared" si="213"/>
        <v>5</v>
      </c>
      <c r="BZ95" s="67">
        <f t="shared" ref="BZ95:CE95" si="214">SUM(BZ91:BZ94)</f>
        <v>3</v>
      </c>
      <c r="CA95" s="67">
        <f t="shared" si="214"/>
        <v>3</v>
      </c>
      <c r="CB95" s="67">
        <f t="shared" si="214"/>
        <v>4</v>
      </c>
      <c r="CC95" s="67">
        <f t="shared" si="214"/>
        <v>4</v>
      </c>
      <c r="CD95" s="67">
        <f t="shared" si="214"/>
        <v>3</v>
      </c>
      <c r="CE95" s="67">
        <f t="shared" si="214"/>
        <v>4</v>
      </c>
      <c r="CF95" s="67">
        <f t="shared" ref="CF95:CK95" si="215">SUM(CF91:CF94)</f>
        <v>4</v>
      </c>
      <c r="CG95" s="67">
        <f t="shared" si="215"/>
        <v>4</v>
      </c>
      <c r="CH95" s="67">
        <f t="shared" si="215"/>
        <v>3</v>
      </c>
      <c r="CI95" s="67">
        <f t="shared" si="215"/>
        <v>3</v>
      </c>
      <c r="CJ95" s="67">
        <f t="shared" si="215"/>
        <v>3</v>
      </c>
      <c r="CK95" s="67">
        <f t="shared" si="215"/>
        <v>3</v>
      </c>
      <c r="CL95" s="67">
        <f t="shared" ref="CL95:CQ95" si="216">SUM(CL91:CL94)</f>
        <v>4</v>
      </c>
      <c r="CM95" s="67">
        <f t="shared" si="216"/>
        <v>4</v>
      </c>
      <c r="CN95" s="67">
        <f t="shared" si="216"/>
        <v>5</v>
      </c>
      <c r="CO95" s="67">
        <f t="shared" si="216"/>
        <v>5</v>
      </c>
      <c r="CP95" s="67">
        <f t="shared" si="216"/>
        <v>6</v>
      </c>
      <c r="CQ95" s="67">
        <f t="shared" si="216"/>
        <v>6</v>
      </c>
      <c r="CR95" s="67">
        <f>SUM(CR91:CR94)</f>
        <v>6</v>
      </c>
      <c r="CS95" s="67">
        <f>SUM(CS91:CS94)</f>
        <v>5</v>
      </c>
      <c r="CT95" s="67">
        <f>SUM(CT91:CT94)</f>
        <v>7</v>
      </c>
      <c r="CU95" s="67">
        <v>7</v>
      </c>
      <c r="CV95" s="67">
        <f>SUM(CV91:CV94)</f>
        <v>7</v>
      </c>
      <c r="CW95" s="67">
        <f>SUM(CW91:CW94)</f>
        <v>7</v>
      </c>
      <c r="CX95" s="94">
        <f>SUM(CX91:CX94)</f>
        <v>7</v>
      </c>
      <c r="CY95" s="67">
        <f>SUM(CY91:CY94)</f>
        <v>7</v>
      </c>
      <c r="CZ95" s="67">
        <f>SUM(CZ91:CZ94)</f>
        <v>7</v>
      </c>
    </row>
    <row r="96" spans="1:104" s="14" customFormat="1" ht="13.15" customHeight="1" x14ac:dyDescent="0.2">
      <c r="A96" s="81" t="str">
        <f t="shared" si="191"/>
        <v>Desert Valley Medical Group - Client ID H3150</v>
      </c>
      <c r="B96" s="81" t="str">
        <f t="shared" si="204"/>
        <v xml:space="preserve">PRIME VALUE PLAN (Self-Insured) </v>
      </c>
      <c r="C96" s="81"/>
      <c r="D96" s="20"/>
      <c r="E96" s="15"/>
      <c r="F96" s="12"/>
      <c r="G96" s="16"/>
      <c r="H96" s="21"/>
      <c r="I96" s="21"/>
      <c r="J96" s="21"/>
      <c r="K96" s="135"/>
      <c r="L96" s="135"/>
      <c r="M96" s="135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</row>
    <row r="97" spans="1:104" ht="13.15" customHeight="1" x14ac:dyDescent="0.2">
      <c r="A97" s="81" t="str">
        <f t="shared" si="191"/>
        <v>Desert Valley Medical Group - Client ID H3150</v>
      </c>
      <c r="B97" s="81" t="str">
        <f t="shared" si="204"/>
        <v xml:space="preserve">PRIME VALUE PLAN (Self-Insured) </v>
      </c>
      <c r="D97" s="71" t="s">
        <v>8</v>
      </c>
      <c r="E97" s="72"/>
      <c r="F97" s="29" t="s">
        <v>10</v>
      </c>
      <c r="G97" s="30">
        <f>+G89+G95</f>
        <v>186</v>
      </c>
      <c r="H97" s="86">
        <f>H89+H95</f>
        <v>206301.21</v>
      </c>
      <c r="I97" s="86">
        <f>I89+I95</f>
        <v>184503.38999999998</v>
      </c>
      <c r="J97" s="86">
        <f>J89+J95</f>
        <v>21797.82</v>
      </c>
      <c r="K97" s="136"/>
      <c r="L97" s="136"/>
      <c r="M97" s="136"/>
      <c r="N97" s="30">
        <v>173</v>
      </c>
      <c r="O97" s="30">
        <v>174</v>
      </c>
      <c r="P97" s="30">
        <v>176</v>
      </c>
      <c r="Q97" s="30">
        <v>171</v>
      </c>
      <c r="R97" s="30">
        <v>173</v>
      </c>
      <c r="S97" s="30">
        <f t="shared" ref="S97:X97" si="217">+S89+S95</f>
        <v>174</v>
      </c>
      <c r="T97" s="30">
        <f t="shared" si="217"/>
        <v>173</v>
      </c>
      <c r="U97" s="30">
        <f t="shared" si="217"/>
        <v>172</v>
      </c>
      <c r="V97" s="30">
        <f t="shared" si="217"/>
        <v>175</v>
      </c>
      <c r="W97" s="30">
        <f t="shared" si="217"/>
        <v>176</v>
      </c>
      <c r="X97" s="30">
        <f t="shared" si="217"/>
        <v>179</v>
      </c>
      <c r="Y97" s="30">
        <f t="shared" ref="Y97:AD97" si="218">+Y89+Y95</f>
        <v>180</v>
      </c>
      <c r="Z97" s="30">
        <f t="shared" si="218"/>
        <v>184</v>
      </c>
      <c r="AA97" s="30">
        <f t="shared" si="218"/>
        <v>185</v>
      </c>
      <c r="AB97" s="30">
        <f t="shared" si="218"/>
        <v>185</v>
      </c>
      <c r="AC97" s="30">
        <f t="shared" si="218"/>
        <v>181</v>
      </c>
      <c r="AD97" s="30">
        <f t="shared" si="218"/>
        <v>181</v>
      </c>
      <c r="AE97" s="30">
        <f t="shared" ref="AE97:AJ97" si="219">+AE89+AE95</f>
        <v>183</v>
      </c>
      <c r="AF97" s="30">
        <f t="shared" si="219"/>
        <v>183</v>
      </c>
      <c r="AG97" s="30">
        <f t="shared" si="219"/>
        <v>181</v>
      </c>
      <c r="AH97" s="30">
        <f t="shared" si="219"/>
        <v>183</v>
      </c>
      <c r="AI97" s="30">
        <f t="shared" si="219"/>
        <v>183</v>
      </c>
      <c r="AJ97" s="30">
        <f t="shared" si="219"/>
        <v>182</v>
      </c>
      <c r="AK97" s="30">
        <f t="shared" ref="AK97:AP97" si="220">+AK89+AK95</f>
        <v>177</v>
      </c>
      <c r="AL97" s="30">
        <f t="shared" si="220"/>
        <v>174</v>
      </c>
      <c r="AM97" s="30">
        <f t="shared" si="220"/>
        <v>177</v>
      </c>
      <c r="AN97" s="30">
        <f t="shared" si="220"/>
        <v>177</v>
      </c>
      <c r="AO97" s="30">
        <f t="shared" si="220"/>
        <v>177</v>
      </c>
      <c r="AP97" s="30">
        <f t="shared" si="220"/>
        <v>173</v>
      </c>
      <c r="AQ97" s="30">
        <f t="shared" ref="AQ97:AV97" si="221">+AQ89+AQ95</f>
        <v>175</v>
      </c>
      <c r="AR97" s="30">
        <f t="shared" si="221"/>
        <v>170</v>
      </c>
      <c r="AS97" s="30">
        <f t="shared" si="221"/>
        <v>175</v>
      </c>
      <c r="AT97" s="30">
        <f t="shared" si="221"/>
        <v>169</v>
      </c>
      <c r="AU97" s="30">
        <f t="shared" si="221"/>
        <v>167</v>
      </c>
      <c r="AV97" s="30">
        <f t="shared" si="221"/>
        <v>170</v>
      </c>
      <c r="AW97" s="30">
        <f t="shared" ref="AW97:BB97" si="222">+AW89+AW95</f>
        <v>170</v>
      </c>
      <c r="AX97" s="30">
        <f t="shared" si="222"/>
        <v>177</v>
      </c>
      <c r="AY97" s="30">
        <f t="shared" si="222"/>
        <v>178</v>
      </c>
      <c r="AZ97" s="30">
        <f t="shared" si="222"/>
        <v>177</v>
      </c>
      <c r="BA97" s="30">
        <f t="shared" si="222"/>
        <v>175</v>
      </c>
      <c r="BB97" s="30">
        <f t="shared" si="222"/>
        <v>177</v>
      </c>
      <c r="BC97" s="30">
        <f t="shared" ref="BC97:BH97" si="223">+BC89+BC95</f>
        <v>175</v>
      </c>
      <c r="BD97" s="30">
        <f t="shared" si="223"/>
        <v>177</v>
      </c>
      <c r="BE97" s="30">
        <f t="shared" si="223"/>
        <v>173</v>
      </c>
      <c r="BF97" s="30">
        <f t="shared" si="223"/>
        <v>172</v>
      </c>
      <c r="BG97" s="30">
        <f t="shared" si="223"/>
        <v>175</v>
      </c>
      <c r="BH97" s="30">
        <f t="shared" si="223"/>
        <v>176</v>
      </c>
      <c r="BI97" s="30">
        <f t="shared" ref="BI97:BN97" si="224">+BI89+BI95</f>
        <v>171</v>
      </c>
      <c r="BJ97" s="30">
        <f t="shared" si="224"/>
        <v>173</v>
      </c>
      <c r="BK97" s="30">
        <f t="shared" si="224"/>
        <v>179</v>
      </c>
      <c r="BL97" s="30">
        <f t="shared" si="224"/>
        <v>175</v>
      </c>
      <c r="BM97" s="30">
        <f t="shared" si="224"/>
        <v>175</v>
      </c>
      <c r="BN97" s="30">
        <f t="shared" si="224"/>
        <v>176</v>
      </c>
      <c r="BO97" s="30">
        <f>+BO89+BO95</f>
        <v>174</v>
      </c>
      <c r="BP97" s="30">
        <f>+BP89+BP95</f>
        <v>176</v>
      </c>
      <c r="BQ97" s="30">
        <f>+BQ89+BQ95</f>
        <v>179</v>
      </c>
      <c r="BR97" s="30">
        <f>+BR89+BR95</f>
        <v>178</v>
      </c>
      <c r="BS97" s="30">
        <f>+BS89+BS95</f>
        <v>179</v>
      </c>
      <c r="BT97" s="30">
        <f t="shared" ref="BT97:BY97" si="225">+BT89+BT95</f>
        <v>175</v>
      </c>
      <c r="BU97" s="30">
        <f t="shared" si="225"/>
        <v>178</v>
      </c>
      <c r="BV97" s="30">
        <f t="shared" si="225"/>
        <v>185</v>
      </c>
      <c r="BW97" s="30">
        <f t="shared" si="225"/>
        <v>186</v>
      </c>
      <c r="BX97" s="30">
        <f t="shared" si="225"/>
        <v>183</v>
      </c>
      <c r="BY97" s="30">
        <f t="shared" si="225"/>
        <v>183</v>
      </c>
      <c r="BZ97" s="30">
        <f t="shared" ref="BZ97:CE97" si="226">+BZ89+BZ95</f>
        <v>181</v>
      </c>
      <c r="CA97" s="30">
        <f t="shared" si="226"/>
        <v>177</v>
      </c>
      <c r="CB97" s="30">
        <f t="shared" si="226"/>
        <v>182</v>
      </c>
      <c r="CC97" s="30">
        <f t="shared" si="226"/>
        <v>182</v>
      </c>
      <c r="CD97" s="30">
        <f t="shared" si="226"/>
        <v>183</v>
      </c>
      <c r="CE97" s="30">
        <f t="shared" si="226"/>
        <v>174</v>
      </c>
      <c r="CF97" s="30">
        <f t="shared" ref="CF97:CK97" si="227">+CF89+CF95</f>
        <v>159</v>
      </c>
      <c r="CG97" s="30">
        <f t="shared" si="227"/>
        <v>159</v>
      </c>
      <c r="CH97" s="30">
        <f t="shared" si="227"/>
        <v>160</v>
      </c>
      <c r="CI97" s="30">
        <f t="shared" si="227"/>
        <v>165</v>
      </c>
      <c r="CJ97" s="30">
        <f t="shared" si="227"/>
        <v>159</v>
      </c>
      <c r="CK97" s="30">
        <f t="shared" si="227"/>
        <v>161</v>
      </c>
      <c r="CL97" s="30">
        <f t="shared" ref="CL97:CQ97" si="228">+CL89+CL95</f>
        <v>163</v>
      </c>
      <c r="CM97" s="30">
        <f t="shared" si="228"/>
        <v>162</v>
      </c>
      <c r="CN97" s="30">
        <f t="shared" si="228"/>
        <v>162</v>
      </c>
      <c r="CO97" s="30">
        <f t="shared" si="228"/>
        <v>160</v>
      </c>
      <c r="CP97" s="30">
        <f t="shared" si="228"/>
        <v>163</v>
      </c>
      <c r="CQ97" s="30">
        <f t="shared" si="228"/>
        <v>160</v>
      </c>
      <c r="CR97" s="30">
        <f>+CR89+CR95</f>
        <v>160</v>
      </c>
      <c r="CS97" s="30">
        <f>+CS89+CS95</f>
        <v>164</v>
      </c>
      <c r="CT97" s="30">
        <f>+CT89+CT95</f>
        <v>172</v>
      </c>
      <c r="CU97" s="30">
        <v>173</v>
      </c>
      <c r="CV97" s="30">
        <f>+CV89+CV95</f>
        <v>173</v>
      </c>
      <c r="CW97" s="30">
        <f>+CW89+CW95</f>
        <v>175</v>
      </c>
      <c r="CX97" s="30">
        <f>+CX89+CX95</f>
        <v>179</v>
      </c>
      <c r="CY97" s="30">
        <f>+CY89+CY95</f>
        <v>183</v>
      </c>
      <c r="CZ97" s="30">
        <f>+CZ89+CZ95</f>
        <v>186</v>
      </c>
    </row>
    <row r="98" spans="1:104" ht="13.15" customHeight="1" x14ac:dyDescent="0.2">
      <c r="A98" s="81" t="str">
        <f t="shared" si="191"/>
        <v>Desert Valley Medical Group - Client ID H3150</v>
      </c>
      <c r="B98" s="81" t="str">
        <f t="shared" si="204"/>
        <v xml:space="preserve">PRIME VALUE PLAN (Self-Insured) </v>
      </c>
      <c r="D98" s="71" t="s">
        <v>9</v>
      </c>
      <c r="E98" s="29"/>
      <c r="F98" s="89"/>
      <c r="G98" s="30"/>
      <c r="H98" s="86">
        <f>H97*12</f>
        <v>2475614.52</v>
      </c>
      <c r="I98" s="86">
        <f>I97*12</f>
        <v>2214040.6799999997</v>
      </c>
      <c r="J98" s="86">
        <f>J97*12</f>
        <v>261573.84</v>
      </c>
      <c r="K98" s="136"/>
      <c r="L98" s="136"/>
      <c r="M98" s="136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</row>
    <row r="99" spans="1:104" ht="13.15" customHeight="1" x14ac:dyDescent="0.2">
      <c r="A99" s="81" t="str">
        <f t="shared" si="191"/>
        <v>Desert Valley Medical Group - Client ID H3150</v>
      </c>
      <c r="B99" s="81" t="str">
        <f t="shared" si="204"/>
        <v xml:space="preserve">PRIME VALUE PLAN (Self-Insured) </v>
      </c>
      <c r="D99" s="28"/>
      <c r="E99" s="90"/>
      <c r="F99" s="91"/>
      <c r="G99" s="91"/>
      <c r="H99" s="92"/>
      <c r="I99" s="92"/>
      <c r="J99" s="92"/>
      <c r="K99" s="132"/>
      <c r="L99" s="132"/>
      <c r="M99" s="132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  <c r="CW99" s="91"/>
      <c r="CX99" s="91"/>
      <c r="CY99" s="91"/>
      <c r="CZ99" s="91"/>
    </row>
    <row r="100" spans="1:104" s="83" customFormat="1" ht="13.15" customHeight="1" x14ac:dyDescent="0.2">
      <c r="A100" s="81" t="str">
        <f>D100</f>
        <v>Huntington Beach Hospital - Client ID H3210</v>
      </c>
      <c r="B100" s="81" t="str">
        <f t="shared" si="204"/>
        <v xml:space="preserve">PRIME VALUE PLAN (Self-Insured) </v>
      </c>
      <c r="C100" s="81"/>
      <c r="D100" s="76" t="s">
        <v>44</v>
      </c>
      <c r="E100" s="77"/>
      <c r="F100" s="78"/>
      <c r="G100" s="111"/>
      <c r="H100" s="80"/>
      <c r="I100" s="80"/>
      <c r="J100" s="47"/>
      <c r="K100" s="133"/>
      <c r="L100" s="133"/>
      <c r="M100" s="133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</row>
    <row r="101" spans="1:104" ht="13.15" customHeight="1" x14ac:dyDescent="0.2">
      <c r="A101" s="81" t="str">
        <f t="shared" ref="A101:A131" si="229">A100</f>
        <v>Huntington Beach Hospital - Client ID H3210</v>
      </c>
      <c r="B101" s="81" t="str">
        <f>D101</f>
        <v>PRIME EPO PLAN (Self-Insured)</v>
      </c>
      <c r="C101" s="81" t="str">
        <f>A101&amp;B101&amp;F101</f>
        <v>Huntington Beach Hospital - Client ID H3210PRIME EPO PLAN (Self-Insured)EE</v>
      </c>
      <c r="D101" s="64" t="str">
        <f>+$D$4</f>
        <v>PRIME EPO PLAN (Self-Insured)</v>
      </c>
      <c r="E101" s="65" t="str">
        <f>E4</f>
        <v>1/1/25 - 12/31/25</v>
      </c>
      <c r="F101" s="66" t="s">
        <v>11</v>
      </c>
      <c r="G101" s="165">
        <v>163</v>
      </c>
      <c r="H101" s="150">
        <v>671</v>
      </c>
      <c r="I101" s="152">
        <f>+H101-J101</f>
        <v>616.83000000000004</v>
      </c>
      <c r="J101" s="152">
        <v>54.17</v>
      </c>
      <c r="K101" s="27"/>
      <c r="L101" s="27"/>
      <c r="M101" s="27"/>
      <c r="N101" s="165">
        <v>162</v>
      </c>
      <c r="O101" s="165">
        <v>169</v>
      </c>
      <c r="P101" s="165">
        <v>172</v>
      </c>
      <c r="Q101" s="165">
        <v>172</v>
      </c>
      <c r="R101" s="165">
        <v>174</v>
      </c>
      <c r="S101" s="165">
        <v>175</v>
      </c>
      <c r="T101" s="165">
        <v>179</v>
      </c>
      <c r="U101" s="165">
        <v>175</v>
      </c>
      <c r="V101" s="165">
        <v>180</v>
      </c>
      <c r="W101" s="165">
        <v>178</v>
      </c>
      <c r="X101" s="165">
        <v>176</v>
      </c>
      <c r="Y101" s="165">
        <v>181</v>
      </c>
      <c r="Z101" s="165">
        <v>200</v>
      </c>
      <c r="AA101" s="165">
        <v>197</v>
      </c>
      <c r="AB101" s="165">
        <v>194</v>
      </c>
      <c r="AC101" s="165">
        <v>194</v>
      </c>
      <c r="AD101" s="165">
        <v>188</v>
      </c>
      <c r="AE101" s="165">
        <v>178</v>
      </c>
      <c r="AF101" s="165">
        <v>179</v>
      </c>
      <c r="AG101" s="165">
        <v>180</v>
      </c>
      <c r="AH101" s="165">
        <v>174</v>
      </c>
      <c r="AI101" s="165">
        <v>178</v>
      </c>
      <c r="AJ101" s="165">
        <v>176</v>
      </c>
      <c r="AK101" s="165">
        <v>174</v>
      </c>
      <c r="AL101" s="165">
        <v>169</v>
      </c>
      <c r="AM101" s="165">
        <v>168</v>
      </c>
      <c r="AN101" s="165">
        <v>168</v>
      </c>
      <c r="AO101" s="165">
        <v>166</v>
      </c>
      <c r="AP101" s="165">
        <v>168</v>
      </c>
      <c r="AQ101" s="165">
        <v>171</v>
      </c>
      <c r="AR101" s="165">
        <v>167</v>
      </c>
      <c r="AS101" s="165">
        <v>160</v>
      </c>
      <c r="AT101" s="165">
        <v>162</v>
      </c>
      <c r="AU101" s="165">
        <v>160</v>
      </c>
      <c r="AV101" s="165">
        <v>159</v>
      </c>
      <c r="AW101" s="165">
        <v>160</v>
      </c>
      <c r="AX101" s="165">
        <v>169</v>
      </c>
      <c r="AY101" s="165">
        <v>168</v>
      </c>
      <c r="AZ101" s="165">
        <v>159</v>
      </c>
      <c r="BA101" s="165">
        <v>159</v>
      </c>
      <c r="BB101" s="165">
        <v>161</v>
      </c>
      <c r="BC101" s="165">
        <v>155</v>
      </c>
      <c r="BD101" s="240">
        <v>156</v>
      </c>
      <c r="BE101" s="165">
        <v>154</v>
      </c>
      <c r="BF101" s="165">
        <v>154</v>
      </c>
      <c r="BG101" s="165">
        <v>157</v>
      </c>
      <c r="BH101" s="165">
        <v>147</v>
      </c>
      <c r="BI101" s="165">
        <v>147</v>
      </c>
      <c r="BJ101" s="165">
        <v>157</v>
      </c>
      <c r="BK101" s="165">
        <v>156</v>
      </c>
      <c r="BL101" s="165">
        <v>152</v>
      </c>
      <c r="BM101" s="165">
        <v>154</v>
      </c>
      <c r="BN101" s="165">
        <v>151</v>
      </c>
      <c r="BO101" s="165">
        <v>155</v>
      </c>
      <c r="BP101" s="165">
        <v>145</v>
      </c>
      <c r="BQ101" s="165">
        <v>143</v>
      </c>
      <c r="BR101" s="165">
        <v>138</v>
      </c>
      <c r="BS101" s="165">
        <v>140</v>
      </c>
      <c r="BT101" s="240">
        <v>140</v>
      </c>
      <c r="BU101" s="240">
        <v>142</v>
      </c>
      <c r="BV101" s="240">
        <v>142</v>
      </c>
      <c r="BW101" s="165">
        <v>143</v>
      </c>
      <c r="BX101" s="165">
        <v>142</v>
      </c>
      <c r="BY101" s="165">
        <v>142</v>
      </c>
      <c r="BZ101" s="165">
        <v>139</v>
      </c>
      <c r="CA101" s="165">
        <v>139</v>
      </c>
      <c r="CB101" s="165">
        <v>134</v>
      </c>
      <c r="CC101" s="165">
        <v>136</v>
      </c>
      <c r="CD101" s="165">
        <v>137</v>
      </c>
      <c r="CE101" s="165">
        <v>147</v>
      </c>
      <c r="CF101" s="165">
        <v>149</v>
      </c>
      <c r="CG101" s="165">
        <v>148</v>
      </c>
      <c r="CH101" s="165">
        <v>153</v>
      </c>
      <c r="CI101" s="165">
        <v>151</v>
      </c>
      <c r="CJ101" s="165">
        <v>147</v>
      </c>
      <c r="CK101" s="165">
        <v>145</v>
      </c>
      <c r="CL101" s="165">
        <v>145</v>
      </c>
      <c r="CM101" s="165">
        <v>150</v>
      </c>
      <c r="CN101" s="165">
        <v>153</v>
      </c>
      <c r="CO101" s="165">
        <v>152</v>
      </c>
      <c r="CP101" s="165">
        <v>147</v>
      </c>
      <c r="CQ101" s="165">
        <v>152</v>
      </c>
      <c r="CR101" s="165">
        <v>156</v>
      </c>
      <c r="CS101" s="165">
        <v>157</v>
      </c>
      <c r="CT101" s="165">
        <v>164</v>
      </c>
      <c r="CU101" s="165">
        <v>164</v>
      </c>
      <c r="CV101" s="165">
        <v>166</v>
      </c>
      <c r="CW101" s="165">
        <v>164</v>
      </c>
      <c r="CX101" s="323">
        <v>163</v>
      </c>
      <c r="CY101" s="165">
        <v>160</v>
      </c>
      <c r="CZ101" s="165">
        <v>163</v>
      </c>
    </row>
    <row r="102" spans="1:104" ht="13.15" customHeight="1" x14ac:dyDescent="0.2">
      <c r="A102" s="81" t="str">
        <f t="shared" si="229"/>
        <v>Huntington Beach Hospital - Client ID H3210</v>
      </c>
      <c r="B102" s="81" t="str">
        <f>B101</f>
        <v>PRIME EPO PLAN (Self-Insured)</v>
      </c>
      <c r="C102" s="81" t="str">
        <f>A102&amp;B102&amp;F102</f>
        <v>Huntington Beach Hospital - Client ID H3210PRIME EPO PLAN (Self-Insured)EE &amp; Spouse</v>
      </c>
      <c r="D102" s="22"/>
      <c r="E102" s="15"/>
      <c r="F102" s="66" t="s">
        <v>18</v>
      </c>
      <c r="G102" s="165">
        <v>16</v>
      </c>
      <c r="H102" s="150">
        <v>1409.16</v>
      </c>
      <c r="I102" s="152">
        <f>+H102-J102</f>
        <v>1271.75</v>
      </c>
      <c r="J102" s="152">
        <v>137.41</v>
      </c>
      <c r="K102" s="27"/>
      <c r="L102" s="27"/>
      <c r="M102" s="27"/>
      <c r="N102" s="165">
        <v>27</v>
      </c>
      <c r="O102" s="165">
        <v>27</v>
      </c>
      <c r="P102" s="165">
        <v>25</v>
      </c>
      <c r="Q102" s="165">
        <v>27</v>
      </c>
      <c r="R102" s="165">
        <v>27</v>
      </c>
      <c r="S102" s="165">
        <v>28</v>
      </c>
      <c r="T102" s="165">
        <v>27</v>
      </c>
      <c r="U102" s="165">
        <v>29</v>
      </c>
      <c r="V102" s="165">
        <v>30</v>
      </c>
      <c r="W102" s="165">
        <v>32</v>
      </c>
      <c r="X102" s="165">
        <v>34</v>
      </c>
      <c r="Y102" s="165">
        <v>33</v>
      </c>
      <c r="Z102" s="165">
        <v>33</v>
      </c>
      <c r="AA102" s="165">
        <v>33</v>
      </c>
      <c r="AB102" s="165">
        <v>32</v>
      </c>
      <c r="AC102" s="165">
        <v>30</v>
      </c>
      <c r="AD102" s="165">
        <v>31</v>
      </c>
      <c r="AE102" s="165">
        <v>28</v>
      </c>
      <c r="AF102" s="165">
        <v>26</v>
      </c>
      <c r="AG102" s="165">
        <v>25</v>
      </c>
      <c r="AH102" s="165">
        <v>28</v>
      </c>
      <c r="AI102" s="165">
        <v>28</v>
      </c>
      <c r="AJ102" s="165">
        <v>28</v>
      </c>
      <c r="AK102" s="165">
        <v>27</v>
      </c>
      <c r="AL102" s="165">
        <v>31</v>
      </c>
      <c r="AM102" s="165">
        <v>29</v>
      </c>
      <c r="AN102" s="165">
        <v>31</v>
      </c>
      <c r="AO102" s="165">
        <v>29</v>
      </c>
      <c r="AP102" s="165">
        <v>28</v>
      </c>
      <c r="AQ102" s="165">
        <v>28</v>
      </c>
      <c r="AR102" s="165">
        <v>28</v>
      </c>
      <c r="AS102" s="165">
        <v>27</v>
      </c>
      <c r="AT102" s="165">
        <v>28</v>
      </c>
      <c r="AU102" s="165">
        <v>26</v>
      </c>
      <c r="AV102" s="165">
        <v>25</v>
      </c>
      <c r="AW102" s="165">
        <v>25</v>
      </c>
      <c r="AX102" s="165">
        <v>22</v>
      </c>
      <c r="AY102" s="165">
        <v>23</v>
      </c>
      <c r="AZ102" s="165">
        <v>24</v>
      </c>
      <c r="BA102" s="165">
        <v>21</v>
      </c>
      <c r="BB102" s="165">
        <v>23</v>
      </c>
      <c r="BC102" s="165">
        <v>23</v>
      </c>
      <c r="BD102" s="240">
        <v>24</v>
      </c>
      <c r="BE102" s="165">
        <v>23</v>
      </c>
      <c r="BF102" s="165">
        <v>23</v>
      </c>
      <c r="BG102" s="165">
        <v>22</v>
      </c>
      <c r="BH102" s="165">
        <v>23</v>
      </c>
      <c r="BI102" s="165">
        <v>24</v>
      </c>
      <c r="BJ102" s="165">
        <v>19</v>
      </c>
      <c r="BK102" s="165">
        <v>22</v>
      </c>
      <c r="BL102" s="165">
        <v>21</v>
      </c>
      <c r="BM102" s="165">
        <v>22</v>
      </c>
      <c r="BN102" s="165">
        <v>23</v>
      </c>
      <c r="BO102" s="165">
        <v>22</v>
      </c>
      <c r="BP102" s="165">
        <v>21</v>
      </c>
      <c r="BQ102" s="165">
        <v>19</v>
      </c>
      <c r="BR102" s="165">
        <v>18</v>
      </c>
      <c r="BS102" s="165">
        <v>19</v>
      </c>
      <c r="BT102" s="240">
        <v>17</v>
      </c>
      <c r="BU102" s="240">
        <v>17</v>
      </c>
      <c r="BV102" s="240">
        <v>16</v>
      </c>
      <c r="BW102" s="165">
        <v>19</v>
      </c>
      <c r="BX102" s="165">
        <v>19</v>
      </c>
      <c r="BY102" s="165">
        <v>19</v>
      </c>
      <c r="BZ102" s="165">
        <v>22</v>
      </c>
      <c r="CA102" s="165">
        <v>22</v>
      </c>
      <c r="CB102" s="165">
        <v>23</v>
      </c>
      <c r="CC102" s="165">
        <v>21</v>
      </c>
      <c r="CD102" s="165">
        <v>23</v>
      </c>
      <c r="CE102" s="165">
        <v>23</v>
      </c>
      <c r="CF102" s="165">
        <v>23</v>
      </c>
      <c r="CG102" s="165">
        <v>23</v>
      </c>
      <c r="CH102" s="165">
        <v>21</v>
      </c>
      <c r="CI102" s="165">
        <v>21</v>
      </c>
      <c r="CJ102" s="165">
        <v>19</v>
      </c>
      <c r="CK102" s="165">
        <v>20</v>
      </c>
      <c r="CL102" s="165">
        <v>18</v>
      </c>
      <c r="CM102" s="165">
        <v>18</v>
      </c>
      <c r="CN102" s="165">
        <v>18</v>
      </c>
      <c r="CO102" s="165">
        <v>17</v>
      </c>
      <c r="CP102" s="165">
        <v>17</v>
      </c>
      <c r="CQ102" s="165">
        <v>17</v>
      </c>
      <c r="CR102" s="165">
        <v>18</v>
      </c>
      <c r="CS102" s="165">
        <v>19</v>
      </c>
      <c r="CT102" s="165">
        <v>19</v>
      </c>
      <c r="CU102" s="165">
        <v>19</v>
      </c>
      <c r="CV102" s="165">
        <v>19</v>
      </c>
      <c r="CW102" s="165">
        <v>19</v>
      </c>
      <c r="CX102" s="323">
        <v>18</v>
      </c>
      <c r="CY102" s="165">
        <v>18</v>
      </c>
      <c r="CZ102" s="165">
        <v>16</v>
      </c>
    </row>
    <row r="103" spans="1:104" ht="13.15" customHeight="1" x14ac:dyDescent="0.2">
      <c r="A103" s="81" t="str">
        <f t="shared" si="229"/>
        <v>Huntington Beach Hospital - Client ID H3210</v>
      </c>
      <c r="B103" s="81" t="str">
        <f>B102</f>
        <v>PRIME EPO PLAN (Self-Insured)</v>
      </c>
      <c r="C103" s="81" t="str">
        <f>A103&amp;B103&amp;F103</f>
        <v>Huntington Beach Hospital - Client ID H3210PRIME EPO PLAN (Self-Insured)EE &amp; Child(ren)</v>
      </c>
      <c r="D103" s="22"/>
      <c r="E103" s="15"/>
      <c r="F103" s="66" t="s">
        <v>19</v>
      </c>
      <c r="G103" s="165">
        <v>43</v>
      </c>
      <c r="H103" s="150">
        <v>1268.22</v>
      </c>
      <c r="I103" s="152">
        <f>+H103-J103</f>
        <v>1155.79</v>
      </c>
      <c r="J103" s="152">
        <v>112.43</v>
      </c>
      <c r="K103" s="27"/>
      <c r="L103" s="27"/>
      <c r="M103" s="27"/>
      <c r="N103" s="165">
        <v>40</v>
      </c>
      <c r="O103" s="165">
        <v>43</v>
      </c>
      <c r="P103" s="165">
        <v>43</v>
      </c>
      <c r="Q103" s="165">
        <v>42</v>
      </c>
      <c r="R103" s="165">
        <v>42</v>
      </c>
      <c r="S103" s="165">
        <v>44</v>
      </c>
      <c r="T103" s="165">
        <v>44</v>
      </c>
      <c r="U103" s="165">
        <v>47</v>
      </c>
      <c r="V103" s="165">
        <v>47</v>
      </c>
      <c r="W103" s="165">
        <v>48</v>
      </c>
      <c r="X103" s="165">
        <v>48</v>
      </c>
      <c r="Y103" s="165">
        <v>45</v>
      </c>
      <c r="Z103" s="165">
        <v>41</v>
      </c>
      <c r="AA103" s="165">
        <v>43</v>
      </c>
      <c r="AB103" s="165">
        <v>43</v>
      </c>
      <c r="AC103" s="165">
        <v>40</v>
      </c>
      <c r="AD103" s="165">
        <v>42</v>
      </c>
      <c r="AE103" s="165">
        <v>41</v>
      </c>
      <c r="AF103" s="165">
        <v>43</v>
      </c>
      <c r="AG103" s="165">
        <v>42</v>
      </c>
      <c r="AH103" s="165">
        <v>41</v>
      </c>
      <c r="AI103" s="165">
        <v>41</v>
      </c>
      <c r="AJ103" s="165">
        <v>41</v>
      </c>
      <c r="AK103" s="165">
        <v>41</v>
      </c>
      <c r="AL103" s="165">
        <v>47</v>
      </c>
      <c r="AM103" s="165">
        <v>47</v>
      </c>
      <c r="AN103" s="165">
        <v>44</v>
      </c>
      <c r="AO103" s="165">
        <v>45</v>
      </c>
      <c r="AP103" s="165">
        <v>43</v>
      </c>
      <c r="AQ103" s="165">
        <v>44</v>
      </c>
      <c r="AR103" s="165">
        <v>42</v>
      </c>
      <c r="AS103" s="165">
        <v>41</v>
      </c>
      <c r="AT103" s="165">
        <v>40</v>
      </c>
      <c r="AU103" s="165">
        <v>40</v>
      </c>
      <c r="AV103" s="165">
        <v>39</v>
      </c>
      <c r="AW103" s="165">
        <v>40</v>
      </c>
      <c r="AX103" s="165">
        <v>39</v>
      </c>
      <c r="AY103" s="165">
        <v>38</v>
      </c>
      <c r="AZ103" s="165">
        <v>38</v>
      </c>
      <c r="BA103" s="165">
        <v>36</v>
      </c>
      <c r="BB103" s="165">
        <v>35</v>
      </c>
      <c r="BC103" s="165">
        <v>35</v>
      </c>
      <c r="BD103" s="240">
        <v>33</v>
      </c>
      <c r="BE103" s="165">
        <v>33</v>
      </c>
      <c r="BF103" s="165">
        <v>33</v>
      </c>
      <c r="BG103" s="165">
        <v>33</v>
      </c>
      <c r="BH103" s="165">
        <v>34</v>
      </c>
      <c r="BI103" s="165">
        <v>32</v>
      </c>
      <c r="BJ103" s="165">
        <v>36</v>
      </c>
      <c r="BK103" s="165">
        <v>38</v>
      </c>
      <c r="BL103" s="165">
        <v>37</v>
      </c>
      <c r="BM103" s="165">
        <v>37</v>
      </c>
      <c r="BN103" s="165">
        <v>39</v>
      </c>
      <c r="BO103" s="165">
        <v>40</v>
      </c>
      <c r="BP103" s="165">
        <v>37</v>
      </c>
      <c r="BQ103" s="165">
        <v>39</v>
      </c>
      <c r="BR103" s="165">
        <v>38</v>
      </c>
      <c r="BS103" s="165">
        <v>37</v>
      </c>
      <c r="BT103" s="240">
        <v>38</v>
      </c>
      <c r="BU103" s="240">
        <v>37</v>
      </c>
      <c r="BV103" s="240">
        <v>35</v>
      </c>
      <c r="BW103" s="165">
        <v>37</v>
      </c>
      <c r="BX103" s="165">
        <v>36</v>
      </c>
      <c r="BY103" s="165">
        <v>36</v>
      </c>
      <c r="BZ103" s="165">
        <v>36</v>
      </c>
      <c r="CA103" s="165">
        <v>36</v>
      </c>
      <c r="CB103" s="165">
        <v>37</v>
      </c>
      <c r="CC103" s="165">
        <v>39</v>
      </c>
      <c r="CD103" s="165">
        <v>38</v>
      </c>
      <c r="CE103" s="165">
        <v>41</v>
      </c>
      <c r="CF103" s="165">
        <v>42</v>
      </c>
      <c r="CG103" s="165">
        <v>42</v>
      </c>
      <c r="CH103" s="165">
        <v>45</v>
      </c>
      <c r="CI103" s="165">
        <v>45</v>
      </c>
      <c r="CJ103" s="165">
        <v>45</v>
      </c>
      <c r="CK103" s="165">
        <v>46</v>
      </c>
      <c r="CL103" s="165">
        <v>45</v>
      </c>
      <c r="CM103" s="165">
        <v>48</v>
      </c>
      <c r="CN103" s="165">
        <v>47</v>
      </c>
      <c r="CO103" s="165">
        <v>46</v>
      </c>
      <c r="CP103" s="165">
        <v>44</v>
      </c>
      <c r="CQ103" s="165">
        <v>42</v>
      </c>
      <c r="CR103" s="165">
        <v>41</v>
      </c>
      <c r="CS103" s="165">
        <v>42</v>
      </c>
      <c r="CT103" s="165">
        <v>44</v>
      </c>
      <c r="CU103" s="165">
        <v>42</v>
      </c>
      <c r="CV103" s="165">
        <v>43</v>
      </c>
      <c r="CW103" s="165">
        <v>43</v>
      </c>
      <c r="CX103" s="323">
        <v>44</v>
      </c>
      <c r="CY103" s="165">
        <v>43</v>
      </c>
      <c r="CZ103" s="165">
        <v>43</v>
      </c>
    </row>
    <row r="104" spans="1:104" ht="13.15" customHeight="1" x14ac:dyDescent="0.2">
      <c r="A104" s="81" t="str">
        <f t="shared" si="229"/>
        <v>Huntington Beach Hospital - Client ID H3210</v>
      </c>
      <c r="B104" s="81" t="str">
        <f>B103</f>
        <v>PRIME EPO PLAN (Self-Insured)</v>
      </c>
      <c r="C104" s="81" t="str">
        <f>A104&amp;B104&amp;F104</f>
        <v>Huntington Beach Hospital - Client ID H3210PRIME EPO PLAN (Self-Insured)EE &amp; Family</v>
      </c>
      <c r="D104" s="22"/>
      <c r="E104" s="15"/>
      <c r="F104" s="66" t="s">
        <v>12</v>
      </c>
      <c r="G104" s="166">
        <v>20</v>
      </c>
      <c r="H104" s="151">
        <v>2113.73</v>
      </c>
      <c r="I104" s="153">
        <f>+H104-J104</f>
        <v>1832.66</v>
      </c>
      <c r="J104" s="153">
        <v>281.07</v>
      </c>
      <c r="K104" s="134"/>
      <c r="L104" s="134"/>
      <c r="M104" s="134"/>
      <c r="N104" s="166">
        <v>33</v>
      </c>
      <c r="O104" s="166">
        <v>32</v>
      </c>
      <c r="P104" s="166">
        <v>34</v>
      </c>
      <c r="Q104" s="166">
        <v>34</v>
      </c>
      <c r="R104" s="166">
        <v>35</v>
      </c>
      <c r="S104" s="166">
        <v>35</v>
      </c>
      <c r="T104" s="166">
        <v>35</v>
      </c>
      <c r="U104" s="166">
        <v>34</v>
      </c>
      <c r="V104" s="166">
        <v>37</v>
      </c>
      <c r="W104" s="166">
        <v>37</v>
      </c>
      <c r="X104" s="166">
        <v>37</v>
      </c>
      <c r="Y104" s="166">
        <v>39</v>
      </c>
      <c r="Z104" s="166">
        <v>37</v>
      </c>
      <c r="AA104" s="166">
        <v>36</v>
      </c>
      <c r="AB104" s="166">
        <v>36</v>
      </c>
      <c r="AC104" s="166">
        <v>36</v>
      </c>
      <c r="AD104" s="166">
        <v>35</v>
      </c>
      <c r="AE104" s="166">
        <v>37</v>
      </c>
      <c r="AF104" s="166">
        <v>37</v>
      </c>
      <c r="AG104" s="166">
        <v>37</v>
      </c>
      <c r="AH104" s="166">
        <v>36</v>
      </c>
      <c r="AI104" s="166">
        <v>37</v>
      </c>
      <c r="AJ104" s="166">
        <v>36</v>
      </c>
      <c r="AK104" s="166">
        <v>36</v>
      </c>
      <c r="AL104" s="166">
        <v>35</v>
      </c>
      <c r="AM104" s="166">
        <v>37</v>
      </c>
      <c r="AN104" s="166">
        <v>36</v>
      </c>
      <c r="AO104" s="166">
        <v>36</v>
      </c>
      <c r="AP104" s="166">
        <v>36</v>
      </c>
      <c r="AQ104" s="166">
        <v>35</v>
      </c>
      <c r="AR104" s="166">
        <v>36</v>
      </c>
      <c r="AS104" s="166">
        <v>36</v>
      </c>
      <c r="AT104" s="166">
        <v>36</v>
      </c>
      <c r="AU104" s="166">
        <v>36</v>
      </c>
      <c r="AV104" s="166">
        <v>35</v>
      </c>
      <c r="AW104" s="166">
        <v>35</v>
      </c>
      <c r="AX104" s="166">
        <v>32</v>
      </c>
      <c r="AY104" s="166">
        <v>32</v>
      </c>
      <c r="AZ104" s="166">
        <v>32</v>
      </c>
      <c r="BA104" s="166">
        <v>30</v>
      </c>
      <c r="BB104" s="166">
        <v>30</v>
      </c>
      <c r="BC104" s="166">
        <v>29</v>
      </c>
      <c r="BD104" s="241">
        <v>28</v>
      </c>
      <c r="BE104" s="166">
        <v>26</v>
      </c>
      <c r="BF104" s="166">
        <v>27</v>
      </c>
      <c r="BG104" s="166">
        <v>27</v>
      </c>
      <c r="BH104" s="166">
        <v>26</v>
      </c>
      <c r="BI104" s="166">
        <v>26</v>
      </c>
      <c r="BJ104" s="166">
        <v>26</v>
      </c>
      <c r="BK104" s="166">
        <v>24</v>
      </c>
      <c r="BL104" s="166">
        <v>26</v>
      </c>
      <c r="BM104" s="166">
        <v>25</v>
      </c>
      <c r="BN104" s="166">
        <v>23</v>
      </c>
      <c r="BO104" s="166">
        <v>23</v>
      </c>
      <c r="BP104" s="166">
        <v>23</v>
      </c>
      <c r="BQ104" s="166">
        <v>23</v>
      </c>
      <c r="BR104" s="166">
        <v>23</v>
      </c>
      <c r="BS104" s="166">
        <v>25</v>
      </c>
      <c r="BT104" s="241">
        <v>24</v>
      </c>
      <c r="BU104" s="241">
        <v>25</v>
      </c>
      <c r="BV104" s="241">
        <v>28</v>
      </c>
      <c r="BW104" s="166">
        <v>28</v>
      </c>
      <c r="BX104" s="166">
        <v>28</v>
      </c>
      <c r="BY104" s="166">
        <v>28</v>
      </c>
      <c r="BZ104" s="166">
        <v>28</v>
      </c>
      <c r="CA104" s="166">
        <v>29</v>
      </c>
      <c r="CB104" s="166">
        <v>27</v>
      </c>
      <c r="CC104" s="166">
        <v>27</v>
      </c>
      <c r="CD104" s="166">
        <v>29</v>
      </c>
      <c r="CE104" s="166">
        <v>28</v>
      </c>
      <c r="CF104" s="166">
        <v>28</v>
      </c>
      <c r="CG104" s="166">
        <v>28</v>
      </c>
      <c r="CH104" s="166">
        <v>26</v>
      </c>
      <c r="CI104" s="166">
        <v>28</v>
      </c>
      <c r="CJ104" s="166">
        <v>26</v>
      </c>
      <c r="CK104" s="166">
        <v>27</v>
      </c>
      <c r="CL104" s="166">
        <v>26</v>
      </c>
      <c r="CM104" s="166">
        <v>24</v>
      </c>
      <c r="CN104" s="166">
        <v>24</v>
      </c>
      <c r="CO104" s="166">
        <v>24</v>
      </c>
      <c r="CP104" s="166">
        <v>25</v>
      </c>
      <c r="CQ104" s="166">
        <v>23</v>
      </c>
      <c r="CR104" s="166">
        <v>24</v>
      </c>
      <c r="CS104" s="166">
        <v>24</v>
      </c>
      <c r="CT104" s="166">
        <v>24</v>
      </c>
      <c r="CU104" s="166">
        <v>24</v>
      </c>
      <c r="CV104" s="166">
        <v>22</v>
      </c>
      <c r="CW104" s="166">
        <v>21</v>
      </c>
      <c r="CX104" s="324">
        <v>21</v>
      </c>
      <c r="CY104" s="166">
        <v>21</v>
      </c>
      <c r="CZ104" s="166">
        <v>20</v>
      </c>
    </row>
    <row r="105" spans="1:104" ht="13.15" customHeight="1" x14ac:dyDescent="0.2">
      <c r="A105" s="81" t="str">
        <f t="shared" si="229"/>
        <v>Huntington Beach Hospital - Client ID H3210</v>
      </c>
      <c r="B105" s="81" t="str">
        <f>B104</f>
        <v>PRIME EPO PLAN (Self-Insured)</v>
      </c>
      <c r="D105" s="20"/>
      <c r="E105" s="15"/>
      <c r="F105" s="69" t="s">
        <v>7</v>
      </c>
      <c r="G105" s="67">
        <f>SUM(G101:G104)</f>
        <v>242</v>
      </c>
      <c r="H105" s="70">
        <f>SUMPRODUCT(H101:H104,$G101:$G104)</f>
        <v>228727.62</v>
      </c>
      <c r="I105" s="70">
        <f>SUMPRODUCT(I101:I104,$G101:$G104)</f>
        <v>207243.46000000002</v>
      </c>
      <c r="J105" s="70">
        <f>SUMPRODUCT(J101:J104,$G101:$G104)</f>
        <v>21484.160000000003</v>
      </c>
      <c r="K105" s="34"/>
      <c r="L105" s="34"/>
      <c r="M105" s="34"/>
      <c r="N105" s="67">
        <v>262</v>
      </c>
      <c r="O105" s="67">
        <v>271</v>
      </c>
      <c r="P105" s="67">
        <v>274</v>
      </c>
      <c r="Q105" s="67">
        <v>275</v>
      </c>
      <c r="R105" s="67">
        <v>278</v>
      </c>
      <c r="S105" s="67">
        <f t="shared" ref="S105:X105" si="230">SUM(S101:S104)</f>
        <v>282</v>
      </c>
      <c r="T105" s="67">
        <f t="shared" si="230"/>
        <v>285</v>
      </c>
      <c r="U105" s="67">
        <f t="shared" si="230"/>
        <v>285</v>
      </c>
      <c r="V105" s="67">
        <f t="shared" si="230"/>
        <v>294</v>
      </c>
      <c r="W105" s="67">
        <f t="shared" si="230"/>
        <v>295</v>
      </c>
      <c r="X105" s="67">
        <f t="shared" si="230"/>
        <v>295</v>
      </c>
      <c r="Y105" s="67">
        <f t="shared" ref="Y105:AD105" si="231">SUM(Y101:Y104)</f>
        <v>298</v>
      </c>
      <c r="Z105" s="67">
        <f t="shared" si="231"/>
        <v>311</v>
      </c>
      <c r="AA105" s="67">
        <f t="shared" si="231"/>
        <v>309</v>
      </c>
      <c r="AB105" s="67">
        <f t="shared" si="231"/>
        <v>305</v>
      </c>
      <c r="AC105" s="67">
        <f t="shared" si="231"/>
        <v>300</v>
      </c>
      <c r="AD105" s="67">
        <f t="shared" si="231"/>
        <v>296</v>
      </c>
      <c r="AE105" s="67">
        <f t="shared" ref="AE105:AJ105" si="232">SUM(AE101:AE104)</f>
        <v>284</v>
      </c>
      <c r="AF105" s="67">
        <f t="shared" si="232"/>
        <v>285</v>
      </c>
      <c r="AG105" s="67">
        <f t="shared" si="232"/>
        <v>284</v>
      </c>
      <c r="AH105" s="67">
        <f t="shared" si="232"/>
        <v>279</v>
      </c>
      <c r="AI105" s="67">
        <f t="shared" si="232"/>
        <v>284</v>
      </c>
      <c r="AJ105" s="67">
        <f t="shared" si="232"/>
        <v>281</v>
      </c>
      <c r="AK105" s="67">
        <f t="shared" ref="AK105:AP105" si="233">SUM(AK101:AK104)</f>
        <v>278</v>
      </c>
      <c r="AL105" s="67">
        <f t="shared" si="233"/>
        <v>282</v>
      </c>
      <c r="AM105" s="67">
        <f t="shared" si="233"/>
        <v>281</v>
      </c>
      <c r="AN105" s="67">
        <f t="shared" si="233"/>
        <v>279</v>
      </c>
      <c r="AO105" s="67">
        <f t="shared" si="233"/>
        <v>276</v>
      </c>
      <c r="AP105" s="67">
        <f t="shared" si="233"/>
        <v>275</v>
      </c>
      <c r="AQ105" s="67">
        <f t="shared" ref="AQ105:AV105" si="234">SUM(AQ101:AQ104)</f>
        <v>278</v>
      </c>
      <c r="AR105" s="67">
        <f t="shared" si="234"/>
        <v>273</v>
      </c>
      <c r="AS105" s="67">
        <f t="shared" si="234"/>
        <v>264</v>
      </c>
      <c r="AT105" s="67">
        <f t="shared" si="234"/>
        <v>266</v>
      </c>
      <c r="AU105" s="67">
        <f t="shared" si="234"/>
        <v>262</v>
      </c>
      <c r="AV105" s="67">
        <f t="shared" si="234"/>
        <v>258</v>
      </c>
      <c r="AW105" s="67">
        <f t="shared" ref="AW105:BB105" si="235">SUM(AW101:AW104)</f>
        <v>260</v>
      </c>
      <c r="AX105" s="67">
        <f t="shared" si="235"/>
        <v>262</v>
      </c>
      <c r="AY105" s="67">
        <f t="shared" si="235"/>
        <v>261</v>
      </c>
      <c r="AZ105" s="67">
        <f t="shared" si="235"/>
        <v>253</v>
      </c>
      <c r="BA105" s="67">
        <f t="shared" si="235"/>
        <v>246</v>
      </c>
      <c r="BB105" s="67">
        <f t="shared" si="235"/>
        <v>249</v>
      </c>
      <c r="BC105" s="67">
        <f t="shared" ref="BC105:BH105" si="236">SUM(BC101:BC104)</f>
        <v>242</v>
      </c>
      <c r="BD105" s="94">
        <f t="shared" si="236"/>
        <v>241</v>
      </c>
      <c r="BE105" s="67">
        <f t="shared" si="236"/>
        <v>236</v>
      </c>
      <c r="BF105" s="67">
        <f t="shared" si="236"/>
        <v>237</v>
      </c>
      <c r="BG105" s="67">
        <f t="shared" si="236"/>
        <v>239</v>
      </c>
      <c r="BH105" s="67">
        <f t="shared" si="236"/>
        <v>230</v>
      </c>
      <c r="BI105" s="67">
        <f t="shared" ref="BI105:BN105" si="237">SUM(BI101:BI104)</f>
        <v>229</v>
      </c>
      <c r="BJ105" s="67">
        <f t="shared" si="237"/>
        <v>238</v>
      </c>
      <c r="BK105" s="67">
        <f t="shared" si="237"/>
        <v>240</v>
      </c>
      <c r="BL105" s="67">
        <f t="shared" si="237"/>
        <v>236</v>
      </c>
      <c r="BM105" s="67">
        <f t="shared" si="237"/>
        <v>238</v>
      </c>
      <c r="BN105" s="67">
        <f t="shared" si="237"/>
        <v>236</v>
      </c>
      <c r="BO105" s="67">
        <f>SUM(BO101:BO104)</f>
        <v>240</v>
      </c>
      <c r="BP105" s="67">
        <f>SUM(BP101:BP104)</f>
        <v>226</v>
      </c>
      <c r="BQ105" s="67">
        <f>SUM(BQ101:BQ104)</f>
        <v>224</v>
      </c>
      <c r="BR105" s="67">
        <f>SUM(BR101:BR104)</f>
        <v>217</v>
      </c>
      <c r="BS105" s="67">
        <f>SUM(BS101:BS104)</f>
        <v>221</v>
      </c>
      <c r="BT105" s="94">
        <f t="shared" ref="BT105:BY105" si="238">SUM(BT101:BT104)</f>
        <v>219</v>
      </c>
      <c r="BU105" s="94">
        <f t="shared" si="238"/>
        <v>221</v>
      </c>
      <c r="BV105" s="94">
        <f t="shared" si="238"/>
        <v>221</v>
      </c>
      <c r="BW105" s="67">
        <f t="shared" si="238"/>
        <v>227</v>
      </c>
      <c r="BX105" s="67">
        <f t="shared" si="238"/>
        <v>225</v>
      </c>
      <c r="BY105" s="67">
        <f t="shared" si="238"/>
        <v>225</v>
      </c>
      <c r="BZ105" s="67">
        <f t="shared" ref="BZ105:CE105" si="239">SUM(BZ101:BZ104)</f>
        <v>225</v>
      </c>
      <c r="CA105" s="67">
        <f t="shared" si="239"/>
        <v>226</v>
      </c>
      <c r="CB105" s="67">
        <f t="shared" si="239"/>
        <v>221</v>
      </c>
      <c r="CC105" s="67">
        <f t="shared" si="239"/>
        <v>223</v>
      </c>
      <c r="CD105" s="67">
        <f t="shared" si="239"/>
        <v>227</v>
      </c>
      <c r="CE105" s="67">
        <f t="shared" si="239"/>
        <v>239</v>
      </c>
      <c r="CF105" s="67">
        <f t="shared" ref="CF105:CK105" si="240">SUM(CF101:CF104)</f>
        <v>242</v>
      </c>
      <c r="CG105" s="67">
        <f t="shared" si="240"/>
        <v>241</v>
      </c>
      <c r="CH105" s="67">
        <f t="shared" si="240"/>
        <v>245</v>
      </c>
      <c r="CI105" s="67">
        <f t="shared" si="240"/>
        <v>245</v>
      </c>
      <c r="CJ105" s="67">
        <f t="shared" si="240"/>
        <v>237</v>
      </c>
      <c r="CK105" s="67">
        <f t="shared" si="240"/>
        <v>238</v>
      </c>
      <c r="CL105" s="67">
        <f t="shared" ref="CL105:CQ105" si="241">SUM(CL101:CL104)</f>
        <v>234</v>
      </c>
      <c r="CM105" s="67">
        <f t="shared" si="241"/>
        <v>240</v>
      </c>
      <c r="CN105" s="67">
        <f t="shared" si="241"/>
        <v>242</v>
      </c>
      <c r="CO105" s="67">
        <f t="shared" si="241"/>
        <v>239</v>
      </c>
      <c r="CP105" s="67">
        <f t="shared" si="241"/>
        <v>233</v>
      </c>
      <c r="CQ105" s="67">
        <f t="shared" si="241"/>
        <v>234</v>
      </c>
      <c r="CR105" s="67">
        <f>SUM(CR101:CR104)</f>
        <v>239</v>
      </c>
      <c r="CS105" s="67">
        <f>SUM(CS101:CS104)</f>
        <v>242</v>
      </c>
      <c r="CT105" s="67">
        <f>SUM(CT101:CT104)</f>
        <v>251</v>
      </c>
      <c r="CU105" s="67">
        <v>249</v>
      </c>
      <c r="CV105" s="67">
        <f>SUM(CV101:CV104)</f>
        <v>250</v>
      </c>
      <c r="CW105" s="67">
        <f>SUM(CW101:CW104)</f>
        <v>247</v>
      </c>
      <c r="CX105" s="94">
        <f>SUM(CX101:CX104)</f>
        <v>246</v>
      </c>
      <c r="CY105" s="67">
        <f>SUM(CY101:CY104)</f>
        <v>242</v>
      </c>
      <c r="CZ105" s="67">
        <f>SUM(CZ101:CZ104)</f>
        <v>242</v>
      </c>
    </row>
    <row r="106" spans="1:104" s="14" customFormat="1" ht="13.15" customHeight="1" x14ac:dyDescent="0.2">
      <c r="A106" s="81" t="str">
        <f t="shared" si="229"/>
        <v>Huntington Beach Hospital - Client ID H3210</v>
      </c>
      <c r="B106" s="81" t="str">
        <f>B105</f>
        <v>PRIME EPO PLAN (Self-Insured)</v>
      </c>
      <c r="C106" s="81"/>
      <c r="D106" s="20"/>
      <c r="E106" s="15"/>
      <c r="F106" s="12"/>
      <c r="G106" s="16"/>
      <c r="H106" s="21"/>
      <c r="I106" s="21"/>
      <c r="J106" s="21"/>
      <c r="K106" s="135"/>
      <c r="L106" s="135"/>
      <c r="M106" s="135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</row>
    <row r="107" spans="1:104" s="14" customFormat="1" ht="13.15" customHeight="1" x14ac:dyDescent="0.2">
      <c r="A107" s="81" t="str">
        <f t="shared" si="229"/>
        <v>Huntington Beach Hospital - Client ID H3210</v>
      </c>
      <c r="B107" s="81" t="str">
        <f>D107</f>
        <v xml:space="preserve">PRIME VALUE PLAN (Self-Insured) </v>
      </c>
      <c r="C107" s="81" t="str">
        <f>A107&amp;B107&amp;F107</f>
        <v>Huntington Beach Hospital - Client ID H3210PRIME VALUE PLAN (Self-Insured) EE</v>
      </c>
      <c r="D107" s="64" t="s">
        <v>22</v>
      </c>
      <c r="E107" s="65" t="str">
        <f>E4</f>
        <v>1/1/25 - 12/31/25</v>
      </c>
      <c r="F107" s="66" t="s">
        <v>11</v>
      </c>
      <c r="G107" s="165">
        <v>32</v>
      </c>
      <c r="H107" s="152">
        <v>518.77</v>
      </c>
      <c r="I107" s="152">
        <v>405.57</v>
      </c>
      <c r="J107" s="152">
        <v>113.2</v>
      </c>
      <c r="K107" s="27"/>
      <c r="L107" s="27"/>
      <c r="M107" s="27"/>
      <c r="N107" s="165">
        <v>10</v>
      </c>
      <c r="O107" s="165">
        <v>10</v>
      </c>
      <c r="P107" s="165">
        <v>9</v>
      </c>
      <c r="Q107" s="165">
        <v>10</v>
      </c>
      <c r="R107" s="165">
        <v>10</v>
      </c>
      <c r="S107" s="165">
        <v>9</v>
      </c>
      <c r="T107" s="165">
        <v>10</v>
      </c>
      <c r="U107" s="165">
        <v>11</v>
      </c>
      <c r="V107" s="165">
        <v>10</v>
      </c>
      <c r="W107" s="165">
        <v>11</v>
      </c>
      <c r="X107" s="165">
        <v>10</v>
      </c>
      <c r="Y107" s="165">
        <v>9</v>
      </c>
      <c r="Z107" s="165">
        <v>12</v>
      </c>
      <c r="AA107" s="165">
        <v>12</v>
      </c>
      <c r="AB107" s="165">
        <v>12</v>
      </c>
      <c r="AC107" s="165">
        <v>11</v>
      </c>
      <c r="AD107" s="165">
        <v>12</v>
      </c>
      <c r="AE107" s="165">
        <v>12</v>
      </c>
      <c r="AF107" s="165">
        <v>12</v>
      </c>
      <c r="AG107" s="165">
        <v>12</v>
      </c>
      <c r="AH107" s="165">
        <v>10</v>
      </c>
      <c r="AI107" s="165">
        <v>10</v>
      </c>
      <c r="AJ107" s="165">
        <v>9</v>
      </c>
      <c r="AK107" s="165">
        <v>9</v>
      </c>
      <c r="AL107" s="165">
        <v>12</v>
      </c>
      <c r="AM107" s="165">
        <v>11</v>
      </c>
      <c r="AN107" s="165">
        <v>12</v>
      </c>
      <c r="AO107" s="165">
        <v>12</v>
      </c>
      <c r="AP107" s="165">
        <v>12</v>
      </c>
      <c r="AQ107" s="165">
        <v>11</v>
      </c>
      <c r="AR107" s="165">
        <v>11</v>
      </c>
      <c r="AS107" s="165">
        <v>11</v>
      </c>
      <c r="AT107" s="165">
        <v>11</v>
      </c>
      <c r="AU107" s="165">
        <v>11</v>
      </c>
      <c r="AV107" s="165">
        <v>11</v>
      </c>
      <c r="AW107" s="165">
        <v>10</v>
      </c>
      <c r="AX107" s="165">
        <v>12</v>
      </c>
      <c r="AY107" s="165">
        <v>13</v>
      </c>
      <c r="AZ107" s="165">
        <v>13</v>
      </c>
      <c r="BA107" s="165">
        <v>13</v>
      </c>
      <c r="BB107" s="165">
        <v>13</v>
      </c>
      <c r="BC107" s="165">
        <v>13</v>
      </c>
      <c r="BD107" s="240">
        <v>12</v>
      </c>
      <c r="BE107" s="165">
        <v>11</v>
      </c>
      <c r="BF107" s="165">
        <v>10</v>
      </c>
      <c r="BG107" s="165">
        <v>10</v>
      </c>
      <c r="BH107" s="165">
        <v>7</v>
      </c>
      <c r="BI107" s="165">
        <v>7</v>
      </c>
      <c r="BJ107" s="165">
        <v>8</v>
      </c>
      <c r="BK107" s="165">
        <v>9</v>
      </c>
      <c r="BL107" s="165">
        <v>7</v>
      </c>
      <c r="BM107" s="165">
        <v>9</v>
      </c>
      <c r="BN107" s="165">
        <v>9</v>
      </c>
      <c r="BO107" s="165">
        <v>11</v>
      </c>
      <c r="BP107" s="165">
        <v>9</v>
      </c>
      <c r="BQ107" s="165">
        <v>9</v>
      </c>
      <c r="BR107" s="165">
        <v>9</v>
      </c>
      <c r="BS107" s="165">
        <v>8</v>
      </c>
      <c r="BT107" s="240">
        <v>6</v>
      </c>
      <c r="BU107" s="240">
        <v>11</v>
      </c>
      <c r="BV107" s="240">
        <v>15</v>
      </c>
      <c r="BW107" s="165">
        <v>15</v>
      </c>
      <c r="BX107" s="165">
        <v>14</v>
      </c>
      <c r="BY107" s="165">
        <v>14</v>
      </c>
      <c r="BZ107" s="165">
        <v>14</v>
      </c>
      <c r="CA107" s="165">
        <v>13</v>
      </c>
      <c r="CB107" s="165">
        <v>15</v>
      </c>
      <c r="CC107" s="165">
        <v>15</v>
      </c>
      <c r="CD107" s="165">
        <v>14</v>
      </c>
      <c r="CE107" s="165">
        <v>13</v>
      </c>
      <c r="CF107" s="165">
        <v>14</v>
      </c>
      <c r="CG107" s="165">
        <v>16</v>
      </c>
      <c r="CH107" s="165">
        <v>20</v>
      </c>
      <c r="CI107" s="165">
        <v>18</v>
      </c>
      <c r="CJ107" s="165">
        <v>21</v>
      </c>
      <c r="CK107" s="165">
        <v>22</v>
      </c>
      <c r="CL107" s="165">
        <v>18</v>
      </c>
      <c r="CM107" s="165">
        <v>17</v>
      </c>
      <c r="CN107" s="165">
        <v>21</v>
      </c>
      <c r="CO107" s="165">
        <v>22</v>
      </c>
      <c r="CP107" s="165">
        <v>22</v>
      </c>
      <c r="CQ107" s="165">
        <v>24</v>
      </c>
      <c r="CR107" s="165">
        <v>21</v>
      </c>
      <c r="CS107" s="165">
        <v>26</v>
      </c>
      <c r="CT107" s="165">
        <v>26</v>
      </c>
      <c r="CU107" s="165">
        <v>26</v>
      </c>
      <c r="CV107" s="165">
        <v>28</v>
      </c>
      <c r="CW107" s="165">
        <v>28</v>
      </c>
      <c r="CX107" s="323">
        <v>27</v>
      </c>
      <c r="CY107" s="165">
        <v>27</v>
      </c>
      <c r="CZ107" s="165">
        <v>32</v>
      </c>
    </row>
    <row r="108" spans="1:104" s="14" customFormat="1" ht="13.15" customHeight="1" x14ac:dyDescent="0.2">
      <c r="A108" s="81" t="str">
        <f t="shared" si="229"/>
        <v>Huntington Beach Hospital - Client ID H3210</v>
      </c>
      <c r="B108" s="81" t="str">
        <f t="shared" ref="B108:B116" si="242">B107</f>
        <v xml:space="preserve">PRIME VALUE PLAN (Self-Insured) </v>
      </c>
      <c r="C108" s="81" t="str">
        <f>A108&amp;B108&amp;F108</f>
        <v>Huntington Beach Hospital - Client ID H3210PRIME VALUE PLAN (Self-Insured) EE &amp; Spouse</v>
      </c>
      <c r="D108" s="22"/>
      <c r="E108" s="15"/>
      <c r="F108" s="66" t="s">
        <v>18</v>
      </c>
      <c r="G108" s="165">
        <v>4</v>
      </c>
      <c r="H108" s="152">
        <v>1037.57</v>
      </c>
      <c r="I108" s="152">
        <f>+H108-J108</f>
        <v>796.58999999999992</v>
      </c>
      <c r="J108" s="152">
        <v>240.98000000000002</v>
      </c>
      <c r="K108" s="27"/>
      <c r="L108" s="27"/>
      <c r="M108" s="27"/>
      <c r="N108" s="165">
        <v>1</v>
      </c>
      <c r="O108" s="165">
        <v>2</v>
      </c>
      <c r="P108" s="165">
        <v>1</v>
      </c>
      <c r="Q108" s="165">
        <v>3</v>
      </c>
      <c r="R108" s="165">
        <v>3</v>
      </c>
      <c r="S108" s="165">
        <v>3</v>
      </c>
      <c r="T108" s="165">
        <v>3</v>
      </c>
      <c r="U108" s="165">
        <v>3</v>
      </c>
      <c r="V108" s="165">
        <v>3</v>
      </c>
      <c r="W108" s="165">
        <v>2</v>
      </c>
      <c r="X108" s="165">
        <v>1</v>
      </c>
      <c r="Y108" s="165">
        <v>1</v>
      </c>
      <c r="Z108" s="165">
        <v>2</v>
      </c>
      <c r="AA108" s="165">
        <v>2</v>
      </c>
      <c r="AB108" s="165">
        <v>2</v>
      </c>
      <c r="AC108" s="165">
        <v>2</v>
      </c>
      <c r="AD108" s="165">
        <v>2</v>
      </c>
      <c r="AE108" s="165">
        <v>2</v>
      </c>
      <c r="AF108" s="165">
        <v>2</v>
      </c>
      <c r="AG108" s="165">
        <v>2</v>
      </c>
      <c r="AH108" s="165">
        <v>2</v>
      </c>
      <c r="AI108" s="165">
        <v>2</v>
      </c>
      <c r="AJ108" s="165">
        <v>2</v>
      </c>
      <c r="AK108" s="165">
        <v>2</v>
      </c>
      <c r="AL108" s="165">
        <v>1</v>
      </c>
      <c r="AM108" s="165">
        <v>1</v>
      </c>
      <c r="AN108" s="165">
        <v>1</v>
      </c>
      <c r="AO108" s="165">
        <v>1</v>
      </c>
      <c r="AP108" s="165">
        <v>1</v>
      </c>
      <c r="AQ108" s="165">
        <v>1</v>
      </c>
      <c r="AR108" s="165">
        <v>1</v>
      </c>
      <c r="AS108" s="165">
        <v>1</v>
      </c>
      <c r="AT108" s="165">
        <v>1</v>
      </c>
      <c r="AU108" s="165">
        <v>3</v>
      </c>
      <c r="AV108" s="165">
        <v>3</v>
      </c>
      <c r="AW108" s="165">
        <v>2</v>
      </c>
      <c r="AX108" s="165">
        <v>2</v>
      </c>
      <c r="AY108" s="165">
        <v>0</v>
      </c>
      <c r="AZ108" s="165">
        <v>0</v>
      </c>
      <c r="BA108" s="165">
        <v>0</v>
      </c>
      <c r="BB108" s="165">
        <v>0</v>
      </c>
      <c r="BC108" s="165">
        <v>0</v>
      </c>
      <c r="BD108" s="240">
        <v>0</v>
      </c>
      <c r="BE108" s="165">
        <v>0</v>
      </c>
      <c r="BF108" s="165">
        <v>0</v>
      </c>
      <c r="BG108" s="165">
        <v>0</v>
      </c>
      <c r="BH108" s="165">
        <v>0</v>
      </c>
      <c r="BI108" s="165">
        <v>0</v>
      </c>
      <c r="BJ108" s="165">
        <v>0</v>
      </c>
      <c r="BK108" s="165">
        <v>1</v>
      </c>
      <c r="BL108" s="165">
        <v>1</v>
      </c>
      <c r="BM108" s="165">
        <v>1</v>
      </c>
      <c r="BN108" s="165">
        <v>1</v>
      </c>
      <c r="BO108" s="165">
        <v>1</v>
      </c>
      <c r="BP108" s="165">
        <v>1</v>
      </c>
      <c r="BQ108" s="165">
        <v>1</v>
      </c>
      <c r="BR108" s="165">
        <v>1</v>
      </c>
      <c r="BS108" s="165">
        <v>1</v>
      </c>
      <c r="BT108" s="240">
        <v>1</v>
      </c>
      <c r="BU108" s="240">
        <v>1</v>
      </c>
      <c r="BV108" s="240">
        <v>1</v>
      </c>
      <c r="BW108" s="165">
        <v>1</v>
      </c>
      <c r="BX108" s="165">
        <v>1</v>
      </c>
      <c r="BY108" s="165">
        <v>1</v>
      </c>
      <c r="BZ108" s="165">
        <v>0</v>
      </c>
      <c r="CA108" s="165">
        <v>0</v>
      </c>
      <c r="CB108" s="165">
        <v>0</v>
      </c>
      <c r="CC108" s="165">
        <v>0</v>
      </c>
      <c r="CD108" s="165">
        <v>0</v>
      </c>
      <c r="CE108" s="165">
        <v>0</v>
      </c>
      <c r="CF108" s="165">
        <v>0</v>
      </c>
      <c r="CG108" s="165">
        <v>0</v>
      </c>
      <c r="CH108" s="165">
        <v>0</v>
      </c>
      <c r="CI108" s="165">
        <v>0</v>
      </c>
      <c r="CJ108" s="165">
        <v>0</v>
      </c>
      <c r="CK108" s="165">
        <v>0</v>
      </c>
      <c r="CL108" s="165">
        <v>1</v>
      </c>
      <c r="CM108" s="165">
        <v>1</v>
      </c>
      <c r="CN108" s="165">
        <v>1</v>
      </c>
      <c r="CO108" s="165">
        <v>2</v>
      </c>
      <c r="CP108" s="165">
        <v>2</v>
      </c>
      <c r="CQ108" s="165">
        <v>2</v>
      </c>
      <c r="CR108" s="165">
        <v>3</v>
      </c>
      <c r="CS108" s="165">
        <v>4</v>
      </c>
      <c r="CT108" s="165">
        <v>5</v>
      </c>
      <c r="CU108" s="165">
        <v>5</v>
      </c>
      <c r="CV108" s="165">
        <v>5</v>
      </c>
      <c r="CW108" s="165">
        <v>4</v>
      </c>
      <c r="CX108" s="323">
        <v>4</v>
      </c>
      <c r="CY108" s="165">
        <v>4</v>
      </c>
      <c r="CZ108" s="165">
        <v>4</v>
      </c>
    </row>
    <row r="109" spans="1:104" s="14" customFormat="1" ht="13.15" customHeight="1" x14ac:dyDescent="0.2">
      <c r="A109" s="81" t="str">
        <f t="shared" si="229"/>
        <v>Huntington Beach Hospital - Client ID H3210</v>
      </c>
      <c r="B109" s="81" t="str">
        <f t="shared" si="242"/>
        <v xml:space="preserve">PRIME VALUE PLAN (Self-Insured) </v>
      </c>
      <c r="C109" s="81" t="str">
        <f>A109&amp;B109&amp;F109</f>
        <v>Huntington Beach Hospital - Client ID H3210PRIME VALUE PLAN (Self-Insured) EE &amp; Child(ren)</v>
      </c>
      <c r="D109" s="22"/>
      <c r="E109" s="15"/>
      <c r="F109" s="66" t="s">
        <v>19</v>
      </c>
      <c r="G109" s="165">
        <v>3</v>
      </c>
      <c r="H109" s="152">
        <v>933.8</v>
      </c>
      <c r="I109" s="152">
        <f>+H109-J109</f>
        <v>732.57999999999993</v>
      </c>
      <c r="J109" s="152">
        <v>201.22000000000003</v>
      </c>
      <c r="K109" s="27"/>
      <c r="L109" s="27"/>
      <c r="M109" s="27"/>
      <c r="N109" s="165">
        <v>1</v>
      </c>
      <c r="O109" s="165">
        <v>1</v>
      </c>
      <c r="P109" s="165">
        <v>1</v>
      </c>
      <c r="Q109" s="165">
        <v>2</v>
      </c>
      <c r="R109" s="165">
        <v>2</v>
      </c>
      <c r="S109" s="165">
        <v>2</v>
      </c>
      <c r="T109" s="165">
        <v>2</v>
      </c>
      <c r="U109" s="165">
        <v>2</v>
      </c>
      <c r="V109" s="165">
        <v>2</v>
      </c>
      <c r="W109" s="165">
        <v>2</v>
      </c>
      <c r="X109" s="165">
        <v>2</v>
      </c>
      <c r="Y109" s="165">
        <v>2</v>
      </c>
      <c r="Z109" s="165">
        <v>2</v>
      </c>
      <c r="AA109" s="165">
        <v>2</v>
      </c>
      <c r="AB109" s="165">
        <v>2</v>
      </c>
      <c r="AC109" s="165">
        <v>2</v>
      </c>
      <c r="AD109" s="165">
        <v>2</v>
      </c>
      <c r="AE109" s="165">
        <v>2</v>
      </c>
      <c r="AF109" s="165">
        <v>2</v>
      </c>
      <c r="AG109" s="165">
        <v>3</v>
      </c>
      <c r="AH109" s="165">
        <v>2</v>
      </c>
      <c r="AI109" s="165">
        <v>2</v>
      </c>
      <c r="AJ109" s="165">
        <v>5</v>
      </c>
      <c r="AK109" s="165">
        <v>5</v>
      </c>
      <c r="AL109" s="165">
        <v>5</v>
      </c>
      <c r="AM109" s="165">
        <v>4</v>
      </c>
      <c r="AN109" s="165">
        <v>3</v>
      </c>
      <c r="AO109" s="165">
        <v>3</v>
      </c>
      <c r="AP109" s="165">
        <v>3</v>
      </c>
      <c r="AQ109" s="165">
        <v>3</v>
      </c>
      <c r="AR109" s="165">
        <v>3</v>
      </c>
      <c r="AS109" s="165">
        <v>3</v>
      </c>
      <c r="AT109" s="165">
        <v>3</v>
      </c>
      <c r="AU109" s="165">
        <v>3</v>
      </c>
      <c r="AV109" s="165">
        <v>3</v>
      </c>
      <c r="AW109" s="165">
        <v>3</v>
      </c>
      <c r="AX109" s="165">
        <v>2</v>
      </c>
      <c r="AY109" s="165">
        <v>2</v>
      </c>
      <c r="AZ109" s="165">
        <v>1</v>
      </c>
      <c r="BA109" s="165">
        <v>1</v>
      </c>
      <c r="BB109" s="165">
        <v>1</v>
      </c>
      <c r="BC109" s="165">
        <v>1</v>
      </c>
      <c r="BD109" s="240">
        <v>1</v>
      </c>
      <c r="BE109" s="165">
        <v>1</v>
      </c>
      <c r="BF109" s="165">
        <v>1</v>
      </c>
      <c r="BG109" s="165">
        <v>1</v>
      </c>
      <c r="BH109" s="165">
        <v>1</v>
      </c>
      <c r="BI109" s="165">
        <v>1</v>
      </c>
      <c r="BJ109" s="165">
        <v>1</v>
      </c>
      <c r="BK109" s="165">
        <v>2</v>
      </c>
      <c r="BL109" s="165">
        <v>3</v>
      </c>
      <c r="BM109" s="165">
        <v>3</v>
      </c>
      <c r="BN109" s="165">
        <v>3</v>
      </c>
      <c r="BO109" s="165">
        <v>3</v>
      </c>
      <c r="BP109" s="165">
        <v>3</v>
      </c>
      <c r="BQ109" s="165">
        <v>3</v>
      </c>
      <c r="BR109" s="165">
        <v>3</v>
      </c>
      <c r="BS109" s="165">
        <v>3</v>
      </c>
      <c r="BT109" s="240">
        <v>3</v>
      </c>
      <c r="BU109" s="240">
        <v>3</v>
      </c>
      <c r="BV109" s="240">
        <v>4</v>
      </c>
      <c r="BW109" s="165">
        <v>3</v>
      </c>
      <c r="BX109" s="165">
        <v>3</v>
      </c>
      <c r="BY109" s="165">
        <v>3</v>
      </c>
      <c r="BZ109" s="165">
        <v>4</v>
      </c>
      <c r="CA109" s="165">
        <v>4</v>
      </c>
      <c r="CB109" s="165">
        <v>4</v>
      </c>
      <c r="CC109" s="165">
        <v>4</v>
      </c>
      <c r="CD109" s="165">
        <v>4</v>
      </c>
      <c r="CE109" s="165">
        <v>4</v>
      </c>
      <c r="CF109" s="165">
        <v>4</v>
      </c>
      <c r="CG109" s="165">
        <v>4</v>
      </c>
      <c r="CH109" s="165">
        <v>4</v>
      </c>
      <c r="CI109" s="165">
        <v>4</v>
      </c>
      <c r="CJ109" s="165">
        <v>4</v>
      </c>
      <c r="CK109" s="165">
        <v>4</v>
      </c>
      <c r="CL109" s="165">
        <v>5</v>
      </c>
      <c r="CM109" s="165">
        <v>5</v>
      </c>
      <c r="CN109" s="165">
        <v>5</v>
      </c>
      <c r="CO109" s="165">
        <v>3</v>
      </c>
      <c r="CP109" s="165">
        <v>3</v>
      </c>
      <c r="CQ109" s="165">
        <v>2</v>
      </c>
      <c r="CR109" s="165">
        <v>2</v>
      </c>
      <c r="CS109" s="165">
        <v>2</v>
      </c>
      <c r="CT109" s="165">
        <v>2</v>
      </c>
      <c r="CU109" s="165">
        <v>2</v>
      </c>
      <c r="CV109" s="165">
        <v>3</v>
      </c>
      <c r="CW109" s="165">
        <v>3</v>
      </c>
      <c r="CX109" s="323">
        <v>3</v>
      </c>
      <c r="CY109" s="165">
        <v>3</v>
      </c>
      <c r="CZ109" s="165">
        <v>3</v>
      </c>
    </row>
    <row r="110" spans="1:104" s="14" customFormat="1" ht="13.15" customHeight="1" x14ac:dyDescent="0.2">
      <c r="A110" s="81" t="str">
        <f t="shared" si="229"/>
        <v>Huntington Beach Hospital - Client ID H3210</v>
      </c>
      <c r="B110" s="81" t="str">
        <f t="shared" si="242"/>
        <v xml:space="preserve">PRIME VALUE PLAN (Self-Insured) </v>
      </c>
      <c r="C110" s="81" t="str">
        <f>A110&amp;B110&amp;F110</f>
        <v>Huntington Beach Hospital - Client ID H3210PRIME VALUE PLAN (Self-Insured) EE &amp; Family</v>
      </c>
      <c r="D110" s="22"/>
      <c r="E110" s="15"/>
      <c r="F110" s="66" t="s">
        <v>12</v>
      </c>
      <c r="G110" s="166">
        <v>2</v>
      </c>
      <c r="H110" s="153">
        <v>1556.37</v>
      </c>
      <c r="I110" s="153">
        <f>+H110-J110</f>
        <v>1154.78</v>
      </c>
      <c r="J110" s="153">
        <v>401.58999999999992</v>
      </c>
      <c r="K110" s="134"/>
      <c r="L110" s="134"/>
      <c r="M110" s="134"/>
      <c r="N110" s="166">
        <v>0</v>
      </c>
      <c r="O110" s="166">
        <v>0</v>
      </c>
      <c r="P110" s="166">
        <v>0</v>
      </c>
      <c r="Q110" s="166">
        <v>0</v>
      </c>
      <c r="R110" s="166">
        <v>0</v>
      </c>
      <c r="S110" s="166">
        <v>0</v>
      </c>
      <c r="T110" s="166">
        <v>0</v>
      </c>
      <c r="U110" s="166">
        <v>0</v>
      </c>
      <c r="V110" s="166">
        <v>0</v>
      </c>
      <c r="W110" s="166">
        <v>0</v>
      </c>
      <c r="X110" s="166">
        <v>0</v>
      </c>
      <c r="Y110" s="166">
        <v>0</v>
      </c>
      <c r="Z110" s="166">
        <v>0</v>
      </c>
      <c r="AA110" s="166">
        <v>0</v>
      </c>
      <c r="AB110" s="166">
        <v>0</v>
      </c>
      <c r="AC110" s="166">
        <v>0</v>
      </c>
      <c r="AD110" s="166">
        <v>0</v>
      </c>
      <c r="AE110" s="166">
        <v>0</v>
      </c>
      <c r="AF110" s="166">
        <v>0</v>
      </c>
      <c r="AG110" s="166">
        <v>0</v>
      </c>
      <c r="AH110" s="166">
        <v>0</v>
      </c>
      <c r="AI110" s="166">
        <v>0</v>
      </c>
      <c r="AJ110" s="166">
        <v>0</v>
      </c>
      <c r="AK110" s="166">
        <v>0</v>
      </c>
      <c r="AL110" s="166">
        <v>0</v>
      </c>
      <c r="AM110" s="166">
        <v>0</v>
      </c>
      <c r="AN110" s="166">
        <v>0</v>
      </c>
      <c r="AO110" s="166">
        <v>0</v>
      </c>
      <c r="AP110" s="166">
        <v>1</v>
      </c>
      <c r="AQ110" s="166">
        <v>1</v>
      </c>
      <c r="AR110" s="166">
        <v>1</v>
      </c>
      <c r="AS110" s="166">
        <v>1</v>
      </c>
      <c r="AT110" s="166">
        <v>1</v>
      </c>
      <c r="AU110" s="166">
        <v>1</v>
      </c>
      <c r="AV110" s="166">
        <v>1</v>
      </c>
      <c r="AW110" s="166">
        <v>1</v>
      </c>
      <c r="AX110" s="166">
        <v>1</v>
      </c>
      <c r="AY110" s="166">
        <v>1</v>
      </c>
      <c r="AZ110" s="166">
        <v>1</v>
      </c>
      <c r="BA110" s="166">
        <v>1</v>
      </c>
      <c r="BB110" s="166">
        <v>1</v>
      </c>
      <c r="BC110" s="166">
        <v>2</v>
      </c>
      <c r="BD110" s="241">
        <v>2</v>
      </c>
      <c r="BE110" s="166">
        <v>2</v>
      </c>
      <c r="BF110" s="166">
        <v>2</v>
      </c>
      <c r="BG110" s="166">
        <v>2</v>
      </c>
      <c r="BH110" s="166">
        <v>2</v>
      </c>
      <c r="BI110" s="166">
        <v>2</v>
      </c>
      <c r="BJ110" s="166">
        <v>1</v>
      </c>
      <c r="BK110" s="166">
        <v>1</v>
      </c>
      <c r="BL110" s="166">
        <v>1</v>
      </c>
      <c r="BM110" s="166">
        <v>1</v>
      </c>
      <c r="BN110" s="166">
        <v>1</v>
      </c>
      <c r="BO110" s="166">
        <v>1</v>
      </c>
      <c r="BP110" s="166">
        <v>1</v>
      </c>
      <c r="BQ110" s="166">
        <v>1</v>
      </c>
      <c r="BR110" s="166">
        <v>1</v>
      </c>
      <c r="BS110" s="166">
        <v>1</v>
      </c>
      <c r="BT110" s="241">
        <v>1</v>
      </c>
      <c r="BU110" s="241">
        <v>1</v>
      </c>
      <c r="BV110" s="241">
        <v>1</v>
      </c>
      <c r="BW110" s="166">
        <v>1</v>
      </c>
      <c r="BX110" s="166">
        <v>1</v>
      </c>
      <c r="BY110" s="166">
        <v>1</v>
      </c>
      <c r="BZ110" s="166">
        <v>1</v>
      </c>
      <c r="CA110" s="166">
        <v>1</v>
      </c>
      <c r="CB110" s="166">
        <v>1</v>
      </c>
      <c r="CC110" s="166">
        <v>1</v>
      </c>
      <c r="CD110" s="166">
        <v>1</v>
      </c>
      <c r="CE110" s="166">
        <v>1</v>
      </c>
      <c r="CF110" s="166">
        <v>1</v>
      </c>
      <c r="CG110" s="166">
        <v>1</v>
      </c>
      <c r="CH110" s="166">
        <v>1</v>
      </c>
      <c r="CI110" s="166">
        <v>2</v>
      </c>
      <c r="CJ110" s="166">
        <v>2</v>
      </c>
      <c r="CK110" s="166">
        <v>2</v>
      </c>
      <c r="CL110" s="166">
        <v>2</v>
      </c>
      <c r="CM110" s="166">
        <v>2</v>
      </c>
      <c r="CN110" s="166">
        <v>1</v>
      </c>
      <c r="CO110" s="166">
        <v>2</v>
      </c>
      <c r="CP110" s="166">
        <v>2</v>
      </c>
      <c r="CQ110" s="166">
        <v>3</v>
      </c>
      <c r="CR110" s="166">
        <v>3</v>
      </c>
      <c r="CS110" s="166">
        <v>3</v>
      </c>
      <c r="CT110" s="166">
        <v>2</v>
      </c>
      <c r="CU110" s="166">
        <v>0</v>
      </c>
      <c r="CV110" s="166">
        <v>0</v>
      </c>
      <c r="CW110" s="166">
        <v>1</v>
      </c>
      <c r="CX110" s="324">
        <v>1</v>
      </c>
      <c r="CY110" s="166">
        <v>2</v>
      </c>
      <c r="CZ110" s="166">
        <v>2</v>
      </c>
    </row>
    <row r="111" spans="1:104" s="14" customFormat="1" ht="13.15" customHeight="1" x14ac:dyDescent="0.2">
      <c r="A111" s="81" t="str">
        <f t="shared" si="229"/>
        <v>Huntington Beach Hospital - Client ID H3210</v>
      </c>
      <c r="B111" s="81" t="str">
        <f t="shared" si="242"/>
        <v xml:space="preserve">PRIME VALUE PLAN (Self-Insured) </v>
      </c>
      <c r="C111" s="81"/>
      <c r="D111" s="20"/>
      <c r="E111" s="15"/>
      <c r="F111" s="69" t="s">
        <v>7</v>
      </c>
      <c r="G111" s="67">
        <f>SUM(G107:G110)</f>
        <v>41</v>
      </c>
      <c r="H111" s="70">
        <f>SUMPRODUCT(H107:H110,$G107:$G110)</f>
        <v>26665.059999999998</v>
      </c>
      <c r="I111" s="70">
        <f>SUMPRODUCT(I107:I110,$G107:$G110)</f>
        <v>20671.899999999998</v>
      </c>
      <c r="J111" s="70">
        <f>SUMPRODUCT(J107:J110,$G107:$G110)</f>
        <v>5993.16</v>
      </c>
      <c r="K111" s="34"/>
      <c r="L111" s="34"/>
      <c r="M111" s="34"/>
      <c r="N111" s="67">
        <v>12</v>
      </c>
      <c r="O111" s="67">
        <v>13</v>
      </c>
      <c r="P111" s="67">
        <v>11</v>
      </c>
      <c r="Q111" s="67">
        <v>15</v>
      </c>
      <c r="R111" s="67">
        <v>15</v>
      </c>
      <c r="S111" s="67">
        <f t="shared" ref="S111:X111" si="243">SUM(S107:S110)</f>
        <v>14</v>
      </c>
      <c r="T111" s="67">
        <f t="shared" si="243"/>
        <v>15</v>
      </c>
      <c r="U111" s="67">
        <f t="shared" si="243"/>
        <v>16</v>
      </c>
      <c r="V111" s="67">
        <f t="shared" si="243"/>
        <v>15</v>
      </c>
      <c r="W111" s="67">
        <f t="shared" si="243"/>
        <v>15</v>
      </c>
      <c r="X111" s="67">
        <f t="shared" si="243"/>
        <v>13</v>
      </c>
      <c r="Y111" s="67">
        <f t="shared" ref="Y111:AD111" si="244">SUM(Y107:Y110)</f>
        <v>12</v>
      </c>
      <c r="Z111" s="67">
        <f t="shared" si="244"/>
        <v>16</v>
      </c>
      <c r="AA111" s="67">
        <f t="shared" si="244"/>
        <v>16</v>
      </c>
      <c r="AB111" s="67">
        <f t="shared" si="244"/>
        <v>16</v>
      </c>
      <c r="AC111" s="67">
        <f t="shared" si="244"/>
        <v>15</v>
      </c>
      <c r="AD111" s="67">
        <f t="shared" si="244"/>
        <v>16</v>
      </c>
      <c r="AE111" s="67">
        <f t="shared" ref="AE111:AJ111" si="245">SUM(AE107:AE110)</f>
        <v>16</v>
      </c>
      <c r="AF111" s="67">
        <f t="shared" si="245"/>
        <v>16</v>
      </c>
      <c r="AG111" s="67">
        <f t="shared" si="245"/>
        <v>17</v>
      </c>
      <c r="AH111" s="67">
        <f t="shared" si="245"/>
        <v>14</v>
      </c>
      <c r="AI111" s="67">
        <f t="shared" si="245"/>
        <v>14</v>
      </c>
      <c r="AJ111" s="67">
        <f t="shared" si="245"/>
        <v>16</v>
      </c>
      <c r="AK111" s="67">
        <f t="shared" ref="AK111:AP111" si="246">SUM(AK107:AK110)</f>
        <v>16</v>
      </c>
      <c r="AL111" s="67">
        <f t="shared" si="246"/>
        <v>18</v>
      </c>
      <c r="AM111" s="67">
        <f t="shared" si="246"/>
        <v>16</v>
      </c>
      <c r="AN111" s="67">
        <f t="shared" si="246"/>
        <v>16</v>
      </c>
      <c r="AO111" s="67">
        <f t="shared" si="246"/>
        <v>16</v>
      </c>
      <c r="AP111" s="67">
        <f t="shared" si="246"/>
        <v>17</v>
      </c>
      <c r="AQ111" s="67">
        <f t="shared" ref="AQ111:AV111" si="247">SUM(AQ107:AQ110)</f>
        <v>16</v>
      </c>
      <c r="AR111" s="67">
        <f t="shared" si="247"/>
        <v>16</v>
      </c>
      <c r="AS111" s="67">
        <f t="shared" si="247"/>
        <v>16</v>
      </c>
      <c r="AT111" s="67">
        <f t="shared" si="247"/>
        <v>16</v>
      </c>
      <c r="AU111" s="67">
        <f t="shared" si="247"/>
        <v>18</v>
      </c>
      <c r="AV111" s="67">
        <f t="shared" si="247"/>
        <v>18</v>
      </c>
      <c r="AW111" s="67">
        <f t="shared" ref="AW111:BB111" si="248">SUM(AW107:AW110)</f>
        <v>16</v>
      </c>
      <c r="AX111" s="67">
        <f t="shared" si="248"/>
        <v>17</v>
      </c>
      <c r="AY111" s="67">
        <f t="shared" si="248"/>
        <v>16</v>
      </c>
      <c r="AZ111" s="67">
        <f t="shared" si="248"/>
        <v>15</v>
      </c>
      <c r="BA111" s="67">
        <f t="shared" si="248"/>
        <v>15</v>
      </c>
      <c r="BB111" s="67">
        <f t="shared" si="248"/>
        <v>15</v>
      </c>
      <c r="BC111" s="67">
        <f t="shared" ref="BC111:BH111" si="249">SUM(BC107:BC110)</f>
        <v>16</v>
      </c>
      <c r="BD111" s="94">
        <f t="shared" si="249"/>
        <v>15</v>
      </c>
      <c r="BE111" s="67">
        <f t="shared" si="249"/>
        <v>14</v>
      </c>
      <c r="BF111" s="67">
        <f t="shared" si="249"/>
        <v>13</v>
      </c>
      <c r="BG111" s="67">
        <f t="shared" si="249"/>
        <v>13</v>
      </c>
      <c r="BH111" s="67">
        <f t="shared" si="249"/>
        <v>10</v>
      </c>
      <c r="BI111" s="67">
        <f t="shared" ref="BI111:BN111" si="250">SUM(BI107:BI110)</f>
        <v>10</v>
      </c>
      <c r="BJ111" s="67">
        <f t="shared" si="250"/>
        <v>10</v>
      </c>
      <c r="BK111" s="67">
        <f t="shared" si="250"/>
        <v>13</v>
      </c>
      <c r="BL111" s="67">
        <f t="shared" si="250"/>
        <v>12</v>
      </c>
      <c r="BM111" s="67">
        <f t="shared" si="250"/>
        <v>14</v>
      </c>
      <c r="BN111" s="67">
        <f t="shared" si="250"/>
        <v>14</v>
      </c>
      <c r="BO111" s="67">
        <f>SUM(BO107:BO110)</f>
        <v>16</v>
      </c>
      <c r="BP111" s="67">
        <f>SUM(BP107:BP110)</f>
        <v>14</v>
      </c>
      <c r="BQ111" s="67">
        <f>SUM(BQ107:BQ110)</f>
        <v>14</v>
      </c>
      <c r="BR111" s="67">
        <f>SUM(BR107:BR110)</f>
        <v>14</v>
      </c>
      <c r="BS111" s="67">
        <f>SUM(BS107:BS110)</f>
        <v>13</v>
      </c>
      <c r="BT111" s="94">
        <f t="shared" ref="BT111:BY111" si="251">SUM(BT107:BT110)</f>
        <v>11</v>
      </c>
      <c r="BU111" s="94">
        <f t="shared" si="251"/>
        <v>16</v>
      </c>
      <c r="BV111" s="94">
        <f t="shared" si="251"/>
        <v>21</v>
      </c>
      <c r="BW111" s="67">
        <f t="shared" si="251"/>
        <v>20</v>
      </c>
      <c r="BX111" s="67">
        <f t="shared" si="251"/>
        <v>19</v>
      </c>
      <c r="BY111" s="67">
        <f t="shared" si="251"/>
        <v>19</v>
      </c>
      <c r="BZ111" s="67">
        <f t="shared" ref="BZ111:CE111" si="252">SUM(BZ107:BZ110)</f>
        <v>19</v>
      </c>
      <c r="CA111" s="67">
        <f t="shared" si="252"/>
        <v>18</v>
      </c>
      <c r="CB111" s="67">
        <f t="shared" si="252"/>
        <v>20</v>
      </c>
      <c r="CC111" s="67">
        <f t="shared" si="252"/>
        <v>20</v>
      </c>
      <c r="CD111" s="67">
        <f t="shared" si="252"/>
        <v>19</v>
      </c>
      <c r="CE111" s="67">
        <f t="shared" si="252"/>
        <v>18</v>
      </c>
      <c r="CF111" s="67">
        <f t="shared" ref="CF111:CK111" si="253">SUM(CF107:CF110)</f>
        <v>19</v>
      </c>
      <c r="CG111" s="67">
        <f t="shared" si="253"/>
        <v>21</v>
      </c>
      <c r="CH111" s="67">
        <f t="shared" si="253"/>
        <v>25</v>
      </c>
      <c r="CI111" s="67">
        <f t="shared" si="253"/>
        <v>24</v>
      </c>
      <c r="CJ111" s="67">
        <f t="shared" si="253"/>
        <v>27</v>
      </c>
      <c r="CK111" s="67">
        <f t="shared" si="253"/>
        <v>28</v>
      </c>
      <c r="CL111" s="67">
        <f t="shared" ref="CL111:CQ111" si="254">SUM(CL107:CL110)</f>
        <v>26</v>
      </c>
      <c r="CM111" s="67">
        <f t="shared" si="254"/>
        <v>25</v>
      </c>
      <c r="CN111" s="67">
        <f t="shared" si="254"/>
        <v>28</v>
      </c>
      <c r="CO111" s="67">
        <f t="shared" si="254"/>
        <v>29</v>
      </c>
      <c r="CP111" s="67">
        <f t="shared" si="254"/>
        <v>29</v>
      </c>
      <c r="CQ111" s="67">
        <f t="shared" si="254"/>
        <v>31</v>
      </c>
      <c r="CR111" s="67">
        <f>SUM(CR107:CR110)</f>
        <v>29</v>
      </c>
      <c r="CS111" s="67">
        <f>SUM(CS107:CS110)</f>
        <v>35</v>
      </c>
      <c r="CT111" s="67">
        <f>SUM(CT107:CT110)</f>
        <v>35</v>
      </c>
      <c r="CU111" s="67">
        <v>33</v>
      </c>
      <c r="CV111" s="67">
        <f>SUM(CV107:CV110)</f>
        <v>36</v>
      </c>
      <c r="CW111" s="67">
        <f>SUM(CW107:CW110)</f>
        <v>36</v>
      </c>
      <c r="CX111" s="94">
        <f>SUM(CX107:CX110)</f>
        <v>35</v>
      </c>
      <c r="CY111" s="67">
        <f>SUM(CY107:CY110)</f>
        <v>36</v>
      </c>
      <c r="CZ111" s="67">
        <f>SUM(CZ107:CZ110)</f>
        <v>41</v>
      </c>
    </row>
    <row r="112" spans="1:104" s="14" customFormat="1" ht="13.15" customHeight="1" x14ac:dyDescent="0.2">
      <c r="A112" s="81" t="str">
        <f t="shared" si="229"/>
        <v>Huntington Beach Hospital - Client ID H3210</v>
      </c>
      <c r="B112" s="81" t="str">
        <f t="shared" si="242"/>
        <v xml:space="preserve">PRIME VALUE PLAN (Self-Insured) </v>
      </c>
      <c r="C112" s="81"/>
      <c r="D112" s="20"/>
      <c r="E112" s="15"/>
      <c r="F112" s="12"/>
      <c r="G112" s="16"/>
      <c r="H112" s="21"/>
      <c r="I112" s="21"/>
      <c r="J112" s="21"/>
      <c r="K112" s="135"/>
      <c r="L112" s="135"/>
      <c r="M112" s="135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</row>
    <row r="113" spans="1:104" ht="13.15" customHeight="1" x14ac:dyDescent="0.2">
      <c r="A113" s="81" t="str">
        <f t="shared" si="229"/>
        <v>Huntington Beach Hospital - Client ID H3210</v>
      </c>
      <c r="B113" s="81" t="str">
        <f t="shared" si="242"/>
        <v xml:space="preserve">PRIME VALUE PLAN (Self-Insured) </v>
      </c>
      <c r="D113" s="71" t="s">
        <v>8</v>
      </c>
      <c r="E113" s="72"/>
      <c r="F113" s="29" t="s">
        <v>10</v>
      </c>
      <c r="G113" s="30">
        <f>+G105+G111</f>
        <v>283</v>
      </c>
      <c r="H113" s="86">
        <f>H105+H111</f>
        <v>255392.68</v>
      </c>
      <c r="I113" s="86">
        <f>I105+I111</f>
        <v>227915.36000000002</v>
      </c>
      <c r="J113" s="86">
        <f>J105+J111</f>
        <v>27477.320000000003</v>
      </c>
      <c r="K113" s="136"/>
      <c r="L113" s="136"/>
      <c r="M113" s="136"/>
      <c r="N113" s="30">
        <v>274</v>
      </c>
      <c r="O113" s="30">
        <v>284</v>
      </c>
      <c r="P113" s="30">
        <v>285</v>
      </c>
      <c r="Q113" s="30">
        <v>290</v>
      </c>
      <c r="R113" s="30">
        <v>293</v>
      </c>
      <c r="S113" s="30">
        <f t="shared" ref="S113:X113" si="255">+S105+S111</f>
        <v>296</v>
      </c>
      <c r="T113" s="30">
        <f t="shared" si="255"/>
        <v>300</v>
      </c>
      <c r="U113" s="30">
        <f t="shared" si="255"/>
        <v>301</v>
      </c>
      <c r="V113" s="30">
        <f t="shared" si="255"/>
        <v>309</v>
      </c>
      <c r="W113" s="30">
        <f t="shared" si="255"/>
        <v>310</v>
      </c>
      <c r="X113" s="30">
        <f t="shared" si="255"/>
        <v>308</v>
      </c>
      <c r="Y113" s="30">
        <f t="shared" ref="Y113:AD113" si="256">+Y105+Y111</f>
        <v>310</v>
      </c>
      <c r="Z113" s="30">
        <f t="shared" si="256"/>
        <v>327</v>
      </c>
      <c r="AA113" s="30">
        <f t="shared" si="256"/>
        <v>325</v>
      </c>
      <c r="AB113" s="30">
        <f t="shared" si="256"/>
        <v>321</v>
      </c>
      <c r="AC113" s="30">
        <f t="shared" si="256"/>
        <v>315</v>
      </c>
      <c r="AD113" s="30">
        <f t="shared" si="256"/>
        <v>312</v>
      </c>
      <c r="AE113" s="30">
        <f t="shared" ref="AE113:AJ113" si="257">+AE105+AE111</f>
        <v>300</v>
      </c>
      <c r="AF113" s="30">
        <f t="shared" si="257"/>
        <v>301</v>
      </c>
      <c r="AG113" s="30">
        <f t="shared" si="257"/>
        <v>301</v>
      </c>
      <c r="AH113" s="30">
        <f t="shared" si="257"/>
        <v>293</v>
      </c>
      <c r="AI113" s="30">
        <f t="shared" si="257"/>
        <v>298</v>
      </c>
      <c r="AJ113" s="30">
        <f t="shared" si="257"/>
        <v>297</v>
      </c>
      <c r="AK113" s="30">
        <f t="shared" ref="AK113:AP113" si="258">+AK105+AK111</f>
        <v>294</v>
      </c>
      <c r="AL113" s="30">
        <f t="shared" si="258"/>
        <v>300</v>
      </c>
      <c r="AM113" s="30">
        <f t="shared" si="258"/>
        <v>297</v>
      </c>
      <c r="AN113" s="30">
        <f t="shared" si="258"/>
        <v>295</v>
      </c>
      <c r="AO113" s="30">
        <f t="shared" si="258"/>
        <v>292</v>
      </c>
      <c r="AP113" s="30">
        <f t="shared" si="258"/>
        <v>292</v>
      </c>
      <c r="AQ113" s="30">
        <f t="shared" ref="AQ113:AV113" si="259">+AQ105+AQ111</f>
        <v>294</v>
      </c>
      <c r="AR113" s="30">
        <f t="shared" si="259"/>
        <v>289</v>
      </c>
      <c r="AS113" s="30">
        <f t="shared" si="259"/>
        <v>280</v>
      </c>
      <c r="AT113" s="30">
        <f t="shared" si="259"/>
        <v>282</v>
      </c>
      <c r="AU113" s="30">
        <f t="shared" si="259"/>
        <v>280</v>
      </c>
      <c r="AV113" s="30">
        <f t="shared" si="259"/>
        <v>276</v>
      </c>
      <c r="AW113" s="30">
        <f t="shared" ref="AW113:BB113" si="260">+AW105+AW111</f>
        <v>276</v>
      </c>
      <c r="AX113" s="30">
        <f t="shared" si="260"/>
        <v>279</v>
      </c>
      <c r="AY113" s="30">
        <f t="shared" si="260"/>
        <v>277</v>
      </c>
      <c r="AZ113" s="30">
        <f t="shared" si="260"/>
        <v>268</v>
      </c>
      <c r="BA113" s="30">
        <f t="shared" si="260"/>
        <v>261</v>
      </c>
      <c r="BB113" s="30">
        <f t="shared" si="260"/>
        <v>264</v>
      </c>
      <c r="BC113" s="30">
        <f t="shared" ref="BC113:BH113" si="261">+BC105+BC111</f>
        <v>258</v>
      </c>
      <c r="BD113" s="30">
        <f t="shared" si="261"/>
        <v>256</v>
      </c>
      <c r="BE113" s="30">
        <f t="shared" si="261"/>
        <v>250</v>
      </c>
      <c r="BF113" s="30">
        <f t="shared" si="261"/>
        <v>250</v>
      </c>
      <c r="BG113" s="30">
        <f t="shared" si="261"/>
        <v>252</v>
      </c>
      <c r="BH113" s="30">
        <f t="shared" si="261"/>
        <v>240</v>
      </c>
      <c r="BI113" s="30">
        <f t="shared" ref="BI113:BN113" si="262">+BI105+BI111</f>
        <v>239</v>
      </c>
      <c r="BJ113" s="30">
        <f t="shared" si="262"/>
        <v>248</v>
      </c>
      <c r="BK113" s="30">
        <f t="shared" si="262"/>
        <v>253</v>
      </c>
      <c r="BL113" s="30">
        <f t="shared" si="262"/>
        <v>248</v>
      </c>
      <c r="BM113" s="30">
        <f t="shared" si="262"/>
        <v>252</v>
      </c>
      <c r="BN113" s="30">
        <f t="shared" si="262"/>
        <v>250</v>
      </c>
      <c r="BO113" s="30">
        <f>+BO105+BO111</f>
        <v>256</v>
      </c>
      <c r="BP113" s="30">
        <f>+BP105+BP111</f>
        <v>240</v>
      </c>
      <c r="BQ113" s="30">
        <f>+BQ105+BQ111</f>
        <v>238</v>
      </c>
      <c r="BR113" s="30">
        <f>+BR105+BR111</f>
        <v>231</v>
      </c>
      <c r="BS113" s="30">
        <f>+BS105+BS111</f>
        <v>234</v>
      </c>
      <c r="BT113" s="30">
        <f t="shared" ref="BT113:BY113" si="263">+BT105+BT111</f>
        <v>230</v>
      </c>
      <c r="BU113" s="30">
        <f t="shared" si="263"/>
        <v>237</v>
      </c>
      <c r="BV113" s="30">
        <f t="shared" si="263"/>
        <v>242</v>
      </c>
      <c r="BW113" s="30">
        <f t="shared" si="263"/>
        <v>247</v>
      </c>
      <c r="BX113" s="30">
        <f t="shared" si="263"/>
        <v>244</v>
      </c>
      <c r="BY113" s="30">
        <f t="shared" si="263"/>
        <v>244</v>
      </c>
      <c r="BZ113" s="30">
        <f t="shared" ref="BZ113:CE113" si="264">+BZ105+BZ111</f>
        <v>244</v>
      </c>
      <c r="CA113" s="30">
        <f t="shared" si="264"/>
        <v>244</v>
      </c>
      <c r="CB113" s="30">
        <f t="shared" si="264"/>
        <v>241</v>
      </c>
      <c r="CC113" s="30">
        <f t="shared" si="264"/>
        <v>243</v>
      </c>
      <c r="CD113" s="30">
        <f t="shared" si="264"/>
        <v>246</v>
      </c>
      <c r="CE113" s="30">
        <f t="shared" si="264"/>
        <v>257</v>
      </c>
      <c r="CF113" s="30">
        <f t="shared" ref="CF113:CK113" si="265">+CF105+CF111</f>
        <v>261</v>
      </c>
      <c r="CG113" s="30">
        <f t="shared" si="265"/>
        <v>262</v>
      </c>
      <c r="CH113" s="30">
        <f t="shared" si="265"/>
        <v>270</v>
      </c>
      <c r="CI113" s="30">
        <f t="shared" si="265"/>
        <v>269</v>
      </c>
      <c r="CJ113" s="30">
        <f t="shared" si="265"/>
        <v>264</v>
      </c>
      <c r="CK113" s="30">
        <f t="shared" si="265"/>
        <v>266</v>
      </c>
      <c r="CL113" s="30">
        <f t="shared" ref="CL113:CQ113" si="266">+CL105+CL111</f>
        <v>260</v>
      </c>
      <c r="CM113" s="30">
        <f t="shared" si="266"/>
        <v>265</v>
      </c>
      <c r="CN113" s="30">
        <f t="shared" si="266"/>
        <v>270</v>
      </c>
      <c r="CO113" s="30">
        <f t="shared" si="266"/>
        <v>268</v>
      </c>
      <c r="CP113" s="30">
        <f t="shared" si="266"/>
        <v>262</v>
      </c>
      <c r="CQ113" s="30">
        <f t="shared" si="266"/>
        <v>265</v>
      </c>
      <c r="CR113" s="30">
        <f>+CR105+CR111</f>
        <v>268</v>
      </c>
      <c r="CS113" s="30">
        <f>+CS105+CS111</f>
        <v>277</v>
      </c>
      <c r="CT113" s="30">
        <f>+CT105+CT111</f>
        <v>286</v>
      </c>
      <c r="CU113" s="30">
        <v>282</v>
      </c>
      <c r="CV113" s="30">
        <f>+CV105+CV111</f>
        <v>286</v>
      </c>
      <c r="CW113" s="30">
        <f>+CW105+CW111</f>
        <v>283</v>
      </c>
      <c r="CX113" s="30">
        <f>+CX105+CX111</f>
        <v>281</v>
      </c>
      <c r="CY113" s="30">
        <f>+CY105+CY111</f>
        <v>278</v>
      </c>
      <c r="CZ113" s="30">
        <f>+CZ105+CZ111</f>
        <v>283</v>
      </c>
    </row>
    <row r="114" spans="1:104" ht="13.15" customHeight="1" x14ac:dyDescent="0.2">
      <c r="A114" s="81" t="str">
        <f t="shared" si="229"/>
        <v>Huntington Beach Hospital - Client ID H3210</v>
      </c>
      <c r="B114" s="81" t="str">
        <f t="shared" si="242"/>
        <v xml:space="preserve">PRIME VALUE PLAN (Self-Insured) </v>
      </c>
      <c r="D114" s="71" t="s">
        <v>9</v>
      </c>
      <c r="E114" s="29"/>
      <c r="F114" s="89"/>
      <c r="G114" s="30"/>
      <c r="H114" s="86">
        <f>H113*12</f>
        <v>3064712.16</v>
      </c>
      <c r="I114" s="86">
        <f>I113*12</f>
        <v>2734984.3200000003</v>
      </c>
      <c r="J114" s="86">
        <f>J113*12</f>
        <v>329727.84000000003</v>
      </c>
      <c r="K114" s="136"/>
      <c r="L114" s="136"/>
      <c r="M114" s="136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</row>
    <row r="115" spans="1:104" ht="13.15" customHeight="1" x14ac:dyDescent="0.2">
      <c r="A115" s="81" t="str">
        <f t="shared" si="229"/>
        <v>Huntington Beach Hospital - Client ID H3210</v>
      </c>
      <c r="B115" s="81" t="str">
        <f t="shared" si="242"/>
        <v xml:space="preserve">PRIME VALUE PLAN (Self-Insured) </v>
      </c>
      <c r="D115" s="28"/>
      <c r="E115" s="90"/>
      <c r="F115" s="91"/>
      <c r="G115" s="91"/>
      <c r="H115" s="92"/>
      <c r="I115" s="92"/>
      <c r="J115" s="92"/>
      <c r="K115" s="132"/>
      <c r="L115" s="132"/>
      <c r="M115" s="132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</row>
    <row r="116" spans="1:104" s="83" customFormat="1" ht="13.15" hidden="1" customHeight="1" x14ac:dyDescent="0.2">
      <c r="A116" s="81" t="str">
        <f t="shared" si="229"/>
        <v>Huntington Beach Hospital - Client ID H3210</v>
      </c>
      <c r="B116" s="81" t="str">
        <f t="shared" si="242"/>
        <v xml:space="preserve">PRIME VALUE PLAN (Self-Insured) </v>
      </c>
      <c r="C116" s="81"/>
      <c r="D116" s="217" t="s">
        <v>45</v>
      </c>
      <c r="E116" s="218"/>
      <c r="F116" s="219"/>
      <c r="G116" s="209"/>
      <c r="H116" s="220"/>
      <c r="I116" s="220"/>
      <c r="J116" s="202"/>
      <c r="K116" s="258"/>
      <c r="L116" s="258"/>
      <c r="M116" s="133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  <c r="BH116" s="209"/>
      <c r="BI116" s="209"/>
      <c r="BJ116" s="209"/>
      <c r="BK116" s="209"/>
      <c r="BL116" s="209"/>
      <c r="BM116" s="209"/>
      <c r="BN116" s="209"/>
      <c r="BO116" s="209"/>
      <c r="BP116" s="209"/>
      <c r="BQ116" s="209"/>
      <c r="BR116" s="209"/>
      <c r="BS116" s="209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09"/>
      <c r="CJ116" s="209"/>
      <c r="CK116" s="209"/>
      <c r="CL116" s="209"/>
      <c r="CM116" s="209"/>
      <c r="CN116" s="209"/>
      <c r="CO116" s="209"/>
      <c r="CP116" s="209"/>
      <c r="CQ116" s="209"/>
      <c r="CR116" s="209"/>
      <c r="CS116" s="209"/>
      <c r="CT116" s="209"/>
      <c r="CU116" s="209"/>
      <c r="CV116" s="209"/>
      <c r="CW116" s="209"/>
      <c r="CX116" s="209"/>
      <c r="CY116" s="209"/>
      <c r="CZ116" s="209"/>
    </row>
    <row r="117" spans="1:104" ht="13.15" hidden="1" customHeight="1" x14ac:dyDescent="0.2">
      <c r="A117" s="81" t="str">
        <f t="shared" si="229"/>
        <v>Huntington Beach Hospital - Client ID H3210</v>
      </c>
      <c r="B117" s="81" t="str">
        <f>D117</f>
        <v>PRIME EPO PLAN (Self-Insured)</v>
      </c>
      <c r="C117" s="81" t="str">
        <f>A117&amp;B117&amp;F117</f>
        <v>Huntington Beach Hospital - Client ID H3210PRIME EPO PLAN (Self-Insured)EE</v>
      </c>
      <c r="D117" s="197" t="str">
        <f>+$D$4</f>
        <v>PRIME EPO PLAN (Self-Insured)</v>
      </c>
      <c r="E117" s="198" t="str">
        <f>E4</f>
        <v>1/1/25 - 12/31/25</v>
      </c>
      <c r="F117" s="199" t="s">
        <v>11</v>
      </c>
      <c r="G117" s="200"/>
      <c r="H117" s="202">
        <f t="shared" ref="H117:I120" si="267">H4</f>
        <v>671</v>
      </c>
      <c r="I117" s="202">
        <f t="shared" si="267"/>
        <v>616.83000000000004</v>
      </c>
      <c r="J117" s="202">
        <f>H117-I117</f>
        <v>54.169999999999959</v>
      </c>
      <c r="K117" s="258"/>
      <c r="L117" s="258"/>
      <c r="M117" s="27"/>
      <c r="N117" s="165">
        <v>269</v>
      </c>
      <c r="O117" s="165">
        <v>277</v>
      </c>
      <c r="P117" s="165">
        <v>291</v>
      </c>
      <c r="Q117" s="165">
        <v>291</v>
      </c>
      <c r="R117" s="165">
        <v>294</v>
      </c>
      <c r="S117" s="165">
        <v>293</v>
      </c>
      <c r="T117" s="165">
        <v>288</v>
      </c>
      <c r="U117" s="165">
        <v>297</v>
      </c>
      <c r="V117" s="165">
        <v>298</v>
      </c>
      <c r="W117" s="165">
        <v>289</v>
      </c>
      <c r="X117" s="165">
        <v>291</v>
      </c>
      <c r="Y117" s="165">
        <v>308</v>
      </c>
      <c r="Z117" s="165">
        <v>298</v>
      </c>
      <c r="AA117" s="165">
        <v>285</v>
      </c>
      <c r="AB117" s="165">
        <v>285</v>
      </c>
      <c r="AC117" s="165">
        <v>278</v>
      </c>
      <c r="AD117" s="165">
        <v>269</v>
      </c>
      <c r="AE117" s="165">
        <v>245</v>
      </c>
      <c r="AF117" s="165">
        <v>238</v>
      </c>
      <c r="AG117" s="165">
        <v>230</v>
      </c>
      <c r="AH117" s="165">
        <v>221</v>
      </c>
      <c r="AI117" s="165">
        <v>221</v>
      </c>
      <c r="AJ117" s="165">
        <v>212</v>
      </c>
      <c r="AK117" s="165">
        <v>203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51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51">
        <v>0</v>
      </c>
      <c r="BU117" s="251">
        <v>0</v>
      </c>
      <c r="BV117" s="251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/>
      <c r="CW117" s="200"/>
      <c r="CX117" s="329"/>
      <c r="CY117" s="200"/>
      <c r="CZ117" s="200"/>
    </row>
    <row r="118" spans="1:104" ht="13.15" hidden="1" customHeight="1" x14ac:dyDescent="0.2">
      <c r="A118" s="81" t="str">
        <f t="shared" si="229"/>
        <v>Huntington Beach Hospital - Client ID H3210</v>
      </c>
      <c r="B118" s="81" t="str">
        <f>B117</f>
        <v>PRIME EPO PLAN (Self-Insured)</v>
      </c>
      <c r="C118" s="81" t="str">
        <f>A118&amp;B118&amp;F118</f>
        <v>Huntington Beach Hospital - Client ID H3210PRIME EPO PLAN (Self-Insured)EE &amp; Spouse</v>
      </c>
      <c r="D118" s="203"/>
      <c r="E118" s="198"/>
      <c r="F118" s="199" t="s">
        <v>18</v>
      </c>
      <c r="G118" s="200"/>
      <c r="H118" s="202">
        <f t="shared" si="267"/>
        <v>1409.16</v>
      </c>
      <c r="I118" s="202">
        <f t="shared" si="267"/>
        <v>1271.75</v>
      </c>
      <c r="J118" s="202">
        <f>H118-I118</f>
        <v>137.41000000000008</v>
      </c>
      <c r="K118" s="258"/>
      <c r="L118" s="258"/>
      <c r="M118" s="27"/>
      <c r="N118" s="165">
        <v>24</v>
      </c>
      <c r="O118" s="165">
        <v>23</v>
      </c>
      <c r="P118" s="165">
        <v>25</v>
      </c>
      <c r="Q118" s="165">
        <v>26</v>
      </c>
      <c r="R118" s="165">
        <v>25</v>
      </c>
      <c r="S118" s="165">
        <v>26</v>
      </c>
      <c r="T118" s="165">
        <v>28</v>
      </c>
      <c r="U118" s="165">
        <v>29</v>
      </c>
      <c r="V118" s="165">
        <v>28</v>
      </c>
      <c r="W118" s="165">
        <v>27</v>
      </c>
      <c r="X118" s="165">
        <v>28</v>
      </c>
      <c r="Y118" s="165">
        <v>30</v>
      </c>
      <c r="Z118" s="165">
        <v>36</v>
      </c>
      <c r="AA118" s="165">
        <v>37</v>
      </c>
      <c r="AB118" s="165">
        <v>37</v>
      </c>
      <c r="AC118" s="165">
        <v>37</v>
      </c>
      <c r="AD118" s="165">
        <v>37</v>
      </c>
      <c r="AE118" s="165">
        <v>35</v>
      </c>
      <c r="AF118" s="165">
        <v>36</v>
      </c>
      <c r="AG118" s="165">
        <v>33</v>
      </c>
      <c r="AH118" s="165">
        <v>31</v>
      </c>
      <c r="AI118" s="165">
        <v>31</v>
      </c>
      <c r="AJ118" s="165">
        <v>30</v>
      </c>
      <c r="AK118" s="165">
        <v>29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51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51">
        <v>0</v>
      </c>
      <c r="BU118" s="251">
        <v>0</v>
      </c>
      <c r="BV118" s="251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/>
      <c r="CW118" s="200"/>
      <c r="CX118" s="329"/>
      <c r="CY118" s="200"/>
      <c r="CZ118" s="200"/>
    </row>
    <row r="119" spans="1:104" ht="13.15" hidden="1" customHeight="1" x14ac:dyDescent="0.2">
      <c r="A119" s="81" t="str">
        <f t="shared" si="229"/>
        <v>Huntington Beach Hospital - Client ID H3210</v>
      </c>
      <c r="B119" s="81" t="str">
        <f>B118</f>
        <v>PRIME EPO PLAN (Self-Insured)</v>
      </c>
      <c r="C119" s="81" t="str">
        <f>A119&amp;B119&amp;F119</f>
        <v>Huntington Beach Hospital - Client ID H3210PRIME EPO PLAN (Self-Insured)EE &amp; Child(ren)</v>
      </c>
      <c r="D119" s="203"/>
      <c r="E119" s="198"/>
      <c r="F119" s="199" t="s">
        <v>19</v>
      </c>
      <c r="G119" s="200"/>
      <c r="H119" s="202">
        <f t="shared" si="267"/>
        <v>1268.22</v>
      </c>
      <c r="I119" s="202">
        <f t="shared" si="267"/>
        <v>1155.79</v>
      </c>
      <c r="J119" s="202">
        <f>H119-I119</f>
        <v>112.43000000000006</v>
      </c>
      <c r="K119" s="258"/>
      <c r="L119" s="258"/>
      <c r="M119" s="27"/>
      <c r="N119" s="165">
        <v>94</v>
      </c>
      <c r="O119" s="165">
        <v>95</v>
      </c>
      <c r="P119" s="165">
        <v>98</v>
      </c>
      <c r="Q119" s="165">
        <v>101</v>
      </c>
      <c r="R119" s="165">
        <v>108</v>
      </c>
      <c r="S119" s="165">
        <v>110</v>
      </c>
      <c r="T119" s="165">
        <v>117</v>
      </c>
      <c r="U119" s="165">
        <v>123</v>
      </c>
      <c r="V119" s="165">
        <v>117</v>
      </c>
      <c r="W119" s="165">
        <v>118</v>
      </c>
      <c r="X119" s="165">
        <v>123</v>
      </c>
      <c r="Y119" s="165">
        <v>133</v>
      </c>
      <c r="Z119" s="165">
        <v>135</v>
      </c>
      <c r="AA119" s="165">
        <v>134</v>
      </c>
      <c r="AB119" s="165">
        <v>130</v>
      </c>
      <c r="AC119" s="165">
        <v>125</v>
      </c>
      <c r="AD119" s="165">
        <v>119</v>
      </c>
      <c r="AE119" s="165">
        <v>118</v>
      </c>
      <c r="AF119" s="165">
        <v>114</v>
      </c>
      <c r="AG119" s="165">
        <v>113</v>
      </c>
      <c r="AH119" s="165">
        <v>114</v>
      </c>
      <c r="AI119" s="165">
        <v>114</v>
      </c>
      <c r="AJ119" s="165">
        <v>104</v>
      </c>
      <c r="AK119" s="165">
        <v>96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51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51">
        <v>0</v>
      </c>
      <c r="BU119" s="251">
        <v>0</v>
      </c>
      <c r="BV119" s="251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/>
      <c r="CW119" s="200"/>
      <c r="CX119" s="329"/>
      <c r="CY119" s="200"/>
      <c r="CZ119" s="200"/>
    </row>
    <row r="120" spans="1:104" ht="13.15" hidden="1" customHeight="1" x14ac:dyDescent="0.2">
      <c r="A120" s="81" t="str">
        <f t="shared" si="229"/>
        <v>Huntington Beach Hospital - Client ID H3210</v>
      </c>
      <c r="B120" s="81" t="str">
        <f>B119</f>
        <v>PRIME EPO PLAN (Self-Insured)</v>
      </c>
      <c r="C120" s="81" t="str">
        <f>A120&amp;B120&amp;F120</f>
        <v>Huntington Beach Hospital - Client ID H3210PRIME EPO PLAN (Self-Insured)EE &amp; Family</v>
      </c>
      <c r="D120" s="203"/>
      <c r="E120" s="198"/>
      <c r="F120" s="199" t="s">
        <v>12</v>
      </c>
      <c r="G120" s="204"/>
      <c r="H120" s="206">
        <f t="shared" si="267"/>
        <v>2113.73</v>
      </c>
      <c r="I120" s="206">
        <f t="shared" si="267"/>
        <v>1832.66</v>
      </c>
      <c r="J120" s="206">
        <f>H120-I120</f>
        <v>281.06999999999994</v>
      </c>
      <c r="K120" s="259"/>
      <c r="L120" s="259"/>
      <c r="M120" s="134"/>
      <c r="N120" s="166">
        <v>30</v>
      </c>
      <c r="O120" s="166">
        <v>31</v>
      </c>
      <c r="P120" s="166">
        <v>31</v>
      </c>
      <c r="Q120" s="166">
        <v>30</v>
      </c>
      <c r="R120" s="166">
        <v>30</v>
      </c>
      <c r="S120" s="166">
        <v>31</v>
      </c>
      <c r="T120" s="166">
        <v>33</v>
      </c>
      <c r="U120" s="166">
        <v>35</v>
      </c>
      <c r="V120" s="166">
        <v>35</v>
      </c>
      <c r="W120" s="166">
        <v>35</v>
      </c>
      <c r="X120" s="166">
        <v>36</v>
      </c>
      <c r="Y120" s="166">
        <v>37</v>
      </c>
      <c r="Z120" s="166">
        <v>34</v>
      </c>
      <c r="AA120" s="166">
        <v>33</v>
      </c>
      <c r="AB120" s="166">
        <v>33</v>
      </c>
      <c r="AC120" s="166">
        <v>34</v>
      </c>
      <c r="AD120" s="166">
        <v>35</v>
      </c>
      <c r="AE120" s="166">
        <v>30</v>
      </c>
      <c r="AF120" s="166">
        <v>30</v>
      </c>
      <c r="AG120" s="166">
        <v>30</v>
      </c>
      <c r="AH120" s="166">
        <v>28</v>
      </c>
      <c r="AI120" s="166">
        <v>28</v>
      </c>
      <c r="AJ120" s="166">
        <v>27</v>
      </c>
      <c r="AK120" s="166">
        <v>27</v>
      </c>
      <c r="AL120" s="204">
        <v>0</v>
      </c>
      <c r="AM120" s="204">
        <v>0</v>
      </c>
      <c r="AN120" s="204">
        <v>0</v>
      </c>
      <c r="AO120" s="204">
        <v>0</v>
      </c>
      <c r="AP120" s="204">
        <v>0</v>
      </c>
      <c r="AQ120" s="204">
        <v>0</v>
      </c>
      <c r="AR120" s="204">
        <v>0</v>
      </c>
      <c r="AS120" s="204">
        <v>0</v>
      </c>
      <c r="AT120" s="204">
        <v>0</v>
      </c>
      <c r="AU120" s="204">
        <v>0</v>
      </c>
      <c r="AV120" s="204">
        <v>0</v>
      </c>
      <c r="AW120" s="204">
        <v>0</v>
      </c>
      <c r="AX120" s="204">
        <v>0</v>
      </c>
      <c r="AY120" s="204">
        <v>0</v>
      </c>
      <c r="AZ120" s="204">
        <v>0</v>
      </c>
      <c r="BA120" s="204">
        <v>0</v>
      </c>
      <c r="BB120" s="204">
        <v>0</v>
      </c>
      <c r="BC120" s="204">
        <v>0</v>
      </c>
      <c r="BD120" s="252">
        <v>0</v>
      </c>
      <c r="BE120" s="204">
        <v>0</v>
      </c>
      <c r="BF120" s="204">
        <v>0</v>
      </c>
      <c r="BG120" s="204">
        <v>0</v>
      </c>
      <c r="BH120" s="204">
        <v>0</v>
      </c>
      <c r="BI120" s="204">
        <v>0</v>
      </c>
      <c r="BJ120" s="204">
        <v>0</v>
      </c>
      <c r="BK120" s="204">
        <v>0</v>
      </c>
      <c r="BL120" s="204">
        <v>0</v>
      </c>
      <c r="BM120" s="204">
        <v>0</v>
      </c>
      <c r="BN120" s="204">
        <v>0</v>
      </c>
      <c r="BO120" s="204">
        <v>0</v>
      </c>
      <c r="BP120" s="204">
        <v>0</v>
      </c>
      <c r="BQ120" s="204">
        <v>0</v>
      </c>
      <c r="BR120" s="204">
        <v>0</v>
      </c>
      <c r="BS120" s="204">
        <v>0</v>
      </c>
      <c r="BT120" s="252">
        <v>0</v>
      </c>
      <c r="BU120" s="252">
        <v>0</v>
      </c>
      <c r="BV120" s="252">
        <v>0</v>
      </c>
      <c r="BW120" s="204">
        <v>0</v>
      </c>
      <c r="BX120" s="204">
        <v>0</v>
      </c>
      <c r="BY120" s="204">
        <v>0</v>
      </c>
      <c r="BZ120" s="204">
        <v>0</v>
      </c>
      <c r="CA120" s="204">
        <v>0</v>
      </c>
      <c r="CB120" s="204">
        <v>0</v>
      </c>
      <c r="CC120" s="204">
        <v>0</v>
      </c>
      <c r="CD120" s="204">
        <v>0</v>
      </c>
      <c r="CE120" s="204">
        <v>0</v>
      </c>
      <c r="CF120" s="204">
        <v>0</v>
      </c>
      <c r="CG120" s="204">
        <v>0</v>
      </c>
      <c r="CH120" s="204">
        <v>0</v>
      </c>
      <c r="CI120" s="204">
        <v>0</v>
      </c>
      <c r="CJ120" s="204">
        <v>0</v>
      </c>
      <c r="CK120" s="204">
        <v>0</v>
      </c>
      <c r="CL120" s="204">
        <v>0</v>
      </c>
      <c r="CM120" s="204">
        <v>0</v>
      </c>
      <c r="CN120" s="204">
        <v>0</v>
      </c>
      <c r="CO120" s="204">
        <v>0</v>
      </c>
      <c r="CP120" s="204">
        <v>0</v>
      </c>
      <c r="CQ120" s="204">
        <v>0</v>
      </c>
      <c r="CR120" s="204">
        <v>0</v>
      </c>
      <c r="CS120" s="204">
        <v>0</v>
      </c>
      <c r="CT120" s="204">
        <v>0</v>
      </c>
      <c r="CU120" s="204">
        <v>0</v>
      </c>
      <c r="CV120" s="204"/>
      <c r="CW120" s="204"/>
      <c r="CX120" s="330"/>
      <c r="CY120" s="204"/>
      <c r="CZ120" s="204"/>
    </row>
    <row r="121" spans="1:104" ht="13.15" hidden="1" customHeight="1" x14ac:dyDescent="0.2">
      <c r="A121" s="81" t="str">
        <f t="shared" si="229"/>
        <v>Huntington Beach Hospital - Client ID H3210</v>
      </c>
      <c r="B121" s="81" t="str">
        <f>B120</f>
        <v>PRIME EPO PLAN (Self-Insured)</v>
      </c>
      <c r="D121" s="207"/>
      <c r="E121" s="198"/>
      <c r="F121" s="208" t="s">
        <v>7</v>
      </c>
      <c r="G121" s="209">
        <f>SUM(G117:G120)</f>
        <v>0</v>
      </c>
      <c r="H121" s="210">
        <f>SUMPRODUCT(H117:H120,$G117:$G120)</f>
        <v>0</v>
      </c>
      <c r="I121" s="210">
        <f>SUMPRODUCT(I117:I120,$G117:$G120)</f>
        <v>0</v>
      </c>
      <c r="J121" s="210">
        <f>SUMPRODUCT(J117:J120,$G117:$G120)</f>
        <v>0</v>
      </c>
      <c r="K121" s="260"/>
      <c r="L121" s="260"/>
      <c r="M121" s="34"/>
      <c r="N121" s="67">
        <v>417</v>
      </c>
      <c r="O121" s="67">
        <v>426</v>
      </c>
      <c r="P121" s="67">
        <v>445</v>
      </c>
      <c r="Q121" s="67">
        <v>448</v>
      </c>
      <c r="R121" s="67">
        <v>457</v>
      </c>
      <c r="S121" s="67">
        <f t="shared" ref="S121:X121" si="268">SUM(S117:S120)</f>
        <v>460</v>
      </c>
      <c r="T121" s="67">
        <f t="shared" si="268"/>
        <v>466</v>
      </c>
      <c r="U121" s="67">
        <f t="shared" si="268"/>
        <v>484</v>
      </c>
      <c r="V121" s="67">
        <f t="shared" si="268"/>
        <v>478</v>
      </c>
      <c r="W121" s="67">
        <f t="shared" si="268"/>
        <v>469</v>
      </c>
      <c r="X121" s="67">
        <f t="shared" si="268"/>
        <v>478</v>
      </c>
      <c r="Y121" s="67">
        <f t="shared" ref="Y121:AD121" si="269">SUM(Y117:Y120)</f>
        <v>508</v>
      </c>
      <c r="Z121" s="67">
        <f t="shared" si="269"/>
        <v>503</v>
      </c>
      <c r="AA121" s="67">
        <f t="shared" si="269"/>
        <v>489</v>
      </c>
      <c r="AB121" s="67">
        <f t="shared" si="269"/>
        <v>485</v>
      </c>
      <c r="AC121" s="67">
        <f t="shared" si="269"/>
        <v>474</v>
      </c>
      <c r="AD121" s="67">
        <f t="shared" si="269"/>
        <v>460</v>
      </c>
      <c r="AE121" s="67">
        <f t="shared" ref="AE121:AJ121" si="270">SUM(AE117:AE120)</f>
        <v>428</v>
      </c>
      <c r="AF121" s="67">
        <f t="shared" si="270"/>
        <v>418</v>
      </c>
      <c r="AG121" s="67">
        <f t="shared" si="270"/>
        <v>406</v>
      </c>
      <c r="AH121" s="67">
        <f t="shared" si="270"/>
        <v>394</v>
      </c>
      <c r="AI121" s="67">
        <f t="shared" si="270"/>
        <v>394</v>
      </c>
      <c r="AJ121" s="67">
        <f t="shared" si="270"/>
        <v>373</v>
      </c>
      <c r="AK121" s="67">
        <f t="shared" ref="AK121:AP121" si="271">SUM(AK117:AK120)</f>
        <v>355</v>
      </c>
      <c r="AL121" s="209">
        <f t="shared" si="271"/>
        <v>0</v>
      </c>
      <c r="AM121" s="209">
        <f t="shared" si="271"/>
        <v>0</v>
      </c>
      <c r="AN121" s="209">
        <f t="shared" si="271"/>
        <v>0</v>
      </c>
      <c r="AO121" s="209">
        <f t="shared" si="271"/>
        <v>0</v>
      </c>
      <c r="AP121" s="209">
        <f t="shared" si="271"/>
        <v>0</v>
      </c>
      <c r="AQ121" s="209">
        <f t="shared" ref="AQ121:AV121" si="272">SUM(AQ117:AQ120)</f>
        <v>0</v>
      </c>
      <c r="AR121" s="209">
        <f t="shared" si="272"/>
        <v>0</v>
      </c>
      <c r="AS121" s="209">
        <f t="shared" si="272"/>
        <v>0</v>
      </c>
      <c r="AT121" s="209">
        <f t="shared" si="272"/>
        <v>0</v>
      </c>
      <c r="AU121" s="209">
        <f t="shared" si="272"/>
        <v>0</v>
      </c>
      <c r="AV121" s="209">
        <f t="shared" si="272"/>
        <v>0</v>
      </c>
      <c r="AW121" s="209">
        <f t="shared" ref="AW121:BB121" si="273">SUM(AW117:AW120)</f>
        <v>0</v>
      </c>
      <c r="AX121" s="209">
        <f t="shared" si="273"/>
        <v>0</v>
      </c>
      <c r="AY121" s="209">
        <f t="shared" si="273"/>
        <v>0</v>
      </c>
      <c r="AZ121" s="209">
        <f t="shared" si="273"/>
        <v>0</v>
      </c>
      <c r="BA121" s="209">
        <f t="shared" si="273"/>
        <v>0</v>
      </c>
      <c r="BB121" s="209">
        <f t="shared" si="273"/>
        <v>0</v>
      </c>
      <c r="BC121" s="209">
        <f t="shared" ref="BC121:BH121" si="274">SUM(BC117:BC120)</f>
        <v>0</v>
      </c>
      <c r="BD121" s="209">
        <f t="shared" si="274"/>
        <v>0</v>
      </c>
      <c r="BE121" s="209">
        <f t="shared" si="274"/>
        <v>0</v>
      </c>
      <c r="BF121" s="209">
        <f t="shared" si="274"/>
        <v>0</v>
      </c>
      <c r="BG121" s="209">
        <f t="shared" si="274"/>
        <v>0</v>
      </c>
      <c r="BH121" s="209">
        <f t="shared" si="274"/>
        <v>0</v>
      </c>
      <c r="BI121" s="209">
        <f t="shared" ref="BI121:BN121" si="275">SUM(BI117:BI120)</f>
        <v>0</v>
      </c>
      <c r="BJ121" s="209">
        <f t="shared" si="275"/>
        <v>0</v>
      </c>
      <c r="BK121" s="209">
        <f t="shared" si="275"/>
        <v>0</v>
      </c>
      <c r="BL121" s="209">
        <f t="shared" si="275"/>
        <v>0</v>
      </c>
      <c r="BM121" s="209">
        <f t="shared" si="275"/>
        <v>0</v>
      </c>
      <c r="BN121" s="209">
        <f t="shared" si="275"/>
        <v>0</v>
      </c>
      <c r="BO121" s="209">
        <f>SUM(BO117:BO120)</f>
        <v>0</v>
      </c>
      <c r="BP121" s="209">
        <f>SUM(BP117:BP120)</f>
        <v>0</v>
      </c>
      <c r="BQ121" s="209">
        <f>SUM(BQ117:BQ120)</f>
        <v>0</v>
      </c>
      <c r="BR121" s="209">
        <f>SUM(BR117:BR120)</f>
        <v>0</v>
      </c>
      <c r="BS121" s="209">
        <f>SUM(BS117:BS120)</f>
        <v>0</v>
      </c>
      <c r="BT121" s="209">
        <f t="shared" ref="BT121:BY121" si="276">SUM(BT117:BT120)</f>
        <v>0</v>
      </c>
      <c r="BU121" s="209">
        <f t="shared" si="276"/>
        <v>0</v>
      </c>
      <c r="BV121" s="209">
        <f t="shared" si="276"/>
        <v>0</v>
      </c>
      <c r="BW121" s="209">
        <f t="shared" si="276"/>
        <v>0</v>
      </c>
      <c r="BX121" s="209">
        <f t="shared" si="276"/>
        <v>0</v>
      </c>
      <c r="BY121" s="209">
        <f t="shared" si="276"/>
        <v>0</v>
      </c>
      <c r="BZ121" s="209">
        <f t="shared" ref="BZ121:CE121" si="277">SUM(BZ117:BZ120)</f>
        <v>0</v>
      </c>
      <c r="CA121" s="209">
        <f t="shared" si="277"/>
        <v>0</v>
      </c>
      <c r="CB121" s="209">
        <f t="shared" si="277"/>
        <v>0</v>
      </c>
      <c r="CC121" s="209">
        <f t="shared" si="277"/>
        <v>0</v>
      </c>
      <c r="CD121" s="209">
        <f t="shared" si="277"/>
        <v>0</v>
      </c>
      <c r="CE121" s="209">
        <f t="shared" si="277"/>
        <v>0</v>
      </c>
      <c r="CF121" s="209">
        <f t="shared" ref="CF121:CK121" si="278">SUM(CF117:CF120)</f>
        <v>0</v>
      </c>
      <c r="CG121" s="209">
        <f t="shared" si="278"/>
        <v>0</v>
      </c>
      <c r="CH121" s="209">
        <f t="shared" si="278"/>
        <v>0</v>
      </c>
      <c r="CI121" s="209">
        <f t="shared" si="278"/>
        <v>0</v>
      </c>
      <c r="CJ121" s="209">
        <f t="shared" si="278"/>
        <v>0</v>
      </c>
      <c r="CK121" s="209">
        <f t="shared" si="278"/>
        <v>0</v>
      </c>
      <c r="CL121" s="209">
        <f t="shared" ref="CL121:CQ121" si="279">SUM(CL117:CL120)</f>
        <v>0</v>
      </c>
      <c r="CM121" s="209">
        <f t="shared" si="279"/>
        <v>0</v>
      </c>
      <c r="CN121" s="209">
        <f t="shared" si="279"/>
        <v>0</v>
      </c>
      <c r="CO121" s="209">
        <f t="shared" si="279"/>
        <v>0</v>
      </c>
      <c r="CP121" s="209">
        <f t="shared" si="279"/>
        <v>0</v>
      </c>
      <c r="CQ121" s="209">
        <f t="shared" si="279"/>
        <v>0</v>
      </c>
      <c r="CR121" s="209">
        <f>SUM(CR117:CR120)</f>
        <v>0</v>
      </c>
      <c r="CS121" s="209">
        <f>SUM(CS117:CS120)</f>
        <v>0</v>
      </c>
      <c r="CT121" s="209">
        <f>SUM(CT117:CT120)</f>
        <v>0</v>
      </c>
      <c r="CU121" s="209">
        <v>0</v>
      </c>
      <c r="CV121" s="209">
        <f>SUM(CV117:CV120)</f>
        <v>0</v>
      </c>
      <c r="CW121" s="209">
        <f>SUM(CW117:CW120)</f>
        <v>0</v>
      </c>
      <c r="CX121" s="209">
        <f>SUM(CX117:CX120)</f>
        <v>0</v>
      </c>
      <c r="CY121" s="209">
        <f>SUM(CY117:CY120)</f>
        <v>0</v>
      </c>
      <c r="CZ121" s="209">
        <f>SUM(CZ117:CZ120)</f>
        <v>0</v>
      </c>
    </row>
    <row r="122" spans="1:104" s="14" customFormat="1" ht="13.15" hidden="1" customHeight="1" x14ac:dyDescent="0.2">
      <c r="A122" s="81" t="str">
        <f t="shared" si="229"/>
        <v>Huntington Beach Hospital - Client ID H3210</v>
      </c>
      <c r="B122" s="81" t="str">
        <f>B121</f>
        <v>PRIME EPO PLAN (Self-Insured)</v>
      </c>
      <c r="C122" s="81"/>
      <c r="D122" s="207"/>
      <c r="E122" s="198"/>
      <c r="F122" s="199"/>
      <c r="G122" s="209"/>
      <c r="H122" s="202"/>
      <c r="I122" s="202"/>
      <c r="J122" s="202"/>
      <c r="K122" s="258"/>
      <c r="L122" s="258"/>
      <c r="M122" s="135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  <c r="BH122" s="209"/>
      <c r="BI122" s="209"/>
      <c r="BJ122" s="209"/>
      <c r="BK122" s="209"/>
      <c r="BL122" s="209"/>
      <c r="BM122" s="209"/>
      <c r="BN122" s="209"/>
      <c r="BO122" s="209"/>
      <c r="BP122" s="209"/>
      <c r="BQ122" s="209"/>
      <c r="BR122" s="209"/>
      <c r="BS122" s="209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09"/>
      <c r="CJ122" s="209"/>
      <c r="CK122" s="209"/>
      <c r="CL122" s="209"/>
      <c r="CM122" s="209"/>
      <c r="CN122" s="209"/>
      <c r="CO122" s="209"/>
      <c r="CP122" s="209"/>
      <c r="CQ122" s="209"/>
      <c r="CR122" s="209"/>
      <c r="CS122" s="209"/>
      <c r="CT122" s="209"/>
      <c r="CU122" s="209"/>
      <c r="CV122" s="209"/>
      <c r="CW122" s="209"/>
      <c r="CX122" s="209"/>
      <c r="CY122" s="209"/>
      <c r="CZ122" s="209"/>
    </row>
    <row r="123" spans="1:104" s="14" customFormat="1" ht="13.15" hidden="1" customHeight="1" x14ac:dyDescent="0.2">
      <c r="A123" s="81" t="str">
        <f t="shared" si="229"/>
        <v>Huntington Beach Hospital - Client ID H3210</v>
      </c>
      <c r="B123" s="81" t="str">
        <f>D123</f>
        <v xml:space="preserve">PRIME VALUE PLAN (Self-Insured) </v>
      </c>
      <c r="C123" s="81" t="str">
        <f>A123&amp;B123&amp;F123</f>
        <v>Huntington Beach Hospital - Client ID H3210PRIME VALUE PLAN (Self-Insured) EE</v>
      </c>
      <c r="D123" s="197" t="s">
        <v>22</v>
      </c>
      <c r="E123" s="198" t="str">
        <f>E4</f>
        <v>1/1/25 - 12/31/25</v>
      </c>
      <c r="F123" s="199" t="s">
        <v>11</v>
      </c>
      <c r="G123" s="200"/>
      <c r="H123" s="202">
        <f t="shared" ref="H123:I126" si="280">H10</f>
        <v>518.77</v>
      </c>
      <c r="I123" s="202">
        <f t="shared" si="280"/>
        <v>405.57</v>
      </c>
      <c r="J123" s="202">
        <f>H123-I123</f>
        <v>113.19999999999999</v>
      </c>
      <c r="K123" s="258"/>
      <c r="L123" s="258"/>
      <c r="M123" s="27"/>
      <c r="N123" s="165">
        <v>5</v>
      </c>
      <c r="O123" s="165">
        <v>3</v>
      </c>
      <c r="P123" s="165">
        <v>6</v>
      </c>
      <c r="Q123" s="165">
        <v>3</v>
      </c>
      <c r="R123" s="165">
        <v>4</v>
      </c>
      <c r="S123" s="165">
        <v>4</v>
      </c>
      <c r="T123" s="165">
        <v>4</v>
      </c>
      <c r="U123" s="165">
        <v>4</v>
      </c>
      <c r="V123" s="165">
        <v>6</v>
      </c>
      <c r="W123" s="165">
        <v>6</v>
      </c>
      <c r="X123" s="165">
        <v>6</v>
      </c>
      <c r="Y123" s="165">
        <v>4</v>
      </c>
      <c r="Z123" s="165">
        <v>5</v>
      </c>
      <c r="AA123" s="165">
        <v>4</v>
      </c>
      <c r="AB123" s="165">
        <v>3</v>
      </c>
      <c r="AC123" s="165">
        <v>3</v>
      </c>
      <c r="AD123" s="165">
        <v>3</v>
      </c>
      <c r="AE123" s="165">
        <v>3</v>
      </c>
      <c r="AF123" s="165">
        <v>1</v>
      </c>
      <c r="AG123" s="165">
        <v>1</v>
      </c>
      <c r="AH123" s="165">
        <v>1</v>
      </c>
      <c r="AI123" s="165">
        <v>1</v>
      </c>
      <c r="AJ123" s="165">
        <v>1</v>
      </c>
      <c r="AK123" s="165">
        <v>0</v>
      </c>
      <c r="AL123" s="200">
        <v>0</v>
      </c>
      <c r="AM123" s="200">
        <v>0</v>
      </c>
      <c r="AN123" s="200">
        <v>0</v>
      </c>
      <c r="AO123" s="200">
        <v>0</v>
      </c>
      <c r="AP123" s="200">
        <v>0</v>
      </c>
      <c r="AQ123" s="200">
        <v>0</v>
      </c>
      <c r="AR123" s="200">
        <v>0</v>
      </c>
      <c r="AS123" s="200">
        <v>0</v>
      </c>
      <c r="AT123" s="200">
        <v>0</v>
      </c>
      <c r="AU123" s="200">
        <v>0</v>
      </c>
      <c r="AV123" s="200">
        <v>0</v>
      </c>
      <c r="AW123" s="200">
        <v>0</v>
      </c>
      <c r="AX123" s="200">
        <v>0</v>
      </c>
      <c r="AY123" s="200">
        <v>0</v>
      </c>
      <c r="AZ123" s="200">
        <v>0</v>
      </c>
      <c r="BA123" s="200">
        <v>0</v>
      </c>
      <c r="BB123" s="200">
        <v>0</v>
      </c>
      <c r="BC123" s="200">
        <v>0</v>
      </c>
      <c r="BD123" s="251">
        <v>0</v>
      </c>
      <c r="BE123" s="200">
        <v>0</v>
      </c>
      <c r="BF123" s="200">
        <v>0</v>
      </c>
      <c r="BG123" s="200">
        <v>0</v>
      </c>
      <c r="BH123" s="200">
        <v>0</v>
      </c>
      <c r="BI123" s="200">
        <v>0</v>
      </c>
      <c r="BJ123" s="200">
        <v>0</v>
      </c>
      <c r="BK123" s="200">
        <v>0</v>
      </c>
      <c r="BL123" s="200">
        <v>0</v>
      </c>
      <c r="BM123" s="200">
        <v>0</v>
      </c>
      <c r="BN123" s="200">
        <v>0</v>
      </c>
      <c r="BO123" s="200">
        <v>0</v>
      </c>
      <c r="BP123" s="200">
        <v>0</v>
      </c>
      <c r="BQ123" s="200">
        <v>0</v>
      </c>
      <c r="BR123" s="200">
        <v>0</v>
      </c>
      <c r="BS123" s="200">
        <v>0</v>
      </c>
      <c r="BT123" s="251">
        <v>0</v>
      </c>
      <c r="BU123" s="251">
        <v>0</v>
      </c>
      <c r="BV123" s="251">
        <v>0</v>
      </c>
      <c r="BW123" s="200">
        <v>0</v>
      </c>
      <c r="BX123" s="200">
        <v>0</v>
      </c>
      <c r="BY123" s="200">
        <v>0</v>
      </c>
      <c r="BZ123" s="200">
        <v>0</v>
      </c>
      <c r="CA123" s="200">
        <v>0</v>
      </c>
      <c r="CB123" s="200">
        <v>0</v>
      </c>
      <c r="CC123" s="200">
        <v>0</v>
      </c>
      <c r="CD123" s="200">
        <v>0</v>
      </c>
      <c r="CE123" s="200">
        <v>0</v>
      </c>
      <c r="CF123" s="200">
        <v>0</v>
      </c>
      <c r="CG123" s="200">
        <v>0</v>
      </c>
      <c r="CH123" s="200">
        <v>0</v>
      </c>
      <c r="CI123" s="200">
        <v>0</v>
      </c>
      <c r="CJ123" s="200">
        <v>0</v>
      </c>
      <c r="CK123" s="200">
        <v>0</v>
      </c>
      <c r="CL123" s="200">
        <v>0</v>
      </c>
      <c r="CM123" s="200">
        <v>0</v>
      </c>
      <c r="CN123" s="200">
        <v>0</v>
      </c>
      <c r="CO123" s="200">
        <v>0</v>
      </c>
      <c r="CP123" s="200">
        <v>0</v>
      </c>
      <c r="CQ123" s="200">
        <v>0</v>
      </c>
      <c r="CR123" s="200">
        <v>0</v>
      </c>
      <c r="CS123" s="200">
        <v>0</v>
      </c>
      <c r="CT123" s="200">
        <v>0</v>
      </c>
      <c r="CU123" s="200">
        <v>0</v>
      </c>
      <c r="CV123" s="200"/>
      <c r="CW123" s="200"/>
      <c r="CX123" s="329"/>
      <c r="CY123" s="200"/>
      <c r="CZ123" s="200"/>
    </row>
    <row r="124" spans="1:104" s="14" customFormat="1" ht="13.15" hidden="1" customHeight="1" x14ac:dyDescent="0.2">
      <c r="A124" s="81" t="str">
        <f t="shared" si="229"/>
        <v>Huntington Beach Hospital - Client ID H3210</v>
      </c>
      <c r="B124" s="81" t="str">
        <f t="shared" ref="B124:B132" si="281">B123</f>
        <v xml:space="preserve">PRIME VALUE PLAN (Self-Insured) </v>
      </c>
      <c r="C124" s="81" t="str">
        <f>A124&amp;B124&amp;F124</f>
        <v>Huntington Beach Hospital - Client ID H3210PRIME VALUE PLAN (Self-Insured) EE &amp; Spouse</v>
      </c>
      <c r="D124" s="203"/>
      <c r="E124" s="198"/>
      <c r="F124" s="199" t="s">
        <v>18</v>
      </c>
      <c r="G124" s="200"/>
      <c r="H124" s="202">
        <f t="shared" si="280"/>
        <v>1037.57</v>
      </c>
      <c r="I124" s="202">
        <f t="shared" si="280"/>
        <v>796.58999999999992</v>
      </c>
      <c r="J124" s="202">
        <f>H124-I124</f>
        <v>240.98000000000002</v>
      </c>
      <c r="K124" s="258"/>
      <c r="L124" s="258"/>
      <c r="M124" s="27"/>
      <c r="N124" s="165">
        <v>2</v>
      </c>
      <c r="O124" s="165">
        <v>3</v>
      </c>
      <c r="P124" s="165">
        <v>3</v>
      </c>
      <c r="Q124" s="165">
        <v>3</v>
      </c>
      <c r="R124" s="165">
        <v>4</v>
      </c>
      <c r="S124" s="165">
        <v>3</v>
      </c>
      <c r="T124" s="165">
        <v>3</v>
      </c>
      <c r="U124" s="165">
        <v>3</v>
      </c>
      <c r="V124" s="165">
        <v>3</v>
      </c>
      <c r="W124" s="165">
        <v>3</v>
      </c>
      <c r="X124" s="165">
        <v>3</v>
      </c>
      <c r="Y124" s="165">
        <v>3</v>
      </c>
      <c r="Z124" s="165">
        <v>0</v>
      </c>
      <c r="AA124" s="165">
        <v>0</v>
      </c>
      <c r="AB124" s="165">
        <v>0</v>
      </c>
      <c r="AC124" s="165">
        <v>0</v>
      </c>
      <c r="AD124" s="165">
        <v>0</v>
      </c>
      <c r="AE124" s="165">
        <v>0</v>
      </c>
      <c r="AF124" s="165">
        <v>0</v>
      </c>
      <c r="AG124" s="165">
        <v>0</v>
      </c>
      <c r="AH124" s="165">
        <v>0</v>
      </c>
      <c r="AI124" s="165">
        <v>0</v>
      </c>
      <c r="AJ124" s="165">
        <v>0</v>
      </c>
      <c r="AK124" s="165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51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51">
        <v>0</v>
      </c>
      <c r="BU124" s="251">
        <v>0</v>
      </c>
      <c r="BV124" s="251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/>
      <c r="CW124" s="200"/>
      <c r="CX124" s="329"/>
      <c r="CY124" s="200"/>
      <c r="CZ124" s="200"/>
    </row>
    <row r="125" spans="1:104" s="14" customFormat="1" ht="13.15" hidden="1" customHeight="1" x14ac:dyDescent="0.2">
      <c r="A125" s="81" t="str">
        <f t="shared" si="229"/>
        <v>Huntington Beach Hospital - Client ID H3210</v>
      </c>
      <c r="B125" s="81" t="str">
        <f t="shared" si="281"/>
        <v xml:space="preserve">PRIME VALUE PLAN (Self-Insured) </v>
      </c>
      <c r="C125" s="81" t="str">
        <f>A125&amp;B125&amp;F125</f>
        <v>Huntington Beach Hospital - Client ID H3210PRIME VALUE PLAN (Self-Insured) EE &amp; Child(ren)</v>
      </c>
      <c r="D125" s="203"/>
      <c r="E125" s="198"/>
      <c r="F125" s="199" t="s">
        <v>19</v>
      </c>
      <c r="G125" s="200"/>
      <c r="H125" s="202">
        <f t="shared" si="280"/>
        <v>933.8</v>
      </c>
      <c r="I125" s="202">
        <f t="shared" si="280"/>
        <v>732.57999999999993</v>
      </c>
      <c r="J125" s="202">
        <f>H125-I125</f>
        <v>201.22000000000003</v>
      </c>
      <c r="K125" s="258"/>
      <c r="L125" s="258"/>
      <c r="M125" s="27"/>
      <c r="N125" s="165">
        <v>0</v>
      </c>
      <c r="O125" s="165">
        <v>2</v>
      </c>
      <c r="P125" s="165">
        <v>3</v>
      </c>
      <c r="Q125" s="165">
        <v>2</v>
      </c>
      <c r="R125" s="165">
        <v>2</v>
      </c>
      <c r="S125" s="165">
        <v>3</v>
      </c>
      <c r="T125" s="165">
        <v>2</v>
      </c>
      <c r="U125" s="165">
        <v>2</v>
      </c>
      <c r="V125" s="165">
        <v>4</v>
      </c>
      <c r="W125" s="165">
        <v>4</v>
      </c>
      <c r="X125" s="165">
        <v>4</v>
      </c>
      <c r="Y125" s="165">
        <v>3</v>
      </c>
      <c r="Z125" s="165">
        <v>2</v>
      </c>
      <c r="AA125" s="165">
        <v>2</v>
      </c>
      <c r="AB125" s="165">
        <v>2</v>
      </c>
      <c r="AC125" s="165">
        <v>2</v>
      </c>
      <c r="AD125" s="165">
        <v>2</v>
      </c>
      <c r="AE125" s="165">
        <v>3</v>
      </c>
      <c r="AF125" s="165">
        <v>3</v>
      </c>
      <c r="AG125" s="165">
        <v>3</v>
      </c>
      <c r="AH125" s="165">
        <v>3</v>
      </c>
      <c r="AI125" s="165">
        <v>3</v>
      </c>
      <c r="AJ125" s="165">
        <v>2</v>
      </c>
      <c r="AK125" s="165">
        <v>2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51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51">
        <v>0</v>
      </c>
      <c r="BU125" s="251">
        <v>0</v>
      </c>
      <c r="BV125" s="251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/>
      <c r="CW125" s="200"/>
      <c r="CX125" s="329"/>
      <c r="CY125" s="200"/>
      <c r="CZ125" s="200"/>
    </row>
    <row r="126" spans="1:104" s="14" customFormat="1" ht="13.15" hidden="1" customHeight="1" x14ac:dyDescent="0.2">
      <c r="A126" s="81" t="str">
        <f t="shared" si="229"/>
        <v>Huntington Beach Hospital - Client ID H3210</v>
      </c>
      <c r="B126" s="81" t="str">
        <f t="shared" si="281"/>
        <v xml:space="preserve">PRIME VALUE PLAN (Self-Insured) </v>
      </c>
      <c r="C126" s="81" t="str">
        <f>A126&amp;B126&amp;F126</f>
        <v>Huntington Beach Hospital - Client ID H3210PRIME VALUE PLAN (Self-Insured) EE &amp; Family</v>
      </c>
      <c r="D126" s="203"/>
      <c r="E126" s="198"/>
      <c r="F126" s="199" t="s">
        <v>12</v>
      </c>
      <c r="G126" s="204"/>
      <c r="H126" s="206">
        <f t="shared" si="280"/>
        <v>1556.37</v>
      </c>
      <c r="I126" s="206">
        <f t="shared" si="280"/>
        <v>1154.78</v>
      </c>
      <c r="J126" s="206">
        <f>H126-I126</f>
        <v>401.58999999999992</v>
      </c>
      <c r="K126" s="259"/>
      <c r="L126" s="259"/>
      <c r="M126" s="134"/>
      <c r="N126" s="166">
        <v>0</v>
      </c>
      <c r="O126" s="166">
        <v>0</v>
      </c>
      <c r="P126" s="166">
        <v>0</v>
      </c>
      <c r="Q126" s="166">
        <v>1</v>
      </c>
      <c r="R126" s="166">
        <v>0</v>
      </c>
      <c r="S126" s="166">
        <v>0</v>
      </c>
      <c r="T126" s="166">
        <v>0</v>
      </c>
      <c r="U126" s="166">
        <v>0</v>
      </c>
      <c r="V126" s="166">
        <v>0</v>
      </c>
      <c r="W126" s="166">
        <v>1</v>
      </c>
      <c r="X126" s="166">
        <v>0</v>
      </c>
      <c r="Y126" s="166">
        <v>0</v>
      </c>
      <c r="Z126" s="166">
        <v>0</v>
      </c>
      <c r="AA126" s="166">
        <v>0</v>
      </c>
      <c r="AB126" s="166">
        <v>0</v>
      </c>
      <c r="AC126" s="166">
        <v>0</v>
      </c>
      <c r="AD126" s="166">
        <v>0</v>
      </c>
      <c r="AE126" s="166">
        <v>0</v>
      </c>
      <c r="AF126" s="166">
        <v>0</v>
      </c>
      <c r="AG126" s="166">
        <v>0</v>
      </c>
      <c r="AH126" s="166">
        <v>0</v>
      </c>
      <c r="AI126" s="166">
        <v>0</v>
      </c>
      <c r="AJ126" s="166">
        <v>0</v>
      </c>
      <c r="AK126" s="166">
        <v>0</v>
      </c>
      <c r="AL126" s="204">
        <v>0</v>
      </c>
      <c r="AM126" s="204">
        <v>0</v>
      </c>
      <c r="AN126" s="204">
        <v>0</v>
      </c>
      <c r="AO126" s="204">
        <v>0</v>
      </c>
      <c r="AP126" s="204">
        <v>0</v>
      </c>
      <c r="AQ126" s="204">
        <v>0</v>
      </c>
      <c r="AR126" s="204">
        <v>0</v>
      </c>
      <c r="AS126" s="204">
        <v>0</v>
      </c>
      <c r="AT126" s="204">
        <v>0</v>
      </c>
      <c r="AU126" s="204">
        <v>0</v>
      </c>
      <c r="AV126" s="204">
        <v>0</v>
      </c>
      <c r="AW126" s="204">
        <v>0</v>
      </c>
      <c r="AX126" s="204">
        <v>0</v>
      </c>
      <c r="AY126" s="204">
        <v>0</v>
      </c>
      <c r="AZ126" s="204">
        <v>0</v>
      </c>
      <c r="BA126" s="204">
        <v>0</v>
      </c>
      <c r="BB126" s="204">
        <v>0</v>
      </c>
      <c r="BC126" s="204">
        <v>0</v>
      </c>
      <c r="BD126" s="252">
        <v>0</v>
      </c>
      <c r="BE126" s="204">
        <v>0</v>
      </c>
      <c r="BF126" s="204">
        <v>0</v>
      </c>
      <c r="BG126" s="204">
        <v>0</v>
      </c>
      <c r="BH126" s="204">
        <v>0</v>
      </c>
      <c r="BI126" s="204">
        <v>0</v>
      </c>
      <c r="BJ126" s="204">
        <v>0</v>
      </c>
      <c r="BK126" s="204">
        <v>0</v>
      </c>
      <c r="BL126" s="204">
        <v>0</v>
      </c>
      <c r="BM126" s="204">
        <v>0</v>
      </c>
      <c r="BN126" s="204">
        <v>0</v>
      </c>
      <c r="BO126" s="204">
        <v>0</v>
      </c>
      <c r="BP126" s="204">
        <v>0</v>
      </c>
      <c r="BQ126" s="204">
        <v>0</v>
      </c>
      <c r="BR126" s="204">
        <v>0</v>
      </c>
      <c r="BS126" s="204">
        <v>0</v>
      </c>
      <c r="BT126" s="252">
        <v>0</v>
      </c>
      <c r="BU126" s="252">
        <v>0</v>
      </c>
      <c r="BV126" s="252">
        <v>0</v>
      </c>
      <c r="BW126" s="204">
        <v>0</v>
      </c>
      <c r="BX126" s="204">
        <v>0</v>
      </c>
      <c r="BY126" s="204">
        <v>0</v>
      </c>
      <c r="BZ126" s="204">
        <v>0</v>
      </c>
      <c r="CA126" s="204">
        <v>0</v>
      </c>
      <c r="CB126" s="204">
        <v>0</v>
      </c>
      <c r="CC126" s="204">
        <v>0</v>
      </c>
      <c r="CD126" s="204">
        <v>0</v>
      </c>
      <c r="CE126" s="204">
        <v>0</v>
      </c>
      <c r="CF126" s="204">
        <v>0</v>
      </c>
      <c r="CG126" s="204">
        <v>0</v>
      </c>
      <c r="CH126" s="204">
        <v>0</v>
      </c>
      <c r="CI126" s="204">
        <v>0</v>
      </c>
      <c r="CJ126" s="204">
        <v>0</v>
      </c>
      <c r="CK126" s="204">
        <v>0</v>
      </c>
      <c r="CL126" s="204">
        <v>0</v>
      </c>
      <c r="CM126" s="204">
        <v>0</v>
      </c>
      <c r="CN126" s="204">
        <v>0</v>
      </c>
      <c r="CO126" s="204">
        <v>0</v>
      </c>
      <c r="CP126" s="204">
        <v>0</v>
      </c>
      <c r="CQ126" s="204">
        <v>0</v>
      </c>
      <c r="CR126" s="204">
        <v>0</v>
      </c>
      <c r="CS126" s="204">
        <v>0</v>
      </c>
      <c r="CT126" s="204">
        <v>0</v>
      </c>
      <c r="CU126" s="204">
        <v>0</v>
      </c>
      <c r="CV126" s="204"/>
      <c r="CW126" s="204"/>
      <c r="CX126" s="330"/>
      <c r="CY126" s="204"/>
      <c r="CZ126" s="204"/>
    </row>
    <row r="127" spans="1:104" s="14" customFormat="1" ht="13.15" hidden="1" customHeight="1" x14ac:dyDescent="0.2">
      <c r="A127" s="81" t="str">
        <f t="shared" si="229"/>
        <v>Huntington Beach Hospital - Client ID H3210</v>
      </c>
      <c r="B127" s="81" t="str">
        <f t="shared" si="281"/>
        <v xml:space="preserve">PRIME VALUE PLAN (Self-Insured) </v>
      </c>
      <c r="C127" s="81"/>
      <c r="D127" s="207"/>
      <c r="E127" s="198"/>
      <c r="F127" s="208" t="s">
        <v>7</v>
      </c>
      <c r="G127" s="209">
        <f>SUM(G123:G126)</f>
        <v>0</v>
      </c>
      <c r="H127" s="210">
        <f>SUMPRODUCT(H123:H126,$G123:$G126)</f>
        <v>0</v>
      </c>
      <c r="I127" s="210">
        <f>SUMPRODUCT(I123:I126,$G123:$G126)</f>
        <v>0</v>
      </c>
      <c r="J127" s="210">
        <f>SUMPRODUCT(J123:J126,$G123:$G126)</f>
        <v>0</v>
      </c>
      <c r="K127" s="260"/>
      <c r="L127" s="260"/>
      <c r="M127" s="34"/>
      <c r="N127" s="67">
        <v>7</v>
      </c>
      <c r="O127" s="67">
        <v>8</v>
      </c>
      <c r="P127" s="67">
        <v>12</v>
      </c>
      <c r="Q127" s="67">
        <v>9</v>
      </c>
      <c r="R127" s="67">
        <v>10</v>
      </c>
      <c r="S127" s="67">
        <f t="shared" ref="S127:X127" si="282">SUM(S123:S126)</f>
        <v>10</v>
      </c>
      <c r="T127" s="67">
        <f t="shared" si="282"/>
        <v>9</v>
      </c>
      <c r="U127" s="67">
        <f t="shared" si="282"/>
        <v>9</v>
      </c>
      <c r="V127" s="67">
        <f t="shared" si="282"/>
        <v>13</v>
      </c>
      <c r="W127" s="67">
        <f t="shared" si="282"/>
        <v>14</v>
      </c>
      <c r="X127" s="67">
        <f t="shared" si="282"/>
        <v>13</v>
      </c>
      <c r="Y127" s="67">
        <f t="shared" ref="Y127:AD127" si="283">SUM(Y123:Y126)</f>
        <v>10</v>
      </c>
      <c r="Z127" s="67">
        <f t="shared" si="283"/>
        <v>7</v>
      </c>
      <c r="AA127" s="67">
        <f t="shared" si="283"/>
        <v>6</v>
      </c>
      <c r="AB127" s="67">
        <f t="shared" si="283"/>
        <v>5</v>
      </c>
      <c r="AC127" s="67">
        <f t="shared" si="283"/>
        <v>5</v>
      </c>
      <c r="AD127" s="67">
        <f t="shared" si="283"/>
        <v>5</v>
      </c>
      <c r="AE127" s="67">
        <f t="shared" ref="AE127:AJ127" si="284">SUM(AE123:AE126)</f>
        <v>6</v>
      </c>
      <c r="AF127" s="67">
        <f t="shared" si="284"/>
        <v>4</v>
      </c>
      <c r="AG127" s="67">
        <f t="shared" si="284"/>
        <v>4</v>
      </c>
      <c r="AH127" s="67">
        <f t="shared" si="284"/>
        <v>4</v>
      </c>
      <c r="AI127" s="67">
        <f t="shared" si="284"/>
        <v>4</v>
      </c>
      <c r="AJ127" s="67">
        <f t="shared" si="284"/>
        <v>3</v>
      </c>
      <c r="AK127" s="67">
        <f t="shared" ref="AK127:AP127" si="285">SUM(AK123:AK126)</f>
        <v>2</v>
      </c>
      <c r="AL127" s="209">
        <f t="shared" si="285"/>
        <v>0</v>
      </c>
      <c r="AM127" s="209">
        <f t="shared" si="285"/>
        <v>0</v>
      </c>
      <c r="AN127" s="209">
        <f t="shared" si="285"/>
        <v>0</v>
      </c>
      <c r="AO127" s="209">
        <f t="shared" si="285"/>
        <v>0</v>
      </c>
      <c r="AP127" s="209">
        <f t="shared" si="285"/>
        <v>0</v>
      </c>
      <c r="AQ127" s="209">
        <f t="shared" ref="AQ127:AV127" si="286">SUM(AQ123:AQ126)</f>
        <v>0</v>
      </c>
      <c r="AR127" s="209">
        <f t="shared" si="286"/>
        <v>0</v>
      </c>
      <c r="AS127" s="209">
        <f t="shared" si="286"/>
        <v>0</v>
      </c>
      <c r="AT127" s="209">
        <f t="shared" si="286"/>
        <v>0</v>
      </c>
      <c r="AU127" s="209">
        <f t="shared" si="286"/>
        <v>0</v>
      </c>
      <c r="AV127" s="209">
        <f t="shared" si="286"/>
        <v>0</v>
      </c>
      <c r="AW127" s="209">
        <f t="shared" ref="AW127:BB127" si="287">SUM(AW123:AW126)</f>
        <v>0</v>
      </c>
      <c r="AX127" s="209">
        <f t="shared" si="287"/>
        <v>0</v>
      </c>
      <c r="AY127" s="209">
        <f t="shared" si="287"/>
        <v>0</v>
      </c>
      <c r="AZ127" s="209">
        <f t="shared" si="287"/>
        <v>0</v>
      </c>
      <c r="BA127" s="209">
        <f t="shared" si="287"/>
        <v>0</v>
      </c>
      <c r="BB127" s="209">
        <f t="shared" si="287"/>
        <v>0</v>
      </c>
      <c r="BC127" s="209">
        <f t="shared" ref="BC127:BH127" si="288">SUM(BC123:BC126)</f>
        <v>0</v>
      </c>
      <c r="BD127" s="209">
        <f t="shared" si="288"/>
        <v>0</v>
      </c>
      <c r="BE127" s="209">
        <f t="shared" si="288"/>
        <v>0</v>
      </c>
      <c r="BF127" s="209">
        <f t="shared" si="288"/>
        <v>0</v>
      </c>
      <c r="BG127" s="209">
        <f t="shared" si="288"/>
        <v>0</v>
      </c>
      <c r="BH127" s="209">
        <f t="shared" si="288"/>
        <v>0</v>
      </c>
      <c r="BI127" s="209">
        <f t="shared" ref="BI127:BN127" si="289">SUM(BI123:BI126)</f>
        <v>0</v>
      </c>
      <c r="BJ127" s="209">
        <f t="shared" si="289"/>
        <v>0</v>
      </c>
      <c r="BK127" s="209">
        <f t="shared" si="289"/>
        <v>0</v>
      </c>
      <c r="BL127" s="209">
        <f t="shared" si="289"/>
        <v>0</v>
      </c>
      <c r="BM127" s="209">
        <f t="shared" si="289"/>
        <v>0</v>
      </c>
      <c r="BN127" s="209">
        <f t="shared" si="289"/>
        <v>0</v>
      </c>
      <c r="BO127" s="209">
        <f>SUM(BO123:BO126)</f>
        <v>0</v>
      </c>
      <c r="BP127" s="209">
        <f>SUM(BP123:BP126)</f>
        <v>0</v>
      </c>
      <c r="BQ127" s="209">
        <f>SUM(BQ123:BQ126)</f>
        <v>0</v>
      </c>
      <c r="BR127" s="209">
        <f>SUM(BR123:BR126)</f>
        <v>0</v>
      </c>
      <c r="BS127" s="209">
        <f>SUM(BS123:BS126)</f>
        <v>0</v>
      </c>
      <c r="BT127" s="209">
        <f t="shared" ref="BT127:BY127" si="290">SUM(BT123:BT126)</f>
        <v>0</v>
      </c>
      <c r="BU127" s="209">
        <f t="shared" si="290"/>
        <v>0</v>
      </c>
      <c r="BV127" s="209">
        <f t="shared" si="290"/>
        <v>0</v>
      </c>
      <c r="BW127" s="209">
        <f t="shared" si="290"/>
        <v>0</v>
      </c>
      <c r="BX127" s="209">
        <f t="shared" si="290"/>
        <v>0</v>
      </c>
      <c r="BY127" s="209">
        <f t="shared" si="290"/>
        <v>0</v>
      </c>
      <c r="BZ127" s="209">
        <f t="shared" ref="BZ127:CE127" si="291">SUM(BZ123:BZ126)</f>
        <v>0</v>
      </c>
      <c r="CA127" s="209">
        <f t="shared" si="291"/>
        <v>0</v>
      </c>
      <c r="CB127" s="209">
        <f t="shared" si="291"/>
        <v>0</v>
      </c>
      <c r="CC127" s="209">
        <f t="shared" si="291"/>
        <v>0</v>
      </c>
      <c r="CD127" s="209">
        <f t="shared" si="291"/>
        <v>0</v>
      </c>
      <c r="CE127" s="209">
        <f t="shared" si="291"/>
        <v>0</v>
      </c>
      <c r="CF127" s="209">
        <f t="shared" ref="CF127:CK127" si="292">SUM(CF123:CF126)</f>
        <v>0</v>
      </c>
      <c r="CG127" s="209">
        <f t="shared" si="292"/>
        <v>0</v>
      </c>
      <c r="CH127" s="209">
        <f t="shared" si="292"/>
        <v>0</v>
      </c>
      <c r="CI127" s="209">
        <f t="shared" si="292"/>
        <v>0</v>
      </c>
      <c r="CJ127" s="209">
        <f t="shared" si="292"/>
        <v>0</v>
      </c>
      <c r="CK127" s="209">
        <f t="shared" si="292"/>
        <v>0</v>
      </c>
      <c r="CL127" s="209">
        <f t="shared" ref="CL127:CQ127" si="293">SUM(CL123:CL126)</f>
        <v>0</v>
      </c>
      <c r="CM127" s="209">
        <f t="shared" si="293"/>
        <v>0</v>
      </c>
      <c r="CN127" s="209">
        <f t="shared" si="293"/>
        <v>0</v>
      </c>
      <c r="CO127" s="209">
        <f t="shared" si="293"/>
        <v>0</v>
      </c>
      <c r="CP127" s="209">
        <f t="shared" si="293"/>
        <v>0</v>
      </c>
      <c r="CQ127" s="209">
        <f t="shared" si="293"/>
        <v>0</v>
      </c>
      <c r="CR127" s="209">
        <f>SUM(CR123:CR126)</f>
        <v>0</v>
      </c>
      <c r="CS127" s="209">
        <f>SUM(CS123:CS126)</f>
        <v>0</v>
      </c>
      <c r="CT127" s="209">
        <f>SUM(CT123:CT126)</f>
        <v>0</v>
      </c>
      <c r="CU127" s="209">
        <v>0</v>
      </c>
      <c r="CV127" s="209">
        <f>SUM(CV123:CV126)</f>
        <v>0</v>
      </c>
      <c r="CW127" s="209">
        <f>SUM(CW123:CW126)</f>
        <v>0</v>
      </c>
      <c r="CX127" s="209">
        <f>SUM(CX123:CX126)</f>
        <v>0</v>
      </c>
      <c r="CY127" s="209">
        <f>SUM(CY123:CY126)</f>
        <v>0</v>
      </c>
      <c r="CZ127" s="209">
        <f>SUM(CZ123:CZ126)</f>
        <v>0</v>
      </c>
    </row>
    <row r="128" spans="1:104" s="14" customFormat="1" ht="13.15" hidden="1" customHeight="1" x14ac:dyDescent="0.2">
      <c r="A128" s="81" t="str">
        <f t="shared" si="229"/>
        <v>Huntington Beach Hospital - Client ID H3210</v>
      </c>
      <c r="B128" s="81" t="str">
        <f t="shared" si="281"/>
        <v xml:space="preserve">PRIME VALUE PLAN (Self-Insured) </v>
      </c>
      <c r="C128" s="81"/>
      <c r="D128" s="207"/>
      <c r="E128" s="198"/>
      <c r="F128" s="199"/>
      <c r="G128" s="209"/>
      <c r="H128" s="202"/>
      <c r="I128" s="202"/>
      <c r="J128" s="202"/>
      <c r="K128" s="258"/>
      <c r="L128" s="258"/>
      <c r="M128" s="135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09"/>
      <c r="BS128" s="209"/>
      <c r="BT128" s="209"/>
      <c r="BU128" s="209"/>
      <c r="BV128" s="209"/>
      <c r="BW128" s="209"/>
      <c r="BX128" s="209"/>
      <c r="BY128" s="209"/>
      <c r="BZ128" s="209"/>
      <c r="CA128" s="209"/>
      <c r="CB128" s="209"/>
      <c r="CC128" s="209"/>
      <c r="CD128" s="209"/>
      <c r="CE128" s="209"/>
      <c r="CF128" s="209"/>
      <c r="CG128" s="209"/>
      <c r="CH128" s="209"/>
      <c r="CI128" s="209"/>
      <c r="CJ128" s="209"/>
      <c r="CK128" s="209"/>
      <c r="CL128" s="209"/>
      <c r="CM128" s="209"/>
      <c r="CN128" s="209"/>
      <c r="CO128" s="209"/>
      <c r="CP128" s="209"/>
      <c r="CQ128" s="209"/>
      <c r="CR128" s="209"/>
      <c r="CS128" s="209"/>
      <c r="CT128" s="209"/>
      <c r="CU128" s="209"/>
      <c r="CV128" s="209"/>
      <c r="CW128" s="209"/>
      <c r="CX128" s="209"/>
      <c r="CY128" s="209"/>
      <c r="CZ128" s="209"/>
    </row>
    <row r="129" spans="1:104" ht="13.15" hidden="1" customHeight="1" x14ac:dyDescent="0.2">
      <c r="A129" s="81" t="str">
        <f t="shared" si="229"/>
        <v>Huntington Beach Hospital - Client ID H3210</v>
      </c>
      <c r="B129" s="81" t="str">
        <f t="shared" si="281"/>
        <v xml:space="preserve">PRIME VALUE PLAN (Self-Insured) </v>
      </c>
      <c r="D129" s="221" t="s">
        <v>8</v>
      </c>
      <c r="E129" s="198"/>
      <c r="F129" s="208" t="s">
        <v>10</v>
      </c>
      <c r="G129" s="222">
        <f>+G121+G127</f>
        <v>0</v>
      </c>
      <c r="H129" s="223">
        <f>H121+H127</f>
        <v>0</v>
      </c>
      <c r="I129" s="223">
        <f>I121+I127</f>
        <v>0</v>
      </c>
      <c r="J129" s="223">
        <f>J121+J127</f>
        <v>0</v>
      </c>
      <c r="K129" s="261"/>
      <c r="L129" s="261"/>
      <c r="M129" s="136"/>
      <c r="N129" s="30">
        <v>424</v>
      </c>
      <c r="O129" s="30">
        <v>434</v>
      </c>
      <c r="P129" s="30">
        <v>457</v>
      </c>
      <c r="Q129" s="30">
        <v>457</v>
      </c>
      <c r="R129" s="30">
        <v>467</v>
      </c>
      <c r="S129" s="30">
        <f t="shared" ref="S129:X129" si="294">+S121+S127</f>
        <v>470</v>
      </c>
      <c r="T129" s="30">
        <f t="shared" si="294"/>
        <v>475</v>
      </c>
      <c r="U129" s="30">
        <f t="shared" si="294"/>
        <v>493</v>
      </c>
      <c r="V129" s="30">
        <f t="shared" si="294"/>
        <v>491</v>
      </c>
      <c r="W129" s="30">
        <f t="shared" si="294"/>
        <v>483</v>
      </c>
      <c r="X129" s="30">
        <f t="shared" si="294"/>
        <v>491</v>
      </c>
      <c r="Y129" s="30">
        <f t="shared" ref="Y129:AD129" si="295">+Y121+Y127</f>
        <v>518</v>
      </c>
      <c r="Z129" s="30">
        <f t="shared" si="295"/>
        <v>510</v>
      </c>
      <c r="AA129" s="30">
        <f t="shared" si="295"/>
        <v>495</v>
      </c>
      <c r="AB129" s="30">
        <f t="shared" si="295"/>
        <v>490</v>
      </c>
      <c r="AC129" s="30">
        <f t="shared" si="295"/>
        <v>479</v>
      </c>
      <c r="AD129" s="30">
        <f t="shared" si="295"/>
        <v>465</v>
      </c>
      <c r="AE129" s="30">
        <f t="shared" ref="AE129:AJ129" si="296">+AE121+AE127</f>
        <v>434</v>
      </c>
      <c r="AF129" s="30">
        <f t="shared" si="296"/>
        <v>422</v>
      </c>
      <c r="AG129" s="30">
        <f t="shared" si="296"/>
        <v>410</v>
      </c>
      <c r="AH129" s="30">
        <f t="shared" si="296"/>
        <v>398</v>
      </c>
      <c r="AI129" s="30">
        <f t="shared" si="296"/>
        <v>398</v>
      </c>
      <c r="AJ129" s="30">
        <f t="shared" si="296"/>
        <v>376</v>
      </c>
      <c r="AK129" s="30">
        <f t="shared" ref="AK129:AP129" si="297">+AK121+AK127</f>
        <v>357</v>
      </c>
      <c r="AL129" s="222">
        <f t="shared" si="297"/>
        <v>0</v>
      </c>
      <c r="AM129" s="222">
        <f t="shared" si="297"/>
        <v>0</v>
      </c>
      <c r="AN129" s="222">
        <f t="shared" si="297"/>
        <v>0</v>
      </c>
      <c r="AO129" s="222">
        <f t="shared" si="297"/>
        <v>0</v>
      </c>
      <c r="AP129" s="222">
        <f t="shared" si="297"/>
        <v>0</v>
      </c>
      <c r="AQ129" s="222">
        <f t="shared" ref="AQ129:AV129" si="298">+AQ121+AQ127</f>
        <v>0</v>
      </c>
      <c r="AR129" s="222">
        <f t="shared" si="298"/>
        <v>0</v>
      </c>
      <c r="AS129" s="222">
        <f t="shared" si="298"/>
        <v>0</v>
      </c>
      <c r="AT129" s="222">
        <f t="shared" si="298"/>
        <v>0</v>
      </c>
      <c r="AU129" s="222">
        <f t="shared" si="298"/>
        <v>0</v>
      </c>
      <c r="AV129" s="222">
        <f t="shared" si="298"/>
        <v>0</v>
      </c>
      <c r="AW129" s="222">
        <f t="shared" ref="AW129:BB129" si="299">+AW121+AW127</f>
        <v>0</v>
      </c>
      <c r="AX129" s="222">
        <f t="shared" si="299"/>
        <v>0</v>
      </c>
      <c r="AY129" s="222">
        <f t="shared" si="299"/>
        <v>0</v>
      </c>
      <c r="AZ129" s="222">
        <f t="shared" si="299"/>
        <v>0</v>
      </c>
      <c r="BA129" s="222">
        <f t="shared" si="299"/>
        <v>0</v>
      </c>
      <c r="BB129" s="222">
        <f t="shared" si="299"/>
        <v>0</v>
      </c>
      <c r="BC129" s="222">
        <f t="shared" ref="BC129:BH129" si="300">+BC121+BC127</f>
        <v>0</v>
      </c>
      <c r="BD129" s="222">
        <f t="shared" si="300"/>
        <v>0</v>
      </c>
      <c r="BE129" s="222">
        <f t="shared" si="300"/>
        <v>0</v>
      </c>
      <c r="BF129" s="222">
        <f t="shared" si="300"/>
        <v>0</v>
      </c>
      <c r="BG129" s="222">
        <f t="shared" si="300"/>
        <v>0</v>
      </c>
      <c r="BH129" s="222">
        <f t="shared" si="300"/>
        <v>0</v>
      </c>
      <c r="BI129" s="222">
        <f t="shared" ref="BI129:BN129" si="301">+BI121+BI127</f>
        <v>0</v>
      </c>
      <c r="BJ129" s="222">
        <f t="shared" si="301"/>
        <v>0</v>
      </c>
      <c r="BK129" s="222">
        <f t="shared" si="301"/>
        <v>0</v>
      </c>
      <c r="BL129" s="222">
        <f t="shared" si="301"/>
        <v>0</v>
      </c>
      <c r="BM129" s="222">
        <f t="shared" si="301"/>
        <v>0</v>
      </c>
      <c r="BN129" s="222">
        <f t="shared" si="301"/>
        <v>0</v>
      </c>
      <c r="BO129" s="222">
        <f>+BO121+BO127</f>
        <v>0</v>
      </c>
      <c r="BP129" s="222">
        <f>+BP121+BP127</f>
        <v>0</v>
      </c>
      <c r="BQ129" s="222">
        <f>+BQ121+BQ127</f>
        <v>0</v>
      </c>
      <c r="BR129" s="222">
        <f>+BR121+BR127</f>
        <v>0</v>
      </c>
      <c r="BS129" s="222">
        <f>+BS121+BS127</f>
        <v>0</v>
      </c>
      <c r="BT129" s="222">
        <f t="shared" ref="BT129:BY129" si="302">+BT121+BT127</f>
        <v>0</v>
      </c>
      <c r="BU129" s="222">
        <f t="shared" si="302"/>
        <v>0</v>
      </c>
      <c r="BV129" s="222">
        <f t="shared" si="302"/>
        <v>0</v>
      </c>
      <c r="BW129" s="222">
        <f t="shared" si="302"/>
        <v>0</v>
      </c>
      <c r="BX129" s="222">
        <f t="shared" si="302"/>
        <v>0</v>
      </c>
      <c r="BY129" s="222">
        <f t="shared" si="302"/>
        <v>0</v>
      </c>
      <c r="BZ129" s="222">
        <f t="shared" ref="BZ129:CE129" si="303">+BZ121+BZ127</f>
        <v>0</v>
      </c>
      <c r="CA129" s="222">
        <f t="shared" si="303"/>
        <v>0</v>
      </c>
      <c r="CB129" s="222">
        <f t="shared" si="303"/>
        <v>0</v>
      </c>
      <c r="CC129" s="222">
        <f t="shared" si="303"/>
        <v>0</v>
      </c>
      <c r="CD129" s="222">
        <f t="shared" si="303"/>
        <v>0</v>
      </c>
      <c r="CE129" s="222">
        <f t="shared" si="303"/>
        <v>0</v>
      </c>
      <c r="CF129" s="222">
        <f t="shared" ref="CF129:CK129" si="304">+CF121+CF127</f>
        <v>0</v>
      </c>
      <c r="CG129" s="222">
        <f t="shared" si="304"/>
        <v>0</v>
      </c>
      <c r="CH129" s="222">
        <f t="shared" si="304"/>
        <v>0</v>
      </c>
      <c r="CI129" s="222">
        <f t="shared" si="304"/>
        <v>0</v>
      </c>
      <c r="CJ129" s="222">
        <f t="shared" si="304"/>
        <v>0</v>
      </c>
      <c r="CK129" s="222">
        <f t="shared" si="304"/>
        <v>0</v>
      </c>
      <c r="CL129" s="222">
        <f t="shared" ref="CL129:CQ129" si="305">+CL121+CL127</f>
        <v>0</v>
      </c>
      <c r="CM129" s="222">
        <f t="shared" si="305"/>
        <v>0</v>
      </c>
      <c r="CN129" s="222">
        <f t="shared" si="305"/>
        <v>0</v>
      </c>
      <c r="CO129" s="222">
        <f t="shared" si="305"/>
        <v>0</v>
      </c>
      <c r="CP129" s="222">
        <f t="shared" si="305"/>
        <v>0</v>
      </c>
      <c r="CQ129" s="222">
        <f t="shared" si="305"/>
        <v>0</v>
      </c>
      <c r="CR129" s="222">
        <f>+CR121+CR127</f>
        <v>0</v>
      </c>
      <c r="CS129" s="222">
        <f>+CS121+CS127</f>
        <v>0</v>
      </c>
      <c r="CT129" s="222">
        <f>+CT121+CT127</f>
        <v>0</v>
      </c>
      <c r="CU129" s="222">
        <v>0</v>
      </c>
      <c r="CV129" s="222">
        <f>+CV121+CV127</f>
        <v>0</v>
      </c>
      <c r="CW129" s="222">
        <f>+CW121+CW127</f>
        <v>0</v>
      </c>
      <c r="CX129" s="222">
        <f>+CX121+CX127</f>
        <v>0</v>
      </c>
      <c r="CY129" s="222">
        <f>+CY121+CY127</f>
        <v>0</v>
      </c>
      <c r="CZ129" s="222">
        <f>+CZ121+CZ127</f>
        <v>0</v>
      </c>
    </row>
    <row r="130" spans="1:104" ht="13.15" hidden="1" customHeight="1" x14ac:dyDescent="0.2">
      <c r="A130" s="81" t="str">
        <f t="shared" si="229"/>
        <v>Huntington Beach Hospital - Client ID H3210</v>
      </c>
      <c r="B130" s="81" t="str">
        <f t="shared" si="281"/>
        <v xml:space="preserve">PRIME VALUE PLAN (Self-Insured) </v>
      </c>
      <c r="D130" s="221" t="s">
        <v>9</v>
      </c>
      <c r="E130" s="208"/>
      <c r="F130" s="224"/>
      <c r="G130" s="222"/>
      <c r="H130" s="223">
        <f>H129*12</f>
        <v>0</v>
      </c>
      <c r="I130" s="223">
        <f>I129*12</f>
        <v>0</v>
      </c>
      <c r="J130" s="223">
        <f>J129*12</f>
        <v>0</v>
      </c>
      <c r="K130" s="261"/>
      <c r="L130" s="261"/>
      <c r="M130" s="136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2"/>
      <c r="BB130" s="222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2"/>
      <c r="BS130" s="222"/>
      <c r="BT130" s="222"/>
      <c r="BU130" s="222"/>
      <c r="BV130" s="222"/>
      <c r="BW130" s="222"/>
      <c r="BX130" s="222"/>
      <c r="BY130" s="222"/>
      <c r="BZ130" s="222"/>
      <c r="CA130" s="222"/>
      <c r="CB130" s="222"/>
      <c r="CC130" s="222"/>
      <c r="CD130" s="222"/>
      <c r="CE130" s="222"/>
      <c r="CF130" s="222"/>
      <c r="CG130" s="222"/>
      <c r="CH130" s="222"/>
      <c r="CI130" s="222"/>
      <c r="CJ130" s="222"/>
      <c r="CK130" s="222"/>
      <c r="CL130" s="222"/>
      <c r="CM130" s="222"/>
      <c r="CN130" s="222"/>
      <c r="CO130" s="222"/>
      <c r="CP130" s="222"/>
      <c r="CQ130" s="222"/>
      <c r="CR130" s="222"/>
      <c r="CS130" s="222"/>
      <c r="CT130" s="222"/>
      <c r="CU130" s="222"/>
      <c r="CV130" s="222"/>
      <c r="CW130" s="222"/>
      <c r="CX130" s="222"/>
      <c r="CY130" s="222"/>
      <c r="CZ130" s="222"/>
    </row>
    <row r="131" spans="1:104" ht="13.15" hidden="1" customHeight="1" x14ac:dyDescent="0.2">
      <c r="A131" s="81" t="str">
        <f t="shared" si="229"/>
        <v>Huntington Beach Hospital - Client ID H3210</v>
      </c>
      <c r="B131" s="81" t="str">
        <f t="shared" si="281"/>
        <v xml:space="preserve">PRIME VALUE PLAN (Self-Insured) </v>
      </c>
      <c r="D131" s="221"/>
      <c r="E131" s="208"/>
      <c r="F131" s="224"/>
      <c r="G131" s="224"/>
      <c r="H131" s="234"/>
      <c r="I131" s="234"/>
      <c r="J131" s="234"/>
      <c r="K131" s="262"/>
      <c r="L131" s="262"/>
      <c r="M131" s="132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224"/>
      <c r="AM131" s="224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4"/>
      <c r="BE131" s="224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4"/>
      <c r="BW131" s="224"/>
      <c r="BX131" s="224"/>
      <c r="BY131" s="224"/>
      <c r="BZ131" s="224"/>
      <c r="CA131" s="224"/>
      <c r="CB131" s="224"/>
      <c r="CC131" s="224"/>
      <c r="CD131" s="224"/>
      <c r="CE131" s="224"/>
      <c r="CF131" s="224"/>
      <c r="CG131" s="224"/>
      <c r="CH131" s="224"/>
      <c r="CI131" s="224"/>
      <c r="CJ131" s="224"/>
      <c r="CK131" s="224"/>
      <c r="CL131" s="224"/>
      <c r="CM131" s="224"/>
      <c r="CN131" s="224"/>
      <c r="CO131" s="224"/>
      <c r="CP131" s="224"/>
      <c r="CQ131" s="224"/>
      <c r="CR131" s="224"/>
      <c r="CS131" s="224"/>
      <c r="CT131" s="224"/>
      <c r="CU131" s="224"/>
      <c r="CV131" s="224"/>
      <c r="CW131" s="224"/>
      <c r="CX131" s="224"/>
      <c r="CY131" s="224"/>
      <c r="CZ131" s="224"/>
    </row>
    <row r="132" spans="1:104" s="83" customFormat="1" ht="13.15" customHeight="1" x14ac:dyDescent="0.2">
      <c r="A132" s="81" t="str">
        <f>D132</f>
        <v>La Palma Intercommunity Hospital - Client ID H3200</v>
      </c>
      <c r="B132" s="81" t="str">
        <f t="shared" si="281"/>
        <v xml:space="preserve">PRIME VALUE PLAN (Self-Insured) </v>
      </c>
      <c r="C132" s="81"/>
      <c r="D132" s="76" t="s">
        <v>46</v>
      </c>
      <c r="E132" s="77"/>
      <c r="F132" s="78"/>
      <c r="G132" s="111"/>
      <c r="H132" s="80"/>
      <c r="I132" s="80"/>
      <c r="J132" s="47"/>
      <c r="K132" s="133"/>
      <c r="L132" s="133"/>
      <c r="M132" s="133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</row>
    <row r="133" spans="1:104" ht="13.15" customHeight="1" x14ac:dyDescent="0.2">
      <c r="A133" s="81" t="str">
        <f t="shared" ref="A133:A147" si="306">A132</f>
        <v>La Palma Intercommunity Hospital - Client ID H3200</v>
      </c>
      <c r="B133" s="81" t="str">
        <f>D133</f>
        <v>PRIME EPO PLAN (Self-Insured)</v>
      </c>
      <c r="C133" s="81" t="str">
        <f>A133&amp;B133&amp;F133</f>
        <v>La Palma Intercommunity Hospital - Client ID H3200PRIME EPO PLAN (Self-Insured)EE</v>
      </c>
      <c r="D133" s="64" t="str">
        <f>+$D$4</f>
        <v>PRIME EPO PLAN (Self-Insured)</v>
      </c>
      <c r="E133" s="65" t="str">
        <f>E4</f>
        <v>1/1/25 - 12/31/25</v>
      </c>
      <c r="F133" s="66" t="s">
        <v>11</v>
      </c>
      <c r="G133" s="165">
        <v>149</v>
      </c>
      <c r="H133" s="150">
        <v>671</v>
      </c>
      <c r="I133" s="152">
        <f>+H133-J133</f>
        <v>616.83000000000004</v>
      </c>
      <c r="J133" s="152">
        <v>54.17</v>
      </c>
      <c r="K133" s="27"/>
      <c r="L133" s="27"/>
      <c r="M133" s="27"/>
      <c r="N133" s="165">
        <v>105</v>
      </c>
      <c r="O133" s="165">
        <v>105</v>
      </c>
      <c r="P133" s="165">
        <v>105</v>
      </c>
      <c r="Q133" s="165">
        <v>109</v>
      </c>
      <c r="R133" s="165">
        <v>108</v>
      </c>
      <c r="S133" s="165">
        <v>106</v>
      </c>
      <c r="T133" s="165">
        <v>108</v>
      </c>
      <c r="U133" s="165">
        <v>108</v>
      </c>
      <c r="V133" s="165">
        <v>105</v>
      </c>
      <c r="W133" s="165">
        <v>107</v>
      </c>
      <c r="X133" s="165">
        <v>107</v>
      </c>
      <c r="Y133" s="165">
        <v>105</v>
      </c>
      <c r="Z133" s="165">
        <v>114</v>
      </c>
      <c r="AA133" s="165">
        <v>113</v>
      </c>
      <c r="AB133" s="165">
        <v>115</v>
      </c>
      <c r="AC133" s="165">
        <v>118</v>
      </c>
      <c r="AD133" s="165">
        <v>119</v>
      </c>
      <c r="AE133" s="165">
        <v>112</v>
      </c>
      <c r="AF133" s="165">
        <v>111</v>
      </c>
      <c r="AG133" s="165">
        <v>112</v>
      </c>
      <c r="AH133" s="165">
        <v>109</v>
      </c>
      <c r="AI133" s="165">
        <v>111</v>
      </c>
      <c r="AJ133" s="165">
        <v>114</v>
      </c>
      <c r="AK133" s="165">
        <v>113</v>
      </c>
      <c r="AL133" s="165">
        <v>110</v>
      </c>
      <c r="AM133" s="165">
        <v>112</v>
      </c>
      <c r="AN133" s="165">
        <v>110</v>
      </c>
      <c r="AO133" s="165">
        <v>114</v>
      </c>
      <c r="AP133" s="165">
        <v>111</v>
      </c>
      <c r="AQ133" s="165">
        <v>110</v>
      </c>
      <c r="AR133" s="165">
        <v>110</v>
      </c>
      <c r="AS133" s="165">
        <v>108</v>
      </c>
      <c r="AT133" s="165">
        <v>105</v>
      </c>
      <c r="AU133" s="165">
        <v>105</v>
      </c>
      <c r="AV133" s="165">
        <v>99</v>
      </c>
      <c r="AW133" s="165">
        <v>98</v>
      </c>
      <c r="AX133" s="165">
        <v>103</v>
      </c>
      <c r="AY133" s="165">
        <v>101</v>
      </c>
      <c r="AZ133" s="165">
        <v>102</v>
      </c>
      <c r="BA133" s="165">
        <v>104</v>
      </c>
      <c r="BB133" s="165">
        <v>106</v>
      </c>
      <c r="BC133" s="165">
        <v>106</v>
      </c>
      <c r="BD133" s="240">
        <v>107</v>
      </c>
      <c r="BE133" s="165">
        <v>102</v>
      </c>
      <c r="BF133" s="165">
        <v>103</v>
      </c>
      <c r="BG133" s="165">
        <v>106</v>
      </c>
      <c r="BH133" s="165">
        <v>107</v>
      </c>
      <c r="BI133" s="165">
        <v>105</v>
      </c>
      <c r="BJ133" s="165">
        <v>107</v>
      </c>
      <c r="BK133" s="165">
        <v>111</v>
      </c>
      <c r="BL133" s="165">
        <v>105</v>
      </c>
      <c r="BM133" s="165">
        <v>106</v>
      </c>
      <c r="BN133" s="165">
        <v>100</v>
      </c>
      <c r="BO133" s="165">
        <v>100</v>
      </c>
      <c r="BP133" s="165">
        <v>99</v>
      </c>
      <c r="BQ133" s="165">
        <v>100</v>
      </c>
      <c r="BR133" s="165">
        <v>98</v>
      </c>
      <c r="BS133" s="165">
        <v>97</v>
      </c>
      <c r="BT133" s="240">
        <v>97</v>
      </c>
      <c r="BU133" s="240">
        <v>94</v>
      </c>
      <c r="BV133" s="240">
        <v>102</v>
      </c>
      <c r="BW133" s="165">
        <v>102</v>
      </c>
      <c r="BX133" s="165">
        <v>103</v>
      </c>
      <c r="BY133" s="165">
        <v>103</v>
      </c>
      <c r="BZ133" s="165">
        <v>109</v>
      </c>
      <c r="CA133" s="165">
        <v>107</v>
      </c>
      <c r="CB133" s="165">
        <v>109</v>
      </c>
      <c r="CC133" s="165">
        <v>108</v>
      </c>
      <c r="CD133" s="165">
        <v>104</v>
      </c>
      <c r="CE133" s="165">
        <v>106</v>
      </c>
      <c r="CF133" s="165">
        <v>110</v>
      </c>
      <c r="CG133" s="165">
        <v>110</v>
      </c>
      <c r="CH133" s="165">
        <v>118</v>
      </c>
      <c r="CI133" s="165">
        <v>117</v>
      </c>
      <c r="CJ133" s="165">
        <v>119</v>
      </c>
      <c r="CK133" s="165">
        <v>125</v>
      </c>
      <c r="CL133" s="165">
        <v>120</v>
      </c>
      <c r="CM133" s="165">
        <v>121</v>
      </c>
      <c r="CN133" s="165">
        <v>125</v>
      </c>
      <c r="CO133" s="165">
        <v>129</v>
      </c>
      <c r="CP133" s="165">
        <v>129</v>
      </c>
      <c r="CQ133" s="165">
        <v>130</v>
      </c>
      <c r="CR133" s="165">
        <v>134</v>
      </c>
      <c r="CS133" s="165">
        <v>135</v>
      </c>
      <c r="CT133" s="165">
        <v>146</v>
      </c>
      <c r="CU133" s="165">
        <v>147</v>
      </c>
      <c r="CV133" s="165">
        <v>144</v>
      </c>
      <c r="CW133" s="165">
        <v>145</v>
      </c>
      <c r="CX133" s="323">
        <v>144</v>
      </c>
      <c r="CY133" s="165">
        <v>144</v>
      </c>
      <c r="CZ133" s="165">
        <v>149</v>
      </c>
    </row>
    <row r="134" spans="1:104" ht="13.15" customHeight="1" x14ac:dyDescent="0.2">
      <c r="A134" s="81" t="str">
        <f t="shared" si="306"/>
        <v>La Palma Intercommunity Hospital - Client ID H3200</v>
      </c>
      <c r="B134" s="81" t="str">
        <f>B133</f>
        <v>PRIME EPO PLAN (Self-Insured)</v>
      </c>
      <c r="C134" s="81" t="str">
        <f>A134&amp;B134&amp;F134</f>
        <v>La Palma Intercommunity Hospital - Client ID H3200PRIME EPO PLAN (Self-Insured)EE &amp; Spouse</v>
      </c>
      <c r="D134" s="22"/>
      <c r="E134" s="15"/>
      <c r="F134" s="66" t="s">
        <v>18</v>
      </c>
      <c r="G134" s="165">
        <v>29</v>
      </c>
      <c r="H134" s="150">
        <v>1409.16</v>
      </c>
      <c r="I134" s="152">
        <f>+H134-J134</f>
        <v>1271.75</v>
      </c>
      <c r="J134" s="152">
        <v>137.41</v>
      </c>
      <c r="K134" s="27"/>
      <c r="L134" s="27"/>
      <c r="M134" s="27"/>
      <c r="N134" s="165">
        <v>38</v>
      </c>
      <c r="O134" s="165">
        <v>35</v>
      </c>
      <c r="P134" s="165">
        <v>35</v>
      </c>
      <c r="Q134" s="165">
        <v>34</v>
      </c>
      <c r="R134" s="165">
        <v>33</v>
      </c>
      <c r="S134" s="165">
        <v>33</v>
      </c>
      <c r="T134" s="165">
        <v>33</v>
      </c>
      <c r="U134" s="165">
        <v>33</v>
      </c>
      <c r="V134" s="165">
        <v>28</v>
      </c>
      <c r="W134" s="165">
        <v>31</v>
      </c>
      <c r="X134" s="165">
        <v>31</v>
      </c>
      <c r="Y134" s="165">
        <v>29</v>
      </c>
      <c r="Z134" s="165">
        <v>30</v>
      </c>
      <c r="AA134" s="165">
        <v>29</v>
      </c>
      <c r="AB134" s="165">
        <v>29</v>
      </c>
      <c r="AC134" s="165">
        <v>29</v>
      </c>
      <c r="AD134" s="165">
        <v>29</v>
      </c>
      <c r="AE134" s="165">
        <v>29</v>
      </c>
      <c r="AF134" s="165">
        <v>28</v>
      </c>
      <c r="AG134" s="165">
        <v>28</v>
      </c>
      <c r="AH134" s="165">
        <v>29</v>
      </c>
      <c r="AI134" s="165">
        <v>29</v>
      </c>
      <c r="AJ134" s="165">
        <v>29</v>
      </c>
      <c r="AK134" s="165">
        <v>29</v>
      </c>
      <c r="AL134" s="165">
        <v>30</v>
      </c>
      <c r="AM134" s="165">
        <v>30</v>
      </c>
      <c r="AN134" s="165">
        <v>31</v>
      </c>
      <c r="AO134" s="165">
        <v>31</v>
      </c>
      <c r="AP134" s="165">
        <v>31</v>
      </c>
      <c r="AQ134" s="165">
        <v>30</v>
      </c>
      <c r="AR134" s="165">
        <v>31</v>
      </c>
      <c r="AS134" s="165">
        <v>31</v>
      </c>
      <c r="AT134" s="165">
        <v>31</v>
      </c>
      <c r="AU134" s="165">
        <v>31</v>
      </c>
      <c r="AV134" s="165">
        <v>32</v>
      </c>
      <c r="AW134" s="165">
        <v>32</v>
      </c>
      <c r="AX134" s="165">
        <v>32</v>
      </c>
      <c r="AY134" s="165">
        <v>31</v>
      </c>
      <c r="AZ134" s="165">
        <v>31</v>
      </c>
      <c r="BA134" s="165">
        <v>31</v>
      </c>
      <c r="BB134" s="165">
        <v>30</v>
      </c>
      <c r="BC134" s="165">
        <v>31</v>
      </c>
      <c r="BD134" s="240">
        <v>31</v>
      </c>
      <c r="BE134" s="165">
        <v>33</v>
      </c>
      <c r="BF134" s="165">
        <v>32</v>
      </c>
      <c r="BG134" s="165">
        <v>33</v>
      </c>
      <c r="BH134" s="165">
        <v>32</v>
      </c>
      <c r="BI134" s="165">
        <v>32</v>
      </c>
      <c r="BJ134" s="165">
        <v>31</v>
      </c>
      <c r="BK134" s="165">
        <v>31</v>
      </c>
      <c r="BL134" s="165">
        <v>31</v>
      </c>
      <c r="BM134" s="165">
        <v>31</v>
      </c>
      <c r="BN134" s="165">
        <v>31</v>
      </c>
      <c r="BO134" s="165">
        <v>30</v>
      </c>
      <c r="BP134" s="165">
        <v>30</v>
      </c>
      <c r="BQ134" s="165">
        <v>31</v>
      </c>
      <c r="BR134" s="165">
        <v>29</v>
      </c>
      <c r="BS134" s="165">
        <v>30</v>
      </c>
      <c r="BT134" s="240">
        <v>29</v>
      </c>
      <c r="BU134" s="240">
        <v>30</v>
      </c>
      <c r="BV134" s="240">
        <v>27</v>
      </c>
      <c r="BW134" s="165">
        <v>26</v>
      </c>
      <c r="BX134" s="165">
        <v>28</v>
      </c>
      <c r="BY134" s="165">
        <v>28</v>
      </c>
      <c r="BZ134" s="165">
        <v>28</v>
      </c>
      <c r="CA134" s="165">
        <v>28</v>
      </c>
      <c r="CB134" s="165">
        <v>27</v>
      </c>
      <c r="CC134" s="165">
        <v>28</v>
      </c>
      <c r="CD134" s="165">
        <v>29</v>
      </c>
      <c r="CE134" s="165">
        <v>28</v>
      </c>
      <c r="CF134" s="165">
        <v>29</v>
      </c>
      <c r="CG134" s="165">
        <v>29</v>
      </c>
      <c r="CH134" s="165">
        <v>29</v>
      </c>
      <c r="CI134" s="165">
        <v>28</v>
      </c>
      <c r="CJ134" s="165">
        <v>28</v>
      </c>
      <c r="CK134" s="165">
        <v>28</v>
      </c>
      <c r="CL134" s="165">
        <v>27</v>
      </c>
      <c r="CM134" s="165">
        <v>25</v>
      </c>
      <c r="CN134" s="165">
        <v>23</v>
      </c>
      <c r="CO134" s="165">
        <v>23</v>
      </c>
      <c r="CP134" s="165">
        <v>23</v>
      </c>
      <c r="CQ134" s="165">
        <v>23</v>
      </c>
      <c r="CR134" s="165">
        <v>23</v>
      </c>
      <c r="CS134" s="165">
        <v>23</v>
      </c>
      <c r="CT134" s="165">
        <v>23</v>
      </c>
      <c r="CU134" s="165">
        <v>25</v>
      </c>
      <c r="CV134" s="165">
        <v>26</v>
      </c>
      <c r="CW134" s="165">
        <v>25</v>
      </c>
      <c r="CX134" s="323">
        <v>25</v>
      </c>
      <c r="CY134" s="165">
        <v>27</v>
      </c>
      <c r="CZ134" s="165">
        <v>29</v>
      </c>
    </row>
    <row r="135" spans="1:104" ht="13.15" customHeight="1" x14ac:dyDescent="0.2">
      <c r="A135" s="81" t="str">
        <f t="shared" si="306"/>
        <v>La Palma Intercommunity Hospital - Client ID H3200</v>
      </c>
      <c r="B135" s="81" t="str">
        <f>B134</f>
        <v>PRIME EPO PLAN (Self-Insured)</v>
      </c>
      <c r="C135" s="81" t="str">
        <f>A135&amp;B135&amp;F135</f>
        <v>La Palma Intercommunity Hospital - Client ID H3200PRIME EPO PLAN (Self-Insured)EE &amp; Child(ren)</v>
      </c>
      <c r="D135" s="22"/>
      <c r="E135" s="15"/>
      <c r="F135" s="66" t="s">
        <v>19</v>
      </c>
      <c r="G135" s="165">
        <v>30</v>
      </c>
      <c r="H135" s="150">
        <v>1268.22</v>
      </c>
      <c r="I135" s="152">
        <f>+H135-J135</f>
        <v>1155.79</v>
      </c>
      <c r="J135" s="152">
        <v>112.43</v>
      </c>
      <c r="K135" s="27"/>
      <c r="L135" s="27"/>
      <c r="M135" s="27"/>
      <c r="N135" s="165">
        <v>43</v>
      </c>
      <c r="O135" s="165">
        <v>45</v>
      </c>
      <c r="P135" s="165">
        <v>45</v>
      </c>
      <c r="Q135" s="165">
        <v>45</v>
      </c>
      <c r="R135" s="165">
        <v>45</v>
      </c>
      <c r="S135" s="165">
        <v>43</v>
      </c>
      <c r="T135" s="165">
        <v>43</v>
      </c>
      <c r="U135" s="165">
        <v>43</v>
      </c>
      <c r="V135" s="165">
        <v>40</v>
      </c>
      <c r="W135" s="165">
        <v>40</v>
      </c>
      <c r="X135" s="165">
        <v>40</v>
      </c>
      <c r="Y135" s="165">
        <v>39</v>
      </c>
      <c r="Z135" s="165">
        <v>41</v>
      </c>
      <c r="AA135" s="165">
        <v>40</v>
      </c>
      <c r="AB135" s="165">
        <v>40</v>
      </c>
      <c r="AC135" s="165">
        <v>41</v>
      </c>
      <c r="AD135" s="165">
        <v>41</v>
      </c>
      <c r="AE135" s="165">
        <v>42</v>
      </c>
      <c r="AF135" s="165">
        <v>41</v>
      </c>
      <c r="AG135" s="165">
        <v>43</v>
      </c>
      <c r="AH135" s="165">
        <v>44</v>
      </c>
      <c r="AI135" s="165">
        <v>44</v>
      </c>
      <c r="AJ135" s="165">
        <v>45</v>
      </c>
      <c r="AK135" s="165">
        <v>45</v>
      </c>
      <c r="AL135" s="165">
        <v>45</v>
      </c>
      <c r="AM135" s="165">
        <v>47</v>
      </c>
      <c r="AN135" s="165">
        <v>47</v>
      </c>
      <c r="AO135" s="165">
        <v>49</v>
      </c>
      <c r="AP135" s="165">
        <v>48</v>
      </c>
      <c r="AQ135" s="165">
        <v>48</v>
      </c>
      <c r="AR135" s="165">
        <v>48</v>
      </c>
      <c r="AS135" s="165">
        <v>47</v>
      </c>
      <c r="AT135" s="165">
        <v>45</v>
      </c>
      <c r="AU135" s="165">
        <v>47</v>
      </c>
      <c r="AV135" s="165">
        <v>44</v>
      </c>
      <c r="AW135" s="165">
        <v>41</v>
      </c>
      <c r="AX135" s="165">
        <v>42</v>
      </c>
      <c r="AY135" s="165">
        <v>43</v>
      </c>
      <c r="AZ135" s="165">
        <v>39</v>
      </c>
      <c r="BA135" s="165">
        <v>38</v>
      </c>
      <c r="BB135" s="165">
        <v>36</v>
      </c>
      <c r="BC135" s="165">
        <v>36</v>
      </c>
      <c r="BD135" s="240">
        <v>35</v>
      </c>
      <c r="BE135" s="165">
        <v>34</v>
      </c>
      <c r="BF135" s="165">
        <v>35</v>
      </c>
      <c r="BG135" s="165">
        <v>35</v>
      </c>
      <c r="BH135" s="165">
        <v>35</v>
      </c>
      <c r="BI135" s="165">
        <v>36</v>
      </c>
      <c r="BJ135" s="165">
        <v>40</v>
      </c>
      <c r="BK135" s="165">
        <v>40</v>
      </c>
      <c r="BL135" s="165">
        <v>41</v>
      </c>
      <c r="BM135" s="165">
        <v>41</v>
      </c>
      <c r="BN135" s="165">
        <v>40</v>
      </c>
      <c r="BO135" s="165">
        <v>39</v>
      </c>
      <c r="BP135" s="165">
        <v>38</v>
      </c>
      <c r="BQ135" s="165">
        <v>35</v>
      </c>
      <c r="BR135" s="165">
        <v>35</v>
      </c>
      <c r="BS135" s="165">
        <v>35</v>
      </c>
      <c r="BT135" s="240">
        <v>36</v>
      </c>
      <c r="BU135" s="240">
        <v>39</v>
      </c>
      <c r="BV135" s="240">
        <v>38</v>
      </c>
      <c r="BW135" s="165">
        <v>40</v>
      </c>
      <c r="BX135" s="165">
        <v>42</v>
      </c>
      <c r="BY135" s="165">
        <v>42</v>
      </c>
      <c r="BZ135" s="165">
        <v>36</v>
      </c>
      <c r="CA135" s="165">
        <v>36</v>
      </c>
      <c r="CB135" s="165">
        <v>35</v>
      </c>
      <c r="CC135" s="165">
        <v>35</v>
      </c>
      <c r="CD135" s="165">
        <v>33</v>
      </c>
      <c r="CE135" s="165">
        <v>33</v>
      </c>
      <c r="CF135" s="165">
        <v>36</v>
      </c>
      <c r="CG135" s="165">
        <v>36</v>
      </c>
      <c r="CH135" s="165">
        <v>37</v>
      </c>
      <c r="CI135" s="165">
        <v>35</v>
      </c>
      <c r="CJ135" s="165">
        <v>33</v>
      </c>
      <c r="CK135" s="165">
        <v>31</v>
      </c>
      <c r="CL135" s="165">
        <v>31</v>
      </c>
      <c r="CM135" s="165">
        <v>32</v>
      </c>
      <c r="CN135" s="165">
        <v>32</v>
      </c>
      <c r="CO135" s="165">
        <v>30</v>
      </c>
      <c r="CP135" s="165">
        <v>30</v>
      </c>
      <c r="CQ135" s="165">
        <v>32</v>
      </c>
      <c r="CR135" s="165">
        <v>32</v>
      </c>
      <c r="CS135" s="165">
        <v>31</v>
      </c>
      <c r="CT135" s="165">
        <v>32</v>
      </c>
      <c r="CU135" s="165">
        <v>32</v>
      </c>
      <c r="CV135" s="165">
        <v>32</v>
      </c>
      <c r="CW135" s="165">
        <v>31</v>
      </c>
      <c r="CX135" s="323">
        <v>31</v>
      </c>
      <c r="CY135" s="165">
        <v>31</v>
      </c>
      <c r="CZ135" s="165">
        <v>30</v>
      </c>
    </row>
    <row r="136" spans="1:104" ht="13.15" customHeight="1" x14ac:dyDescent="0.2">
      <c r="A136" s="81" t="str">
        <f t="shared" si="306"/>
        <v>La Palma Intercommunity Hospital - Client ID H3200</v>
      </c>
      <c r="B136" s="81" t="str">
        <f>B135</f>
        <v>PRIME EPO PLAN (Self-Insured)</v>
      </c>
      <c r="C136" s="81" t="str">
        <f>A136&amp;B136&amp;F136</f>
        <v>La Palma Intercommunity Hospital - Client ID H3200PRIME EPO PLAN (Self-Insured)EE &amp; Family</v>
      </c>
      <c r="D136" s="22"/>
      <c r="E136" s="15"/>
      <c r="F136" s="66" t="s">
        <v>12</v>
      </c>
      <c r="G136" s="166">
        <v>22</v>
      </c>
      <c r="H136" s="151">
        <v>2113.73</v>
      </c>
      <c r="I136" s="153">
        <f>+H136-J136</f>
        <v>1832.66</v>
      </c>
      <c r="J136" s="153">
        <v>281.07</v>
      </c>
      <c r="K136" s="134"/>
      <c r="L136" s="134"/>
      <c r="M136" s="134"/>
      <c r="N136" s="166">
        <v>46</v>
      </c>
      <c r="O136" s="166">
        <v>48</v>
      </c>
      <c r="P136" s="166">
        <v>48</v>
      </c>
      <c r="Q136" s="166">
        <v>46</v>
      </c>
      <c r="R136" s="166">
        <v>47</v>
      </c>
      <c r="S136" s="166">
        <v>48</v>
      </c>
      <c r="T136" s="166">
        <v>47</v>
      </c>
      <c r="U136" s="166">
        <v>47</v>
      </c>
      <c r="V136" s="166">
        <v>47</v>
      </c>
      <c r="W136" s="166">
        <v>44</v>
      </c>
      <c r="X136" s="166">
        <v>42</v>
      </c>
      <c r="Y136" s="166">
        <v>42</v>
      </c>
      <c r="Z136" s="166">
        <v>40</v>
      </c>
      <c r="AA136" s="166">
        <v>41</v>
      </c>
      <c r="AB136" s="166">
        <v>41</v>
      </c>
      <c r="AC136" s="166">
        <v>41</v>
      </c>
      <c r="AD136" s="166">
        <v>41</v>
      </c>
      <c r="AE136" s="166">
        <v>41</v>
      </c>
      <c r="AF136" s="166">
        <v>40</v>
      </c>
      <c r="AG136" s="166">
        <v>40</v>
      </c>
      <c r="AH136" s="166">
        <v>41</v>
      </c>
      <c r="AI136" s="166">
        <v>41</v>
      </c>
      <c r="AJ136" s="166">
        <v>40</v>
      </c>
      <c r="AK136" s="166">
        <v>40</v>
      </c>
      <c r="AL136" s="166">
        <v>41</v>
      </c>
      <c r="AM136" s="166">
        <v>40</v>
      </c>
      <c r="AN136" s="166">
        <v>39</v>
      </c>
      <c r="AO136" s="166">
        <v>37</v>
      </c>
      <c r="AP136" s="166">
        <v>36</v>
      </c>
      <c r="AQ136" s="166">
        <v>37</v>
      </c>
      <c r="AR136" s="166">
        <v>36</v>
      </c>
      <c r="AS136" s="166">
        <v>34</v>
      </c>
      <c r="AT136" s="166">
        <v>33</v>
      </c>
      <c r="AU136" s="166">
        <v>34</v>
      </c>
      <c r="AV136" s="166">
        <v>34</v>
      </c>
      <c r="AW136" s="166">
        <v>33</v>
      </c>
      <c r="AX136" s="166">
        <v>29</v>
      </c>
      <c r="AY136" s="166">
        <v>29</v>
      </c>
      <c r="AZ136" s="166">
        <v>29</v>
      </c>
      <c r="BA136" s="166">
        <v>29</v>
      </c>
      <c r="BB136" s="166">
        <v>29</v>
      </c>
      <c r="BC136" s="166">
        <v>29</v>
      </c>
      <c r="BD136" s="241">
        <v>29</v>
      </c>
      <c r="BE136" s="166">
        <v>31</v>
      </c>
      <c r="BF136" s="166">
        <v>31</v>
      </c>
      <c r="BG136" s="166">
        <v>29</v>
      </c>
      <c r="BH136" s="166">
        <v>28</v>
      </c>
      <c r="BI136" s="166">
        <v>28</v>
      </c>
      <c r="BJ136" s="166">
        <v>29</v>
      </c>
      <c r="BK136" s="166">
        <v>31</v>
      </c>
      <c r="BL136" s="166">
        <v>29</v>
      </c>
      <c r="BM136" s="166">
        <v>27</v>
      </c>
      <c r="BN136" s="166">
        <v>28</v>
      </c>
      <c r="BO136" s="166">
        <v>30</v>
      </c>
      <c r="BP136" s="166">
        <v>31</v>
      </c>
      <c r="BQ136" s="166">
        <v>33</v>
      </c>
      <c r="BR136" s="166">
        <v>29</v>
      </c>
      <c r="BS136" s="166">
        <v>29</v>
      </c>
      <c r="BT136" s="241">
        <v>31</v>
      </c>
      <c r="BU136" s="241">
        <v>30</v>
      </c>
      <c r="BV136" s="241">
        <v>28</v>
      </c>
      <c r="BW136" s="166">
        <v>28</v>
      </c>
      <c r="BX136" s="166">
        <v>27</v>
      </c>
      <c r="BY136" s="166">
        <v>27</v>
      </c>
      <c r="BZ136" s="166">
        <v>27</v>
      </c>
      <c r="CA136" s="166">
        <v>26</v>
      </c>
      <c r="CB136" s="166">
        <v>26</v>
      </c>
      <c r="CC136" s="166">
        <v>26</v>
      </c>
      <c r="CD136" s="166">
        <v>23</v>
      </c>
      <c r="CE136" s="166">
        <v>24</v>
      </c>
      <c r="CF136" s="166">
        <v>23</v>
      </c>
      <c r="CG136" s="166">
        <v>24</v>
      </c>
      <c r="CH136" s="166">
        <v>24</v>
      </c>
      <c r="CI136" s="166">
        <v>26</v>
      </c>
      <c r="CJ136" s="166">
        <v>24</v>
      </c>
      <c r="CK136" s="166">
        <v>24</v>
      </c>
      <c r="CL136" s="166">
        <v>23</v>
      </c>
      <c r="CM136" s="166">
        <v>24</v>
      </c>
      <c r="CN136" s="166">
        <v>24</v>
      </c>
      <c r="CO136" s="166">
        <v>24</v>
      </c>
      <c r="CP136" s="166">
        <v>24</v>
      </c>
      <c r="CQ136" s="166">
        <v>24</v>
      </c>
      <c r="CR136" s="166">
        <v>23</v>
      </c>
      <c r="CS136" s="166">
        <v>22</v>
      </c>
      <c r="CT136" s="166">
        <v>24</v>
      </c>
      <c r="CU136" s="166">
        <v>23</v>
      </c>
      <c r="CV136" s="166">
        <v>23</v>
      </c>
      <c r="CW136" s="166">
        <v>23</v>
      </c>
      <c r="CX136" s="324">
        <v>22</v>
      </c>
      <c r="CY136" s="166">
        <v>21</v>
      </c>
      <c r="CZ136" s="166">
        <v>22</v>
      </c>
    </row>
    <row r="137" spans="1:104" ht="13.15" customHeight="1" x14ac:dyDescent="0.2">
      <c r="A137" s="81" t="str">
        <f t="shared" si="306"/>
        <v>La Palma Intercommunity Hospital - Client ID H3200</v>
      </c>
      <c r="B137" s="81" t="str">
        <f>B136</f>
        <v>PRIME EPO PLAN (Self-Insured)</v>
      </c>
      <c r="D137" s="20"/>
      <c r="E137" s="15"/>
      <c r="F137" s="69" t="s">
        <v>7</v>
      </c>
      <c r="G137" s="67">
        <f>SUM(G133:G136)</f>
        <v>230</v>
      </c>
      <c r="H137" s="70">
        <f>SUMPRODUCT(H133:H136,$G133:$G136)</f>
        <v>225393.30000000002</v>
      </c>
      <c r="I137" s="70">
        <f>SUMPRODUCT(I133:I136,$G133:$G136)</f>
        <v>203780.64</v>
      </c>
      <c r="J137" s="70">
        <f>SUMPRODUCT(J133:J136,$G133:$G136)</f>
        <v>21612.66</v>
      </c>
      <c r="K137" s="34"/>
      <c r="L137" s="34"/>
      <c r="M137" s="34"/>
      <c r="N137" s="67">
        <v>232</v>
      </c>
      <c r="O137" s="67">
        <v>233</v>
      </c>
      <c r="P137" s="67">
        <v>233</v>
      </c>
      <c r="Q137" s="67">
        <v>234</v>
      </c>
      <c r="R137" s="67">
        <v>233</v>
      </c>
      <c r="S137" s="67">
        <f t="shared" ref="S137:X137" si="307">SUM(S133:S136)</f>
        <v>230</v>
      </c>
      <c r="T137" s="67">
        <f t="shared" si="307"/>
        <v>231</v>
      </c>
      <c r="U137" s="67">
        <f t="shared" si="307"/>
        <v>231</v>
      </c>
      <c r="V137" s="67">
        <f t="shared" si="307"/>
        <v>220</v>
      </c>
      <c r="W137" s="67">
        <f t="shared" si="307"/>
        <v>222</v>
      </c>
      <c r="X137" s="67">
        <f t="shared" si="307"/>
        <v>220</v>
      </c>
      <c r="Y137" s="67">
        <f t="shared" ref="Y137:AD137" si="308">SUM(Y133:Y136)</f>
        <v>215</v>
      </c>
      <c r="Z137" s="67">
        <f t="shared" si="308"/>
        <v>225</v>
      </c>
      <c r="AA137" s="67">
        <f t="shared" si="308"/>
        <v>223</v>
      </c>
      <c r="AB137" s="67">
        <f t="shared" si="308"/>
        <v>225</v>
      </c>
      <c r="AC137" s="67">
        <f t="shared" si="308"/>
        <v>229</v>
      </c>
      <c r="AD137" s="67">
        <f t="shared" si="308"/>
        <v>230</v>
      </c>
      <c r="AE137" s="67">
        <f t="shared" ref="AE137:AJ137" si="309">SUM(AE133:AE136)</f>
        <v>224</v>
      </c>
      <c r="AF137" s="67">
        <f t="shared" si="309"/>
        <v>220</v>
      </c>
      <c r="AG137" s="67">
        <f t="shared" si="309"/>
        <v>223</v>
      </c>
      <c r="AH137" s="67">
        <f t="shared" si="309"/>
        <v>223</v>
      </c>
      <c r="AI137" s="67">
        <f t="shared" si="309"/>
        <v>225</v>
      </c>
      <c r="AJ137" s="67">
        <f t="shared" si="309"/>
        <v>228</v>
      </c>
      <c r="AK137" s="67">
        <f t="shared" ref="AK137:AP137" si="310">SUM(AK133:AK136)</f>
        <v>227</v>
      </c>
      <c r="AL137" s="67">
        <f t="shared" si="310"/>
        <v>226</v>
      </c>
      <c r="AM137" s="67">
        <f t="shared" si="310"/>
        <v>229</v>
      </c>
      <c r="AN137" s="67">
        <f t="shared" si="310"/>
        <v>227</v>
      </c>
      <c r="AO137" s="67">
        <f t="shared" si="310"/>
        <v>231</v>
      </c>
      <c r="AP137" s="67">
        <f t="shared" si="310"/>
        <v>226</v>
      </c>
      <c r="AQ137" s="67">
        <f t="shared" ref="AQ137:AV137" si="311">SUM(AQ133:AQ136)</f>
        <v>225</v>
      </c>
      <c r="AR137" s="67">
        <f t="shared" si="311"/>
        <v>225</v>
      </c>
      <c r="AS137" s="67">
        <f t="shared" si="311"/>
        <v>220</v>
      </c>
      <c r="AT137" s="67">
        <f t="shared" si="311"/>
        <v>214</v>
      </c>
      <c r="AU137" s="67">
        <f t="shared" si="311"/>
        <v>217</v>
      </c>
      <c r="AV137" s="67">
        <f t="shared" si="311"/>
        <v>209</v>
      </c>
      <c r="AW137" s="67">
        <f t="shared" ref="AW137:BB137" si="312">SUM(AW133:AW136)</f>
        <v>204</v>
      </c>
      <c r="AX137" s="67">
        <f t="shared" si="312"/>
        <v>206</v>
      </c>
      <c r="AY137" s="67">
        <f t="shared" si="312"/>
        <v>204</v>
      </c>
      <c r="AZ137" s="67">
        <f t="shared" si="312"/>
        <v>201</v>
      </c>
      <c r="BA137" s="67">
        <f t="shared" si="312"/>
        <v>202</v>
      </c>
      <c r="BB137" s="67">
        <f t="shared" si="312"/>
        <v>201</v>
      </c>
      <c r="BC137" s="67">
        <f t="shared" ref="BC137:BH137" si="313">SUM(BC133:BC136)</f>
        <v>202</v>
      </c>
      <c r="BD137" s="94">
        <f t="shared" si="313"/>
        <v>202</v>
      </c>
      <c r="BE137" s="67">
        <f t="shared" si="313"/>
        <v>200</v>
      </c>
      <c r="BF137" s="67">
        <f t="shared" si="313"/>
        <v>201</v>
      </c>
      <c r="BG137" s="67">
        <f t="shared" si="313"/>
        <v>203</v>
      </c>
      <c r="BH137" s="67">
        <f t="shared" si="313"/>
        <v>202</v>
      </c>
      <c r="BI137" s="67">
        <f t="shared" ref="BI137:BN137" si="314">SUM(BI133:BI136)</f>
        <v>201</v>
      </c>
      <c r="BJ137" s="67">
        <f t="shared" si="314"/>
        <v>207</v>
      </c>
      <c r="BK137" s="67">
        <f t="shared" si="314"/>
        <v>213</v>
      </c>
      <c r="BL137" s="67">
        <f t="shared" si="314"/>
        <v>206</v>
      </c>
      <c r="BM137" s="67">
        <f t="shared" si="314"/>
        <v>205</v>
      </c>
      <c r="BN137" s="67">
        <f t="shared" si="314"/>
        <v>199</v>
      </c>
      <c r="BO137" s="67">
        <f>SUM(BO133:BO136)</f>
        <v>199</v>
      </c>
      <c r="BP137" s="67">
        <f>SUM(BP133:BP136)</f>
        <v>198</v>
      </c>
      <c r="BQ137" s="67">
        <f>SUM(BQ133:BQ136)</f>
        <v>199</v>
      </c>
      <c r="BR137" s="67">
        <f>SUM(BR133:BR136)</f>
        <v>191</v>
      </c>
      <c r="BS137" s="67">
        <f>SUM(BS133:BS136)</f>
        <v>191</v>
      </c>
      <c r="BT137" s="94">
        <f t="shared" ref="BT137:BY137" si="315">SUM(BT133:BT136)</f>
        <v>193</v>
      </c>
      <c r="BU137" s="94">
        <f t="shared" si="315"/>
        <v>193</v>
      </c>
      <c r="BV137" s="94">
        <f t="shared" si="315"/>
        <v>195</v>
      </c>
      <c r="BW137" s="67">
        <f t="shared" si="315"/>
        <v>196</v>
      </c>
      <c r="BX137" s="67">
        <f t="shared" si="315"/>
        <v>200</v>
      </c>
      <c r="BY137" s="67">
        <f t="shared" si="315"/>
        <v>200</v>
      </c>
      <c r="BZ137" s="67">
        <f t="shared" ref="BZ137:CE137" si="316">SUM(BZ133:BZ136)</f>
        <v>200</v>
      </c>
      <c r="CA137" s="67">
        <f t="shared" si="316"/>
        <v>197</v>
      </c>
      <c r="CB137" s="67">
        <f t="shared" si="316"/>
        <v>197</v>
      </c>
      <c r="CC137" s="67">
        <f t="shared" si="316"/>
        <v>197</v>
      </c>
      <c r="CD137" s="67">
        <f t="shared" si="316"/>
        <v>189</v>
      </c>
      <c r="CE137" s="67">
        <f t="shared" si="316"/>
        <v>191</v>
      </c>
      <c r="CF137" s="67">
        <f t="shared" ref="CF137:CK137" si="317">SUM(CF133:CF136)</f>
        <v>198</v>
      </c>
      <c r="CG137" s="67">
        <f t="shared" si="317"/>
        <v>199</v>
      </c>
      <c r="CH137" s="67">
        <f t="shared" si="317"/>
        <v>208</v>
      </c>
      <c r="CI137" s="67">
        <f t="shared" si="317"/>
        <v>206</v>
      </c>
      <c r="CJ137" s="67">
        <f t="shared" si="317"/>
        <v>204</v>
      </c>
      <c r="CK137" s="67">
        <f t="shared" si="317"/>
        <v>208</v>
      </c>
      <c r="CL137" s="67">
        <f t="shared" ref="CL137:CQ137" si="318">SUM(CL133:CL136)</f>
        <v>201</v>
      </c>
      <c r="CM137" s="67">
        <f t="shared" si="318"/>
        <v>202</v>
      </c>
      <c r="CN137" s="67">
        <f t="shared" si="318"/>
        <v>204</v>
      </c>
      <c r="CO137" s="67">
        <f t="shared" si="318"/>
        <v>206</v>
      </c>
      <c r="CP137" s="67">
        <f t="shared" si="318"/>
        <v>206</v>
      </c>
      <c r="CQ137" s="67">
        <f t="shared" si="318"/>
        <v>209</v>
      </c>
      <c r="CR137" s="67">
        <f>SUM(CR133:CR136)</f>
        <v>212</v>
      </c>
      <c r="CS137" s="67">
        <f>SUM(CS133:CS136)</f>
        <v>211</v>
      </c>
      <c r="CT137" s="67">
        <f>SUM(CT133:CT136)</f>
        <v>225</v>
      </c>
      <c r="CU137" s="67">
        <v>227</v>
      </c>
      <c r="CV137" s="67">
        <f>SUM(CV133:CV136)</f>
        <v>225</v>
      </c>
      <c r="CW137" s="67">
        <f>SUM(CW133:CW136)</f>
        <v>224</v>
      </c>
      <c r="CX137" s="94">
        <f>SUM(CX133:CX136)</f>
        <v>222</v>
      </c>
      <c r="CY137" s="67">
        <f>SUM(CY133:CY136)</f>
        <v>223</v>
      </c>
      <c r="CZ137" s="67">
        <f>SUM(CZ133:CZ136)</f>
        <v>230</v>
      </c>
    </row>
    <row r="138" spans="1:104" s="14" customFormat="1" ht="13.15" customHeight="1" x14ac:dyDescent="0.2">
      <c r="A138" s="81" t="str">
        <f t="shared" si="306"/>
        <v>La Palma Intercommunity Hospital - Client ID H3200</v>
      </c>
      <c r="B138" s="81" t="str">
        <f>B137</f>
        <v>PRIME EPO PLAN (Self-Insured)</v>
      </c>
      <c r="C138" s="81"/>
      <c r="D138" s="20"/>
      <c r="E138" s="15"/>
      <c r="F138" s="12"/>
      <c r="G138" s="16"/>
      <c r="H138" s="21"/>
      <c r="I138" s="21"/>
      <c r="J138" s="21"/>
      <c r="K138" s="135"/>
      <c r="L138" s="135"/>
      <c r="M138" s="135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</row>
    <row r="139" spans="1:104" s="14" customFormat="1" ht="13.15" customHeight="1" x14ac:dyDescent="0.2">
      <c r="A139" s="81" t="str">
        <f t="shared" si="306"/>
        <v>La Palma Intercommunity Hospital - Client ID H3200</v>
      </c>
      <c r="B139" s="81" t="str">
        <f>D139</f>
        <v xml:space="preserve">PRIME VALUE PLAN (Self-Insured) </v>
      </c>
      <c r="C139" s="81" t="str">
        <f>A139&amp;B139&amp;F139</f>
        <v>La Palma Intercommunity Hospital - Client ID H3200PRIME VALUE PLAN (Self-Insured) EE</v>
      </c>
      <c r="D139" s="64" t="s">
        <v>22</v>
      </c>
      <c r="E139" s="65" t="str">
        <f>E4</f>
        <v>1/1/25 - 12/31/25</v>
      </c>
      <c r="F139" s="66" t="s">
        <v>11</v>
      </c>
      <c r="G139" s="165">
        <v>15</v>
      </c>
      <c r="H139" s="152">
        <v>518.77</v>
      </c>
      <c r="I139" s="152">
        <v>405.57</v>
      </c>
      <c r="J139" s="152">
        <v>113.2</v>
      </c>
      <c r="K139" s="27"/>
      <c r="L139" s="27"/>
      <c r="M139" s="27"/>
      <c r="N139" s="165">
        <v>14</v>
      </c>
      <c r="O139" s="165">
        <v>15</v>
      </c>
      <c r="P139" s="165">
        <v>16</v>
      </c>
      <c r="Q139" s="165">
        <v>15</v>
      </c>
      <c r="R139" s="165">
        <v>14</v>
      </c>
      <c r="S139" s="165">
        <v>14</v>
      </c>
      <c r="T139" s="165">
        <v>12</v>
      </c>
      <c r="U139" s="165">
        <v>11</v>
      </c>
      <c r="V139" s="165">
        <v>10</v>
      </c>
      <c r="W139" s="165">
        <v>10</v>
      </c>
      <c r="X139" s="165">
        <v>11</v>
      </c>
      <c r="Y139" s="165">
        <v>12</v>
      </c>
      <c r="Z139" s="165">
        <v>13</v>
      </c>
      <c r="AA139" s="165">
        <v>13</v>
      </c>
      <c r="AB139" s="165">
        <v>12</v>
      </c>
      <c r="AC139" s="165">
        <v>12</v>
      </c>
      <c r="AD139" s="165">
        <v>14</v>
      </c>
      <c r="AE139" s="165">
        <v>13</v>
      </c>
      <c r="AF139" s="165">
        <v>13</v>
      </c>
      <c r="AG139" s="165">
        <v>13</v>
      </c>
      <c r="AH139" s="165">
        <v>12</v>
      </c>
      <c r="AI139" s="165">
        <v>12</v>
      </c>
      <c r="AJ139" s="165">
        <v>12</v>
      </c>
      <c r="AK139" s="165">
        <v>11</v>
      </c>
      <c r="AL139" s="165">
        <v>9</v>
      </c>
      <c r="AM139" s="165">
        <v>8</v>
      </c>
      <c r="AN139" s="165">
        <v>10</v>
      </c>
      <c r="AO139" s="165">
        <v>10</v>
      </c>
      <c r="AP139" s="165">
        <v>14</v>
      </c>
      <c r="AQ139" s="165">
        <v>13</v>
      </c>
      <c r="AR139" s="165">
        <v>12</v>
      </c>
      <c r="AS139" s="165">
        <v>12</v>
      </c>
      <c r="AT139" s="165">
        <v>11</v>
      </c>
      <c r="AU139" s="165">
        <v>12</v>
      </c>
      <c r="AV139" s="165">
        <v>12</v>
      </c>
      <c r="AW139" s="165">
        <v>10</v>
      </c>
      <c r="AX139" s="165">
        <v>11</v>
      </c>
      <c r="AY139" s="165">
        <v>11</v>
      </c>
      <c r="AZ139" s="165">
        <v>11</v>
      </c>
      <c r="BA139" s="165">
        <v>10</v>
      </c>
      <c r="BB139" s="165">
        <v>11</v>
      </c>
      <c r="BC139" s="165">
        <v>11</v>
      </c>
      <c r="BD139" s="240">
        <v>11</v>
      </c>
      <c r="BE139" s="165">
        <v>9</v>
      </c>
      <c r="BF139" s="165">
        <v>9</v>
      </c>
      <c r="BG139" s="165">
        <v>10</v>
      </c>
      <c r="BH139" s="165">
        <v>11</v>
      </c>
      <c r="BI139" s="165">
        <v>11</v>
      </c>
      <c r="BJ139" s="165">
        <v>11</v>
      </c>
      <c r="BK139" s="165">
        <v>12</v>
      </c>
      <c r="BL139" s="165">
        <v>14</v>
      </c>
      <c r="BM139" s="165">
        <v>16</v>
      </c>
      <c r="BN139" s="165">
        <v>15</v>
      </c>
      <c r="BO139" s="165">
        <v>13</v>
      </c>
      <c r="BP139" s="165">
        <v>13</v>
      </c>
      <c r="BQ139" s="165">
        <v>12</v>
      </c>
      <c r="BR139" s="165">
        <v>12</v>
      </c>
      <c r="BS139" s="165">
        <v>13</v>
      </c>
      <c r="BT139" s="240">
        <v>13</v>
      </c>
      <c r="BU139" s="240">
        <v>14</v>
      </c>
      <c r="BV139" s="240">
        <v>13</v>
      </c>
      <c r="BW139" s="165">
        <v>14</v>
      </c>
      <c r="BX139" s="165">
        <v>16</v>
      </c>
      <c r="BY139" s="165">
        <v>16</v>
      </c>
      <c r="BZ139" s="165">
        <v>16</v>
      </c>
      <c r="CA139" s="165">
        <v>16</v>
      </c>
      <c r="CB139" s="165">
        <v>15</v>
      </c>
      <c r="CC139" s="165">
        <v>16</v>
      </c>
      <c r="CD139" s="165">
        <v>16</v>
      </c>
      <c r="CE139" s="165">
        <v>18</v>
      </c>
      <c r="CF139" s="165">
        <v>19</v>
      </c>
      <c r="CG139" s="165">
        <v>19</v>
      </c>
      <c r="CH139" s="165">
        <v>21</v>
      </c>
      <c r="CI139" s="165">
        <v>19</v>
      </c>
      <c r="CJ139" s="165">
        <v>18</v>
      </c>
      <c r="CK139" s="165">
        <v>17</v>
      </c>
      <c r="CL139" s="165">
        <v>19</v>
      </c>
      <c r="CM139" s="165">
        <v>17</v>
      </c>
      <c r="CN139" s="165">
        <v>15</v>
      </c>
      <c r="CO139" s="165">
        <v>16</v>
      </c>
      <c r="CP139" s="165">
        <v>17</v>
      </c>
      <c r="CQ139" s="165">
        <v>17</v>
      </c>
      <c r="CR139" s="165">
        <v>16</v>
      </c>
      <c r="CS139" s="165">
        <v>18</v>
      </c>
      <c r="CT139" s="165">
        <v>15</v>
      </c>
      <c r="CU139" s="165">
        <v>16</v>
      </c>
      <c r="CV139" s="165">
        <v>15</v>
      </c>
      <c r="CW139" s="165">
        <v>17</v>
      </c>
      <c r="CX139" s="323">
        <v>17</v>
      </c>
      <c r="CY139" s="165">
        <v>16</v>
      </c>
      <c r="CZ139" s="165">
        <v>15</v>
      </c>
    </row>
    <row r="140" spans="1:104" s="14" customFormat="1" ht="13.15" customHeight="1" x14ac:dyDescent="0.2">
      <c r="A140" s="81" t="str">
        <f t="shared" si="306"/>
        <v>La Palma Intercommunity Hospital - Client ID H3200</v>
      </c>
      <c r="B140" s="81" t="str">
        <f t="shared" ref="B140:B148" si="319">B139</f>
        <v xml:space="preserve">PRIME VALUE PLAN (Self-Insured) </v>
      </c>
      <c r="C140" s="81" t="str">
        <f>A140&amp;B140&amp;F140</f>
        <v>La Palma Intercommunity Hospital - Client ID H3200PRIME VALUE PLAN (Self-Insured) EE &amp; Spouse</v>
      </c>
      <c r="D140" s="22"/>
      <c r="E140" s="15"/>
      <c r="F140" s="66" t="s">
        <v>18</v>
      </c>
      <c r="G140" s="165">
        <v>2</v>
      </c>
      <c r="H140" s="152">
        <v>1037.57</v>
      </c>
      <c r="I140" s="152">
        <f>+H140-J140</f>
        <v>796.58999999999992</v>
      </c>
      <c r="J140" s="152">
        <v>240.98000000000002</v>
      </c>
      <c r="K140" s="27"/>
      <c r="L140" s="27"/>
      <c r="M140" s="27"/>
      <c r="N140" s="165">
        <v>0</v>
      </c>
      <c r="O140" s="165">
        <v>0</v>
      </c>
      <c r="P140" s="165">
        <v>0</v>
      </c>
      <c r="Q140" s="165">
        <v>0</v>
      </c>
      <c r="R140" s="165">
        <v>0</v>
      </c>
      <c r="S140" s="165">
        <v>0</v>
      </c>
      <c r="T140" s="165">
        <v>0</v>
      </c>
      <c r="U140" s="165">
        <v>0</v>
      </c>
      <c r="V140" s="165">
        <v>0</v>
      </c>
      <c r="W140" s="165">
        <v>0</v>
      </c>
      <c r="X140" s="165">
        <v>0</v>
      </c>
      <c r="Y140" s="165">
        <v>0</v>
      </c>
      <c r="Z140" s="165">
        <v>0</v>
      </c>
      <c r="AA140" s="165">
        <v>0</v>
      </c>
      <c r="AB140" s="165">
        <v>0</v>
      </c>
      <c r="AC140" s="165">
        <v>0</v>
      </c>
      <c r="AD140" s="165">
        <v>0</v>
      </c>
      <c r="AE140" s="165">
        <v>0</v>
      </c>
      <c r="AF140" s="165">
        <v>0</v>
      </c>
      <c r="AG140" s="165">
        <v>0</v>
      </c>
      <c r="AH140" s="165">
        <v>0</v>
      </c>
      <c r="AI140" s="165">
        <v>0</v>
      </c>
      <c r="AJ140" s="165">
        <v>0</v>
      </c>
      <c r="AK140" s="165">
        <v>0</v>
      </c>
      <c r="AL140" s="165">
        <v>1</v>
      </c>
      <c r="AM140" s="165">
        <v>1</v>
      </c>
      <c r="AN140" s="165">
        <v>1</v>
      </c>
      <c r="AO140" s="165">
        <v>1</v>
      </c>
      <c r="AP140" s="165">
        <v>1</v>
      </c>
      <c r="AQ140" s="165">
        <v>1</v>
      </c>
      <c r="AR140" s="165">
        <v>1</v>
      </c>
      <c r="AS140" s="165">
        <v>1</v>
      </c>
      <c r="AT140" s="165">
        <v>0</v>
      </c>
      <c r="AU140" s="165">
        <v>0</v>
      </c>
      <c r="AV140" s="165">
        <v>0</v>
      </c>
      <c r="AW140" s="165">
        <v>0</v>
      </c>
      <c r="AX140" s="165">
        <v>0</v>
      </c>
      <c r="AY140" s="165">
        <v>0</v>
      </c>
      <c r="AZ140" s="165">
        <v>0</v>
      </c>
      <c r="BA140" s="165">
        <v>0</v>
      </c>
      <c r="BB140" s="165">
        <v>0</v>
      </c>
      <c r="BC140" s="165">
        <v>0</v>
      </c>
      <c r="BD140" s="240">
        <v>0</v>
      </c>
      <c r="BE140" s="165">
        <v>0</v>
      </c>
      <c r="BF140" s="165">
        <v>0</v>
      </c>
      <c r="BG140" s="165">
        <v>1</v>
      </c>
      <c r="BH140" s="165">
        <v>1</v>
      </c>
      <c r="BI140" s="165">
        <v>1</v>
      </c>
      <c r="BJ140" s="165">
        <v>1</v>
      </c>
      <c r="BK140" s="165">
        <v>0</v>
      </c>
      <c r="BL140" s="165">
        <v>1</v>
      </c>
      <c r="BM140" s="165">
        <v>1</v>
      </c>
      <c r="BN140" s="165">
        <v>1</v>
      </c>
      <c r="BO140" s="165">
        <v>1</v>
      </c>
      <c r="BP140" s="165">
        <v>1</v>
      </c>
      <c r="BQ140" s="165">
        <v>1</v>
      </c>
      <c r="BR140" s="165">
        <v>1</v>
      </c>
      <c r="BS140" s="165">
        <v>1</v>
      </c>
      <c r="BT140" s="240">
        <v>1</v>
      </c>
      <c r="BU140" s="240">
        <v>1</v>
      </c>
      <c r="BV140" s="240">
        <v>2</v>
      </c>
      <c r="BW140" s="165">
        <v>2</v>
      </c>
      <c r="BX140" s="165">
        <v>2</v>
      </c>
      <c r="BY140" s="165">
        <v>2</v>
      </c>
      <c r="BZ140" s="165">
        <v>2</v>
      </c>
      <c r="CA140" s="165">
        <v>3</v>
      </c>
      <c r="CB140" s="165">
        <v>3</v>
      </c>
      <c r="CC140" s="165">
        <v>3</v>
      </c>
      <c r="CD140" s="165">
        <v>2</v>
      </c>
      <c r="CE140" s="165">
        <v>2</v>
      </c>
      <c r="CF140" s="165">
        <v>2</v>
      </c>
      <c r="CG140" s="165">
        <v>2</v>
      </c>
      <c r="CH140" s="165">
        <v>3</v>
      </c>
      <c r="CI140" s="165">
        <v>3</v>
      </c>
      <c r="CJ140" s="165">
        <v>3</v>
      </c>
      <c r="CK140" s="165">
        <v>3</v>
      </c>
      <c r="CL140" s="165">
        <v>2</v>
      </c>
      <c r="CM140" s="165">
        <v>2</v>
      </c>
      <c r="CN140" s="165">
        <v>3</v>
      </c>
      <c r="CO140" s="165">
        <v>4</v>
      </c>
      <c r="CP140" s="165">
        <v>4</v>
      </c>
      <c r="CQ140" s="165">
        <v>4</v>
      </c>
      <c r="CR140" s="165">
        <v>3</v>
      </c>
      <c r="CS140" s="165">
        <v>3</v>
      </c>
      <c r="CT140" s="165">
        <v>2</v>
      </c>
      <c r="CU140" s="165">
        <v>2</v>
      </c>
      <c r="CV140" s="165">
        <v>2</v>
      </c>
      <c r="CW140" s="165">
        <v>2</v>
      </c>
      <c r="CX140" s="323">
        <v>2</v>
      </c>
      <c r="CY140" s="165">
        <v>2</v>
      </c>
      <c r="CZ140" s="165">
        <v>2</v>
      </c>
    </row>
    <row r="141" spans="1:104" s="14" customFormat="1" ht="13.15" customHeight="1" x14ac:dyDescent="0.2">
      <c r="A141" s="81" t="str">
        <f t="shared" si="306"/>
        <v>La Palma Intercommunity Hospital - Client ID H3200</v>
      </c>
      <c r="B141" s="81" t="str">
        <f t="shared" si="319"/>
        <v xml:space="preserve">PRIME VALUE PLAN (Self-Insured) </v>
      </c>
      <c r="C141" s="81" t="str">
        <f>A141&amp;B141&amp;F141</f>
        <v>La Palma Intercommunity Hospital - Client ID H3200PRIME VALUE PLAN (Self-Insured) EE &amp; Child(ren)</v>
      </c>
      <c r="D141" s="22"/>
      <c r="E141" s="15"/>
      <c r="F141" s="66" t="s">
        <v>19</v>
      </c>
      <c r="G141" s="165">
        <v>2</v>
      </c>
      <c r="H141" s="152">
        <v>933.8</v>
      </c>
      <c r="I141" s="152">
        <f>+H141-J141</f>
        <v>732.57999999999993</v>
      </c>
      <c r="J141" s="152">
        <v>201.22000000000003</v>
      </c>
      <c r="K141" s="27"/>
      <c r="L141" s="27"/>
      <c r="M141" s="27"/>
      <c r="N141" s="165">
        <v>2</v>
      </c>
      <c r="O141" s="165">
        <v>2</v>
      </c>
      <c r="P141" s="165">
        <v>2</v>
      </c>
      <c r="Q141" s="165">
        <v>0</v>
      </c>
      <c r="R141" s="165">
        <v>0</v>
      </c>
      <c r="S141" s="165">
        <v>0</v>
      </c>
      <c r="T141" s="165">
        <v>0</v>
      </c>
      <c r="U141" s="165">
        <v>0</v>
      </c>
      <c r="V141" s="165">
        <v>0</v>
      </c>
      <c r="W141" s="165">
        <v>1</v>
      </c>
      <c r="X141" s="165">
        <v>1</v>
      </c>
      <c r="Y141" s="165">
        <v>1</v>
      </c>
      <c r="Z141" s="165">
        <v>2</v>
      </c>
      <c r="AA141" s="165">
        <v>2</v>
      </c>
      <c r="AB141" s="165">
        <v>2</v>
      </c>
      <c r="AC141" s="165">
        <v>2</v>
      </c>
      <c r="AD141" s="165">
        <v>2</v>
      </c>
      <c r="AE141" s="165">
        <v>2</v>
      </c>
      <c r="AF141" s="165">
        <v>1</v>
      </c>
      <c r="AG141" s="165">
        <v>1</v>
      </c>
      <c r="AH141" s="165">
        <v>1</v>
      </c>
      <c r="AI141" s="165">
        <v>1</v>
      </c>
      <c r="AJ141" s="165">
        <v>1</v>
      </c>
      <c r="AK141" s="165">
        <v>1</v>
      </c>
      <c r="AL141" s="165">
        <v>1</v>
      </c>
      <c r="AM141" s="165">
        <v>0</v>
      </c>
      <c r="AN141" s="165">
        <v>0</v>
      </c>
      <c r="AO141" s="165">
        <v>0</v>
      </c>
      <c r="AP141" s="165">
        <v>2</v>
      </c>
      <c r="AQ141" s="165">
        <v>2</v>
      </c>
      <c r="AR141" s="165">
        <v>2</v>
      </c>
      <c r="AS141" s="165">
        <v>2</v>
      </c>
      <c r="AT141" s="165">
        <v>2</v>
      </c>
      <c r="AU141" s="165">
        <v>1</v>
      </c>
      <c r="AV141" s="165">
        <v>1</v>
      </c>
      <c r="AW141" s="165">
        <v>0</v>
      </c>
      <c r="AX141" s="165">
        <v>0</v>
      </c>
      <c r="AY141" s="165">
        <v>0</v>
      </c>
      <c r="AZ141" s="165">
        <v>0</v>
      </c>
      <c r="BA141" s="165">
        <v>0</v>
      </c>
      <c r="BB141" s="165">
        <v>0</v>
      </c>
      <c r="BC141" s="165">
        <v>0</v>
      </c>
      <c r="BD141" s="240">
        <v>0</v>
      </c>
      <c r="BE141" s="165">
        <v>0</v>
      </c>
      <c r="BF141" s="165">
        <v>0</v>
      </c>
      <c r="BG141" s="165">
        <v>0</v>
      </c>
      <c r="BH141" s="165">
        <v>0</v>
      </c>
      <c r="BI141" s="165">
        <v>0</v>
      </c>
      <c r="BJ141" s="165">
        <v>0</v>
      </c>
      <c r="BK141" s="165">
        <v>0</v>
      </c>
      <c r="BL141" s="165">
        <v>0</v>
      </c>
      <c r="BM141" s="165">
        <v>0</v>
      </c>
      <c r="BN141" s="165">
        <v>0</v>
      </c>
      <c r="BO141" s="165">
        <v>0</v>
      </c>
      <c r="BP141" s="165">
        <v>0</v>
      </c>
      <c r="BQ141" s="165">
        <v>0</v>
      </c>
      <c r="BR141" s="165">
        <v>1</v>
      </c>
      <c r="BS141" s="165">
        <v>1</v>
      </c>
      <c r="BT141" s="240">
        <v>1</v>
      </c>
      <c r="BU141" s="240">
        <v>1</v>
      </c>
      <c r="BV141" s="240">
        <v>4</v>
      </c>
      <c r="BW141" s="165">
        <v>4</v>
      </c>
      <c r="BX141" s="165">
        <v>4</v>
      </c>
      <c r="BY141" s="165">
        <v>4</v>
      </c>
      <c r="BZ141" s="165">
        <v>4</v>
      </c>
      <c r="CA141" s="165">
        <v>4</v>
      </c>
      <c r="CB141" s="165">
        <v>4</v>
      </c>
      <c r="CC141" s="165">
        <v>4</v>
      </c>
      <c r="CD141" s="165">
        <v>5</v>
      </c>
      <c r="CE141" s="165">
        <v>6</v>
      </c>
      <c r="CF141" s="165">
        <v>6</v>
      </c>
      <c r="CG141" s="165">
        <v>6</v>
      </c>
      <c r="CH141" s="165">
        <v>5</v>
      </c>
      <c r="CI141" s="165">
        <v>5</v>
      </c>
      <c r="CJ141" s="165">
        <v>5</v>
      </c>
      <c r="CK141" s="165">
        <v>4</v>
      </c>
      <c r="CL141" s="165">
        <v>3</v>
      </c>
      <c r="CM141" s="165">
        <v>4</v>
      </c>
      <c r="CN141" s="165">
        <v>5</v>
      </c>
      <c r="CO141" s="165">
        <v>4</v>
      </c>
      <c r="CP141" s="165">
        <v>4</v>
      </c>
      <c r="CQ141" s="165">
        <v>3</v>
      </c>
      <c r="CR141" s="165">
        <v>3</v>
      </c>
      <c r="CS141" s="165">
        <v>3</v>
      </c>
      <c r="CT141" s="165">
        <v>2</v>
      </c>
      <c r="CU141" s="165">
        <v>2</v>
      </c>
      <c r="CV141" s="165">
        <v>2</v>
      </c>
      <c r="CW141" s="165">
        <v>2</v>
      </c>
      <c r="CX141" s="323">
        <v>2</v>
      </c>
      <c r="CY141" s="165">
        <v>2</v>
      </c>
      <c r="CZ141" s="165">
        <v>2</v>
      </c>
    </row>
    <row r="142" spans="1:104" s="14" customFormat="1" ht="13.15" customHeight="1" x14ac:dyDescent="0.2">
      <c r="A142" s="81" t="str">
        <f t="shared" si="306"/>
        <v>La Palma Intercommunity Hospital - Client ID H3200</v>
      </c>
      <c r="B142" s="81" t="str">
        <f t="shared" si="319"/>
        <v xml:space="preserve">PRIME VALUE PLAN (Self-Insured) </v>
      </c>
      <c r="C142" s="81" t="str">
        <f>A142&amp;B142&amp;F142</f>
        <v>La Palma Intercommunity Hospital - Client ID H3200PRIME VALUE PLAN (Self-Insured) EE &amp; Family</v>
      </c>
      <c r="D142" s="22"/>
      <c r="E142" s="15"/>
      <c r="F142" s="66" t="s">
        <v>12</v>
      </c>
      <c r="G142" s="166">
        <v>3</v>
      </c>
      <c r="H142" s="153">
        <v>1556.37</v>
      </c>
      <c r="I142" s="153">
        <f>+H142-J142</f>
        <v>1154.78</v>
      </c>
      <c r="J142" s="153">
        <v>401.58999999999992</v>
      </c>
      <c r="K142" s="134"/>
      <c r="L142" s="134"/>
      <c r="M142" s="134"/>
      <c r="N142" s="166">
        <v>3</v>
      </c>
      <c r="O142" s="166">
        <v>3</v>
      </c>
      <c r="P142" s="166">
        <v>4</v>
      </c>
      <c r="Q142" s="166">
        <v>4</v>
      </c>
      <c r="R142" s="166">
        <v>4</v>
      </c>
      <c r="S142" s="166">
        <v>4</v>
      </c>
      <c r="T142" s="166">
        <v>4</v>
      </c>
      <c r="U142" s="166">
        <v>4</v>
      </c>
      <c r="V142" s="166">
        <v>4</v>
      </c>
      <c r="W142" s="166">
        <v>3</v>
      </c>
      <c r="X142" s="166">
        <v>3</v>
      </c>
      <c r="Y142" s="166">
        <v>3</v>
      </c>
      <c r="Z142" s="166">
        <v>0</v>
      </c>
      <c r="AA142" s="166">
        <v>0</v>
      </c>
      <c r="AB142" s="166">
        <v>0</v>
      </c>
      <c r="AC142" s="166">
        <v>0</v>
      </c>
      <c r="AD142" s="166">
        <v>1</v>
      </c>
      <c r="AE142" s="166">
        <v>1</v>
      </c>
      <c r="AF142" s="166">
        <v>0</v>
      </c>
      <c r="AG142" s="166">
        <v>0</v>
      </c>
      <c r="AH142" s="166">
        <v>0</v>
      </c>
      <c r="AI142" s="166">
        <v>0</v>
      </c>
      <c r="AJ142" s="166">
        <v>0</v>
      </c>
      <c r="AK142" s="166">
        <v>0</v>
      </c>
      <c r="AL142" s="166">
        <v>1</v>
      </c>
      <c r="AM142" s="166">
        <v>0</v>
      </c>
      <c r="AN142" s="166">
        <v>0</v>
      </c>
      <c r="AO142" s="166">
        <v>0</v>
      </c>
      <c r="AP142" s="166">
        <v>0</v>
      </c>
      <c r="AQ142" s="166">
        <v>0</v>
      </c>
      <c r="AR142" s="166">
        <v>0</v>
      </c>
      <c r="AS142" s="166">
        <v>0</v>
      </c>
      <c r="AT142" s="166">
        <v>0</v>
      </c>
      <c r="AU142" s="166">
        <v>0</v>
      </c>
      <c r="AV142" s="166">
        <v>0</v>
      </c>
      <c r="AW142" s="166">
        <v>0</v>
      </c>
      <c r="AX142" s="166">
        <v>0</v>
      </c>
      <c r="AY142" s="166">
        <v>0</v>
      </c>
      <c r="AZ142" s="166">
        <v>0</v>
      </c>
      <c r="BA142" s="166">
        <v>0</v>
      </c>
      <c r="BB142" s="166">
        <v>0</v>
      </c>
      <c r="BC142" s="166">
        <v>0</v>
      </c>
      <c r="BD142" s="241">
        <v>0</v>
      </c>
      <c r="BE142" s="166">
        <v>0</v>
      </c>
      <c r="BF142" s="166">
        <v>0</v>
      </c>
      <c r="BG142" s="166">
        <v>0</v>
      </c>
      <c r="BH142" s="166">
        <v>0</v>
      </c>
      <c r="BI142" s="166">
        <v>0</v>
      </c>
      <c r="BJ142" s="166">
        <v>0</v>
      </c>
      <c r="BK142" s="166">
        <v>0</v>
      </c>
      <c r="BL142" s="166">
        <v>0</v>
      </c>
      <c r="BM142" s="166">
        <v>0</v>
      </c>
      <c r="BN142" s="166">
        <v>0</v>
      </c>
      <c r="BO142" s="166">
        <v>1</v>
      </c>
      <c r="BP142" s="166">
        <v>1</v>
      </c>
      <c r="BQ142" s="166">
        <v>1</v>
      </c>
      <c r="BR142" s="166">
        <v>1</v>
      </c>
      <c r="BS142" s="166">
        <v>1</v>
      </c>
      <c r="BT142" s="241">
        <v>1</v>
      </c>
      <c r="BU142" s="241">
        <v>1</v>
      </c>
      <c r="BV142" s="241">
        <v>0</v>
      </c>
      <c r="BW142" s="166">
        <v>0</v>
      </c>
      <c r="BX142" s="166">
        <v>0</v>
      </c>
      <c r="BY142" s="166">
        <v>0</v>
      </c>
      <c r="BZ142" s="166">
        <v>0</v>
      </c>
      <c r="CA142" s="166">
        <v>1</v>
      </c>
      <c r="CB142" s="166">
        <v>2</v>
      </c>
      <c r="CC142" s="166">
        <v>2</v>
      </c>
      <c r="CD142" s="166">
        <v>2</v>
      </c>
      <c r="CE142" s="166">
        <v>2</v>
      </c>
      <c r="CF142" s="166">
        <v>2</v>
      </c>
      <c r="CG142" s="166">
        <v>2</v>
      </c>
      <c r="CH142" s="166">
        <v>2</v>
      </c>
      <c r="CI142" s="166">
        <v>2</v>
      </c>
      <c r="CJ142" s="166">
        <v>2</v>
      </c>
      <c r="CK142" s="166">
        <v>2</v>
      </c>
      <c r="CL142" s="166">
        <v>3</v>
      </c>
      <c r="CM142" s="166">
        <v>3</v>
      </c>
      <c r="CN142" s="166">
        <v>2</v>
      </c>
      <c r="CO142" s="166">
        <v>2</v>
      </c>
      <c r="CP142" s="166">
        <v>2</v>
      </c>
      <c r="CQ142" s="166">
        <v>2</v>
      </c>
      <c r="CR142" s="166">
        <v>4</v>
      </c>
      <c r="CS142" s="166">
        <v>4</v>
      </c>
      <c r="CT142" s="166">
        <v>3</v>
      </c>
      <c r="CU142" s="166">
        <v>5</v>
      </c>
      <c r="CV142" s="166">
        <v>4</v>
      </c>
      <c r="CW142" s="166">
        <v>3</v>
      </c>
      <c r="CX142" s="324">
        <v>3</v>
      </c>
      <c r="CY142" s="166">
        <v>3</v>
      </c>
      <c r="CZ142" s="166">
        <v>3</v>
      </c>
    </row>
    <row r="143" spans="1:104" s="14" customFormat="1" ht="13.15" customHeight="1" x14ac:dyDescent="0.2">
      <c r="A143" s="81" t="str">
        <f t="shared" si="306"/>
        <v>La Palma Intercommunity Hospital - Client ID H3200</v>
      </c>
      <c r="B143" s="81" t="str">
        <f t="shared" si="319"/>
        <v xml:space="preserve">PRIME VALUE PLAN (Self-Insured) </v>
      </c>
      <c r="C143" s="81"/>
      <c r="D143" s="20"/>
      <c r="E143" s="15"/>
      <c r="F143" s="69" t="s">
        <v>7</v>
      </c>
      <c r="G143" s="67">
        <f>SUM(G139:G142)</f>
        <v>22</v>
      </c>
      <c r="H143" s="70">
        <f>SUMPRODUCT(H139:H142,$G139:$G142)</f>
        <v>16393.399999999998</v>
      </c>
      <c r="I143" s="70">
        <f>SUMPRODUCT(I139:I142,$G139:$G142)</f>
        <v>12606.23</v>
      </c>
      <c r="J143" s="70">
        <f>SUMPRODUCT(J139:J142,$G139:$G142)</f>
        <v>3787.17</v>
      </c>
      <c r="K143" s="34"/>
      <c r="L143" s="34"/>
      <c r="M143" s="34"/>
      <c r="N143" s="67">
        <v>19</v>
      </c>
      <c r="O143" s="67">
        <v>20</v>
      </c>
      <c r="P143" s="67">
        <v>22</v>
      </c>
      <c r="Q143" s="67">
        <v>19</v>
      </c>
      <c r="R143" s="67">
        <v>18</v>
      </c>
      <c r="S143" s="67">
        <f t="shared" ref="S143:X143" si="320">SUM(S139:S142)</f>
        <v>18</v>
      </c>
      <c r="T143" s="67">
        <f t="shared" si="320"/>
        <v>16</v>
      </c>
      <c r="U143" s="67">
        <f t="shared" si="320"/>
        <v>15</v>
      </c>
      <c r="V143" s="67">
        <f t="shared" si="320"/>
        <v>14</v>
      </c>
      <c r="W143" s="67">
        <f t="shared" si="320"/>
        <v>14</v>
      </c>
      <c r="X143" s="67">
        <f t="shared" si="320"/>
        <v>15</v>
      </c>
      <c r="Y143" s="67">
        <f t="shared" ref="Y143:AD143" si="321">SUM(Y139:Y142)</f>
        <v>16</v>
      </c>
      <c r="Z143" s="67">
        <f t="shared" si="321"/>
        <v>15</v>
      </c>
      <c r="AA143" s="67">
        <f t="shared" si="321"/>
        <v>15</v>
      </c>
      <c r="AB143" s="67">
        <f t="shared" si="321"/>
        <v>14</v>
      </c>
      <c r="AC143" s="67">
        <f t="shared" si="321"/>
        <v>14</v>
      </c>
      <c r="AD143" s="67">
        <f t="shared" si="321"/>
        <v>17</v>
      </c>
      <c r="AE143" s="67">
        <f t="shared" ref="AE143:AJ143" si="322">SUM(AE139:AE142)</f>
        <v>16</v>
      </c>
      <c r="AF143" s="67">
        <f t="shared" si="322"/>
        <v>14</v>
      </c>
      <c r="AG143" s="67">
        <f t="shared" si="322"/>
        <v>14</v>
      </c>
      <c r="AH143" s="67">
        <f t="shared" si="322"/>
        <v>13</v>
      </c>
      <c r="AI143" s="67">
        <f t="shared" si="322"/>
        <v>13</v>
      </c>
      <c r="AJ143" s="67">
        <f t="shared" si="322"/>
        <v>13</v>
      </c>
      <c r="AK143" s="67">
        <f t="shared" ref="AK143:AP143" si="323">SUM(AK139:AK142)</f>
        <v>12</v>
      </c>
      <c r="AL143" s="67">
        <f t="shared" si="323"/>
        <v>12</v>
      </c>
      <c r="AM143" s="67">
        <f t="shared" si="323"/>
        <v>9</v>
      </c>
      <c r="AN143" s="67">
        <f t="shared" si="323"/>
        <v>11</v>
      </c>
      <c r="AO143" s="67">
        <f t="shared" si="323"/>
        <v>11</v>
      </c>
      <c r="AP143" s="67">
        <f t="shared" si="323"/>
        <v>17</v>
      </c>
      <c r="AQ143" s="67">
        <f t="shared" ref="AQ143:AV143" si="324">SUM(AQ139:AQ142)</f>
        <v>16</v>
      </c>
      <c r="AR143" s="67">
        <f t="shared" si="324"/>
        <v>15</v>
      </c>
      <c r="AS143" s="67">
        <f t="shared" si="324"/>
        <v>15</v>
      </c>
      <c r="AT143" s="67">
        <f t="shared" si="324"/>
        <v>13</v>
      </c>
      <c r="AU143" s="67">
        <f t="shared" si="324"/>
        <v>13</v>
      </c>
      <c r="AV143" s="67">
        <f t="shared" si="324"/>
        <v>13</v>
      </c>
      <c r="AW143" s="67">
        <f t="shared" ref="AW143:BB143" si="325">SUM(AW139:AW142)</f>
        <v>10</v>
      </c>
      <c r="AX143" s="67">
        <f t="shared" si="325"/>
        <v>11</v>
      </c>
      <c r="AY143" s="67">
        <f t="shared" si="325"/>
        <v>11</v>
      </c>
      <c r="AZ143" s="67">
        <f t="shared" si="325"/>
        <v>11</v>
      </c>
      <c r="BA143" s="67">
        <f t="shared" si="325"/>
        <v>10</v>
      </c>
      <c r="BB143" s="67">
        <f t="shared" si="325"/>
        <v>11</v>
      </c>
      <c r="BC143" s="67">
        <f t="shared" ref="BC143:BH143" si="326">SUM(BC139:BC142)</f>
        <v>11</v>
      </c>
      <c r="BD143" s="94">
        <f t="shared" si="326"/>
        <v>11</v>
      </c>
      <c r="BE143" s="67">
        <f t="shared" si="326"/>
        <v>9</v>
      </c>
      <c r="BF143" s="67">
        <f t="shared" si="326"/>
        <v>9</v>
      </c>
      <c r="BG143" s="67">
        <f t="shared" si="326"/>
        <v>11</v>
      </c>
      <c r="BH143" s="67">
        <f t="shared" si="326"/>
        <v>12</v>
      </c>
      <c r="BI143" s="67">
        <f t="shared" ref="BI143:BN143" si="327">SUM(BI139:BI142)</f>
        <v>12</v>
      </c>
      <c r="BJ143" s="67">
        <f t="shared" si="327"/>
        <v>12</v>
      </c>
      <c r="BK143" s="67">
        <f t="shared" si="327"/>
        <v>12</v>
      </c>
      <c r="BL143" s="67">
        <f t="shared" si="327"/>
        <v>15</v>
      </c>
      <c r="BM143" s="67">
        <f t="shared" si="327"/>
        <v>17</v>
      </c>
      <c r="BN143" s="67">
        <f t="shared" si="327"/>
        <v>16</v>
      </c>
      <c r="BO143" s="67">
        <f>SUM(BO139:BO142)</f>
        <v>15</v>
      </c>
      <c r="BP143" s="67">
        <f>SUM(BP139:BP142)</f>
        <v>15</v>
      </c>
      <c r="BQ143" s="67">
        <f>SUM(BQ139:BQ142)</f>
        <v>14</v>
      </c>
      <c r="BR143" s="67">
        <f>SUM(BR139:BR142)</f>
        <v>15</v>
      </c>
      <c r="BS143" s="67">
        <f>SUM(BS139:BS142)</f>
        <v>16</v>
      </c>
      <c r="BT143" s="94">
        <f t="shared" ref="BT143:BY143" si="328">SUM(BT139:BT142)</f>
        <v>16</v>
      </c>
      <c r="BU143" s="94">
        <f t="shared" si="328"/>
        <v>17</v>
      </c>
      <c r="BV143" s="94">
        <f t="shared" si="328"/>
        <v>19</v>
      </c>
      <c r="BW143" s="67">
        <f t="shared" si="328"/>
        <v>20</v>
      </c>
      <c r="BX143" s="67">
        <f t="shared" si="328"/>
        <v>22</v>
      </c>
      <c r="BY143" s="67">
        <f t="shared" si="328"/>
        <v>22</v>
      </c>
      <c r="BZ143" s="67">
        <f t="shared" ref="BZ143:CE143" si="329">SUM(BZ139:BZ142)</f>
        <v>22</v>
      </c>
      <c r="CA143" s="67">
        <f t="shared" si="329"/>
        <v>24</v>
      </c>
      <c r="CB143" s="67">
        <f t="shared" si="329"/>
        <v>24</v>
      </c>
      <c r="CC143" s="67">
        <f t="shared" si="329"/>
        <v>25</v>
      </c>
      <c r="CD143" s="67">
        <f t="shared" si="329"/>
        <v>25</v>
      </c>
      <c r="CE143" s="67">
        <f t="shared" si="329"/>
        <v>28</v>
      </c>
      <c r="CF143" s="67">
        <f t="shared" ref="CF143:CK143" si="330">SUM(CF139:CF142)</f>
        <v>29</v>
      </c>
      <c r="CG143" s="67">
        <f t="shared" si="330"/>
        <v>29</v>
      </c>
      <c r="CH143" s="67">
        <f t="shared" si="330"/>
        <v>31</v>
      </c>
      <c r="CI143" s="67">
        <f t="shared" si="330"/>
        <v>29</v>
      </c>
      <c r="CJ143" s="67">
        <f t="shared" si="330"/>
        <v>28</v>
      </c>
      <c r="CK143" s="67">
        <f t="shared" si="330"/>
        <v>26</v>
      </c>
      <c r="CL143" s="67">
        <f t="shared" ref="CL143:CQ143" si="331">SUM(CL139:CL142)</f>
        <v>27</v>
      </c>
      <c r="CM143" s="67">
        <f t="shared" si="331"/>
        <v>26</v>
      </c>
      <c r="CN143" s="67">
        <f t="shared" si="331"/>
        <v>25</v>
      </c>
      <c r="CO143" s="67">
        <f t="shared" si="331"/>
        <v>26</v>
      </c>
      <c r="CP143" s="67">
        <f t="shared" si="331"/>
        <v>27</v>
      </c>
      <c r="CQ143" s="67">
        <f t="shared" si="331"/>
        <v>26</v>
      </c>
      <c r="CR143" s="67">
        <f>SUM(CR139:CR142)</f>
        <v>26</v>
      </c>
      <c r="CS143" s="67">
        <f>SUM(CS139:CS142)</f>
        <v>28</v>
      </c>
      <c r="CT143" s="67">
        <f>SUM(CT139:CT142)</f>
        <v>22</v>
      </c>
      <c r="CU143" s="67">
        <v>25</v>
      </c>
      <c r="CV143" s="67">
        <f>SUM(CV139:CV142)</f>
        <v>23</v>
      </c>
      <c r="CW143" s="67">
        <f>SUM(CW139:CW142)</f>
        <v>24</v>
      </c>
      <c r="CX143" s="94">
        <f>SUM(CX139:CX142)</f>
        <v>24</v>
      </c>
      <c r="CY143" s="67">
        <f>SUM(CY139:CY142)</f>
        <v>23</v>
      </c>
      <c r="CZ143" s="67">
        <f>SUM(CZ139:CZ142)</f>
        <v>22</v>
      </c>
    </row>
    <row r="144" spans="1:104" s="14" customFormat="1" ht="13.15" customHeight="1" x14ac:dyDescent="0.2">
      <c r="A144" s="81" t="str">
        <f t="shared" si="306"/>
        <v>La Palma Intercommunity Hospital - Client ID H3200</v>
      </c>
      <c r="B144" s="81" t="str">
        <f t="shared" si="319"/>
        <v xml:space="preserve">PRIME VALUE PLAN (Self-Insured) </v>
      </c>
      <c r="C144" s="81"/>
      <c r="D144" s="20"/>
      <c r="E144" s="15"/>
      <c r="F144" s="12"/>
      <c r="G144" s="16"/>
      <c r="H144" s="21"/>
      <c r="I144" s="21"/>
      <c r="J144" s="21"/>
      <c r="K144" s="135"/>
      <c r="L144" s="135"/>
      <c r="M144" s="135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</row>
    <row r="145" spans="1:104" ht="13.15" customHeight="1" x14ac:dyDescent="0.2">
      <c r="A145" s="81" t="str">
        <f t="shared" si="306"/>
        <v>La Palma Intercommunity Hospital - Client ID H3200</v>
      </c>
      <c r="B145" s="81" t="str">
        <f t="shared" si="319"/>
        <v xml:space="preserve">PRIME VALUE PLAN (Self-Insured) </v>
      </c>
      <c r="D145" s="71" t="s">
        <v>8</v>
      </c>
      <c r="E145" s="72"/>
      <c r="F145" s="29" t="s">
        <v>10</v>
      </c>
      <c r="G145" s="30">
        <f>+G137+G143</f>
        <v>252</v>
      </c>
      <c r="H145" s="86">
        <f>H137+H143</f>
        <v>241786.7</v>
      </c>
      <c r="I145" s="86">
        <f>I137+I143</f>
        <v>216386.87000000002</v>
      </c>
      <c r="J145" s="86">
        <f>J137+J143</f>
        <v>25399.83</v>
      </c>
      <c r="K145" s="136"/>
      <c r="L145" s="136"/>
      <c r="M145" s="136"/>
      <c r="N145" s="30">
        <v>251</v>
      </c>
      <c r="O145" s="30">
        <v>253</v>
      </c>
      <c r="P145" s="30">
        <v>255</v>
      </c>
      <c r="Q145" s="30">
        <v>253</v>
      </c>
      <c r="R145" s="30">
        <v>251</v>
      </c>
      <c r="S145" s="30">
        <f t="shared" ref="S145:X145" si="332">+S137+S143</f>
        <v>248</v>
      </c>
      <c r="T145" s="30">
        <f t="shared" si="332"/>
        <v>247</v>
      </c>
      <c r="U145" s="30">
        <f t="shared" si="332"/>
        <v>246</v>
      </c>
      <c r="V145" s="30">
        <f t="shared" si="332"/>
        <v>234</v>
      </c>
      <c r="W145" s="30">
        <f t="shared" si="332"/>
        <v>236</v>
      </c>
      <c r="X145" s="30">
        <f t="shared" si="332"/>
        <v>235</v>
      </c>
      <c r="Y145" s="30">
        <f t="shared" ref="Y145:AD145" si="333">+Y137+Y143</f>
        <v>231</v>
      </c>
      <c r="Z145" s="30">
        <f t="shared" si="333"/>
        <v>240</v>
      </c>
      <c r="AA145" s="30">
        <f t="shared" si="333"/>
        <v>238</v>
      </c>
      <c r="AB145" s="30">
        <f t="shared" si="333"/>
        <v>239</v>
      </c>
      <c r="AC145" s="30">
        <f t="shared" si="333"/>
        <v>243</v>
      </c>
      <c r="AD145" s="30">
        <f t="shared" si="333"/>
        <v>247</v>
      </c>
      <c r="AE145" s="30">
        <f t="shared" ref="AE145:AJ145" si="334">+AE137+AE143</f>
        <v>240</v>
      </c>
      <c r="AF145" s="30">
        <f t="shared" si="334"/>
        <v>234</v>
      </c>
      <c r="AG145" s="30">
        <f t="shared" si="334"/>
        <v>237</v>
      </c>
      <c r="AH145" s="30">
        <f t="shared" si="334"/>
        <v>236</v>
      </c>
      <c r="AI145" s="30">
        <f t="shared" si="334"/>
        <v>238</v>
      </c>
      <c r="AJ145" s="30">
        <f t="shared" si="334"/>
        <v>241</v>
      </c>
      <c r="AK145" s="30">
        <f t="shared" ref="AK145:AP145" si="335">+AK137+AK143</f>
        <v>239</v>
      </c>
      <c r="AL145" s="30">
        <f t="shared" si="335"/>
        <v>238</v>
      </c>
      <c r="AM145" s="30">
        <f t="shared" si="335"/>
        <v>238</v>
      </c>
      <c r="AN145" s="30">
        <f t="shared" si="335"/>
        <v>238</v>
      </c>
      <c r="AO145" s="30">
        <f t="shared" si="335"/>
        <v>242</v>
      </c>
      <c r="AP145" s="30">
        <f t="shared" si="335"/>
        <v>243</v>
      </c>
      <c r="AQ145" s="30">
        <f t="shared" ref="AQ145:AV145" si="336">+AQ137+AQ143</f>
        <v>241</v>
      </c>
      <c r="AR145" s="30">
        <f t="shared" si="336"/>
        <v>240</v>
      </c>
      <c r="AS145" s="30">
        <f t="shared" si="336"/>
        <v>235</v>
      </c>
      <c r="AT145" s="30">
        <f t="shared" si="336"/>
        <v>227</v>
      </c>
      <c r="AU145" s="30">
        <f t="shared" si="336"/>
        <v>230</v>
      </c>
      <c r="AV145" s="30">
        <f t="shared" si="336"/>
        <v>222</v>
      </c>
      <c r="AW145" s="30">
        <f t="shared" ref="AW145:BB145" si="337">+AW137+AW143</f>
        <v>214</v>
      </c>
      <c r="AX145" s="30">
        <f t="shared" si="337"/>
        <v>217</v>
      </c>
      <c r="AY145" s="30">
        <f t="shared" si="337"/>
        <v>215</v>
      </c>
      <c r="AZ145" s="30">
        <f t="shared" si="337"/>
        <v>212</v>
      </c>
      <c r="BA145" s="30">
        <f t="shared" si="337"/>
        <v>212</v>
      </c>
      <c r="BB145" s="30">
        <f t="shared" si="337"/>
        <v>212</v>
      </c>
      <c r="BC145" s="30">
        <f t="shared" ref="BC145:BH145" si="338">+BC137+BC143</f>
        <v>213</v>
      </c>
      <c r="BD145" s="30">
        <f t="shared" si="338"/>
        <v>213</v>
      </c>
      <c r="BE145" s="30">
        <f t="shared" si="338"/>
        <v>209</v>
      </c>
      <c r="BF145" s="30">
        <f t="shared" si="338"/>
        <v>210</v>
      </c>
      <c r="BG145" s="30">
        <f t="shared" si="338"/>
        <v>214</v>
      </c>
      <c r="BH145" s="30">
        <f t="shared" si="338"/>
        <v>214</v>
      </c>
      <c r="BI145" s="30">
        <f t="shared" ref="BI145:BN145" si="339">+BI137+BI143</f>
        <v>213</v>
      </c>
      <c r="BJ145" s="30">
        <f t="shared" si="339"/>
        <v>219</v>
      </c>
      <c r="BK145" s="30">
        <f t="shared" si="339"/>
        <v>225</v>
      </c>
      <c r="BL145" s="30">
        <f t="shared" si="339"/>
        <v>221</v>
      </c>
      <c r="BM145" s="30">
        <f t="shared" si="339"/>
        <v>222</v>
      </c>
      <c r="BN145" s="30">
        <f t="shared" si="339"/>
        <v>215</v>
      </c>
      <c r="BO145" s="30">
        <f>+BO137+BO143</f>
        <v>214</v>
      </c>
      <c r="BP145" s="30">
        <f>+BP137+BP143</f>
        <v>213</v>
      </c>
      <c r="BQ145" s="30">
        <f>+BQ137+BQ143</f>
        <v>213</v>
      </c>
      <c r="BR145" s="30">
        <f>+BR137+BR143</f>
        <v>206</v>
      </c>
      <c r="BS145" s="30">
        <f>+BS137+BS143</f>
        <v>207</v>
      </c>
      <c r="BT145" s="30">
        <f t="shared" ref="BT145:BY145" si="340">+BT137+BT143</f>
        <v>209</v>
      </c>
      <c r="BU145" s="30">
        <f t="shared" si="340"/>
        <v>210</v>
      </c>
      <c r="BV145" s="30">
        <f t="shared" si="340"/>
        <v>214</v>
      </c>
      <c r="BW145" s="30">
        <f t="shared" si="340"/>
        <v>216</v>
      </c>
      <c r="BX145" s="30">
        <f t="shared" si="340"/>
        <v>222</v>
      </c>
      <c r="BY145" s="30">
        <f t="shared" si="340"/>
        <v>222</v>
      </c>
      <c r="BZ145" s="30">
        <f t="shared" ref="BZ145:CE145" si="341">+BZ137+BZ143</f>
        <v>222</v>
      </c>
      <c r="CA145" s="30">
        <f t="shared" si="341"/>
        <v>221</v>
      </c>
      <c r="CB145" s="30">
        <f t="shared" si="341"/>
        <v>221</v>
      </c>
      <c r="CC145" s="30">
        <f t="shared" si="341"/>
        <v>222</v>
      </c>
      <c r="CD145" s="30">
        <f t="shared" si="341"/>
        <v>214</v>
      </c>
      <c r="CE145" s="30">
        <f t="shared" si="341"/>
        <v>219</v>
      </c>
      <c r="CF145" s="30">
        <f t="shared" ref="CF145:CK145" si="342">+CF137+CF143</f>
        <v>227</v>
      </c>
      <c r="CG145" s="30">
        <f t="shared" si="342"/>
        <v>228</v>
      </c>
      <c r="CH145" s="30">
        <f t="shared" si="342"/>
        <v>239</v>
      </c>
      <c r="CI145" s="30">
        <f t="shared" si="342"/>
        <v>235</v>
      </c>
      <c r="CJ145" s="30">
        <f t="shared" si="342"/>
        <v>232</v>
      </c>
      <c r="CK145" s="30">
        <f t="shared" si="342"/>
        <v>234</v>
      </c>
      <c r="CL145" s="30">
        <f t="shared" ref="CL145:CQ145" si="343">+CL137+CL143</f>
        <v>228</v>
      </c>
      <c r="CM145" s="30">
        <f t="shared" si="343"/>
        <v>228</v>
      </c>
      <c r="CN145" s="30">
        <f t="shared" si="343"/>
        <v>229</v>
      </c>
      <c r="CO145" s="30">
        <f t="shared" si="343"/>
        <v>232</v>
      </c>
      <c r="CP145" s="30">
        <f t="shared" si="343"/>
        <v>233</v>
      </c>
      <c r="CQ145" s="30">
        <f t="shared" si="343"/>
        <v>235</v>
      </c>
      <c r="CR145" s="30">
        <f>+CR137+CR143</f>
        <v>238</v>
      </c>
      <c r="CS145" s="30">
        <f>+CS137+CS143</f>
        <v>239</v>
      </c>
      <c r="CT145" s="30">
        <f>+CT137+CT143</f>
        <v>247</v>
      </c>
      <c r="CU145" s="30">
        <v>252</v>
      </c>
      <c r="CV145" s="30">
        <f>+CV137+CV143</f>
        <v>248</v>
      </c>
      <c r="CW145" s="30">
        <f>+CW137+CW143</f>
        <v>248</v>
      </c>
      <c r="CX145" s="30">
        <f>+CX137+CX143</f>
        <v>246</v>
      </c>
      <c r="CY145" s="30">
        <f>+CY137+CY143</f>
        <v>246</v>
      </c>
      <c r="CZ145" s="30">
        <f>+CZ137+CZ143</f>
        <v>252</v>
      </c>
    </row>
    <row r="146" spans="1:104" ht="13.15" customHeight="1" x14ac:dyDescent="0.2">
      <c r="A146" s="81" t="str">
        <f t="shared" si="306"/>
        <v>La Palma Intercommunity Hospital - Client ID H3200</v>
      </c>
      <c r="B146" s="81" t="str">
        <f t="shared" si="319"/>
        <v xml:space="preserve">PRIME VALUE PLAN (Self-Insured) </v>
      </c>
      <c r="D146" s="71" t="s">
        <v>9</v>
      </c>
      <c r="E146" s="29"/>
      <c r="F146" s="89"/>
      <c r="G146" s="30"/>
      <c r="H146" s="86">
        <f>H145*12</f>
        <v>2901440.4000000004</v>
      </c>
      <c r="I146" s="86">
        <f>I145*12</f>
        <v>2596642.4400000004</v>
      </c>
      <c r="J146" s="86">
        <f>J145*12</f>
        <v>304797.96000000002</v>
      </c>
      <c r="K146" s="136"/>
      <c r="L146" s="136"/>
      <c r="M146" s="136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</row>
    <row r="147" spans="1:104" ht="13.15" customHeight="1" x14ac:dyDescent="0.2">
      <c r="A147" s="81" t="str">
        <f t="shared" si="306"/>
        <v>La Palma Intercommunity Hospital - Client ID H3200</v>
      </c>
      <c r="B147" s="81" t="str">
        <f t="shared" si="319"/>
        <v xml:space="preserve">PRIME VALUE PLAN (Self-Insured) </v>
      </c>
      <c r="D147" s="28"/>
      <c r="E147" s="90"/>
      <c r="F147" s="91"/>
      <c r="G147" s="91"/>
      <c r="H147" s="92"/>
      <c r="I147" s="92"/>
      <c r="J147" s="92"/>
      <c r="K147" s="132"/>
      <c r="L147" s="132"/>
      <c r="M147" s="132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</row>
    <row r="148" spans="1:104" s="83" customFormat="1" ht="13.15" customHeight="1" x14ac:dyDescent="0.2">
      <c r="A148" s="81" t="str">
        <f>D148</f>
        <v>Montclair Hospital Medical Center - Client ID H3160</v>
      </c>
      <c r="B148" s="81" t="str">
        <f t="shared" si="319"/>
        <v xml:space="preserve">PRIME VALUE PLAN (Self-Insured) </v>
      </c>
      <c r="C148" s="81"/>
      <c r="D148" s="76" t="s">
        <v>47</v>
      </c>
      <c r="E148" s="77"/>
      <c r="F148" s="78"/>
      <c r="G148" s="111"/>
      <c r="H148" s="80"/>
      <c r="I148" s="80"/>
      <c r="J148" s="47"/>
      <c r="K148" s="133"/>
      <c r="L148" s="133"/>
      <c r="M148" s="133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</row>
    <row r="149" spans="1:104" ht="13.15" customHeight="1" x14ac:dyDescent="0.2">
      <c r="A149" s="81" t="str">
        <f t="shared" ref="A149:A163" si="344">A148</f>
        <v>Montclair Hospital Medical Center - Client ID H3160</v>
      </c>
      <c r="B149" s="81" t="str">
        <f>D149</f>
        <v>PRIME EPO PLAN (Self-Insured)</v>
      </c>
      <c r="C149" s="81" t="str">
        <f>A149&amp;B149&amp;F149</f>
        <v>Montclair Hospital Medical Center - Client ID H3160PRIME EPO PLAN (Self-Insured)EE</v>
      </c>
      <c r="D149" s="64" t="str">
        <f>+$D$4</f>
        <v>PRIME EPO PLAN (Self-Insured)</v>
      </c>
      <c r="E149" s="65" t="str">
        <f>E4</f>
        <v>1/1/25 - 12/31/25</v>
      </c>
      <c r="F149" s="66" t="s">
        <v>11</v>
      </c>
      <c r="G149" s="165">
        <v>97</v>
      </c>
      <c r="H149" s="150">
        <v>671</v>
      </c>
      <c r="I149" s="152">
        <f>+H149-J149</f>
        <v>616.83000000000004</v>
      </c>
      <c r="J149" s="152">
        <v>54.17</v>
      </c>
      <c r="K149" s="27"/>
      <c r="L149" s="27"/>
      <c r="M149" s="27"/>
      <c r="N149" s="165">
        <v>104</v>
      </c>
      <c r="O149" s="165">
        <v>107</v>
      </c>
      <c r="P149" s="165">
        <v>109</v>
      </c>
      <c r="Q149" s="165">
        <v>108</v>
      </c>
      <c r="R149" s="165">
        <v>105</v>
      </c>
      <c r="S149" s="165">
        <v>110</v>
      </c>
      <c r="T149" s="165">
        <v>111</v>
      </c>
      <c r="U149" s="165">
        <v>115</v>
      </c>
      <c r="V149" s="165">
        <v>115</v>
      </c>
      <c r="W149" s="165">
        <v>110</v>
      </c>
      <c r="X149" s="165">
        <v>109</v>
      </c>
      <c r="Y149" s="165">
        <v>111</v>
      </c>
      <c r="Z149" s="165">
        <v>132</v>
      </c>
      <c r="AA149" s="165">
        <v>132</v>
      </c>
      <c r="AB149" s="165">
        <v>132</v>
      </c>
      <c r="AC149" s="165">
        <v>128</v>
      </c>
      <c r="AD149" s="165">
        <v>128</v>
      </c>
      <c r="AE149" s="165">
        <v>132</v>
      </c>
      <c r="AF149" s="165">
        <v>132</v>
      </c>
      <c r="AG149" s="165">
        <v>132</v>
      </c>
      <c r="AH149" s="165">
        <v>132</v>
      </c>
      <c r="AI149" s="165">
        <v>131</v>
      </c>
      <c r="AJ149" s="165">
        <v>131</v>
      </c>
      <c r="AK149" s="165">
        <v>129</v>
      </c>
      <c r="AL149" s="165">
        <v>131</v>
      </c>
      <c r="AM149" s="165">
        <v>127</v>
      </c>
      <c r="AN149" s="165">
        <v>121</v>
      </c>
      <c r="AO149" s="165">
        <v>123</v>
      </c>
      <c r="AP149" s="165">
        <v>127</v>
      </c>
      <c r="AQ149" s="165">
        <v>131</v>
      </c>
      <c r="AR149" s="165">
        <v>130</v>
      </c>
      <c r="AS149" s="165">
        <v>116</v>
      </c>
      <c r="AT149" s="165">
        <v>110</v>
      </c>
      <c r="AU149" s="165">
        <v>108</v>
      </c>
      <c r="AV149" s="165">
        <v>106</v>
      </c>
      <c r="AW149" s="165">
        <v>103</v>
      </c>
      <c r="AX149" s="165">
        <v>115</v>
      </c>
      <c r="AY149" s="165">
        <v>110</v>
      </c>
      <c r="AZ149" s="165">
        <v>107</v>
      </c>
      <c r="BA149" s="165">
        <v>107</v>
      </c>
      <c r="BB149" s="165">
        <v>106</v>
      </c>
      <c r="BC149" s="165">
        <v>103</v>
      </c>
      <c r="BD149" s="240">
        <v>101</v>
      </c>
      <c r="BE149" s="165">
        <v>96</v>
      </c>
      <c r="BF149" s="165">
        <v>94</v>
      </c>
      <c r="BG149" s="165">
        <v>90</v>
      </c>
      <c r="BH149" s="165">
        <v>92</v>
      </c>
      <c r="BI149" s="165">
        <v>82</v>
      </c>
      <c r="BJ149" s="165">
        <v>97</v>
      </c>
      <c r="BK149" s="165">
        <v>97</v>
      </c>
      <c r="BL149" s="165">
        <v>95</v>
      </c>
      <c r="BM149" s="165">
        <v>94</v>
      </c>
      <c r="BN149" s="165">
        <v>92</v>
      </c>
      <c r="BO149" s="165">
        <v>91</v>
      </c>
      <c r="BP149" s="165">
        <v>91</v>
      </c>
      <c r="BQ149" s="165">
        <v>89</v>
      </c>
      <c r="BR149" s="165">
        <v>86</v>
      </c>
      <c r="BS149" s="165">
        <v>86</v>
      </c>
      <c r="BT149" s="240">
        <v>87</v>
      </c>
      <c r="BU149" s="240">
        <v>84</v>
      </c>
      <c r="BV149" s="240">
        <v>88</v>
      </c>
      <c r="BW149" s="165">
        <v>89</v>
      </c>
      <c r="BX149" s="165">
        <v>83</v>
      </c>
      <c r="BY149" s="165">
        <v>83</v>
      </c>
      <c r="BZ149" s="165">
        <v>87</v>
      </c>
      <c r="CA149" s="165">
        <v>86</v>
      </c>
      <c r="CB149" s="165">
        <v>84</v>
      </c>
      <c r="CC149" s="165">
        <v>87</v>
      </c>
      <c r="CD149" s="165">
        <v>88</v>
      </c>
      <c r="CE149" s="165">
        <v>89</v>
      </c>
      <c r="CF149" s="165">
        <v>93</v>
      </c>
      <c r="CG149" s="165">
        <v>94</v>
      </c>
      <c r="CH149" s="165">
        <v>94</v>
      </c>
      <c r="CI149" s="165">
        <v>91</v>
      </c>
      <c r="CJ149" s="165">
        <v>88</v>
      </c>
      <c r="CK149" s="165">
        <v>89</v>
      </c>
      <c r="CL149" s="165">
        <v>86</v>
      </c>
      <c r="CM149" s="165">
        <v>86</v>
      </c>
      <c r="CN149" s="165">
        <v>84</v>
      </c>
      <c r="CO149" s="165">
        <v>84</v>
      </c>
      <c r="CP149" s="165">
        <v>82</v>
      </c>
      <c r="CQ149" s="165">
        <v>82</v>
      </c>
      <c r="CR149" s="165">
        <v>83</v>
      </c>
      <c r="CS149" s="165">
        <v>84</v>
      </c>
      <c r="CT149" s="165">
        <v>95</v>
      </c>
      <c r="CU149" s="165">
        <v>94</v>
      </c>
      <c r="CV149" s="165">
        <v>95</v>
      </c>
      <c r="CW149" s="165">
        <v>94</v>
      </c>
      <c r="CX149" s="323">
        <v>99</v>
      </c>
      <c r="CY149" s="165">
        <v>98</v>
      </c>
      <c r="CZ149" s="165">
        <v>97</v>
      </c>
    </row>
    <row r="150" spans="1:104" ht="13.15" customHeight="1" x14ac:dyDescent="0.2">
      <c r="A150" s="81" t="str">
        <f t="shared" si="344"/>
        <v>Montclair Hospital Medical Center - Client ID H3160</v>
      </c>
      <c r="B150" s="81" t="str">
        <f>B149</f>
        <v>PRIME EPO PLAN (Self-Insured)</v>
      </c>
      <c r="C150" s="81" t="str">
        <f>A150&amp;B150&amp;F150</f>
        <v>Montclair Hospital Medical Center - Client ID H3160PRIME EPO PLAN (Self-Insured)EE &amp; Spouse</v>
      </c>
      <c r="D150" s="22"/>
      <c r="E150" s="15"/>
      <c r="F150" s="66" t="s">
        <v>18</v>
      </c>
      <c r="G150" s="165">
        <v>17</v>
      </c>
      <c r="H150" s="150">
        <v>1409.16</v>
      </c>
      <c r="I150" s="152">
        <f>+H150-J150</f>
        <v>1271.75</v>
      </c>
      <c r="J150" s="152">
        <v>137.41</v>
      </c>
      <c r="K150" s="27"/>
      <c r="L150" s="27"/>
      <c r="M150" s="27"/>
      <c r="N150" s="165">
        <v>23</v>
      </c>
      <c r="O150" s="165">
        <v>22</v>
      </c>
      <c r="P150" s="165">
        <v>23</v>
      </c>
      <c r="Q150" s="165">
        <v>24</v>
      </c>
      <c r="R150" s="165">
        <v>24</v>
      </c>
      <c r="S150" s="165">
        <v>24</v>
      </c>
      <c r="T150" s="165">
        <v>24</v>
      </c>
      <c r="U150" s="165">
        <v>24</v>
      </c>
      <c r="V150" s="165">
        <v>23</v>
      </c>
      <c r="W150" s="165">
        <v>23</v>
      </c>
      <c r="X150" s="165">
        <v>23</v>
      </c>
      <c r="Y150" s="165">
        <v>25</v>
      </c>
      <c r="Z150" s="165">
        <v>20</v>
      </c>
      <c r="AA150" s="165">
        <v>20</v>
      </c>
      <c r="AB150" s="165">
        <v>20</v>
      </c>
      <c r="AC150" s="165">
        <v>19</v>
      </c>
      <c r="AD150" s="165">
        <v>19</v>
      </c>
      <c r="AE150" s="165">
        <v>18</v>
      </c>
      <c r="AF150" s="165">
        <v>18</v>
      </c>
      <c r="AG150" s="165">
        <v>19</v>
      </c>
      <c r="AH150" s="165">
        <v>18</v>
      </c>
      <c r="AI150" s="165">
        <v>18</v>
      </c>
      <c r="AJ150" s="165">
        <v>18</v>
      </c>
      <c r="AK150" s="165">
        <v>18</v>
      </c>
      <c r="AL150" s="165">
        <v>21</v>
      </c>
      <c r="AM150" s="165">
        <v>21</v>
      </c>
      <c r="AN150" s="165">
        <v>21</v>
      </c>
      <c r="AO150" s="165">
        <v>22</v>
      </c>
      <c r="AP150" s="165">
        <v>21</v>
      </c>
      <c r="AQ150" s="165">
        <v>19</v>
      </c>
      <c r="AR150" s="165">
        <v>21</v>
      </c>
      <c r="AS150" s="165">
        <v>21</v>
      </c>
      <c r="AT150" s="165">
        <v>19</v>
      </c>
      <c r="AU150" s="165">
        <v>18</v>
      </c>
      <c r="AV150" s="165">
        <v>19</v>
      </c>
      <c r="AW150" s="165">
        <v>18</v>
      </c>
      <c r="AX150" s="165">
        <v>18</v>
      </c>
      <c r="AY150" s="165">
        <v>19</v>
      </c>
      <c r="AZ150" s="165">
        <v>20</v>
      </c>
      <c r="BA150" s="165">
        <v>23</v>
      </c>
      <c r="BB150" s="165">
        <v>24</v>
      </c>
      <c r="BC150" s="165">
        <v>24</v>
      </c>
      <c r="BD150" s="240">
        <v>24</v>
      </c>
      <c r="BE150" s="165">
        <v>24</v>
      </c>
      <c r="BF150" s="165">
        <v>23</v>
      </c>
      <c r="BG150" s="165">
        <v>23</v>
      </c>
      <c r="BH150" s="165">
        <v>24</v>
      </c>
      <c r="BI150" s="165">
        <v>24</v>
      </c>
      <c r="BJ150" s="165">
        <v>22</v>
      </c>
      <c r="BK150" s="165">
        <v>21</v>
      </c>
      <c r="BL150" s="165">
        <v>21</v>
      </c>
      <c r="BM150" s="165">
        <v>19</v>
      </c>
      <c r="BN150" s="165">
        <v>18</v>
      </c>
      <c r="BO150" s="165">
        <v>18</v>
      </c>
      <c r="BP150" s="165">
        <v>16</v>
      </c>
      <c r="BQ150" s="165">
        <v>17</v>
      </c>
      <c r="BR150" s="165">
        <v>16</v>
      </c>
      <c r="BS150" s="165">
        <v>16</v>
      </c>
      <c r="BT150" s="240">
        <v>17</v>
      </c>
      <c r="BU150" s="240">
        <v>19</v>
      </c>
      <c r="BV150" s="240">
        <v>22</v>
      </c>
      <c r="BW150" s="165">
        <v>22</v>
      </c>
      <c r="BX150" s="165">
        <v>23</v>
      </c>
      <c r="BY150" s="165">
        <v>23</v>
      </c>
      <c r="BZ150" s="165">
        <v>24</v>
      </c>
      <c r="CA150" s="165">
        <v>23</v>
      </c>
      <c r="CB150" s="165">
        <v>23</v>
      </c>
      <c r="CC150" s="165">
        <v>23</v>
      </c>
      <c r="CD150" s="165">
        <v>24</v>
      </c>
      <c r="CE150" s="165">
        <v>24</v>
      </c>
      <c r="CF150" s="165">
        <v>24</v>
      </c>
      <c r="CG150" s="165">
        <v>25</v>
      </c>
      <c r="CH150" s="165">
        <v>24</v>
      </c>
      <c r="CI150" s="165">
        <v>22</v>
      </c>
      <c r="CJ150" s="165">
        <v>22</v>
      </c>
      <c r="CK150" s="165">
        <v>22</v>
      </c>
      <c r="CL150" s="165">
        <v>21</v>
      </c>
      <c r="CM150" s="165">
        <v>22</v>
      </c>
      <c r="CN150" s="165">
        <v>21</v>
      </c>
      <c r="CO150" s="165">
        <v>20</v>
      </c>
      <c r="CP150" s="165">
        <v>20</v>
      </c>
      <c r="CQ150" s="165">
        <v>19</v>
      </c>
      <c r="CR150" s="165">
        <v>20</v>
      </c>
      <c r="CS150" s="165">
        <v>20</v>
      </c>
      <c r="CT150" s="165">
        <v>20</v>
      </c>
      <c r="CU150" s="165">
        <v>19</v>
      </c>
      <c r="CV150" s="165">
        <v>19</v>
      </c>
      <c r="CW150" s="165">
        <v>17</v>
      </c>
      <c r="CX150" s="323">
        <v>16</v>
      </c>
      <c r="CY150" s="165">
        <v>16</v>
      </c>
      <c r="CZ150" s="165">
        <v>17</v>
      </c>
    </row>
    <row r="151" spans="1:104" ht="13.15" customHeight="1" x14ac:dyDescent="0.2">
      <c r="A151" s="81" t="str">
        <f t="shared" si="344"/>
        <v>Montclair Hospital Medical Center - Client ID H3160</v>
      </c>
      <c r="B151" s="81" t="str">
        <f>B150</f>
        <v>PRIME EPO PLAN (Self-Insured)</v>
      </c>
      <c r="C151" s="81" t="str">
        <f>A151&amp;B151&amp;F151</f>
        <v>Montclair Hospital Medical Center - Client ID H3160PRIME EPO PLAN (Self-Insured)EE &amp; Child(ren)</v>
      </c>
      <c r="D151" s="22"/>
      <c r="E151" s="15"/>
      <c r="F151" s="66" t="s">
        <v>19</v>
      </c>
      <c r="G151" s="165">
        <v>15</v>
      </c>
      <c r="H151" s="150">
        <v>1268.22</v>
      </c>
      <c r="I151" s="152">
        <f>+H151-J151</f>
        <v>1155.79</v>
      </c>
      <c r="J151" s="152">
        <v>112.43</v>
      </c>
      <c r="K151" s="27"/>
      <c r="L151" s="27"/>
      <c r="M151" s="27"/>
      <c r="N151" s="165">
        <v>30</v>
      </c>
      <c r="O151" s="165">
        <v>31</v>
      </c>
      <c r="P151" s="165">
        <v>31</v>
      </c>
      <c r="Q151" s="165">
        <v>33</v>
      </c>
      <c r="R151" s="165">
        <v>33</v>
      </c>
      <c r="S151" s="165">
        <v>34</v>
      </c>
      <c r="T151" s="165">
        <v>34</v>
      </c>
      <c r="U151" s="165">
        <v>34</v>
      </c>
      <c r="V151" s="165">
        <v>32</v>
      </c>
      <c r="W151" s="165">
        <v>34</v>
      </c>
      <c r="X151" s="165">
        <v>34</v>
      </c>
      <c r="Y151" s="165">
        <v>31</v>
      </c>
      <c r="Z151" s="165">
        <v>31</v>
      </c>
      <c r="AA151" s="165">
        <v>30</v>
      </c>
      <c r="AB151" s="165">
        <v>30</v>
      </c>
      <c r="AC151" s="165">
        <v>30</v>
      </c>
      <c r="AD151" s="165">
        <v>31</v>
      </c>
      <c r="AE151" s="165">
        <v>31</v>
      </c>
      <c r="AF151" s="165">
        <v>33</v>
      </c>
      <c r="AG151" s="165">
        <v>33</v>
      </c>
      <c r="AH151" s="165">
        <v>35</v>
      </c>
      <c r="AI151" s="165">
        <v>34</v>
      </c>
      <c r="AJ151" s="165">
        <v>34</v>
      </c>
      <c r="AK151" s="165">
        <v>31</v>
      </c>
      <c r="AL151" s="165">
        <v>32</v>
      </c>
      <c r="AM151" s="165">
        <v>31</v>
      </c>
      <c r="AN151" s="165">
        <v>29</v>
      </c>
      <c r="AO151" s="165">
        <v>27</v>
      </c>
      <c r="AP151" s="165">
        <v>27</v>
      </c>
      <c r="AQ151" s="165">
        <v>26</v>
      </c>
      <c r="AR151" s="165">
        <v>27</v>
      </c>
      <c r="AS151" s="165">
        <v>26</v>
      </c>
      <c r="AT151" s="165">
        <v>28</v>
      </c>
      <c r="AU151" s="165">
        <v>29</v>
      </c>
      <c r="AV151" s="165">
        <v>28</v>
      </c>
      <c r="AW151" s="165">
        <v>28</v>
      </c>
      <c r="AX151" s="165">
        <v>28</v>
      </c>
      <c r="AY151" s="165">
        <v>27</v>
      </c>
      <c r="AZ151" s="165">
        <v>25</v>
      </c>
      <c r="BA151" s="165">
        <v>25</v>
      </c>
      <c r="BB151" s="165">
        <v>23</v>
      </c>
      <c r="BC151" s="165">
        <v>23</v>
      </c>
      <c r="BD151" s="240">
        <v>23</v>
      </c>
      <c r="BE151" s="165">
        <v>24</v>
      </c>
      <c r="BF151" s="165">
        <v>23</v>
      </c>
      <c r="BG151" s="165">
        <v>23</v>
      </c>
      <c r="BH151" s="165">
        <v>24</v>
      </c>
      <c r="BI151" s="165">
        <v>23</v>
      </c>
      <c r="BJ151" s="165">
        <v>25</v>
      </c>
      <c r="BK151" s="165">
        <v>25</v>
      </c>
      <c r="BL151" s="165">
        <v>25</v>
      </c>
      <c r="BM151" s="165">
        <v>25</v>
      </c>
      <c r="BN151" s="165">
        <v>24</v>
      </c>
      <c r="BO151" s="165">
        <v>21</v>
      </c>
      <c r="BP151" s="165">
        <v>21</v>
      </c>
      <c r="BQ151" s="165">
        <v>22</v>
      </c>
      <c r="BR151" s="165">
        <v>22</v>
      </c>
      <c r="BS151" s="165">
        <v>23</v>
      </c>
      <c r="BT151" s="240">
        <v>22</v>
      </c>
      <c r="BU151" s="240">
        <v>23</v>
      </c>
      <c r="BV151" s="240">
        <v>21</v>
      </c>
      <c r="BW151" s="165">
        <v>21</v>
      </c>
      <c r="BX151" s="165">
        <v>19</v>
      </c>
      <c r="BY151" s="165">
        <v>19</v>
      </c>
      <c r="BZ151" s="165">
        <v>16</v>
      </c>
      <c r="CA151" s="165">
        <v>17</v>
      </c>
      <c r="CB151" s="165">
        <v>17</v>
      </c>
      <c r="CC151" s="165">
        <v>18</v>
      </c>
      <c r="CD151" s="165">
        <v>18</v>
      </c>
      <c r="CE151" s="165">
        <v>18</v>
      </c>
      <c r="CF151" s="165">
        <v>16</v>
      </c>
      <c r="CG151" s="165">
        <v>18</v>
      </c>
      <c r="CH151" s="165">
        <v>17</v>
      </c>
      <c r="CI151" s="165">
        <v>16</v>
      </c>
      <c r="CJ151" s="165">
        <v>16</v>
      </c>
      <c r="CK151" s="165">
        <v>15</v>
      </c>
      <c r="CL151" s="165">
        <v>15</v>
      </c>
      <c r="CM151" s="165">
        <v>14</v>
      </c>
      <c r="CN151" s="165">
        <v>14</v>
      </c>
      <c r="CO151" s="165">
        <v>13</v>
      </c>
      <c r="CP151" s="165">
        <v>14</v>
      </c>
      <c r="CQ151" s="165">
        <v>13</v>
      </c>
      <c r="CR151" s="165">
        <v>13</v>
      </c>
      <c r="CS151" s="165">
        <v>14</v>
      </c>
      <c r="CT151" s="165">
        <v>16</v>
      </c>
      <c r="CU151" s="165">
        <v>15</v>
      </c>
      <c r="CV151" s="165">
        <v>15</v>
      </c>
      <c r="CW151" s="165">
        <v>18</v>
      </c>
      <c r="CX151" s="323">
        <v>18</v>
      </c>
      <c r="CY151" s="165">
        <v>17</v>
      </c>
      <c r="CZ151" s="165">
        <v>15</v>
      </c>
    </row>
    <row r="152" spans="1:104" ht="13.15" customHeight="1" x14ac:dyDescent="0.2">
      <c r="A152" s="81" t="str">
        <f t="shared" si="344"/>
        <v>Montclair Hospital Medical Center - Client ID H3160</v>
      </c>
      <c r="B152" s="81" t="str">
        <f>B151</f>
        <v>PRIME EPO PLAN (Self-Insured)</v>
      </c>
      <c r="C152" s="81" t="str">
        <f>A152&amp;B152&amp;F152</f>
        <v>Montclair Hospital Medical Center - Client ID H3160PRIME EPO PLAN (Self-Insured)EE &amp; Family</v>
      </c>
      <c r="D152" s="22"/>
      <c r="E152" s="15"/>
      <c r="F152" s="66" t="s">
        <v>12</v>
      </c>
      <c r="G152" s="166">
        <v>24</v>
      </c>
      <c r="H152" s="151">
        <v>2113.73</v>
      </c>
      <c r="I152" s="153">
        <f>+H152-J152</f>
        <v>1832.66</v>
      </c>
      <c r="J152" s="153">
        <v>281.07</v>
      </c>
      <c r="K152" s="134"/>
      <c r="L152" s="134"/>
      <c r="M152" s="134"/>
      <c r="N152" s="166">
        <v>33</v>
      </c>
      <c r="O152" s="166">
        <v>31</v>
      </c>
      <c r="P152" s="166">
        <v>29</v>
      </c>
      <c r="Q152" s="166">
        <v>28</v>
      </c>
      <c r="R152" s="166">
        <v>26</v>
      </c>
      <c r="S152" s="166">
        <v>27</v>
      </c>
      <c r="T152" s="166">
        <v>27</v>
      </c>
      <c r="U152" s="166">
        <v>27</v>
      </c>
      <c r="V152" s="166">
        <v>29</v>
      </c>
      <c r="W152" s="166">
        <v>28</v>
      </c>
      <c r="X152" s="166">
        <v>28</v>
      </c>
      <c r="Y152" s="166">
        <v>28</v>
      </c>
      <c r="Z152" s="166">
        <v>24</v>
      </c>
      <c r="AA152" s="166">
        <v>24</v>
      </c>
      <c r="AB152" s="166">
        <v>24</v>
      </c>
      <c r="AC152" s="166">
        <v>20</v>
      </c>
      <c r="AD152" s="166">
        <v>20</v>
      </c>
      <c r="AE152" s="166">
        <v>20</v>
      </c>
      <c r="AF152" s="166">
        <v>21</v>
      </c>
      <c r="AG152" s="166">
        <v>23</v>
      </c>
      <c r="AH152" s="166">
        <v>22</v>
      </c>
      <c r="AI152" s="166">
        <v>22</v>
      </c>
      <c r="AJ152" s="166">
        <v>21</v>
      </c>
      <c r="AK152" s="166">
        <v>21</v>
      </c>
      <c r="AL152" s="166">
        <v>22</v>
      </c>
      <c r="AM152" s="166">
        <v>24</v>
      </c>
      <c r="AN152" s="166">
        <v>24</v>
      </c>
      <c r="AO152" s="166">
        <v>23</v>
      </c>
      <c r="AP152" s="166">
        <v>26</v>
      </c>
      <c r="AQ152" s="166">
        <v>24</v>
      </c>
      <c r="AR152" s="166">
        <v>25</v>
      </c>
      <c r="AS152" s="166">
        <v>24</v>
      </c>
      <c r="AT152" s="166">
        <v>24</v>
      </c>
      <c r="AU152" s="166">
        <v>24</v>
      </c>
      <c r="AV152" s="166">
        <v>22</v>
      </c>
      <c r="AW152" s="166">
        <v>22</v>
      </c>
      <c r="AX152" s="166">
        <v>21</v>
      </c>
      <c r="AY152" s="166">
        <v>21</v>
      </c>
      <c r="AZ152" s="166">
        <v>20</v>
      </c>
      <c r="BA152" s="166">
        <v>18</v>
      </c>
      <c r="BB152" s="166">
        <v>18</v>
      </c>
      <c r="BC152" s="166">
        <v>18</v>
      </c>
      <c r="BD152" s="241">
        <v>18</v>
      </c>
      <c r="BE152" s="166">
        <v>17</v>
      </c>
      <c r="BF152" s="166">
        <v>17</v>
      </c>
      <c r="BG152" s="166">
        <v>16</v>
      </c>
      <c r="BH152" s="166">
        <v>15</v>
      </c>
      <c r="BI152" s="166">
        <v>15</v>
      </c>
      <c r="BJ152" s="166">
        <v>15</v>
      </c>
      <c r="BK152" s="166">
        <v>15</v>
      </c>
      <c r="BL152" s="166">
        <v>16</v>
      </c>
      <c r="BM152" s="166">
        <v>16</v>
      </c>
      <c r="BN152" s="166">
        <v>15</v>
      </c>
      <c r="BO152" s="166">
        <v>15</v>
      </c>
      <c r="BP152" s="166">
        <v>15</v>
      </c>
      <c r="BQ152" s="166">
        <v>15</v>
      </c>
      <c r="BR152" s="166">
        <v>17</v>
      </c>
      <c r="BS152" s="166">
        <v>18</v>
      </c>
      <c r="BT152" s="241">
        <v>19</v>
      </c>
      <c r="BU152" s="241">
        <v>18</v>
      </c>
      <c r="BV152" s="241">
        <v>21</v>
      </c>
      <c r="BW152" s="166">
        <v>19</v>
      </c>
      <c r="BX152" s="166">
        <v>19</v>
      </c>
      <c r="BY152" s="166">
        <v>19</v>
      </c>
      <c r="BZ152" s="166">
        <v>18</v>
      </c>
      <c r="CA152" s="166">
        <v>18</v>
      </c>
      <c r="CB152" s="166">
        <v>19</v>
      </c>
      <c r="CC152" s="166">
        <v>20</v>
      </c>
      <c r="CD152" s="166">
        <v>20</v>
      </c>
      <c r="CE152" s="166">
        <v>19</v>
      </c>
      <c r="CF152" s="166">
        <v>17</v>
      </c>
      <c r="CG152" s="166">
        <v>18</v>
      </c>
      <c r="CH152" s="166">
        <v>19</v>
      </c>
      <c r="CI152" s="166">
        <v>20</v>
      </c>
      <c r="CJ152" s="166">
        <v>20</v>
      </c>
      <c r="CK152" s="166">
        <v>22</v>
      </c>
      <c r="CL152" s="166">
        <v>22</v>
      </c>
      <c r="CM152" s="166">
        <v>23</v>
      </c>
      <c r="CN152" s="166">
        <v>22</v>
      </c>
      <c r="CO152" s="166">
        <v>23</v>
      </c>
      <c r="CP152" s="166">
        <v>22</v>
      </c>
      <c r="CQ152" s="166">
        <v>20</v>
      </c>
      <c r="CR152" s="166">
        <v>20</v>
      </c>
      <c r="CS152" s="166">
        <v>20</v>
      </c>
      <c r="CT152" s="166">
        <v>22</v>
      </c>
      <c r="CU152" s="166">
        <v>23</v>
      </c>
      <c r="CV152" s="166">
        <v>21</v>
      </c>
      <c r="CW152" s="166">
        <v>22</v>
      </c>
      <c r="CX152" s="324">
        <v>22</v>
      </c>
      <c r="CY152" s="166">
        <v>22</v>
      </c>
      <c r="CZ152" s="166">
        <v>24</v>
      </c>
    </row>
    <row r="153" spans="1:104" ht="13.15" customHeight="1" x14ac:dyDescent="0.2">
      <c r="A153" s="81" t="str">
        <f t="shared" si="344"/>
        <v>Montclair Hospital Medical Center - Client ID H3160</v>
      </c>
      <c r="B153" s="81" t="str">
        <f>B152</f>
        <v>PRIME EPO PLAN (Self-Insured)</v>
      </c>
      <c r="D153" s="20"/>
      <c r="E153" s="15"/>
      <c r="F153" s="69" t="s">
        <v>7</v>
      </c>
      <c r="G153" s="67">
        <f>SUM(G149:G152)</f>
        <v>153</v>
      </c>
      <c r="H153" s="70">
        <f>SUMPRODUCT(H149:H152,$G149:$G152)</f>
        <v>158795.54</v>
      </c>
      <c r="I153" s="70">
        <f>SUMPRODUCT(I149:I152,$G149:$G152)</f>
        <v>142772.95000000001</v>
      </c>
      <c r="J153" s="70">
        <f>SUMPRODUCT(J149:J152,$G149:$G152)</f>
        <v>16022.59</v>
      </c>
      <c r="K153" s="34"/>
      <c r="L153" s="34"/>
      <c r="M153" s="34"/>
      <c r="N153" s="67">
        <v>190</v>
      </c>
      <c r="O153" s="67">
        <v>191</v>
      </c>
      <c r="P153" s="67">
        <v>192</v>
      </c>
      <c r="Q153" s="67">
        <v>193</v>
      </c>
      <c r="R153" s="67">
        <v>188</v>
      </c>
      <c r="S153" s="67">
        <f t="shared" ref="S153:X153" si="345">SUM(S149:S152)</f>
        <v>195</v>
      </c>
      <c r="T153" s="67">
        <f t="shared" si="345"/>
        <v>196</v>
      </c>
      <c r="U153" s="67">
        <f t="shared" si="345"/>
        <v>200</v>
      </c>
      <c r="V153" s="67">
        <f t="shared" si="345"/>
        <v>199</v>
      </c>
      <c r="W153" s="67">
        <f t="shared" si="345"/>
        <v>195</v>
      </c>
      <c r="X153" s="67">
        <f t="shared" si="345"/>
        <v>194</v>
      </c>
      <c r="Y153" s="67">
        <f t="shared" ref="Y153:AD153" si="346">SUM(Y149:Y152)</f>
        <v>195</v>
      </c>
      <c r="Z153" s="67">
        <f t="shared" si="346"/>
        <v>207</v>
      </c>
      <c r="AA153" s="67">
        <f t="shared" si="346"/>
        <v>206</v>
      </c>
      <c r="AB153" s="67">
        <f t="shared" si="346"/>
        <v>206</v>
      </c>
      <c r="AC153" s="67">
        <f t="shared" si="346"/>
        <v>197</v>
      </c>
      <c r="AD153" s="67">
        <f t="shared" si="346"/>
        <v>198</v>
      </c>
      <c r="AE153" s="67">
        <f t="shared" ref="AE153:AJ153" si="347">SUM(AE149:AE152)</f>
        <v>201</v>
      </c>
      <c r="AF153" s="67">
        <f t="shared" si="347"/>
        <v>204</v>
      </c>
      <c r="AG153" s="67">
        <f t="shared" si="347"/>
        <v>207</v>
      </c>
      <c r="AH153" s="67">
        <f t="shared" si="347"/>
        <v>207</v>
      </c>
      <c r="AI153" s="67">
        <f t="shared" si="347"/>
        <v>205</v>
      </c>
      <c r="AJ153" s="67">
        <f t="shared" si="347"/>
        <v>204</v>
      </c>
      <c r="AK153" s="67">
        <f t="shared" ref="AK153:AP153" si="348">SUM(AK149:AK152)</f>
        <v>199</v>
      </c>
      <c r="AL153" s="67">
        <f t="shared" si="348"/>
        <v>206</v>
      </c>
      <c r="AM153" s="67">
        <f t="shared" si="348"/>
        <v>203</v>
      </c>
      <c r="AN153" s="67">
        <f t="shared" si="348"/>
        <v>195</v>
      </c>
      <c r="AO153" s="67">
        <f t="shared" si="348"/>
        <v>195</v>
      </c>
      <c r="AP153" s="67">
        <f t="shared" si="348"/>
        <v>201</v>
      </c>
      <c r="AQ153" s="67">
        <f t="shared" ref="AQ153:AV153" si="349">SUM(AQ149:AQ152)</f>
        <v>200</v>
      </c>
      <c r="AR153" s="67">
        <f t="shared" si="349"/>
        <v>203</v>
      </c>
      <c r="AS153" s="67">
        <f t="shared" si="349"/>
        <v>187</v>
      </c>
      <c r="AT153" s="67">
        <f t="shared" si="349"/>
        <v>181</v>
      </c>
      <c r="AU153" s="67">
        <f t="shared" si="349"/>
        <v>179</v>
      </c>
      <c r="AV153" s="67">
        <f t="shared" si="349"/>
        <v>175</v>
      </c>
      <c r="AW153" s="67">
        <f t="shared" ref="AW153:BB153" si="350">SUM(AW149:AW152)</f>
        <v>171</v>
      </c>
      <c r="AX153" s="67">
        <f t="shared" si="350"/>
        <v>182</v>
      </c>
      <c r="AY153" s="67">
        <f t="shared" si="350"/>
        <v>177</v>
      </c>
      <c r="AZ153" s="67">
        <f t="shared" si="350"/>
        <v>172</v>
      </c>
      <c r="BA153" s="67">
        <f t="shared" si="350"/>
        <v>173</v>
      </c>
      <c r="BB153" s="67">
        <f t="shared" si="350"/>
        <v>171</v>
      </c>
      <c r="BC153" s="67">
        <f t="shared" ref="BC153:BH153" si="351">SUM(BC149:BC152)</f>
        <v>168</v>
      </c>
      <c r="BD153" s="94">
        <f t="shared" si="351"/>
        <v>166</v>
      </c>
      <c r="BE153" s="67">
        <f t="shared" si="351"/>
        <v>161</v>
      </c>
      <c r="BF153" s="67">
        <f t="shared" si="351"/>
        <v>157</v>
      </c>
      <c r="BG153" s="67">
        <f t="shared" si="351"/>
        <v>152</v>
      </c>
      <c r="BH153" s="67">
        <f t="shared" si="351"/>
        <v>155</v>
      </c>
      <c r="BI153" s="67">
        <f t="shared" ref="BI153:BN153" si="352">SUM(BI149:BI152)</f>
        <v>144</v>
      </c>
      <c r="BJ153" s="67">
        <f t="shared" si="352"/>
        <v>159</v>
      </c>
      <c r="BK153" s="67">
        <f t="shared" si="352"/>
        <v>158</v>
      </c>
      <c r="BL153" s="67">
        <f t="shared" si="352"/>
        <v>157</v>
      </c>
      <c r="BM153" s="67">
        <f t="shared" si="352"/>
        <v>154</v>
      </c>
      <c r="BN153" s="67">
        <f t="shared" si="352"/>
        <v>149</v>
      </c>
      <c r="BO153" s="67">
        <f>SUM(BO149:BO152)</f>
        <v>145</v>
      </c>
      <c r="BP153" s="67">
        <f>SUM(BP149:BP152)</f>
        <v>143</v>
      </c>
      <c r="BQ153" s="67">
        <f>SUM(BQ149:BQ152)</f>
        <v>143</v>
      </c>
      <c r="BR153" s="67">
        <f>SUM(BR149:BR152)</f>
        <v>141</v>
      </c>
      <c r="BS153" s="67">
        <f>SUM(BS149:BS152)</f>
        <v>143</v>
      </c>
      <c r="BT153" s="94">
        <f t="shared" ref="BT153:BY153" si="353">SUM(BT149:BT152)</f>
        <v>145</v>
      </c>
      <c r="BU153" s="94">
        <f t="shared" si="353"/>
        <v>144</v>
      </c>
      <c r="BV153" s="94">
        <f t="shared" si="353"/>
        <v>152</v>
      </c>
      <c r="BW153" s="67">
        <f t="shared" si="353"/>
        <v>151</v>
      </c>
      <c r="BX153" s="67">
        <f t="shared" si="353"/>
        <v>144</v>
      </c>
      <c r="BY153" s="67">
        <f t="shared" si="353"/>
        <v>144</v>
      </c>
      <c r="BZ153" s="67">
        <f t="shared" ref="BZ153:CE153" si="354">SUM(BZ149:BZ152)</f>
        <v>145</v>
      </c>
      <c r="CA153" s="67">
        <f t="shared" si="354"/>
        <v>144</v>
      </c>
      <c r="CB153" s="67">
        <f t="shared" si="354"/>
        <v>143</v>
      </c>
      <c r="CC153" s="67">
        <f t="shared" si="354"/>
        <v>148</v>
      </c>
      <c r="CD153" s="67">
        <f t="shared" si="354"/>
        <v>150</v>
      </c>
      <c r="CE153" s="67">
        <f t="shared" si="354"/>
        <v>150</v>
      </c>
      <c r="CF153" s="67">
        <f t="shared" ref="CF153:CK153" si="355">SUM(CF149:CF152)</f>
        <v>150</v>
      </c>
      <c r="CG153" s="67">
        <f t="shared" si="355"/>
        <v>155</v>
      </c>
      <c r="CH153" s="67">
        <f t="shared" si="355"/>
        <v>154</v>
      </c>
      <c r="CI153" s="67">
        <f t="shared" si="355"/>
        <v>149</v>
      </c>
      <c r="CJ153" s="67">
        <f t="shared" si="355"/>
        <v>146</v>
      </c>
      <c r="CK153" s="67">
        <f t="shared" si="355"/>
        <v>148</v>
      </c>
      <c r="CL153" s="67">
        <f t="shared" ref="CL153:CQ153" si="356">SUM(CL149:CL152)</f>
        <v>144</v>
      </c>
      <c r="CM153" s="67">
        <f t="shared" si="356"/>
        <v>145</v>
      </c>
      <c r="CN153" s="67">
        <f t="shared" si="356"/>
        <v>141</v>
      </c>
      <c r="CO153" s="67">
        <f t="shared" si="356"/>
        <v>140</v>
      </c>
      <c r="CP153" s="67">
        <f t="shared" si="356"/>
        <v>138</v>
      </c>
      <c r="CQ153" s="67">
        <f t="shared" si="356"/>
        <v>134</v>
      </c>
      <c r="CR153" s="67">
        <f>SUM(CR149:CR152)</f>
        <v>136</v>
      </c>
      <c r="CS153" s="67">
        <f>SUM(CS149:CS152)</f>
        <v>138</v>
      </c>
      <c r="CT153" s="67">
        <f>SUM(CT149:CT152)</f>
        <v>153</v>
      </c>
      <c r="CU153" s="67">
        <v>151</v>
      </c>
      <c r="CV153" s="67">
        <f>SUM(CV149:CV152)</f>
        <v>150</v>
      </c>
      <c r="CW153" s="67">
        <f>SUM(CW149:CW152)</f>
        <v>151</v>
      </c>
      <c r="CX153" s="94">
        <f>SUM(CX149:CX152)</f>
        <v>155</v>
      </c>
      <c r="CY153" s="67">
        <f>SUM(CY149:CY152)</f>
        <v>153</v>
      </c>
      <c r="CZ153" s="67">
        <f>SUM(CZ149:CZ152)</f>
        <v>153</v>
      </c>
    </row>
    <row r="154" spans="1:104" s="14" customFormat="1" ht="13.15" customHeight="1" x14ac:dyDescent="0.2">
      <c r="A154" s="81" t="str">
        <f t="shared" si="344"/>
        <v>Montclair Hospital Medical Center - Client ID H3160</v>
      </c>
      <c r="B154" s="81" t="str">
        <f>B153</f>
        <v>PRIME EPO PLAN (Self-Insured)</v>
      </c>
      <c r="C154" s="81"/>
      <c r="D154" s="20"/>
      <c r="E154" s="15"/>
      <c r="F154" s="12"/>
      <c r="G154" s="16"/>
      <c r="H154" s="21"/>
      <c r="I154" s="21"/>
      <c r="J154" s="21"/>
      <c r="K154" s="135"/>
      <c r="L154" s="135"/>
      <c r="M154" s="135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</row>
    <row r="155" spans="1:104" s="14" customFormat="1" ht="13.15" customHeight="1" x14ac:dyDescent="0.2">
      <c r="A155" s="81" t="str">
        <f t="shared" si="344"/>
        <v>Montclair Hospital Medical Center - Client ID H3160</v>
      </c>
      <c r="B155" s="81" t="str">
        <f>D155</f>
        <v xml:space="preserve">PRIME VALUE PLAN (Self-Insured) </v>
      </c>
      <c r="C155" s="81" t="str">
        <f>A155&amp;B155&amp;F155</f>
        <v>Montclair Hospital Medical Center - Client ID H3160PRIME VALUE PLAN (Self-Insured) EE</v>
      </c>
      <c r="D155" s="64" t="s">
        <v>22</v>
      </c>
      <c r="E155" s="65" t="str">
        <f>E4</f>
        <v>1/1/25 - 12/31/25</v>
      </c>
      <c r="F155" s="66" t="s">
        <v>11</v>
      </c>
      <c r="G155" s="165">
        <v>21</v>
      </c>
      <c r="H155" s="152">
        <v>518.77</v>
      </c>
      <c r="I155" s="152">
        <v>405.57</v>
      </c>
      <c r="J155" s="152">
        <v>113.2</v>
      </c>
      <c r="K155" s="27"/>
      <c r="L155" s="27"/>
      <c r="M155" s="27"/>
      <c r="N155" s="165">
        <v>14</v>
      </c>
      <c r="O155" s="165">
        <v>13</v>
      </c>
      <c r="P155" s="165">
        <v>12</v>
      </c>
      <c r="Q155" s="165">
        <v>14</v>
      </c>
      <c r="R155" s="165">
        <v>12</v>
      </c>
      <c r="S155" s="165">
        <v>12</v>
      </c>
      <c r="T155" s="165">
        <v>14</v>
      </c>
      <c r="U155" s="165">
        <v>13</v>
      </c>
      <c r="V155" s="165">
        <v>14</v>
      </c>
      <c r="W155" s="165">
        <v>15</v>
      </c>
      <c r="X155" s="165">
        <v>13</v>
      </c>
      <c r="Y155" s="165">
        <v>16</v>
      </c>
      <c r="Z155" s="165">
        <v>16</v>
      </c>
      <c r="AA155" s="165">
        <v>18</v>
      </c>
      <c r="AB155" s="165">
        <v>18</v>
      </c>
      <c r="AC155" s="165">
        <v>19</v>
      </c>
      <c r="AD155" s="165">
        <v>19</v>
      </c>
      <c r="AE155" s="165">
        <v>19</v>
      </c>
      <c r="AF155" s="165">
        <v>20</v>
      </c>
      <c r="AG155" s="165">
        <v>19</v>
      </c>
      <c r="AH155" s="165">
        <v>18</v>
      </c>
      <c r="AI155" s="165">
        <v>17</v>
      </c>
      <c r="AJ155" s="165">
        <v>17</v>
      </c>
      <c r="AK155" s="165">
        <v>15</v>
      </c>
      <c r="AL155" s="165">
        <v>12</v>
      </c>
      <c r="AM155" s="165">
        <v>13</v>
      </c>
      <c r="AN155" s="165">
        <v>11</v>
      </c>
      <c r="AO155" s="165">
        <v>14</v>
      </c>
      <c r="AP155" s="165">
        <v>14</v>
      </c>
      <c r="AQ155" s="165">
        <v>14</v>
      </c>
      <c r="AR155" s="165">
        <v>12</v>
      </c>
      <c r="AS155" s="165">
        <v>13</v>
      </c>
      <c r="AT155" s="165">
        <v>13</v>
      </c>
      <c r="AU155" s="165">
        <v>11</v>
      </c>
      <c r="AV155" s="165">
        <v>12</v>
      </c>
      <c r="AW155" s="165">
        <v>11</v>
      </c>
      <c r="AX155" s="165">
        <v>16</v>
      </c>
      <c r="AY155" s="165">
        <v>15</v>
      </c>
      <c r="AZ155" s="165">
        <v>14</v>
      </c>
      <c r="BA155" s="165">
        <v>16</v>
      </c>
      <c r="BB155" s="165">
        <v>15</v>
      </c>
      <c r="BC155" s="165">
        <v>14</v>
      </c>
      <c r="BD155" s="240">
        <v>17</v>
      </c>
      <c r="BE155" s="165">
        <v>16</v>
      </c>
      <c r="BF155" s="165">
        <v>15</v>
      </c>
      <c r="BG155" s="165">
        <v>15</v>
      </c>
      <c r="BH155" s="165">
        <v>15</v>
      </c>
      <c r="BI155" s="165">
        <v>11</v>
      </c>
      <c r="BJ155" s="165">
        <v>11</v>
      </c>
      <c r="BK155" s="165">
        <v>10</v>
      </c>
      <c r="BL155" s="165">
        <v>10</v>
      </c>
      <c r="BM155" s="165">
        <v>11</v>
      </c>
      <c r="BN155" s="165">
        <v>11</v>
      </c>
      <c r="BO155" s="165">
        <v>13</v>
      </c>
      <c r="BP155" s="165">
        <v>13</v>
      </c>
      <c r="BQ155" s="165">
        <v>13</v>
      </c>
      <c r="BR155" s="165">
        <v>10</v>
      </c>
      <c r="BS155" s="165">
        <v>10</v>
      </c>
      <c r="BT155" s="240">
        <v>11</v>
      </c>
      <c r="BU155" s="240">
        <v>11</v>
      </c>
      <c r="BV155" s="240">
        <v>13</v>
      </c>
      <c r="BW155" s="165">
        <v>15</v>
      </c>
      <c r="BX155" s="165">
        <v>14</v>
      </c>
      <c r="BY155" s="165">
        <v>14</v>
      </c>
      <c r="BZ155" s="165">
        <v>16</v>
      </c>
      <c r="CA155" s="165">
        <v>17</v>
      </c>
      <c r="CB155" s="165">
        <v>16</v>
      </c>
      <c r="CC155" s="165">
        <v>16</v>
      </c>
      <c r="CD155" s="165">
        <v>17</v>
      </c>
      <c r="CE155" s="165">
        <v>18</v>
      </c>
      <c r="CF155" s="165">
        <v>17</v>
      </c>
      <c r="CG155" s="165">
        <v>16</v>
      </c>
      <c r="CH155" s="165">
        <v>16</v>
      </c>
      <c r="CI155" s="165">
        <v>16</v>
      </c>
      <c r="CJ155" s="165">
        <v>18</v>
      </c>
      <c r="CK155" s="165">
        <v>17</v>
      </c>
      <c r="CL155" s="165">
        <v>16</v>
      </c>
      <c r="CM155" s="165">
        <v>16</v>
      </c>
      <c r="CN155" s="165">
        <v>17</v>
      </c>
      <c r="CO155" s="165">
        <v>17</v>
      </c>
      <c r="CP155" s="165">
        <v>17</v>
      </c>
      <c r="CQ155" s="165">
        <v>18</v>
      </c>
      <c r="CR155" s="165">
        <v>18</v>
      </c>
      <c r="CS155" s="165">
        <v>18</v>
      </c>
      <c r="CT155" s="165">
        <v>16</v>
      </c>
      <c r="CU155" s="165">
        <v>17</v>
      </c>
      <c r="CV155" s="165">
        <v>19</v>
      </c>
      <c r="CW155" s="165">
        <v>19</v>
      </c>
      <c r="CX155" s="323">
        <v>19</v>
      </c>
      <c r="CY155" s="165">
        <v>20</v>
      </c>
      <c r="CZ155" s="165">
        <v>21</v>
      </c>
    </row>
    <row r="156" spans="1:104" s="14" customFormat="1" ht="13.15" customHeight="1" x14ac:dyDescent="0.2">
      <c r="A156" s="81" t="str">
        <f t="shared" si="344"/>
        <v>Montclair Hospital Medical Center - Client ID H3160</v>
      </c>
      <c r="B156" s="81" t="str">
        <f t="shared" ref="B156:B164" si="357">B155</f>
        <v xml:space="preserve">PRIME VALUE PLAN (Self-Insured) </v>
      </c>
      <c r="C156" s="81" t="str">
        <f>A156&amp;B156&amp;F156</f>
        <v>Montclair Hospital Medical Center - Client ID H3160PRIME VALUE PLAN (Self-Insured) EE &amp; Spouse</v>
      </c>
      <c r="D156" s="22"/>
      <c r="E156" s="15"/>
      <c r="F156" s="66" t="s">
        <v>18</v>
      </c>
      <c r="G156" s="165">
        <v>3</v>
      </c>
      <c r="H156" s="152">
        <v>1037.57</v>
      </c>
      <c r="I156" s="152">
        <f>+H156-J156</f>
        <v>796.58999999999992</v>
      </c>
      <c r="J156" s="152">
        <v>240.98000000000002</v>
      </c>
      <c r="K156" s="27"/>
      <c r="L156" s="27"/>
      <c r="M156" s="27"/>
      <c r="N156" s="165">
        <v>3</v>
      </c>
      <c r="O156" s="165">
        <v>2</v>
      </c>
      <c r="P156" s="165">
        <v>2</v>
      </c>
      <c r="Q156" s="165">
        <v>2</v>
      </c>
      <c r="R156" s="165">
        <v>2</v>
      </c>
      <c r="S156" s="165">
        <v>2</v>
      </c>
      <c r="T156" s="165">
        <v>2</v>
      </c>
      <c r="U156" s="165">
        <v>1</v>
      </c>
      <c r="V156" s="165">
        <v>1</v>
      </c>
      <c r="W156" s="165">
        <v>1</v>
      </c>
      <c r="X156" s="165">
        <v>1</v>
      </c>
      <c r="Y156" s="165">
        <v>1</v>
      </c>
      <c r="Z156" s="165">
        <v>1</v>
      </c>
      <c r="AA156" s="165">
        <v>1</v>
      </c>
      <c r="AB156" s="165">
        <v>1</v>
      </c>
      <c r="AC156" s="165">
        <v>1</v>
      </c>
      <c r="AD156" s="165">
        <v>1</v>
      </c>
      <c r="AE156" s="165">
        <v>1</v>
      </c>
      <c r="AF156" s="165">
        <v>1</v>
      </c>
      <c r="AG156" s="165">
        <v>1</v>
      </c>
      <c r="AH156" s="165">
        <v>1</v>
      </c>
      <c r="AI156" s="165">
        <v>1</v>
      </c>
      <c r="AJ156" s="165">
        <v>0</v>
      </c>
      <c r="AK156" s="165">
        <v>0</v>
      </c>
      <c r="AL156" s="165">
        <v>0</v>
      </c>
      <c r="AM156" s="165">
        <v>0</v>
      </c>
      <c r="AN156" s="165">
        <v>0</v>
      </c>
      <c r="AO156" s="165">
        <v>0</v>
      </c>
      <c r="AP156" s="165">
        <v>0</v>
      </c>
      <c r="AQ156" s="165">
        <v>0</v>
      </c>
      <c r="AR156" s="165">
        <v>0</v>
      </c>
      <c r="AS156" s="165">
        <v>0</v>
      </c>
      <c r="AT156" s="165">
        <v>1</v>
      </c>
      <c r="AU156" s="165">
        <v>1</v>
      </c>
      <c r="AV156" s="165">
        <v>1</v>
      </c>
      <c r="AW156" s="165">
        <v>1</v>
      </c>
      <c r="AX156" s="165">
        <v>1</v>
      </c>
      <c r="AY156" s="165">
        <v>1</v>
      </c>
      <c r="AZ156" s="165">
        <v>1</v>
      </c>
      <c r="BA156" s="165">
        <v>1</v>
      </c>
      <c r="BB156" s="165">
        <v>1</v>
      </c>
      <c r="BC156" s="165">
        <v>1</v>
      </c>
      <c r="BD156" s="240">
        <v>0</v>
      </c>
      <c r="BE156" s="165">
        <v>0</v>
      </c>
      <c r="BF156" s="165">
        <v>0</v>
      </c>
      <c r="BG156" s="165">
        <v>0</v>
      </c>
      <c r="BH156" s="165">
        <v>0</v>
      </c>
      <c r="BI156" s="165">
        <v>0</v>
      </c>
      <c r="BJ156" s="165">
        <v>0</v>
      </c>
      <c r="BK156" s="165">
        <v>0</v>
      </c>
      <c r="BL156" s="165">
        <v>0</v>
      </c>
      <c r="BM156" s="165">
        <v>1</v>
      </c>
      <c r="BN156" s="165">
        <v>1</v>
      </c>
      <c r="BO156" s="165">
        <v>1</v>
      </c>
      <c r="BP156" s="165">
        <v>1</v>
      </c>
      <c r="BQ156" s="165">
        <v>1</v>
      </c>
      <c r="BR156" s="165">
        <v>1</v>
      </c>
      <c r="BS156" s="165">
        <v>1</v>
      </c>
      <c r="BT156" s="240">
        <v>1</v>
      </c>
      <c r="BU156" s="240">
        <v>1</v>
      </c>
      <c r="BV156" s="240">
        <v>1</v>
      </c>
      <c r="BW156" s="165">
        <v>1</v>
      </c>
      <c r="BX156" s="165">
        <v>1</v>
      </c>
      <c r="BY156" s="165">
        <v>1</v>
      </c>
      <c r="BZ156" s="165">
        <v>1</v>
      </c>
      <c r="CA156" s="165">
        <v>1</v>
      </c>
      <c r="CB156" s="165">
        <v>1</v>
      </c>
      <c r="CC156" s="165">
        <v>2</v>
      </c>
      <c r="CD156" s="165">
        <v>2</v>
      </c>
      <c r="CE156" s="165">
        <v>1</v>
      </c>
      <c r="CF156" s="165">
        <v>1</v>
      </c>
      <c r="CG156" s="165">
        <v>1</v>
      </c>
      <c r="CH156" s="165">
        <v>3</v>
      </c>
      <c r="CI156" s="165">
        <v>2</v>
      </c>
      <c r="CJ156" s="165">
        <v>2</v>
      </c>
      <c r="CK156" s="165">
        <v>2</v>
      </c>
      <c r="CL156" s="165">
        <v>2</v>
      </c>
      <c r="CM156" s="165">
        <v>2</v>
      </c>
      <c r="CN156" s="165">
        <v>3</v>
      </c>
      <c r="CO156" s="165">
        <v>3</v>
      </c>
      <c r="CP156" s="165">
        <v>3</v>
      </c>
      <c r="CQ156" s="165">
        <v>3</v>
      </c>
      <c r="CR156" s="165">
        <v>3</v>
      </c>
      <c r="CS156" s="165">
        <v>3</v>
      </c>
      <c r="CT156" s="165">
        <v>2</v>
      </c>
      <c r="CU156" s="165">
        <v>2</v>
      </c>
      <c r="CV156" s="165">
        <v>2</v>
      </c>
      <c r="CW156" s="165">
        <v>2</v>
      </c>
      <c r="CX156" s="323">
        <v>3</v>
      </c>
      <c r="CY156" s="165">
        <v>3</v>
      </c>
      <c r="CZ156" s="165">
        <v>3</v>
      </c>
    </row>
    <row r="157" spans="1:104" s="14" customFormat="1" ht="13.15" customHeight="1" x14ac:dyDescent="0.2">
      <c r="A157" s="81" t="str">
        <f t="shared" si="344"/>
        <v>Montclair Hospital Medical Center - Client ID H3160</v>
      </c>
      <c r="B157" s="81" t="str">
        <f t="shared" si="357"/>
        <v xml:space="preserve">PRIME VALUE PLAN (Self-Insured) </v>
      </c>
      <c r="C157" s="81" t="str">
        <f>A157&amp;B157&amp;F157</f>
        <v>Montclair Hospital Medical Center - Client ID H3160PRIME VALUE PLAN (Self-Insured) EE &amp; Child(ren)</v>
      </c>
      <c r="D157" s="22"/>
      <c r="E157" s="15"/>
      <c r="F157" s="66" t="s">
        <v>19</v>
      </c>
      <c r="G157" s="165">
        <v>4</v>
      </c>
      <c r="H157" s="152">
        <v>933.8</v>
      </c>
      <c r="I157" s="152">
        <f>+H157-J157</f>
        <v>732.57999999999993</v>
      </c>
      <c r="J157" s="152">
        <v>201.22000000000003</v>
      </c>
      <c r="K157" s="27"/>
      <c r="L157" s="27"/>
      <c r="M157" s="27"/>
      <c r="N157" s="165">
        <v>4</v>
      </c>
      <c r="O157" s="165">
        <v>4</v>
      </c>
      <c r="P157" s="165">
        <v>3</v>
      </c>
      <c r="Q157" s="165">
        <v>3</v>
      </c>
      <c r="R157" s="165">
        <v>3</v>
      </c>
      <c r="S157" s="165">
        <v>2</v>
      </c>
      <c r="T157" s="165">
        <v>2</v>
      </c>
      <c r="U157" s="165">
        <v>2</v>
      </c>
      <c r="V157" s="165">
        <v>2</v>
      </c>
      <c r="W157" s="165">
        <v>2</v>
      </c>
      <c r="X157" s="165">
        <v>2</v>
      </c>
      <c r="Y157" s="165">
        <v>2</v>
      </c>
      <c r="Z157" s="165">
        <v>0</v>
      </c>
      <c r="AA157" s="165">
        <v>1</v>
      </c>
      <c r="AB157" s="165">
        <v>1</v>
      </c>
      <c r="AC157" s="165">
        <v>1</v>
      </c>
      <c r="AD157" s="165">
        <v>0</v>
      </c>
      <c r="AE157" s="165">
        <v>0</v>
      </c>
      <c r="AF157" s="165">
        <v>0</v>
      </c>
      <c r="AG157" s="165">
        <v>1</v>
      </c>
      <c r="AH157" s="165">
        <v>1</v>
      </c>
      <c r="AI157" s="165">
        <v>2</v>
      </c>
      <c r="AJ157" s="165">
        <v>2</v>
      </c>
      <c r="AK157" s="165">
        <v>2</v>
      </c>
      <c r="AL157" s="165">
        <v>2</v>
      </c>
      <c r="AM157" s="165">
        <v>2</v>
      </c>
      <c r="AN157" s="165">
        <v>2</v>
      </c>
      <c r="AO157" s="165">
        <v>2</v>
      </c>
      <c r="AP157" s="165">
        <v>2</v>
      </c>
      <c r="AQ157" s="165">
        <v>2</v>
      </c>
      <c r="AR157" s="165">
        <v>3</v>
      </c>
      <c r="AS157" s="165">
        <v>3</v>
      </c>
      <c r="AT157" s="165">
        <v>3</v>
      </c>
      <c r="AU157" s="165">
        <v>3</v>
      </c>
      <c r="AV157" s="165">
        <v>4</v>
      </c>
      <c r="AW157" s="165">
        <v>4</v>
      </c>
      <c r="AX157" s="165">
        <v>3</v>
      </c>
      <c r="AY157" s="165">
        <v>3</v>
      </c>
      <c r="AZ157" s="165">
        <v>2</v>
      </c>
      <c r="BA157" s="165">
        <v>2</v>
      </c>
      <c r="BB157" s="165">
        <v>2</v>
      </c>
      <c r="BC157" s="165">
        <v>2</v>
      </c>
      <c r="BD157" s="240">
        <v>1</v>
      </c>
      <c r="BE157" s="165">
        <v>1</v>
      </c>
      <c r="BF157" s="165">
        <v>2</v>
      </c>
      <c r="BG157" s="165">
        <v>2</v>
      </c>
      <c r="BH157" s="165">
        <v>2</v>
      </c>
      <c r="BI157" s="165">
        <v>2</v>
      </c>
      <c r="BJ157" s="165">
        <v>2</v>
      </c>
      <c r="BK157" s="165">
        <v>2</v>
      </c>
      <c r="BL157" s="165">
        <v>2</v>
      </c>
      <c r="BM157" s="165">
        <v>2</v>
      </c>
      <c r="BN157" s="165">
        <v>2</v>
      </c>
      <c r="BO157" s="165">
        <v>2</v>
      </c>
      <c r="BP157" s="165">
        <v>2</v>
      </c>
      <c r="BQ157" s="165">
        <v>2</v>
      </c>
      <c r="BR157" s="165">
        <v>2</v>
      </c>
      <c r="BS157" s="165">
        <v>1</v>
      </c>
      <c r="BT157" s="240">
        <v>1</v>
      </c>
      <c r="BU157" s="240">
        <v>1</v>
      </c>
      <c r="BV157" s="240">
        <v>0</v>
      </c>
      <c r="BW157" s="165">
        <v>0</v>
      </c>
      <c r="BX157" s="165">
        <v>0</v>
      </c>
      <c r="BY157" s="165">
        <v>0</v>
      </c>
      <c r="BZ157" s="165">
        <v>0</v>
      </c>
      <c r="CA157" s="165">
        <v>1</v>
      </c>
      <c r="CB157" s="165">
        <v>1</v>
      </c>
      <c r="CC157" s="165">
        <v>2</v>
      </c>
      <c r="CD157" s="165">
        <v>3</v>
      </c>
      <c r="CE157" s="165">
        <v>3</v>
      </c>
      <c r="CF157" s="165">
        <v>3</v>
      </c>
      <c r="CG157" s="165">
        <v>3</v>
      </c>
      <c r="CH157" s="165">
        <v>3</v>
      </c>
      <c r="CI157" s="165">
        <v>3</v>
      </c>
      <c r="CJ157" s="165">
        <v>2</v>
      </c>
      <c r="CK157" s="165">
        <v>2</v>
      </c>
      <c r="CL157" s="165">
        <v>3</v>
      </c>
      <c r="CM157" s="165">
        <v>3</v>
      </c>
      <c r="CN157" s="165">
        <v>3</v>
      </c>
      <c r="CO157" s="165">
        <v>3</v>
      </c>
      <c r="CP157" s="165">
        <v>3</v>
      </c>
      <c r="CQ157" s="165">
        <v>3</v>
      </c>
      <c r="CR157" s="165">
        <v>3</v>
      </c>
      <c r="CS157" s="165">
        <v>3</v>
      </c>
      <c r="CT157" s="165">
        <v>2</v>
      </c>
      <c r="CU157" s="165">
        <v>2</v>
      </c>
      <c r="CV157" s="165">
        <v>3</v>
      </c>
      <c r="CW157" s="165">
        <v>3</v>
      </c>
      <c r="CX157" s="323">
        <v>3</v>
      </c>
      <c r="CY157" s="165">
        <v>3</v>
      </c>
      <c r="CZ157" s="165">
        <v>4</v>
      </c>
    </row>
    <row r="158" spans="1:104" s="14" customFormat="1" ht="13.15" customHeight="1" x14ac:dyDescent="0.2">
      <c r="A158" s="81" t="str">
        <f t="shared" si="344"/>
        <v>Montclair Hospital Medical Center - Client ID H3160</v>
      </c>
      <c r="B158" s="81" t="str">
        <f t="shared" si="357"/>
        <v xml:space="preserve">PRIME VALUE PLAN (Self-Insured) </v>
      </c>
      <c r="C158" s="81" t="str">
        <f>A158&amp;B158&amp;F158</f>
        <v>Montclair Hospital Medical Center - Client ID H3160PRIME VALUE PLAN (Self-Insured) EE &amp; Family</v>
      </c>
      <c r="D158" s="22"/>
      <c r="E158" s="15"/>
      <c r="F158" s="66" t="s">
        <v>12</v>
      </c>
      <c r="G158" s="166">
        <v>2</v>
      </c>
      <c r="H158" s="153">
        <v>1556.37</v>
      </c>
      <c r="I158" s="153">
        <f>+H158-J158</f>
        <v>1154.78</v>
      </c>
      <c r="J158" s="153">
        <v>401.58999999999992</v>
      </c>
      <c r="K158" s="134"/>
      <c r="L158" s="134"/>
      <c r="M158" s="134"/>
      <c r="N158" s="166">
        <v>1</v>
      </c>
      <c r="O158" s="166">
        <v>1</v>
      </c>
      <c r="P158" s="166">
        <v>1</v>
      </c>
      <c r="Q158" s="166">
        <v>1</v>
      </c>
      <c r="R158" s="166">
        <v>1</v>
      </c>
      <c r="S158" s="166">
        <v>1</v>
      </c>
      <c r="T158" s="166">
        <v>1</v>
      </c>
      <c r="U158" s="166">
        <v>2</v>
      </c>
      <c r="V158" s="166">
        <v>2</v>
      </c>
      <c r="W158" s="166">
        <v>1</v>
      </c>
      <c r="X158" s="166">
        <v>1</v>
      </c>
      <c r="Y158" s="166">
        <v>1</v>
      </c>
      <c r="Z158" s="166">
        <v>3</v>
      </c>
      <c r="AA158" s="166">
        <v>1</v>
      </c>
      <c r="AB158" s="166">
        <v>1</v>
      </c>
      <c r="AC158" s="166">
        <v>1</v>
      </c>
      <c r="AD158" s="166">
        <v>1</v>
      </c>
      <c r="AE158" s="166">
        <v>1</v>
      </c>
      <c r="AF158" s="166">
        <v>1</v>
      </c>
      <c r="AG158" s="166">
        <v>1</v>
      </c>
      <c r="AH158" s="166">
        <v>1</v>
      </c>
      <c r="AI158" s="166">
        <v>1</v>
      </c>
      <c r="AJ158" s="166">
        <v>1</v>
      </c>
      <c r="AK158" s="166">
        <v>1</v>
      </c>
      <c r="AL158" s="166">
        <v>1</v>
      </c>
      <c r="AM158" s="166">
        <v>2</v>
      </c>
      <c r="AN158" s="166">
        <v>2</v>
      </c>
      <c r="AO158" s="166">
        <v>1</v>
      </c>
      <c r="AP158" s="166">
        <v>1</v>
      </c>
      <c r="AQ158" s="166">
        <v>1</v>
      </c>
      <c r="AR158" s="166">
        <v>0</v>
      </c>
      <c r="AS158" s="166">
        <v>0</v>
      </c>
      <c r="AT158" s="166">
        <v>0</v>
      </c>
      <c r="AU158" s="166">
        <v>0</v>
      </c>
      <c r="AV158" s="166">
        <v>0</v>
      </c>
      <c r="AW158" s="166">
        <v>0</v>
      </c>
      <c r="AX158" s="166">
        <v>0</v>
      </c>
      <c r="AY158" s="166">
        <v>1</v>
      </c>
      <c r="AZ158" s="166">
        <v>1</v>
      </c>
      <c r="BA158" s="166">
        <v>1</v>
      </c>
      <c r="BB158" s="166">
        <v>1</v>
      </c>
      <c r="BC158" s="166">
        <v>1</v>
      </c>
      <c r="BD158" s="241">
        <v>1</v>
      </c>
      <c r="BE158" s="166">
        <v>0</v>
      </c>
      <c r="BF158" s="166">
        <v>0</v>
      </c>
      <c r="BG158" s="166">
        <v>0</v>
      </c>
      <c r="BH158" s="166">
        <v>1</v>
      </c>
      <c r="BI158" s="166">
        <v>1</v>
      </c>
      <c r="BJ158" s="166">
        <v>1</v>
      </c>
      <c r="BK158" s="166">
        <v>1</v>
      </c>
      <c r="BL158" s="166">
        <v>0</v>
      </c>
      <c r="BM158" s="166">
        <v>0</v>
      </c>
      <c r="BN158" s="166">
        <v>0</v>
      </c>
      <c r="BO158" s="166">
        <v>0</v>
      </c>
      <c r="BP158" s="166">
        <v>0</v>
      </c>
      <c r="BQ158" s="166">
        <v>0</v>
      </c>
      <c r="BR158" s="166">
        <v>0</v>
      </c>
      <c r="BS158" s="166">
        <v>0</v>
      </c>
      <c r="BT158" s="241">
        <v>0</v>
      </c>
      <c r="BU158" s="241">
        <v>0</v>
      </c>
      <c r="BV158" s="241">
        <v>0</v>
      </c>
      <c r="BW158" s="166">
        <v>0</v>
      </c>
      <c r="BX158" s="166">
        <v>1</v>
      </c>
      <c r="BY158" s="166">
        <v>1</v>
      </c>
      <c r="BZ158" s="166">
        <v>1</v>
      </c>
      <c r="CA158" s="166">
        <v>1</v>
      </c>
      <c r="CB158" s="166">
        <v>2</v>
      </c>
      <c r="CC158" s="166">
        <v>2</v>
      </c>
      <c r="CD158" s="166">
        <v>2</v>
      </c>
      <c r="CE158" s="166">
        <v>2</v>
      </c>
      <c r="CF158" s="166">
        <v>2</v>
      </c>
      <c r="CG158" s="166">
        <v>2</v>
      </c>
      <c r="CH158" s="166">
        <v>2</v>
      </c>
      <c r="CI158" s="166">
        <v>2</v>
      </c>
      <c r="CJ158" s="166">
        <v>3</v>
      </c>
      <c r="CK158" s="166">
        <v>3</v>
      </c>
      <c r="CL158" s="166">
        <v>3</v>
      </c>
      <c r="CM158" s="166">
        <v>3</v>
      </c>
      <c r="CN158" s="166">
        <v>3</v>
      </c>
      <c r="CO158" s="166">
        <v>3</v>
      </c>
      <c r="CP158" s="166">
        <v>3</v>
      </c>
      <c r="CQ158" s="166">
        <v>3</v>
      </c>
      <c r="CR158" s="166">
        <v>3</v>
      </c>
      <c r="CS158" s="166">
        <v>3</v>
      </c>
      <c r="CT158" s="166">
        <v>2</v>
      </c>
      <c r="CU158" s="166">
        <v>3</v>
      </c>
      <c r="CV158" s="166">
        <v>2</v>
      </c>
      <c r="CW158" s="166">
        <v>2</v>
      </c>
      <c r="CX158" s="324">
        <v>2</v>
      </c>
      <c r="CY158" s="166">
        <v>2</v>
      </c>
      <c r="CZ158" s="166">
        <v>2</v>
      </c>
    </row>
    <row r="159" spans="1:104" s="14" customFormat="1" ht="13.15" customHeight="1" x14ac:dyDescent="0.2">
      <c r="A159" s="81" t="str">
        <f t="shared" si="344"/>
        <v>Montclair Hospital Medical Center - Client ID H3160</v>
      </c>
      <c r="B159" s="81" t="str">
        <f t="shared" si="357"/>
        <v xml:space="preserve">PRIME VALUE PLAN (Self-Insured) </v>
      </c>
      <c r="C159" s="81"/>
      <c r="D159" s="20"/>
      <c r="E159" s="15"/>
      <c r="F159" s="69" t="s">
        <v>7</v>
      </c>
      <c r="G159" s="67">
        <f>SUM(G155:G158)</f>
        <v>30</v>
      </c>
      <c r="H159" s="70">
        <f>SUMPRODUCT(H155:H158,$G155:$G158)</f>
        <v>20854.82</v>
      </c>
      <c r="I159" s="70">
        <f>SUMPRODUCT(I155:I158,$G155:$G158)</f>
        <v>16146.619999999997</v>
      </c>
      <c r="J159" s="70">
        <f>SUMPRODUCT(J155:J158,$G155:$G158)</f>
        <v>4708.2000000000007</v>
      </c>
      <c r="K159" s="34"/>
      <c r="L159" s="34"/>
      <c r="M159" s="34"/>
      <c r="N159" s="67">
        <v>22</v>
      </c>
      <c r="O159" s="67">
        <v>20</v>
      </c>
      <c r="P159" s="67">
        <v>18</v>
      </c>
      <c r="Q159" s="67">
        <v>20</v>
      </c>
      <c r="R159" s="67">
        <v>18</v>
      </c>
      <c r="S159" s="67">
        <f t="shared" ref="S159:X159" si="358">SUM(S155:S158)</f>
        <v>17</v>
      </c>
      <c r="T159" s="67">
        <f t="shared" si="358"/>
        <v>19</v>
      </c>
      <c r="U159" s="67">
        <f t="shared" si="358"/>
        <v>18</v>
      </c>
      <c r="V159" s="67">
        <f t="shared" si="358"/>
        <v>19</v>
      </c>
      <c r="W159" s="67">
        <f t="shared" si="358"/>
        <v>19</v>
      </c>
      <c r="X159" s="67">
        <f t="shared" si="358"/>
        <v>17</v>
      </c>
      <c r="Y159" s="67">
        <f t="shared" ref="Y159:AD159" si="359">SUM(Y155:Y158)</f>
        <v>20</v>
      </c>
      <c r="Z159" s="67">
        <f t="shared" si="359"/>
        <v>20</v>
      </c>
      <c r="AA159" s="67">
        <f t="shared" si="359"/>
        <v>21</v>
      </c>
      <c r="AB159" s="67">
        <f t="shared" si="359"/>
        <v>21</v>
      </c>
      <c r="AC159" s="67">
        <f t="shared" si="359"/>
        <v>22</v>
      </c>
      <c r="AD159" s="67">
        <f t="shared" si="359"/>
        <v>21</v>
      </c>
      <c r="AE159" s="67">
        <f t="shared" ref="AE159:AJ159" si="360">SUM(AE155:AE158)</f>
        <v>21</v>
      </c>
      <c r="AF159" s="67">
        <f t="shared" si="360"/>
        <v>22</v>
      </c>
      <c r="AG159" s="67">
        <f t="shared" si="360"/>
        <v>22</v>
      </c>
      <c r="AH159" s="67">
        <f t="shared" si="360"/>
        <v>21</v>
      </c>
      <c r="AI159" s="67">
        <f t="shared" si="360"/>
        <v>21</v>
      </c>
      <c r="AJ159" s="67">
        <f t="shared" si="360"/>
        <v>20</v>
      </c>
      <c r="AK159" s="67">
        <f t="shared" ref="AK159:AP159" si="361">SUM(AK155:AK158)</f>
        <v>18</v>
      </c>
      <c r="AL159" s="67">
        <f t="shared" si="361"/>
        <v>15</v>
      </c>
      <c r="AM159" s="67">
        <f t="shared" si="361"/>
        <v>17</v>
      </c>
      <c r="AN159" s="67">
        <f t="shared" si="361"/>
        <v>15</v>
      </c>
      <c r="AO159" s="67">
        <f t="shared" si="361"/>
        <v>17</v>
      </c>
      <c r="AP159" s="67">
        <f t="shared" si="361"/>
        <v>17</v>
      </c>
      <c r="AQ159" s="67">
        <f t="shared" ref="AQ159:AV159" si="362">SUM(AQ155:AQ158)</f>
        <v>17</v>
      </c>
      <c r="AR159" s="67">
        <f t="shared" si="362"/>
        <v>15</v>
      </c>
      <c r="AS159" s="67">
        <f t="shared" si="362"/>
        <v>16</v>
      </c>
      <c r="AT159" s="67">
        <f t="shared" si="362"/>
        <v>17</v>
      </c>
      <c r="AU159" s="67">
        <f t="shared" si="362"/>
        <v>15</v>
      </c>
      <c r="AV159" s="67">
        <f t="shared" si="362"/>
        <v>17</v>
      </c>
      <c r="AW159" s="67">
        <f t="shared" ref="AW159:BB159" si="363">SUM(AW155:AW158)</f>
        <v>16</v>
      </c>
      <c r="AX159" s="67">
        <f t="shared" si="363"/>
        <v>20</v>
      </c>
      <c r="AY159" s="67">
        <f t="shared" si="363"/>
        <v>20</v>
      </c>
      <c r="AZ159" s="67">
        <f t="shared" si="363"/>
        <v>18</v>
      </c>
      <c r="BA159" s="67">
        <f t="shared" si="363"/>
        <v>20</v>
      </c>
      <c r="BB159" s="67">
        <f t="shared" si="363"/>
        <v>19</v>
      </c>
      <c r="BC159" s="67">
        <f t="shared" ref="BC159:BH159" si="364">SUM(BC155:BC158)</f>
        <v>18</v>
      </c>
      <c r="BD159" s="94">
        <f t="shared" si="364"/>
        <v>19</v>
      </c>
      <c r="BE159" s="67">
        <f t="shared" si="364"/>
        <v>17</v>
      </c>
      <c r="BF159" s="67">
        <f t="shared" si="364"/>
        <v>17</v>
      </c>
      <c r="BG159" s="67">
        <f t="shared" si="364"/>
        <v>17</v>
      </c>
      <c r="BH159" s="67">
        <f t="shared" si="364"/>
        <v>18</v>
      </c>
      <c r="BI159" s="67">
        <f t="shared" ref="BI159:BN159" si="365">SUM(BI155:BI158)</f>
        <v>14</v>
      </c>
      <c r="BJ159" s="67">
        <f t="shared" si="365"/>
        <v>14</v>
      </c>
      <c r="BK159" s="67">
        <f t="shared" si="365"/>
        <v>13</v>
      </c>
      <c r="BL159" s="67">
        <f t="shared" si="365"/>
        <v>12</v>
      </c>
      <c r="BM159" s="67">
        <f t="shared" si="365"/>
        <v>14</v>
      </c>
      <c r="BN159" s="67">
        <f t="shared" si="365"/>
        <v>14</v>
      </c>
      <c r="BO159" s="67">
        <f>SUM(BO155:BO158)</f>
        <v>16</v>
      </c>
      <c r="BP159" s="67">
        <f>SUM(BP155:BP158)</f>
        <v>16</v>
      </c>
      <c r="BQ159" s="67">
        <f>SUM(BQ155:BQ158)</f>
        <v>16</v>
      </c>
      <c r="BR159" s="67">
        <f>SUM(BR155:BR158)</f>
        <v>13</v>
      </c>
      <c r="BS159" s="67">
        <f>SUM(BS155:BS158)</f>
        <v>12</v>
      </c>
      <c r="BT159" s="94">
        <f t="shared" ref="BT159:BY159" si="366">SUM(BT155:BT158)</f>
        <v>13</v>
      </c>
      <c r="BU159" s="94">
        <f t="shared" si="366"/>
        <v>13</v>
      </c>
      <c r="BV159" s="94">
        <f t="shared" si="366"/>
        <v>14</v>
      </c>
      <c r="BW159" s="67">
        <f t="shared" si="366"/>
        <v>16</v>
      </c>
      <c r="BX159" s="67">
        <f t="shared" si="366"/>
        <v>16</v>
      </c>
      <c r="BY159" s="67">
        <f t="shared" si="366"/>
        <v>16</v>
      </c>
      <c r="BZ159" s="67">
        <f t="shared" ref="BZ159:CE159" si="367">SUM(BZ155:BZ158)</f>
        <v>18</v>
      </c>
      <c r="CA159" s="67">
        <f t="shared" si="367"/>
        <v>20</v>
      </c>
      <c r="CB159" s="67">
        <f t="shared" si="367"/>
        <v>20</v>
      </c>
      <c r="CC159" s="67">
        <f t="shared" si="367"/>
        <v>22</v>
      </c>
      <c r="CD159" s="67">
        <f t="shared" si="367"/>
        <v>24</v>
      </c>
      <c r="CE159" s="67">
        <f t="shared" si="367"/>
        <v>24</v>
      </c>
      <c r="CF159" s="67">
        <f t="shared" ref="CF159:CK159" si="368">SUM(CF155:CF158)</f>
        <v>23</v>
      </c>
      <c r="CG159" s="67">
        <f t="shared" si="368"/>
        <v>22</v>
      </c>
      <c r="CH159" s="67">
        <f t="shared" si="368"/>
        <v>24</v>
      </c>
      <c r="CI159" s="67">
        <f t="shared" si="368"/>
        <v>23</v>
      </c>
      <c r="CJ159" s="67">
        <f t="shared" si="368"/>
        <v>25</v>
      </c>
      <c r="CK159" s="67">
        <f t="shared" si="368"/>
        <v>24</v>
      </c>
      <c r="CL159" s="67">
        <f t="shared" ref="CL159:CQ159" si="369">SUM(CL155:CL158)</f>
        <v>24</v>
      </c>
      <c r="CM159" s="67">
        <f t="shared" si="369"/>
        <v>24</v>
      </c>
      <c r="CN159" s="67">
        <f t="shared" si="369"/>
        <v>26</v>
      </c>
      <c r="CO159" s="67">
        <f t="shared" si="369"/>
        <v>26</v>
      </c>
      <c r="CP159" s="67">
        <f t="shared" si="369"/>
        <v>26</v>
      </c>
      <c r="CQ159" s="67">
        <f t="shared" si="369"/>
        <v>27</v>
      </c>
      <c r="CR159" s="67">
        <f>SUM(CR155:CR158)</f>
        <v>27</v>
      </c>
      <c r="CS159" s="67">
        <f>SUM(CS155:CS158)</f>
        <v>27</v>
      </c>
      <c r="CT159" s="67">
        <f>SUM(CT155:CT158)</f>
        <v>22</v>
      </c>
      <c r="CU159" s="67">
        <v>24</v>
      </c>
      <c r="CV159" s="67">
        <f>SUM(CV155:CV158)</f>
        <v>26</v>
      </c>
      <c r="CW159" s="67">
        <f>SUM(CW155:CW158)</f>
        <v>26</v>
      </c>
      <c r="CX159" s="94">
        <f>SUM(CX155:CX158)</f>
        <v>27</v>
      </c>
      <c r="CY159" s="67">
        <f>SUM(CY155:CY158)</f>
        <v>28</v>
      </c>
      <c r="CZ159" s="67">
        <f>SUM(CZ155:CZ158)</f>
        <v>30</v>
      </c>
    </row>
    <row r="160" spans="1:104" s="14" customFormat="1" ht="13.15" customHeight="1" x14ac:dyDescent="0.2">
      <c r="A160" s="81" t="str">
        <f t="shared" si="344"/>
        <v>Montclair Hospital Medical Center - Client ID H3160</v>
      </c>
      <c r="B160" s="81" t="str">
        <f t="shared" si="357"/>
        <v xml:space="preserve">PRIME VALUE PLAN (Self-Insured) </v>
      </c>
      <c r="C160" s="81"/>
      <c r="D160" s="20"/>
      <c r="E160" s="15"/>
      <c r="F160" s="12"/>
      <c r="G160" s="16"/>
      <c r="H160" s="21"/>
      <c r="I160" s="21"/>
      <c r="J160" s="21"/>
      <c r="K160" s="135"/>
      <c r="L160" s="135"/>
      <c r="M160" s="135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</row>
    <row r="161" spans="1:104" ht="13.15" customHeight="1" x14ac:dyDescent="0.2">
      <c r="A161" s="81" t="str">
        <f t="shared" si="344"/>
        <v>Montclair Hospital Medical Center - Client ID H3160</v>
      </c>
      <c r="B161" s="81" t="str">
        <f t="shared" si="357"/>
        <v xml:space="preserve">PRIME VALUE PLAN (Self-Insured) </v>
      </c>
      <c r="D161" s="71" t="s">
        <v>8</v>
      </c>
      <c r="E161" s="72"/>
      <c r="F161" s="29" t="s">
        <v>10</v>
      </c>
      <c r="G161" s="30">
        <f>+G153+G159</f>
        <v>183</v>
      </c>
      <c r="H161" s="86">
        <f>H153+H159</f>
        <v>179650.36000000002</v>
      </c>
      <c r="I161" s="86">
        <f>I153+I159</f>
        <v>158919.57</v>
      </c>
      <c r="J161" s="86">
        <f>J153+J159</f>
        <v>20730.79</v>
      </c>
      <c r="K161" s="136"/>
      <c r="L161" s="136"/>
      <c r="M161" s="136"/>
      <c r="N161" s="30">
        <v>212</v>
      </c>
      <c r="O161" s="30">
        <v>211</v>
      </c>
      <c r="P161" s="30">
        <v>210</v>
      </c>
      <c r="Q161" s="30">
        <v>213</v>
      </c>
      <c r="R161" s="30">
        <v>206</v>
      </c>
      <c r="S161" s="30">
        <f t="shared" ref="S161:X161" si="370">+S153+S159</f>
        <v>212</v>
      </c>
      <c r="T161" s="30">
        <f t="shared" si="370"/>
        <v>215</v>
      </c>
      <c r="U161" s="30">
        <f t="shared" si="370"/>
        <v>218</v>
      </c>
      <c r="V161" s="30">
        <f t="shared" si="370"/>
        <v>218</v>
      </c>
      <c r="W161" s="30">
        <f t="shared" si="370"/>
        <v>214</v>
      </c>
      <c r="X161" s="30">
        <f t="shared" si="370"/>
        <v>211</v>
      </c>
      <c r="Y161" s="30">
        <f t="shared" ref="Y161:AD161" si="371">+Y153+Y159</f>
        <v>215</v>
      </c>
      <c r="Z161" s="30">
        <f t="shared" si="371"/>
        <v>227</v>
      </c>
      <c r="AA161" s="30">
        <f t="shared" si="371"/>
        <v>227</v>
      </c>
      <c r="AB161" s="30">
        <f t="shared" si="371"/>
        <v>227</v>
      </c>
      <c r="AC161" s="30">
        <f t="shared" si="371"/>
        <v>219</v>
      </c>
      <c r="AD161" s="30">
        <f t="shared" si="371"/>
        <v>219</v>
      </c>
      <c r="AE161" s="30">
        <f t="shared" ref="AE161:AJ161" si="372">+AE153+AE159</f>
        <v>222</v>
      </c>
      <c r="AF161" s="30">
        <f t="shared" si="372"/>
        <v>226</v>
      </c>
      <c r="AG161" s="30">
        <f t="shared" si="372"/>
        <v>229</v>
      </c>
      <c r="AH161" s="30">
        <f t="shared" si="372"/>
        <v>228</v>
      </c>
      <c r="AI161" s="30">
        <f t="shared" si="372"/>
        <v>226</v>
      </c>
      <c r="AJ161" s="30">
        <f t="shared" si="372"/>
        <v>224</v>
      </c>
      <c r="AK161" s="30">
        <f t="shared" ref="AK161:AP161" si="373">+AK153+AK159</f>
        <v>217</v>
      </c>
      <c r="AL161" s="30">
        <f t="shared" si="373"/>
        <v>221</v>
      </c>
      <c r="AM161" s="30">
        <f t="shared" si="373"/>
        <v>220</v>
      </c>
      <c r="AN161" s="30">
        <f t="shared" si="373"/>
        <v>210</v>
      </c>
      <c r="AO161" s="30">
        <f t="shared" si="373"/>
        <v>212</v>
      </c>
      <c r="AP161" s="30">
        <f t="shared" si="373"/>
        <v>218</v>
      </c>
      <c r="AQ161" s="30">
        <f t="shared" ref="AQ161:AV161" si="374">+AQ153+AQ159</f>
        <v>217</v>
      </c>
      <c r="AR161" s="30">
        <f t="shared" si="374"/>
        <v>218</v>
      </c>
      <c r="AS161" s="30">
        <f t="shared" si="374"/>
        <v>203</v>
      </c>
      <c r="AT161" s="30">
        <f t="shared" si="374"/>
        <v>198</v>
      </c>
      <c r="AU161" s="30">
        <f t="shared" si="374"/>
        <v>194</v>
      </c>
      <c r="AV161" s="30">
        <f t="shared" si="374"/>
        <v>192</v>
      </c>
      <c r="AW161" s="30">
        <f t="shared" ref="AW161:BB161" si="375">+AW153+AW159</f>
        <v>187</v>
      </c>
      <c r="AX161" s="30">
        <f t="shared" si="375"/>
        <v>202</v>
      </c>
      <c r="AY161" s="30">
        <f t="shared" si="375"/>
        <v>197</v>
      </c>
      <c r="AZ161" s="30">
        <f t="shared" si="375"/>
        <v>190</v>
      </c>
      <c r="BA161" s="30">
        <f t="shared" si="375"/>
        <v>193</v>
      </c>
      <c r="BB161" s="30">
        <f t="shared" si="375"/>
        <v>190</v>
      </c>
      <c r="BC161" s="30">
        <f t="shared" ref="BC161:BH161" si="376">+BC153+BC159</f>
        <v>186</v>
      </c>
      <c r="BD161" s="30">
        <f t="shared" si="376"/>
        <v>185</v>
      </c>
      <c r="BE161" s="30">
        <f t="shared" si="376"/>
        <v>178</v>
      </c>
      <c r="BF161" s="30">
        <f t="shared" si="376"/>
        <v>174</v>
      </c>
      <c r="BG161" s="30">
        <f t="shared" si="376"/>
        <v>169</v>
      </c>
      <c r="BH161" s="30">
        <f t="shared" si="376"/>
        <v>173</v>
      </c>
      <c r="BI161" s="30">
        <f t="shared" ref="BI161:BN161" si="377">+BI153+BI159</f>
        <v>158</v>
      </c>
      <c r="BJ161" s="30">
        <f t="shared" si="377"/>
        <v>173</v>
      </c>
      <c r="BK161" s="30">
        <f t="shared" si="377"/>
        <v>171</v>
      </c>
      <c r="BL161" s="30">
        <f t="shared" si="377"/>
        <v>169</v>
      </c>
      <c r="BM161" s="30">
        <f t="shared" si="377"/>
        <v>168</v>
      </c>
      <c r="BN161" s="30">
        <f t="shared" si="377"/>
        <v>163</v>
      </c>
      <c r="BO161" s="30">
        <f>+BO153+BO159</f>
        <v>161</v>
      </c>
      <c r="BP161" s="30">
        <f>+BP153+BP159</f>
        <v>159</v>
      </c>
      <c r="BQ161" s="30">
        <f>+BQ153+BQ159</f>
        <v>159</v>
      </c>
      <c r="BR161" s="30">
        <f>+BR153+BR159</f>
        <v>154</v>
      </c>
      <c r="BS161" s="30">
        <f>+BS153+BS159</f>
        <v>155</v>
      </c>
      <c r="BT161" s="30">
        <f t="shared" ref="BT161:BY161" si="378">+BT153+BT159</f>
        <v>158</v>
      </c>
      <c r="BU161" s="30">
        <f t="shared" si="378"/>
        <v>157</v>
      </c>
      <c r="BV161" s="30">
        <f t="shared" si="378"/>
        <v>166</v>
      </c>
      <c r="BW161" s="30">
        <f t="shared" si="378"/>
        <v>167</v>
      </c>
      <c r="BX161" s="30">
        <f t="shared" si="378"/>
        <v>160</v>
      </c>
      <c r="BY161" s="30">
        <f t="shared" si="378"/>
        <v>160</v>
      </c>
      <c r="BZ161" s="30">
        <f t="shared" ref="BZ161:CE161" si="379">+BZ153+BZ159</f>
        <v>163</v>
      </c>
      <c r="CA161" s="30">
        <f t="shared" si="379"/>
        <v>164</v>
      </c>
      <c r="CB161" s="30">
        <f t="shared" si="379"/>
        <v>163</v>
      </c>
      <c r="CC161" s="30">
        <f t="shared" si="379"/>
        <v>170</v>
      </c>
      <c r="CD161" s="30">
        <f t="shared" si="379"/>
        <v>174</v>
      </c>
      <c r="CE161" s="30">
        <f t="shared" si="379"/>
        <v>174</v>
      </c>
      <c r="CF161" s="30">
        <f t="shared" ref="CF161:CK161" si="380">+CF153+CF159</f>
        <v>173</v>
      </c>
      <c r="CG161" s="30">
        <f t="shared" si="380"/>
        <v>177</v>
      </c>
      <c r="CH161" s="30">
        <f t="shared" si="380"/>
        <v>178</v>
      </c>
      <c r="CI161" s="30">
        <f t="shared" si="380"/>
        <v>172</v>
      </c>
      <c r="CJ161" s="30">
        <f t="shared" si="380"/>
        <v>171</v>
      </c>
      <c r="CK161" s="30">
        <f t="shared" si="380"/>
        <v>172</v>
      </c>
      <c r="CL161" s="30">
        <f t="shared" ref="CL161:CQ161" si="381">+CL153+CL159</f>
        <v>168</v>
      </c>
      <c r="CM161" s="30">
        <f t="shared" si="381"/>
        <v>169</v>
      </c>
      <c r="CN161" s="30">
        <f t="shared" si="381"/>
        <v>167</v>
      </c>
      <c r="CO161" s="30">
        <f t="shared" si="381"/>
        <v>166</v>
      </c>
      <c r="CP161" s="30">
        <f t="shared" si="381"/>
        <v>164</v>
      </c>
      <c r="CQ161" s="30">
        <f t="shared" si="381"/>
        <v>161</v>
      </c>
      <c r="CR161" s="30">
        <f>+CR153+CR159</f>
        <v>163</v>
      </c>
      <c r="CS161" s="30">
        <f>+CS153+CS159</f>
        <v>165</v>
      </c>
      <c r="CT161" s="30">
        <f>+CT153+CT159</f>
        <v>175</v>
      </c>
      <c r="CU161" s="30">
        <v>175</v>
      </c>
      <c r="CV161" s="30">
        <f>+CV153+CV159</f>
        <v>176</v>
      </c>
      <c r="CW161" s="30">
        <f>+CW153+CW159</f>
        <v>177</v>
      </c>
      <c r="CX161" s="30">
        <f>+CX153+CX159</f>
        <v>182</v>
      </c>
      <c r="CY161" s="30">
        <f>+CY153+CY159</f>
        <v>181</v>
      </c>
      <c r="CZ161" s="30">
        <f>+CZ153+CZ159</f>
        <v>183</v>
      </c>
    </row>
    <row r="162" spans="1:104" ht="13.15" customHeight="1" x14ac:dyDescent="0.2">
      <c r="A162" s="81" t="str">
        <f t="shared" si="344"/>
        <v>Montclair Hospital Medical Center - Client ID H3160</v>
      </c>
      <c r="B162" s="81" t="str">
        <f t="shared" si="357"/>
        <v xml:space="preserve">PRIME VALUE PLAN (Self-Insured) </v>
      </c>
      <c r="D162" s="71" t="s">
        <v>9</v>
      </c>
      <c r="E162" s="29"/>
      <c r="F162" s="89"/>
      <c r="G162" s="30"/>
      <c r="H162" s="86">
        <f>H161*12</f>
        <v>2155804.3200000003</v>
      </c>
      <c r="I162" s="86">
        <f>I161*12</f>
        <v>1907034.84</v>
      </c>
      <c r="J162" s="86">
        <f>J161*12</f>
        <v>248769.48</v>
      </c>
      <c r="K162" s="136"/>
      <c r="L162" s="136"/>
      <c r="M162" s="136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</row>
    <row r="163" spans="1:104" ht="13.15" customHeight="1" x14ac:dyDescent="0.2">
      <c r="A163" s="81" t="str">
        <f t="shared" si="344"/>
        <v>Montclair Hospital Medical Center - Client ID H3160</v>
      </c>
      <c r="B163" s="81" t="str">
        <f t="shared" si="357"/>
        <v xml:space="preserve">PRIME VALUE PLAN (Self-Insured) </v>
      </c>
      <c r="D163" s="28"/>
      <c r="E163" s="90"/>
      <c r="F163" s="91"/>
      <c r="G163" s="91"/>
      <c r="H163" s="92"/>
      <c r="I163" s="92"/>
      <c r="J163" s="92"/>
      <c r="K163" s="132"/>
      <c r="L163" s="132"/>
      <c r="M163" s="132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</row>
    <row r="164" spans="1:104" s="83" customFormat="1" ht="13.15" customHeight="1" x14ac:dyDescent="0.2">
      <c r="A164" s="81" t="str">
        <f>D164</f>
        <v>Premiere Healthcare Staffing - Client ID H3115</v>
      </c>
      <c r="B164" s="81" t="str">
        <f t="shared" si="357"/>
        <v xml:space="preserve">PRIME VALUE PLAN (Self-Insured) </v>
      </c>
      <c r="C164" s="81"/>
      <c r="D164" s="76" t="s">
        <v>178</v>
      </c>
      <c r="E164" s="77"/>
      <c r="F164" s="78"/>
      <c r="G164" s="111"/>
      <c r="H164" s="80"/>
      <c r="I164" s="80"/>
      <c r="J164" s="47"/>
      <c r="K164" s="133"/>
      <c r="L164" s="133"/>
      <c r="M164" s="133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</row>
    <row r="165" spans="1:104" ht="13.15" customHeight="1" x14ac:dyDescent="0.2">
      <c r="A165" s="81" t="str">
        <f t="shared" ref="A165:A173" si="382">A164</f>
        <v>Premiere Healthcare Staffing - Client ID H3115</v>
      </c>
      <c r="B165" s="81" t="str">
        <f>D165</f>
        <v>PRIME EPO PLAN (Self-Insured)</v>
      </c>
      <c r="C165" s="81" t="str">
        <f>A165&amp;B165&amp;F165</f>
        <v>Premiere Healthcare Staffing - Client ID H3115PRIME EPO PLAN (Self-Insured)EE</v>
      </c>
      <c r="D165" s="64" t="str">
        <f>+$D$4</f>
        <v>PRIME EPO PLAN (Self-Insured)</v>
      </c>
      <c r="E165" s="65" t="str">
        <f>E4</f>
        <v>1/1/25 - 12/31/25</v>
      </c>
      <c r="F165" s="66" t="s">
        <v>11</v>
      </c>
      <c r="G165" s="165">
        <v>4</v>
      </c>
      <c r="H165" s="150">
        <v>671</v>
      </c>
      <c r="I165" s="152">
        <f>+H165-J165</f>
        <v>616.83000000000004</v>
      </c>
      <c r="J165" s="152">
        <v>54.17</v>
      </c>
      <c r="K165" s="27"/>
      <c r="L165" s="27"/>
      <c r="M165" s="27"/>
      <c r="N165" s="165">
        <v>267</v>
      </c>
      <c r="O165" s="165">
        <v>263</v>
      </c>
      <c r="P165" s="165">
        <v>267</v>
      </c>
      <c r="Q165" s="165">
        <v>266</v>
      </c>
      <c r="R165" s="165">
        <v>268</v>
      </c>
      <c r="S165" s="165">
        <v>272</v>
      </c>
      <c r="T165" s="165">
        <v>274</v>
      </c>
      <c r="U165" s="165">
        <v>280</v>
      </c>
      <c r="V165" s="165">
        <v>279</v>
      </c>
      <c r="W165" s="165">
        <v>287</v>
      </c>
      <c r="X165" s="165">
        <v>292</v>
      </c>
      <c r="Y165" s="165">
        <v>301</v>
      </c>
      <c r="Z165" s="165">
        <f>313+6</f>
        <v>319</v>
      </c>
      <c r="AA165" s="165">
        <f>326+6</f>
        <v>332</v>
      </c>
      <c r="AB165" s="165">
        <f>322+6</f>
        <v>328</v>
      </c>
      <c r="AC165" s="165">
        <f>329+6</f>
        <v>335</v>
      </c>
      <c r="AD165" s="165">
        <v>337</v>
      </c>
      <c r="AE165" s="165">
        <v>333</v>
      </c>
      <c r="AF165" s="165">
        <v>341</v>
      </c>
      <c r="AG165" s="165">
        <v>348</v>
      </c>
      <c r="AH165" s="165">
        <f>341+6</f>
        <v>347</v>
      </c>
      <c r="AI165" s="165">
        <f>351+6</f>
        <v>357</v>
      </c>
      <c r="AJ165" s="165">
        <v>384</v>
      </c>
      <c r="AK165" s="165">
        <v>386</v>
      </c>
      <c r="AL165" s="173">
        <f>607+6</f>
        <v>613</v>
      </c>
      <c r="AM165" s="173">
        <v>605</v>
      </c>
      <c r="AN165" s="173">
        <v>596</v>
      </c>
      <c r="AO165" s="173">
        <v>588</v>
      </c>
      <c r="AP165" s="173">
        <v>596</v>
      </c>
      <c r="AQ165" s="173">
        <v>568</v>
      </c>
      <c r="AR165" s="173">
        <v>568</v>
      </c>
      <c r="AS165" s="173">
        <v>564</v>
      </c>
      <c r="AT165" s="173">
        <v>569</v>
      </c>
      <c r="AU165" s="173">
        <v>584</v>
      </c>
      <c r="AV165" s="173">
        <v>572</v>
      </c>
      <c r="AW165" s="173">
        <v>551</v>
      </c>
      <c r="AX165" s="173">
        <v>556</v>
      </c>
      <c r="AY165" s="173">
        <v>552</v>
      </c>
      <c r="AZ165" s="173">
        <v>542</v>
      </c>
      <c r="BA165" s="173">
        <v>540</v>
      </c>
      <c r="BB165" s="235">
        <v>547</v>
      </c>
      <c r="BC165" s="235">
        <v>544</v>
      </c>
      <c r="BD165" s="253">
        <v>544</v>
      </c>
      <c r="BE165" s="235">
        <v>541</v>
      </c>
      <c r="BF165" s="235">
        <v>536</v>
      </c>
      <c r="BG165" s="235">
        <v>533</v>
      </c>
      <c r="BH165" s="235">
        <v>530</v>
      </c>
      <c r="BI165" s="235">
        <v>528</v>
      </c>
      <c r="BJ165" s="235">
        <v>0</v>
      </c>
      <c r="BK165" s="235">
        <v>0</v>
      </c>
      <c r="BL165" s="235">
        <v>0</v>
      </c>
      <c r="BM165" s="235">
        <v>0</v>
      </c>
      <c r="BN165" s="235">
        <v>0</v>
      </c>
      <c r="BO165" s="235">
        <v>0</v>
      </c>
      <c r="BP165" s="235">
        <v>0</v>
      </c>
      <c r="BQ165" s="235">
        <v>0</v>
      </c>
      <c r="BR165" s="235">
        <v>0</v>
      </c>
      <c r="BS165" s="235">
        <v>0</v>
      </c>
      <c r="BT165" s="235">
        <v>0</v>
      </c>
      <c r="BU165" s="235">
        <v>0</v>
      </c>
      <c r="BV165" s="235">
        <v>0</v>
      </c>
      <c r="BW165" s="235">
        <v>0</v>
      </c>
      <c r="BX165" s="165">
        <v>0</v>
      </c>
      <c r="BY165" s="165">
        <v>0</v>
      </c>
      <c r="BZ165" s="165">
        <v>1</v>
      </c>
      <c r="CA165" s="165">
        <v>1</v>
      </c>
      <c r="CB165" s="165">
        <v>2</v>
      </c>
      <c r="CC165" s="165">
        <v>3</v>
      </c>
      <c r="CD165" s="165">
        <v>5</v>
      </c>
      <c r="CE165" s="165">
        <v>5</v>
      </c>
      <c r="CF165" s="165">
        <v>6</v>
      </c>
      <c r="CG165" s="165">
        <v>9</v>
      </c>
      <c r="CH165" s="165">
        <v>9</v>
      </c>
      <c r="CI165" s="165">
        <v>9</v>
      </c>
      <c r="CJ165" s="165">
        <v>6</v>
      </c>
      <c r="CK165" s="165">
        <v>2</v>
      </c>
      <c r="CL165" s="165">
        <v>2</v>
      </c>
      <c r="CM165" s="165">
        <v>4</v>
      </c>
      <c r="CN165" s="165">
        <v>3</v>
      </c>
      <c r="CO165" s="165">
        <v>3</v>
      </c>
      <c r="CP165" s="165">
        <v>4</v>
      </c>
      <c r="CQ165" s="165">
        <v>4</v>
      </c>
      <c r="CR165" s="165">
        <v>4</v>
      </c>
      <c r="CS165" s="165">
        <v>3</v>
      </c>
      <c r="CT165" s="165">
        <v>2</v>
      </c>
      <c r="CU165" s="165">
        <v>1</v>
      </c>
      <c r="CV165" s="165">
        <v>1</v>
      </c>
      <c r="CW165" s="165">
        <v>6</v>
      </c>
      <c r="CX165" s="323">
        <v>5</v>
      </c>
      <c r="CY165" s="165">
        <v>4</v>
      </c>
      <c r="CZ165" s="165">
        <v>4</v>
      </c>
    </row>
    <row r="166" spans="1:104" ht="13.15" customHeight="1" x14ac:dyDescent="0.2">
      <c r="A166" s="81" t="str">
        <f t="shared" si="382"/>
        <v>Premiere Healthcare Staffing - Client ID H3115</v>
      </c>
      <c r="B166" s="81" t="str">
        <f t="shared" ref="B166:B174" si="383">B165</f>
        <v>PRIME EPO PLAN (Self-Insured)</v>
      </c>
      <c r="C166" s="81" t="str">
        <f>A166&amp;B166&amp;F166</f>
        <v>Premiere Healthcare Staffing - Client ID H3115PRIME EPO PLAN (Self-Insured)EE &amp; Spouse</v>
      </c>
      <c r="D166" s="22"/>
      <c r="E166" s="15"/>
      <c r="F166" s="66" t="s">
        <v>18</v>
      </c>
      <c r="G166" s="165">
        <v>0</v>
      </c>
      <c r="H166" s="150">
        <v>1409.16</v>
      </c>
      <c r="I166" s="152">
        <f>+H166-J166</f>
        <v>1271.75</v>
      </c>
      <c r="J166" s="152">
        <v>137.41</v>
      </c>
      <c r="K166" s="27"/>
      <c r="L166" s="27"/>
      <c r="M166" s="27"/>
      <c r="N166" s="165">
        <v>53</v>
      </c>
      <c r="O166" s="165">
        <v>55</v>
      </c>
      <c r="P166" s="165">
        <v>56</v>
      </c>
      <c r="Q166" s="165">
        <v>55</v>
      </c>
      <c r="R166" s="165">
        <v>51</v>
      </c>
      <c r="S166" s="165">
        <v>51</v>
      </c>
      <c r="T166" s="165">
        <v>55</v>
      </c>
      <c r="U166" s="165">
        <v>51</v>
      </c>
      <c r="V166" s="165">
        <v>52</v>
      </c>
      <c r="W166" s="165">
        <v>57</v>
      </c>
      <c r="X166" s="165">
        <v>56</v>
      </c>
      <c r="Y166" s="165">
        <v>56</v>
      </c>
      <c r="Z166" s="165">
        <f>51+2</f>
        <v>53</v>
      </c>
      <c r="AA166" s="165">
        <f>53+2</f>
        <v>55</v>
      </c>
      <c r="AB166" s="165">
        <f>53+2</f>
        <v>55</v>
      </c>
      <c r="AC166" s="165">
        <f>50+2</f>
        <v>52</v>
      </c>
      <c r="AD166" s="165">
        <v>55</v>
      </c>
      <c r="AE166" s="165">
        <v>56</v>
      </c>
      <c r="AF166" s="165">
        <v>56</v>
      </c>
      <c r="AG166" s="165">
        <v>53</v>
      </c>
      <c r="AH166" s="165">
        <f>52+1</f>
        <v>53</v>
      </c>
      <c r="AI166" s="165">
        <f>51+1</f>
        <v>52</v>
      </c>
      <c r="AJ166" s="165">
        <v>53</v>
      </c>
      <c r="AK166" s="165">
        <v>53</v>
      </c>
      <c r="AL166" s="173">
        <f>79+1</f>
        <v>80</v>
      </c>
      <c r="AM166" s="173">
        <v>83</v>
      </c>
      <c r="AN166" s="173">
        <v>87</v>
      </c>
      <c r="AO166" s="173">
        <v>84</v>
      </c>
      <c r="AP166" s="173">
        <v>84</v>
      </c>
      <c r="AQ166" s="173">
        <v>81</v>
      </c>
      <c r="AR166" s="173">
        <v>84</v>
      </c>
      <c r="AS166" s="173">
        <v>79</v>
      </c>
      <c r="AT166" s="173">
        <v>77</v>
      </c>
      <c r="AU166" s="173">
        <v>83</v>
      </c>
      <c r="AV166" s="173">
        <v>79</v>
      </c>
      <c r="AW166" s="173">
        <v>77</v>
      </c>
      <c r="AX166" s="173">
        <v>83</v>
      </c>
      <c r="AY166" s="173">
        <v>83</v>
      </c>
      <c r="AZ166" s="173">
        <v>85</v>
      </c>
      <c r="BA166" s="173">
        <v>81</v>
      </c>
      <c r="BB166" s="235">
        <v>81</v>
      </c>
      <c r="BC166" s="235">
        <v>78</v>
      </c>
      <c r="BD166" s="253">
        <v>75</v>
      </c>
      <c r="BE166" s="235">
        <v>78</v>
      </c>
      <c r="BF166" s="235">
        <v>79</v>
      </c>
      <c r="BG166" s="235">
        <v>81</v>
      </c>
      <c r="BH166" s="235">
        <v>78</v>
      </c>
      <c r="BI166" s="235">
        <v>76</v>
      </c>
      <c r="BJ166" s="235">
        <v>0</v>
      </c>
      <c r="BK166" s="235">
        <v>0</v>
      </c>
      <c r="BL166" s="235">
        <v>0</v>
      </c>
      <c r="BM166" s="235">
        <v>0</v>
      </c>
      <c r="BN166" s="235">
        <v>0</v>
      </c>
      <c r="BO166" s="235">
        <v>0</v>
      </c>
      <c r="BP166" s="235">
        <v>0</v>
      </c>
      <c r="BQ166" s="235">
        <v>0</v>
      </c>
      <c r="BR166" s="235">
        <v>0</v>
      </c>
      <c r="BS166" s="235">
        <v>0</v>
      </c>
      <c r="BT166" s="235">
        <v>0</v>
      </c>
      <c r="BU166" s="235">
        <v>0</v>
      </c>
      <c r="BV166" s="235">
        <v>0</v>
      </c>
      <c r="BW166" s="235">
        <v>0</v>
      </c>
      <c r="BX166" s="165">
        <v>0</v>
      </c>
      <c r="BY166" s="165">
        <v>0</v>
      </c>
      <c r="BZ166" s="165">
        <v>0</v>
      </c>
      <c r="CA166" s="165">
        <v>0</v>
      </c>
      <c r="CB166" s="165">
        <v>0</v>
      </c>
      <c r="CC166" s="165">
        <v>0</v>
      </c>
      <c r="CD166" s="165">
        <v>1</v>
      </c>
      <c r="CE166" s="165">
        <v>1</v>
      </c>
      <c r="CF166" s="165">
        <v>1</v>
      </c>
      <c r="CG166" s="165">
        <v>1</v>
      </c>
      <c r="CH166" s="165">
        <v>1</v>
      </c>
      <c r="CI166" s="165">
        <v>1</v>
      </c>
      <c r="CJ166" s="165">
        <v>1</v>
      </c>
      <c r="CK166" s="165">
        <v>1</v>
      </c>
      <c r="CL166" s="165">
        <v>1</v>
      </c>
      <c r="CM166" s="165">
        <v>1</v>
      </c>
      <c r="CN166" s="165">
        <v>1</v>
      </c>
      <c r="CO166" s="165">
        <v>1</v>
      </c>
      <c r="CP166" s="165">
        <v>1</v>
      </c>
      <c r="CQ166" s="165">
        <v>1</v>
      </c>
      <c r="CR166" s="165">
        <v>1</v>
      </c>
      <c r="CS166" s="165">
        <v>1</v>
      </c>
      <c r="CT166" s="165">
        <v>0</v>
      </c>
      <c r="CU166" s="165">
        <v>0</v>
      </c>
      <c r="CV166" s="165">
        <v>0</v>
      </c>
      <c r="CW166" s="165">
        <v>0</v>
      </c>
      <c r="CX166" s="323">
        <v>0</v>
      </c>
      <c r="CY166" s="165">
        <v>0</v>
      </c>
      <c r="CZ166" s="165">
        <v>0</v>
      </c>
    </row>
    <row r="167" spans="1:104" ht="13.15" customHeight="1" x14ac:dyDescent="0.2">
      <c r="A167" s="81" t="str">
        <f t="shared" si="382"/>
        <v>Premiere Healthcare Staffing - Client ID H3115</v>
      </c>
      <c r="B167" s="81" t="str">
        <f t="shared" si="383"/>
        <v>PRIME EPO PLAN (Self-Insured)</v>
      </c>
      <c r="C167" s="81" t="str">
        <f>A167&amp;B167&amp;F167</f>
        <v>Premiere Healthcare Staffing - Client ID H3115PRIME EPO PLAN (Self-Insured)EE &amp; Child(ren)</v>
      </c>
      <c r="D167" s="22"/>
      <c r="E167" s="15"/>
      <c r="F167" s="66" t="s">
        <v>19</v>
      </c>
      <c r="G167" s="165">
        <v>1</v>
      </c>
      <c r="H167" s="150">
        <v>1268.22</v>
      </c>
      <c r="I167" s="152">
        <f>+H167-J167</f>
        <v>1155.79</v>
      </c>
      <c r="J167" s="152">
        <v>112.43</v>
      </c>
      <c r="K167" s="27"/>
      <c r="L167" s="27"/>
      <c r="M167" s="27"/>
      <c r="N167" s="165">
        <v>72</v>
      </c>
      <c r="O167" s="165">
        <v>72</v>
      </c>
      <c r="P167" s="165">
        <v>73</v>
      </c>
      <c r="Q167" s="165">
        <v>73</v>
      </c>
      <c r="R167" s="165">
        <v>74</v>
      </c>
      <c r="S167" s="165">
        <v>74</v>
      </c>
      <c r="T167" s="165">
        <v>72</v>
      </c>
      <c r="U167" s="165">
        <v>74</v>
      </c>
      <c r="V167" s="165">
        <v>75</v>
      </c>
      <c r="W167" s="165">
        <v>74</v>
      </c>
      <c r="X167" s="165">
        <v>72</v>
      </c>
      <c r="Y167" s="165">
        <v>72</v>
      </c>
      <c r="Z167" s="165">
        <f>72+4</f>
        <v>76</v>
      </c>
      <c r="AA167" s="165">
        <f>69+4</f>
        <v>73</v>
      </c>
      <c r="AB167" s="165">
        <f>68+4</f>
        <v>72</v>
      </c>
      <c r="AC167" s="165">
        <f>73+4</f>
        <v>77</v>
      </c>
      <c r="AD167" s="165">
        <v>79</v>
      </c>
      <c r="AE167" s="165">
        <v>89</v>
      </c>
      <c r="AF167" s="165">
        <v>94</v>
      </c>
      <c r="AG167" s="165">
        <v>95</v>
      </c>
      <c r="AH167" s="165">
        <f>102+4</f>
        <v>106</v>
      </c>
      <c r="AI167" s="165">
        <f>101+4</f>
        <v>105</v>
      </c>
      <c r="AJ167" s="165">
        <v>106</v>
      </c>
      <c r="AK167" s="165">
        <v>108</v>
      </c>
      <c r="AL167" s="173">
        <f>216+3</f>
        <v>219</v>
      </c>
      <c r="AM167" s="173">
        <v>215</v>
      </c>
      <c r="AN167" s="173">
        <v>222</v>
      </c>
      <c r="AO167" s="173">
        <v>213</v>
      </c>
      <c r="AP167" s="173">
        <v>207</v>
      </c>
      <c r="AQ167" s="173">
        <v>195</v>
      </c>
      <c r="AR167" s="173">
        <v>195</v>
      </c>
      <c r="AS167" s="173">
        <v>189</v>
      </c>
      <c r="AT167" s="173">
        <v>186</v>
      </c>
      <c r="AU167" s="173">
        <v>201</v>
      </c>
      <c r="AV167" s="173">
        <v>193</v>
      </c>
      <c r="AW167" s="173">
        <v>181</v>
      </c>
      <c r="AX167" s="173">
        <v>179</v>
      </c>
      <c r="AY167" s="173">
        <v>175</v>
      </c>
      <c r="AZ167" s="173">
        <v>181</v>
      </c>
      <c r="BA167" s="173">
        <v>174</v>
      </c>
      <c r="BB167" s="235">
        <v>175</v>
      </c>
      <c r="BC167" s="235">
        <v>177</v>
      </c>
      <c r="BD167" s="253">
        <v>177</v>
      </c>
      <c r="BE167" s="235">
        <v>175</v>
      </c>
      <c r="BF167" s="235">
        <v>175</v>
      </c>
      <c r="BG167" s="235">
        <v>171</v>
      </c>
      <c r="BH167" s="235">
        <v>169</v>
      </c>
      <c r="BI167" s="235">
        <v>164</v>
      </c>
      <c r="BJ167" s="235">
        <v>0</v>
      </c>
      <c r="BK167" s="235">
        <v>0</v>
      </c>
      <c r="BL167" s="235">
        <v>0</v>
      </c>
      <c r="BM167" s="235">
        <v>0</v>
      </c>
      <c r="BN167" s="235">
        <v>0</v>
      </c>
      <c r="BO167" s="235">
        <v>0</v>
      </c>
      <c r="BP167" s="235">
        <v>0</v>
      </c>
      <c r="BQ167" s="235">
        <v>0</v>
      </c>
      <c r="BR167" s="235">
        <v>0</v>
      </c>
      <c r="BS167" s="235">
        <v>0</v>
      </c>
      <c r="BT167" s="235">
        <v>0</v>
      </c>
      <c r="BU167" s="235">
        <v>0</v>
      </c>
      <c r="BV167" s="235">
        <v>0</v>
      </c>
      <c r="BW167" s="235">
        <v>0</v>
      </c>
      <c r="BX167" s="165">
        <v>0</v>
      </c>
      <c r="BY167" s="165">
        <v>0</v>
      </c>
      <c r="BZ167" s="165">
        <v>0</v>
      </c>
      <c r="CA167" s="165">
        <v>0</v>
      </c>
      <c r="CB167" s="165">
        <v>0</v>
      </c>
      <c r="CC167" s="165">
        <v>0</v>
      </c>
      <c r="CD167" s="165">
        <v>0</v>
      </c>
      <c r="CE167" s="165">
        <v>0</v>
      </c>
      <c r="CF167" s="165">
        <v>0</v>
      </c>
      <c r="CG167" s="165">
        <v>1</v>
      </c>
      <c r="CH167" s="165">
        <v>1</v>
      </c>
      <c r="CI167" s="165">
        <v>1</v>
      </c>
      <c r="CJ167" s="165">
        <v>1</v>
      </c>
      <c r="CK167" s="165">
        <v>1</v>
      </c>
      <c r="CL167" s="165">
        <v>1</v>
      </c>
      <c r="CM167" s="165">
        <v>1</v>
      </c>
      <c r="CN167" s="165">
        <v>1</v>
      </c>
      <c r="CO167" s="165">
        <v>1</v>
      </c>
      <c r="CP167" s="165">
        <v>1</v>
      </c>
      <c r="CQ167" s="165">
        <v>1</v>
      </c>
      <c r="CR167" s="165">
        <v>1</v>
      </c>
      <c r="CS167" s="165">
        <v>1</v>
      </c>
      <c r="CT167" s="165">
        <v>1</v>
      </c>
      <c r="CU167" s="165">
        <v>1</v>
      </c>
      <c r="CV167" s="165">
        <v>1</v>
      </c>
      <c r="CW167" s="165">
        <v>1</v>
      </c>
      <c r="CX167" s="323">
        <v>1</v>
      </c>
      <c r="CY167" s="165">
        <v>1</v>
      </c>
      <c r="CZ167" s="165">
        <v>1</v>
      </c>
    </row>
    <row r="168" spans="1:104" ht="13.15" customHeight="1" x14ac:dyDescent="0.2">
      <c r="A168" s="81" t="str">
        <f t="shared" si="382"/>
        <v>Premiere Healthcare Staffing - Client ID H3115</v>
      </c>
      <c r="B168" s="81" t="str">
        <f t="shared" si="383"/>
        <v>PRIME EPO PLAN (Self-Insured)</v>
      </c>
      <c r="C168" s="81" t="str">
        <f>A168&amp;B168&amp;F168</f>
        <v>Premiere Healthcare Staffing - Client ID H3115PRIME EPO PLAN (Self-Insured)EE &amp; Family</v>
      </c>
      <c r="D168" s="22"/>
      <c r="E168" s="15"/>
      <c r="F168" s="66" t="s">
        <v>12</v>
      </c>
      <c r="G168" s="165">
        <v>1</v>
      </c>
      <c r="H168" s="151">
        <v>2113.73</v>
      </c>
      <c r="I168" s="153">
        <f>+H168-J168</f>
        <v>1832.66</v>
      </c>
      <c r="J168" s="153">
        <v>281.07</v>
      </c>
      <c r="K168" s="134"/>
      <c r="L168" s="134"/>
      <c r="M168" s="134"/>
      <c r="N168" s="166">
        <v>90</v>
      </c>
      <c r="O168" s="166">
        <v>87</v>
      </c>
      <c r="P168" s="166">
        <v>83</v>
      </c>
      <c r="Q168" s="166">
        <v>82</v>
      </c>
      <c r="R168" s="166">
        <v>87</v>
      </c>
      <c r="S168" s="166">
        <v>92</v>
      </c>
      <c r="T168" s="166">
        <v>91</v>
      </c>
      <c r="U168" s="166">
        <v>90</v>
      </c>
      <c r="V168" s="166">
        <v>91</v>
      </c>
      <c r="W168" s="166">
        <v>90</v>
      </c>
      <c r="X168" s="166">
        <v>92</v>
      </c>
      <c r="Y168" s="166">
        <v>93</v>
      </c>
      <c r="Z168" s="166">
        <f>85+6</f>
        <v>91</v>
      </c>
      <c r="AA168" s="166">
        <f>86+6</f>
        <v>92</v>
      </c>
      <c r="AB168" s="166">
        <f>86+6</f>
        <v>92</v>
      </c>
      <c r="AC168" s="166">
        <f>84+6</f>
        <v>90</v>
      </c>
      <c r="AD168" s="166">
        <v>92</v>
      </c>
      <c r="AE168" s="166">
        <v>94</v>
      </c>
      <c r="AF168" s="166">
        <v>97</v>
      </c>
      <c r="AG168" s="166">
        <v>101</v>
      </c>
      <c r="AH168" s="166">
        <f>100+5</f>
        <v>105</v>
      </c>
      <c r="AI168" s="166">
        <f>101+6</f>
        <v>107</v>
      </c>
      <c r="AJ168" s="166">
        <v>112</v>
      </c>
      <c r="AK168" s="166">
        <v>112</v>
      </c>
      <c r="AL168" s="174">
        <f>132+6</f>
        <v>138</v>
      </c>
      <c r="AM168" s="174">
        <v>139</v>
      </c>
      <c r="AN168" s="174">
        <v>136</v>
      </c>
      <c r="AO168" s="174">
        <v>134</v>
      </c>
      <c r="AP168" s="174">
        <v>138</v>
      </c>
      <c r="AQ168" s="174">
        <v>139</v>
      </c>
      <c r="AR168" s="174">
        <v>139</v>
      </c>
      <c r="AS168" s="174">
        <v>138</v>
      </c>
      <c r="AT168" s="174">
        <v>140</v>
      </c>
      <c r="AU168" s="174">
        <v>147</v>
      </c>
      <c r="AV168" s="174">
        <v>146</v>
      </c>
      <c r="AW168" s="174">
        <v>148</v>
      </c>
      <c r="AX168" s="174">
        <v>138</v>
      </c>
      <c r="AY168" s="174">
        <v>146</v>
      </c>
      <c r="AZ168" s="174">
        <v>151</v>
      </c>
      <c r="BA168" s="174">
        <v>149</v>
      </c>
      <c r="BB168" s="236">
        <v>149</v>
      </c>
      <c r="BC168" s="236">
        <v>148</v>
      </c>
      <c r="BD168" s="254">
        <v>147</v>
      </c>
      <c r="BE168" s="236">
        <v>147</v>
      </c>
      <c r="BF168" s="236">
        <v>147</v>
      </c>
      <c r="BG168" s="236">
        <v>146</v>
      </c>
      <c r="BH168" s="236">
        <v>138</v>
      </c>
      <c r="BI168" s="236">
        <v>143</v>
      </c>
      <c r="BJ168" s="236">
        <v>0</v>
      </c>
      <c r="BK168" s="236">
        <v>0</v>
      </c>
      <c r="BL168" s="236">
        <v>0</v>
      </c>
      <c r="BM168" s="236">
        <v>0</v>
      </c>
      <c r="BN168" s="236">
        <v>0</v>
      </c>
      <c r="BO168" s="236">
        <v>0</v>
      </c>
      <c r="BP168" s="236">
        <v>0</v>
      </c>
      <c r="BQ168" s="236">
        <v>0</v>
      </c>
      <c r="BR168" s="236">
        <v>0</v>
      </c>
      <c r="BS168" s="236">
        <v>0</v>
      </c>
      <c r="BT168" s="236">
        <v>0</v>
      </c>
      <c r="BU168" s="236">
        <v>0</v>
      </c>
      <c r="BV168" s="236">
        <v>0</v>
      </c>
      <c r="BW168" s="236">
        <v>0</v>
      </c>
      <c r="BX168" s="165">
        <v>0</v>
      </c>
      <c r="BY168" s="165">
        <v>0</v>
      </c>
      <c r="BZ168" s="165">
        <v>0</v>
      </c>
      <c r="CA168" s="165">
        <v>0</v>
      </c>
      <c r="CB168" s="165">
        <v>0</v>
      </c>
      <c r="CC168" s="165">
        <v>0</v>
      </c>
      <c r="CD168" s="165">
        <v>1</v>
      </c>
      <c r="CE168" s="165">
        <v>1</v>
      </c>
      <c r="CF168" s="165">
        <v>1</v>
      </c>
      <c r="CG168" s="165">
        <v>1</v>
      </c>
      <c r="CH168" s="165">
        <v>1</v>
      </c>
      <c r="CI168" s="165">
        <v>1</v>
      </c>
      <c r="CJ168" s="165">
        <v>0</v>
      </c>
      <c r="CK168" s="165">
        <v>0</v>
      </c>
      <c r="CL168" s="165">
        <v>0</v>
      </c>
      <c r="CM168" s="165">
        <v>0</v>
      </c>
      <c r="CN168" s="165">
        <v>0</v>
      </c>
      <c r="CO168" s="165">
        <v>0</v>
      </c>
      <c r="CP168" s="165">
        <v>0</v>
      </c>
      <c r="CQ168" s="165">
        <v>0</v>
      </c>
      <c r="CR168" s="165">
        <v>0</v>
      </c>
      <c r="CS168" s="165">
        <v>0</v>
      </c>
      <c r="CT168" s="165">
        <v>1</v>
      </c>
      <c r="CU168" s="165">
        <v>1</v>
      </c>
      <c r="CV168" s="165">
        <v>1</v>
      </c>
      <c r="CW168" s="165">
        <v>1</v>
      </c>
      <c r="CX168" s="323">
        <v>1</v>
      </c>
      <c r="CY168" s="165">
        <v>1</v>
      </c>
      <c r="CZ168" s="165">
        <v>1</v>
      </c>
    </row>
    <row r="169" spans="1:104" ht="13.15" customHeight="1" x14ac:dyDescent="0.2">
      <c r="A169" s="81" t="str">
        <f t="shared" si="382"/>
        <v>Premiere Healthcare Staffing - Client ID H3115</v>
      </c>
      <c r="B169" s="81" t="str">
        <f t="shared" si="383"/>
        <v>PRIME EPO PLAN (Self-Insured)</v>
      </c>
      <c r="D169" s="20"/>
      <c r="E169" s="15"/>
      <c r="F169" s="69" t="s">
        <v>7</v>
      </c>
      <c r="G169" s="67">
        <f>SUM(G165:G168)</f>
        <v>6</v>
      </c>
      <c r="H169" s="70">
        <f>SUMPRODUCT(H165:H168,$G165:$G168)</f>
        <v>6065.9500000000007</v>
      </c>
      <c r="I169" s="70">
        <f>SUMPRODUCT(I165:I168,$G165:$G168)</f>
        <v>5455.77</v>
      </c>
      <c r="J169" s="70">
        <f>SUMPRODUCT(J165:J168,$G165:$G168)</f>
        <v>610.18000000000006</v>
      </c>
      <c r="K169" s="34"/>
      <c r="L169" s="34"/>
      <c r="M169" s="34"/>
      <c r="N169" s="67">
        <v>482</v>
      </c>
      <c r="O169" s="67">
        <v>477</v>
      </c>
      <c r="P169" s="67">
        <v>479</v>
      </c>
      <c r="Q169" s="67">
        <v>476</v>
      </c>
      <c r="R169" s="67">
        <v>480</v>
      </c>
      <c r="S169" s="67">
        <f t="shared" ref="S169:BS169" si="384">SUM(S165:S168)</f>
        <v>489</v>
      </c>
      <c r="T169" s="67">
        <f t="shared" si="384"/>
        <v>492</v>
      </c>
      <c r="U169" s="67">
        <f t="shared" si="384"/>
        <v>495</v>
      </c>
      <c r="V169" s="67">
        <f t="shared" si="384"/>
        <v>497</v>
      </c>
      <c r="W169" s="67">
        <f t="shared" si="384"/>
        <v>508</v>
      </c>
      <c r="X169" s="67">
        <f t="shared" si="384"/>
        <v>512</v>
      </c>
      <c r="Y169" s="67">
        <f t="shared" si="384"/>
        <v>522</v>
      </c>
      <c r="Z169" s="67">
        <f t="shared" si="384"/>
        <v>539</v>
      </c>
      <c r="AA169" s="67">
        <f t="shared" si="384"/>
        <v>552</v>
      </c>
      <c r="AB169" s="67">
        <f t="shared" si="384"/>
        <v>547</v>
      </c>
      <c r="AC169" s="67">
        <f t="shared" si="384"/>
        <v>554</v>
      </c>
      <c r="AD169" s="67">
        <f t="shared" si="384"/>
        <v>563</v>
      </c>
      <c r="AE169" s="67">
        <f t="shared" si="384"/>
        <v>572</v>
      </c>
      <c r="AF169" s="67">
        <f t="shared" si="384"/>
        <v>588</v>
      </c>
      <c r="AG169" s="67">
        <f t="shared" si="384"/>
        <v>597</v>
      </c>
      <c r="AH169" s="67">
        <f t="shared" si="384"/>
        <v>611</v>
      </c>
      <c r="AI169" s="67">
        <f t="shared" si="384"/>
        <v>621</v>
      </c>
      <c r="AJ169" s="67">
        <f t="shared" si="384"/>
        <v>655</v>
      </c>
      <c r="AK169" s="67">
        <f t="shared" si="384"/>
        <v>659</v>
      </c>
      <c r="AL169" s="67">
        <f t="shared" si="384"/>
        <v>1050</v>
      </c>
      <c r="AM169" s="67">
        <f t="shared" si="384"/>
        <v>1042</v>
      </c>
      <c r="AN169" s="67">
        <f t="shared" si="384"/>
        <v>1041</v>
      </c>
      <c r="AO169" s="67">
        <f t="shared" si="384"/>
        <v>1019</v>
      </c>
      <c r="AP169" s="67">
        <f t="shared" si="384"/>
        <v>1025</v>
      </c>
      <c r="AQ169" s="67">
        <f t="shared" si="384"/>
        <v>983</v>
      </c>
      <c r="AR169" s="67">
        <f t="shared" si="384"/>
        <v>986</v>
      </c>
      <c r="AS169" s="67">
        <f t="shared" si="384"/>
        <v>970</v>
      </c>
      <c r="AT169" s="67">
        <f t="shared" si="384"/>
        <v>972</v>
      </c>
      <c r="AU169" s="67">
        <f t="shared" si="384"/>
        <v>1015</v>
      </c>
      <c r="AV169" s="67">
        <f t="shared" si="384"/>
        <v>990</v>
      </c>
      <c r="AW169" s="67">
        <f t="shared" si="384"/>
        <v>957</v>
      </c>
      <c r="AX169" s="67">
        <f t="shared" si="384"/>
        <v>956</v>
      </c>
      <c r="AY169" s="67">
        <f t="shared" si="384"/>
        <v>956</v>
      </c>
      <c r="AZ169" s="67">
        <f t="shared" si="384"/>
        <v>959</v>
      </c>
      <c r="BA169" s="67">
        <f t="shared" si="384"/>
        <v>944</v>
      </c>
      <c r="BB169" s="67">
        <f t="shared" si="384"/>
        <v>952</v>
      </c>
      <c r="BC169" s="67">
        <f t="shared" si="384"/>
        <v>947</v>
      </c>
      <c r="BD169" s="94">
        <f t="shared" si="384"/>
        <v>943</v>
      </c>
      <c r="BE169" s="67">
        <f t="shared" si="384"/>
        <v>941</v>
      </c>
      <c r="BF169" s="67">
        <f t="shared" si="384"/>
        <v>937</v>
      </c>
      <c r="BG169" s="67">
        <f t="shared" si="384"/>
        <v>931</v>
      </c>
      <c r="BH169" s="67">
        <f t="shared" si="384"/>
        <v>915</v>
      </c>
      <c r="BI169" s="67">
        <f t="shared" si="384"/>
        <v>911</v>
      </c>
      <c r="BJ169" s="67">
        <f t="shared" si="384"/>
        <v>0</v>
      </c>
      <c r="BK169" s="67">
        <f t="shared" si="384"/>
        <v>0</v>
      </c>
      <c r="BL169" s="67">
        <f t="shared" si="384"/>
        <v>0</v>
      </c>
      <c r="BM169" s="67">
        <f t="shared" si="384"/>
        <v>0</v>
      </c>
      <c r="BN169" s="67">
        <f t="shared" si="384"/>
        <v>0</v>
      </c>
      <c r="BO169" s="67">
        <f t="shared" si="384"/>
        <v>0</v>
      </c>
      <c r="BP169" s="67">
        <f t="shared" si="384"/>
        <v>0</v>
      </c>
      <c r="BQ169" s="67">
        <f t="shared" si="384"/>
        <v>0</v>
      </c>
      <c r="BR169" s="67">
        <f t="shared" si="384"/>
        <v>0</v>
      </c>
      <c r="BS169" s="67">
        <f t="shared" si="384"/>
        <v>0</v>
      </c>
      <c r="BT169" s="94">
        <f t="shared" ref="BT169:BY169" si="385">SUM(BT165:BT168)</f>
        <v>0</v>
      </c>
      <c r="BU169" s="94">
        <f t="shared" si="385"/>
        <v>0</v>
      </c>
      <c r="BV169" s="94">
        <f t="shared" si="385"/>
        <v>0</v>
      </c>
      <c r="BW169" s="67">
        <f t="shared" si="385"/>
        <v>0</v>
      </c>
      <c r="BX169" s="67">
        <f t="shared" si="385"/>
        <v>0</v>
      </c>
      <c r="BY169" s="67">
        <f t="shared" si="385"/>
        <v>0</v>
      </c>
      <c r="BZ169" s="67">
        <f t="shared" ref="BZ169:CE169" si="386">SUM(BZ165:BZ168)</f>
        <v>1</v>
      </c>
      <c r="CA169" s="67">
        <f t="shared" si="386"/>
        <v>1</v>
      </c>
      <c r="CB169" s="67">
        <f t="shared" si="386"/>
        <v>2</v>
      </c>
      <c r="CC169" s="67">
        <f t="shared" si="386"/>
        <v>3</v>
      </c>
      <c r="CD169" s="67">
        <f t="shared" si="386"/>
        <v>7</v>
      </c>
      <c r="CE169" s="67">
        <f t="shared" si="386"/>
        <v>7</v>
      </c>
      <c r="CF169" s="67">
        <f t="shared" ref="CF169:CK169" si="387">SUM(CF165:CF168)</f>
        <v>8</v>
      </c>
      <c r="CG169" s="67">
        <f t="shared" si="387"/>
        <v>12</v>
      </c>
      <c r="CH169" s="67">
        <f t="shared" si="387"/>
        <v>12</v>
      </c>
      <c r="CI169" s="67">
        <f t="shared" si="387"/>
        <v>12</v>
      </c>
      <c r="CJ169" s="67">
        <f t="shared" si="387"/>
        <v>8</v>
      </c>
      <c r="CK169" s="67">
        <f t="shared" si="387"/>
        <v>4</v>
      </c>
      <c r="CL169" s="67">
        <f t="shared" ref="CL169:CQ169" si="388">SUM(CL165:CL168)</f>
        <v>4</v>
      </c>
      <c r="CM169" s="67">
        <f t="shared" si="388"/>
        <v>6</v>
      </c>
      <c r="CN169" s="67">
        <f t="shared" si="388"/>
        <v>5</v>
      </c>
      <c r="CO169" s="67">
        <f t="shared" si="388"/>
        <v>5</v>
      </c>
      <c r="CP169" s="67">
        <f t="shared" si="388"/>
        <v>6</v>
      </c>
      <c r="CQ169" s="67">
        <f t="shared" si="388"/>
        <v>6</v>
      </c>
      <c r="CR169" s="67">
        <f>SUM(CR165:CR168)</f>
        <v>6</v>
      </c>
      <c r="CS169" s="67">
        <f>SUM(CS165:CS168)</f>
        <v>5</v>
      </c>
      <c r="CT169" s="67">
        <f>SUM(CT165:CT168)</f>
        <v>4</v>
      </c>
      <c r="CU169" s="67">
        <v>3</v>
      </c>
      <c r="CV169" s="67">
        <f>SUM(CV165:CV168)</f>
        <v>3</v>
      </c>
      <c r="CW169" s="67">
        <f>SUM(CW165:CW168)</f>
        <v>8</v>
      </c>
      <c r="CX169" s="94">
        <f>SUM(CX165:CX168)</f>
        <v>7</v>
      </c>
      <c r="CY169" s="67">
        <f>SUM(CY165:CY168)</f>
        <v>6</v>
      </c>
      <c r="CZ169" s="67">
        <f>SUM(CZ165:CZ168)</f>
        <v>6</v>
      </c>
    </row>
    <row r="170" spans="1:104" s="14" customFormat="1" ht="13.15" customHeight="1" x14ac:dyDescent="0.2">
      <c r="A170" s="81" t="str">
        <f t="shared" si="382"/>
        <v>Premiere Healthcare Staffing - Client ID H3115</v>
      </c>
      <c r="B170" s="81" t="str">
        <f t="shared" si="383"/>
        <v>PRIME EPO PLAN (Self-Insured)</v>
      </c>
      <c r="C170" s="81"/>
      <c r="D170" s="20"/>
      <c r="E170" s="15"/>
      <c r="F170" s="12"/>
      <c r="G170" s="16"/>
      <c r="H170" s="21"/>
      <c r="I170" s="21"/>
      <c r="J170" s="21"/>
      <c r="K170" s="135"/>
      <c r="L170" s="135"/>
      <c r="M170" s="135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</row>
    <row r="171" spans="1:104" ht="13.15" customHeight="1" x14ac:dyDescent="0.2">
      <c r="A171" s="81" t="str">
        <f t="shared" si="382"/>
        <v>Premiere Healthcare Staffing - Client ID H3115</v>
      </c>
      <c r="B171" s="81" t="str">
        <f t="shared" si="383"/>
        <v>PRIME EPO PLAN (Self-Insured)</v>
      </c>
      <c r="D171" s="71" t="s">
        <v>8</v>
      </c>
      <c r="E171" s="72"/>
      <c r="F171" s="29" t="s">
        <v>10</v>
      </c>
      <c r="G171" s="30">
        <f>+G169</f>
        <v>6</v>
      </c>
      <c r="H171" s="86">
        <f>H169</f>
        <v>6065.9500000000007</v>
      </c>
      <c r="I171" s="86">
        <f>I169</f>
        <v>5455.77</v>
      </c>
      <c r="J171" s="86">
        <f>J169</f>
        <v>610.18000000000006</v>
      </c>
      <c r="K171" s="136"/>
      <c r="L171" s="136"/>
      <c r="M171" s="136"/>
      <c r="N171" s="30">
        <v>493</v>
      </c>
      <c r="O171" s="30">
        <v>489</v>
      </c>
      <c r="P171" s="30">
        <v>490</v>
      </c>
      <c r="Q171" s="30">
        <v>487</v>
      </c>
      <c r="R171" s="30">
        <v>491</v>
      </c>
      <c r="S171" s="30" t="e">
        <f>+S169+#REF!</f>
        <v>#REF!</v>
      </c>
      <c r="T171" s="30" t="e">
        <f>+T169+#REF!</f>
        <v>#REF!</v>
      </c>
      <c r="U171" s="30" t="e">
        <f>+U169+#REF!</f>
        <v>#REF!</v>
      </c>
      <c r="V171" s="30" t="e">
        <f>+V169+#REF!</f>
        <v>#REF!</v>
      </c>
      <c r="W171" s="30" t="e">
        <f>+W169+#REF!</f>
        <v>#REF!</v>
      </c>
      <c r="X171" s="30" t="e">
        <f>+X169+#REF!</f>
        <v>#REF!</v>
      </c>
      <c r="Y171" s="30" t="e">
        <f>+Y169+#REF!</f>
        <v>#REF!</v>
      </c>
      <c r="Z171" s="30" t="e">
        <f>+Z169+#REF!</f>
        <v>#REF!</v>
      </c>
      <c r="AA171" s="30" t="e">
        <f>+AA169+#REF!</f>
        <v>#REF!</v>
      </c>
      <c r="AB171" s="30" t="e">
        <f>+AB169+#REF!</f>
        <v>#REF!</v>
      </c>
      <c r="AC171" s="30" t="e">
        <f>+AC169+#REF!</f>
        <v>#REF!</v>
      </c>
      <c r="AD171" s="30" t="e">
        <f>+AD169+#REF!</f>
        <v>#REF!</v>
      </c>
      <c r="AE171" s="30" t="e">
        <f>+AE169+#REF!</f>
        <v>#REF!</v>
      </c>
      <c r="AF171" s="30" t="e">
        <f>+AF169+#REF!</f>
        <v>#REF!</v>
      </c>
      <c r="AG171" s="30" t="e">
        <f>+AG169+#REF!</f>
        <v>#REF!</v>
      </c>
      <c r="AH171" s="30" t="e">
        <f>+AH169+#REF!</f>
        <v>#REF!</v>
      </c>
      <c r="AI171" s="30" t="e">
        <f>+AI169+#REF!</f>
        <v>#REF!</v>
      </c>
      <c r="AJ171" s="30" t="e">
        <f>+AJ169+#REF!</f>
        <v>#REF!</v>
      </c>
      <c r="AK171" s="30" t="e">
        <f>+AK169+#REF!</f>
        <v>#REF!</v>
      </c>
      <c r="AL171" s="30" t="e">
        <f>+AL169+#REF!</f>
        <v>#REF!</v>
      </c>
      <c r="AM171" s="30" t="e">
        <f>+AM169+#REF!</f>
        <v>#REF!</v>
      </c>
      <c r="AN171" s="30" t="e">
        <f>+AN169+#REF!</f>
        <v>#REF!</v>
      </c>
      <c r="AO171" s="30" t="e">
        <f>+AO169+#REF!</f>
        <v>#REF!</v>
      </c>
      <c r="AP171" s="30" t="e">
        <f>+AP169+#REF!</f>
        <v>#REF!</v>
      </c>
      <c r="AQ171" s="30" t="e">
        <f>+AQ169+#REF!</f>
        <v>#REF!</v>
      </c>
      <c r="AR171" s="30" t="e">
        <f>+AR169+#REF!</f>
        <v>#REF!</v>
      </c>
      <c r="AS171" s="30" t="e">
        <f>+AS169+#REF!</f>
        <v>#REF!</v>
      </c>
      <c r="AT171" s="30" t="e">
        <f>+AT169+#REF!</f>
        <v>#REF!</v>
      </c>
      <c r="AU171" s="30" t="e">
        <f>+AU169+#REF!</f>
        <v>#REF!</v>
      </c>
      <c r="AV171" s="30" t="e">
        <f>+AV169+#REF!</f>
        <v>#REF!</v>
      </c>
      <c r="AW171" s="30" t="e">
        <f>+AW169+#REF!</f>
        <v>#REF!</v>
      </c>
      <c r="AX171" s="30" t="e">
        <f>+AX169+#REF!</f>
        <v>#REF!</v>
      </c>
      <c r="AY171" s="30" t="e">
        <f>+AY169+#REF!</f>
        <v>#REF!</v>
      </c>
      <c r="AZ171" s="30" t="e">
        <f>+AZ169+#REF!</f>
        <v>#REF!</v>
      </c>
      <c r="BA171" s="30" t="e">
        <f>+BA169+#REF!</f>
        <v>#REF!</v>
      </c>
      <c r="BB171" s="30" t="e">
        <f>+BB169+#REF!</f>
        <v>#REF!</v>
      </c>
      <c r="BC171" s="30" t="e">
        <f>+BC169+#REF!</f>
        <v>#REF!</v>
      </c>
      <c r="BD171" s="30" t="e">
        <f>+BD169+#REF!</f>
        <v>#REF!</v>
      </c>
      <c r="BE171" s="30" t="e">
        <f>+BE169+#REF!</f>
        <v>#REF!</v>
      </c>
      <c r="BF171" s="30" t="e">
        <f>+BF169+#REF!</f>
        <v>#REF!</v>
      </c>
      <c r="BG171" s="30" t="e">
        <f>+BG169+#REF!</f>
        <v>#REF!</v>
      </c>
      <c r="BH171" s="30" t="e">
        <f>+BH169+#REF!</f>
        <v>#REF!</v>
      </c>
      <c r="BI171" s="30" t="e">
        <f>+BI169+#REF!</f>
        <v>#REF!</v>
      </c>
      <c r="BJ171" s="30">
        <f>+BJ169</f>
        <v>0</v>
      </c>
      <c r="BK171" s="30">
        <f t="shared" ref="BK171:BW171" si="389">+BK169</f>
        <v>0</v>
      </c>
      <c r="BL171" s="30">
        <f t="shared" si="389"/>
        <v>0</v>
      </c>
      <c r="BM171" s="30">
        <f t="shared" si="389"/>
        <v>0</v>
      </c>
      <c r="BN171" s="30">
        <f t="shared" si="389"/>
        <v>0</v>
      </c>
      <c r="BO171" s="30">
        <f t="shared" si="389"/>
        <v>0</v>
      </c>
      <c r="BP171" s="30">
        <f t="shared" si="389"/>
        <v>0</v>
      </c>
      <c r="BQ171" s="30">
        <f t="shared" si="389"/>
        <v>0</v>
      </c>
      <c r="BR171" s="30">
        <f t="shared" si="389"/>
        <v>0</v>
      </c>
      <c r="BS171" s="30">
        <f t="shared" si="389"/>
        <v>0</v>
      </c>
      <c r="BT171" s="30">
        <f t="shared" si="389"/>
        <v>0</v>
      </c>
      <c r="BU171" s="30">
        <f t="shared" si="389"/>
        <v>0</v>
      </c>
      <c r="BV171" s="30">
        <f t="shared" si="389"/>
        <v>0</v>
      </c>
      <c r="BW171" s="30">
        <f t="shared" si="389"/>
        <v>0</v>
      </c>
      <c r="BX171" s="30">
        <f t="shared" ref="BX171:CC171" si="390">+BX169</f>
        <v>0</v>
      </c>
      <c r="BY171" s="30">
        <f t="shared" si="390"/>
        <v>0</v>
      </c>
      <c r="BZ171" s="30">
        <f t="shared" si="390"/>
        <v>1</v>
      </c>
      <c r="CA171" s="30">
        <f t="shared" si="390"/>
        <v>1</v>
      </c>
      <c r="CB171" s="30">
        <f t="shared" si="390"/>
        <v>2</v>
      </c>
      <c r="CC171" s="30">
        <f t="shared" si="390"/>
        <v>3</v>
      </c>
      <c r="CD171" s="30">
        <f t="shared" ref="CD171:CI171" si="391">+CD169</f>
        <v>7</v>
      </c>
      <c r="CE171" s="30">
        <f t="shared" si="391"/>
        <v>7</v>
      </c>
      <c r="CF171" s="30">
        <f t="shared" si="391"/>
        <v>8</v>
      </c>
      <c r="CG171" s="30">
        <f t="shared" si="391"/>
        <v>12</v>
      </c>
      <c r="CH171" s="30">
        <f t="shared" si="391"/>
        <v>12</v>
      </c>
      <c r="CI171" s="30">
        <f t="shared" si="391"/>
        <v>12</v>
      </c>
      <c r="CJ171" s="30">
        <f t="shared" ref="CJ171:CO171" si="392">+CJ169</f>
        <v>8</v>
      </c>
      <c r="CK171" s="30">
        <f t="shared" si="392"/>
        <v>4</v>
      </c>
      <c r="CL171" s="30">
        <f t="shared" si="392"/>
        <v>4</v>
      </c>
      <c r="CM171" s="30">
        <f t="shared" si="392"/>
        <v>6</v>
      </c>
      <c r="CN171" s="30">
        <f t="shared" si="392"/>
        <v>5</v>
      </c>
      <c r="CO171" s="30">
        <f t="shared" si="392"/>
        <v>5</v>
      </c>
      <c r="CP171" s="30">
        <f>+CP169</f>
        <v>6</v>
      </c>
      <c r="CQ171" s="30">
        <f>+CQ169</f>
        <v>6</v>
      </c>
      <c r="CR171" s="30">
        <f>+CR169</f>
        <v>6</v>
      </c>
      <c r="CS171" s="30">
        <f>+CS169</f>
        <v>5</v>
      </c>
      <c r="CT171" s="30">
        <f>+CT169</f>
        <v>4</v>
      </c>
      <c r="CU171" s="30">
        <v>3</v>
      </c>
      <c r="CV171" s="30">
        <f>+CV169</f>
        <v>3</v>
      </c>
      <c r="CW171" s="30">
        <f>+CW169</f>
        <v>8</v>
      </c>
      <c r="CX171" s="30">
        <f>+CX169</f>
        <v>7</v>
      </c>
      <c r="CY171" s="30">
        <f>+CY169</f>
        <v>6</v>
      </c>
      <c r="CZ171" s="30">
        <f>+CZ169</f>
        <v>6</v>
      </c>
    </row>
    <row r="172" spans="1:104" ht="13.15" customHeight="1" x14ac:dyDescent="0.2">
      <c r="A172" s="81" t="str">
        <f t="shared" si="382"/>
        <v>Premiere Healthcare Staffing - Client ID H3115</v>
      </c>
      <c r="B172" s="81" t="str">
        <f t="shared" si="383"/>
        <v>PRIME EPO PLAN (Self-Insured)</v>
      </c>
      <c r="D172" s="71" t="s">
        <v>9</v>
      </c>
      <c r="E172" s="29"/>
      <c r="F172" s="89"/>
      <c r="G172" s="30"/>
      <c r="H172" s="86">
        <f>H171*12</f>
        <v>72791.400000000009</v>
      </c>
      <c r="I172" s="86">
        <f>I171*12</f>
        <v>65469.240000000005</v>
      </c>
      <c r="J172" s="86">
        <f>J171*12</f>
        <v>7322.1600000000008</v>
      </c>
      <c r="K172" s="136"/>
      <c r="L172" s="136"/>
      <c r="M172" s="136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</row>
    <row r="173" spans="1:104" ht="13.15" customHeight="1" x14ac:dyDescent="0.2">
      <c r="A173" s="81" t="str">
        <f t="shared" si="382"/>
        <v>Premiere Healthcare Staffing - Client ID H3115</v>
      </c>
      <c r="B173" s="81" t="str">
        <f t="shared" si="383"/>
        <v>PRIME EPO PLAN (Self-Insured)</v>
      </c>
      <c r="D173" s="28"/>
      <c r="E173" s="90"/>
      <c r="F173" s="91"/>
      <c r="G173" s="91"/>
      <c r="H173" s="92"/>
      <c r="I173" s="92"/>
      <c r="J173" s="92"/>
      <c r="K173" s="132"/>
      <c r="L173" s="132"/>
      <c r="M173" s="132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</row>
    <row r="174" spans="1:104" s="83" customFormat="1" ht="13.15" customHeight="1" x14ac:dyDescent="0.2">
      <c r="A174" s="81" t="str">
        <f>D174</f>
        <v>Prime Management Services - Client ID H3110</v>
      </c>
      <c r="B174" s="81" t="str">
        <f t="shared" si="383"/>
        <v>PRIME EPO PLAN (Self-Insured)</v>
      </c>
      <c r="C174" s="81"/>
      <c r="D174" s="76" t="s">
        <v>61</v>
      </c>
      <c r="E174" s="77"/>
      <c r="F174" s="78"/>
      <c r="G174" s="111"/>
      <c r="H174" s="80"/>
      <c r="I174" s="80"/>
      <c r="J174" s="47"/>
      <c r="K174" s="133"/>
      <c r="L174" s="133"/>
      <c r="M174" s="133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</row>
    <row r="175" spans="1:104" ht="13.15" customHeight="1" x14ac:dyDescent="0.2">
      <c r="A175" s="81" t="str">
        <f t="shared" ref="A175:A189" si="393">A174</f>
        <v>Prime Management Services - Client ID H3110</v>
      </c>
      <c r="B175" s="81" t="str">
        <f>D175</f>
        <v>PRIME EPO PLAN (Self-Insured)</v>
      </c>
      <c r="C175" s="81" t="str">
        <f>A175&amp;B175&amp;F175</f>
        <v>Prime Management Services - Client ID H3110PRIME EPO PLAN (Self-Insured)EE</v>
      </c>
      <c r="D175" s="64" t="str">
        <f>+$D$4</f>
        <v>PRIME EPO PLAN (Self-Insured)</v>
      </c>
      <c r="E175" s="65" t="str">
        <f>E4</f>
        <v>1/1/25 - 12/31/25</v>
      </c>
      <c r="F175" s="66" t="s">
        <v>11</v>
      </c>
      <c r="G175" s="165">
        <v>753</v>
      </c>
      <c r="H175" s="150">
        <v>671</v>
      </c>
      <c r="I175" s="152">
        <f>+H175-J175</f>
        <v>616.83000000000004</v>
      </c>
      <c r="J175" s="152">
        <v>54.17</v>
      </c>
      <c r="K175" s="27"/>
      <c r="L175" s="27"/>
      <c r="M175" s="27"/>
      <c r="N175" s="165">
        <v>267</v>
      </c>
      <c r="O175" s="165">
        <v>263</v>
      </c>
      <c r="P175" s="165">
        <v>267</v>
      </c>
      <c r="Q175" s="165">
        <v>266</v>
      </c>
      <c r="R175" s="165">
        <v>268</v>
      </c>
      <c r="S175" s="165">
        <v>272</v>
      </c>
      <c r="T175" s="165">
        <v>274</v>
      </c>
      <c r="U175" s="165">
        <v>280</v>
      </c>
      <c r="V175" s="165">
        <v>279</v>
      </c>
      <c r="W175" s="165">
        <v>287</v>
      </c>
      <c r="X175" s="165">
        <v>292</v>
      </c>
      <c r="Y175" s="165">
        <v>301</v>
      </c>
      <c r="Z175" s="165">
        <f>313+6</f>
        <v>319</v>
      </c>
      <c r="AA175" s="165">
        <f>326+6</f>
        <v>332</v>
      </c>
      <c r="AB175" s="165">
        <f>322+6</f>
        <v>328</v>
      </c>
      <c r="AC175" s="165">
        <f>329+6</f>
        <v>335</v>
      </c>
      <c r="AD175" s="165">
        <v>337</v>
      </c>
      <c r="AE175" s="165">
        <v>333</v>
      </c>
      <c r="AF175" s="165">
        <v>341</v>
      </c>
      <c r="AG175" s="165">
        <v>348</v>
      </c>
      <c r="AH175" s="165">
        <f>341+6</f>
        <v>347</v>
      </c>
      <c r="AI175" s="165">
        <f>351+6</f>
        <v>357</v>
      </c>
      <c r="AJ175" s="165">
        <v>384</v>
      </c>
      <c r="AK175" s="165">
        <v>386</v>
      </c>
      <c r="AL175" s="173">
        <f>607+6</f>
        <v>613</v>
      </c>
      <c r="AM175" s="173">
        <v>605</v>
      </c>
      <c r="AN175" s="173">
        <v>596</v>
      </c>
      <c r="AO175" s="173">
        <v>588</v>
      </c>
      <c r="AP175" s="173">
        <v>596</v>
      </c>
      <c r="AQ175" s="173">
        <v>568</v>
      </c>
      <c r="AR175" s="173">
        <v>568</v>
      </c>
      <c r="AS175" s="173">
        <v>564</v>
      </c>
      <c r="AT175" s="173">
        <v>569</v>
      </c>
      <c r="AU175" s="173">
        <v>584</v>
      </c>
      <c r="AV175" s="173">
        <v>572</v>
      </c>
      <c r="AW175" s="173">
        <v>551</v>
      </c>
      <c r="AX175" s="173">
        <v>556</v>
      </c>
      <c r="AY175" s="173">
        <v>552</v>
      </c>
      <c r="AZ175" s="173">
        <v>542</v>
      </c>
      <c r="BA175" s="173">
        <v>540</v>
      </c>
      <c r="BB175" s="235">
        <v>547</v>
      </c>
      <c r="BC175" s="235">
        <v>544</v>
      </c>
      <c r="BD175" s="253">
        <v>544</v>
      </c>
      <c r="BE175" s="235">
        <v>541</v>
      </c>
      <c r="BF175" s="235">
        <v>536</v>
      </c>
      <c r="BG175" s="235">
        <v>533</v>
      </c>
      <c r="BH175" s="235">
        <v>530</v>
      </c>
      <c r="BI175" s="235">
        <v>528</v>
      </c>
      <c r="BJ175" s="235">
        <v>544</v>
      </c>
      <c r="BK175" s="235">
        <v>547</v>
      </c>
      <c r="BL175" s="235">
        <v>522</v>
      </c>
      <c r="BM175" s="235">
        <v>520</v>
      </c>
      <c r="BN175" s="235">
        <v>501</v>
      </c>
      <c r="BO175" s="235">
        <v>501</v>
      </c>
      <c r="BP175" s="235">
        <v>508</v>
      </c>
      <c r="BQ175" s="235">
        <v>522</v>
      </c>
      <c r="BR175" s="235">
        <v>522</v>
      </c>
      <c r="BS175" s="235">
        <v>535</v>
      </c>
      <c r="BT175" s="240">
        <v>537</v>
      </c>
      <c r="BU175" s="240">
        <v>554</v>
      </c>
      <c r="BV175" s="240">
        <v>565</v>
      </c>
      <c r="BW175" s="165">
        <v>567</v>
      </c>
      <c r="BX175" s="165">
        <v>574</v>
      </c>
      <c r="BY175" s="165">
        <v>574</v>
      </c>
      <c r="BZ175" s="165">
        <v>575</v>
      </c>
      <c r="CA175" s="165">
        <v>583</v>
      </c>
      <c r="CB175" s="165">
        <v>595</v>
      </c>
      <c r="CC175" s="165">
        <v>594</v>
      </c>
      <c r="CD175" s="165">
        <v>598</v>
      </c>
      <c r="CE175" s="165">
        <v>610</v>
      </c>
      <c r="CF175" s="165">
        <v>628</v>
      </c>
      <c r="CG175" s="165">
        <v>639</v>
      </c>
      <c r="CH175" s="165">
        <v>659</v>
      </c>
      <c r="CI175" s="165">
        <v>655</v>
      </c>
      <c r="CJ175" s="165">
        <v>652</v>
      </c>
      <c r="CK175" s="165">
        <v>662</v>
      </c>
      <c r="CL175" s="165">
        <v>657</v>
      </c>
      <c r="CM175" s="165">
        <v>663</v>
      </c>
      <c r="CN175" s="165">
        <v>666</v>
      </c>
      <c r="CO175" s="165">
        <v>666</v>
      </c>
      <c r="CP175" s="165">
        <v>652</v>
      </c>
      <c r="CQ175" s="165">
        <v>643</v>
      </c>
      <c r="CR175" s="165">
        <v>642</v>
      </c>
      <c r="CS175" s="165">
        <v>655</v>
      </c>
      <c r="CT175" s="165">
        <v>689</v>
      </c>
      <c r="CU175" s="165">
        <v>690</v>
      </c>
      <c r="CV175" s="165">
        <v>710</v>
      </c>
      <c r="CW175" s="165">
        <v>733</v>
      </c>
      <c r="CX175" s="323">
        <v>735</v>
      </c>
      <c r="CY175" s="165">
        <v>744</v>
      </c>
      <c r="CZ175" s="165">
        <v>753</v>
      </c>
    </row>
    <row r="176" spans="1:104" ht="13.15" customHeight="1" x14ac:dyDescent="0.2">
      <c r="A176" s="81" t="str">
        <f t="shared" si="393"/>
        <v>Prime Management Services - Client ID H3110</v>
      </c>
      <c r="B176" s="81" t="str">
        <f>B175</f>
        <v>PRIME EPO PLAN (Self-Insured)</v>
      </c>
      <c r="C176" s="81" t="str">
        <f>A176&amp;B176&amp;F176</f>
        <v>Prime Management Services - Client ID H3110PRIME EPO PLAN (Self-Insured)EE &amp; Spouse</v>
      </c>
      <c r="D176" s="22"/>
      <c r="E176" s="15"/>
      <c r="F176" s="66" t="s">
        <v>18</v>
      </c>
      <c r="G176" s="165">
        <v>108</v>
      </c>
      <c r="H176" s="150">
        <v>1409.16</v>
      </c>
      <c r="I176" s="152">
        <f>+H176-J176</f>
        <v>1271.75</v>
      </c>
      <c r="J176" s="152">
        <v>137.41</v>
      </c>
      <c r="K176" s="27"/>
      <c r="L176" s="27"/>
      <c r="M176" s="27"/>
      <c r="N176" s="165">
        <v>53</v>
      </c>
      <c r="O176" s="165">
        <v>55</v>
      </c>
      <c r="P176" s="165">
        <v>56</v>
      </c>
      <c r="Q176" s="165">
        <v>55</v>
      </c>
      <c r="R176" s="165">
        <v>51</v>
      </c>
      <c r="S176" s="165">
        <v>51</v>
      </c>
      <c r="T176" s="165">
        <v>55</v>
      </c>
      <c r="U176" s="165">
        <v>51</v>
      </c>
      <c r="V176" s="165">
        <v>52</v>
      </c>
      <c r="W176" s="165">
        <v>57</v>
      </c>
      <c r="X176" s="165">
        <v>56</v>
      </c>
      <c r="Y176" s="165">
        <v>56</v>
      </c>
      <c r="Z176" s="165">
        <f>51+2</f>
        <v>53</v>
      </c>
      <c r="AA176" s="165">
        <f>53+2</f>
        <v>55</v>
      </c>
      <c r="AB176" s="165">
        <f>53+2</f>
        <v>55</v>
      </c>
      <c r="AC176" s="165">
        <f>50+2</f>
        <v>52</v>
      </c>
      <c r="AD176" s="165">
        <v>55</v>
      </c>
      <c r="AE176" s="165">
        <v>56</v>
      </c>
      <c r="AF176" s="165">
        <v>56</v>
      </c>
      <c r="AG176" s="165">
        <v>53</v>
      </c>
      <c r="AH176" s="165">
        <f>52+1</f>
        <v>53</v>
      </c>
      <c r="AI176" s="165">
        <f>51+1</f>
        <v>52</v>
      </c>
      <c r="AJ176" s="165">
        <v>53</v>
      </c>
      <c r="AK176" s="165">
        <v>53</v>
      </c>
      <c r="AL176" s="173">
        <f>79+1</f>
        <v>80</v>
      </c>
      <c r="AM176" s="173">
        <v>83</v>
      </c>
      <c r="AN176" s="173">
        <v>87</v>
      </c>
      <c r="AO176" s="173">
        <v>84</v>
      </c>
      <c r="AP176" s="173">
        <v>84</v>
      </c>
      <c r="AQ176" s="173">
        <v>81</v>
      </c>
      <c r="AR176" s="173">
        <v>84</v>
      </c>
      <c r="AS176" s="173">
        <v>79</v>
      </c>
      <c r="AT176" s="173">
        <v>77</v>
      </c>
      <c r="AU176" s="173">
        <v>83</v>
      </c>
      <c r="AV176" s="173">
        <v>79</v>
      </c>
      <c r="AW176" s="173">
        <v>77</v>
      </c>
      <c r="AX176" s="173">
        <v>83</v>
      </c>
      <c r="AY176" s="173">
        <v>83</v>
      </c>
      <c r="AZ176" s="173">
        <v>85</v>
      </c>
      <c r="BA176" s="173">
        <v>81</v>
      </c>
      <c r="BB176" s="235">
        <v>81</v>
      </c>
      <c r="BC176" s="235">
        <v>78</v>
      </c>
      <c r="BD176" s="253">
        <v>75</v>
      </c>
      <c r="BE176" s="235">
        <v>78</v>
      </c>
      <c r="BF176" s="235">
        <v>79</v>
      </c>
      <c r="BG176" s="235">
        <v>81</v>
      </c>
      <c r="BH176" s="235">
        <v>78</v>
      </c>
      <c r="BI176" s="235">
        <v>76</v>
      </c>
      <c r="BJ176" s="235">
        <v>79</v>
      </c>
      <c r="BK176" s="235">
        <v>81</v>
      </c>
      <c r="BL176" s="235">
        <v>79</v>
      </c>
      <c r="BM176" s="235">
        <v>81</v>
      </c>
      <c r="BN176" s="235">
        <v>81</v>
      </c>
      <c r="BO176" s="235">
        <v>80</v>
      </c>
      <c r="BP176" s="235">
        <v>76</v>
      </c>
      <c r="BQ176" s="235">
        <v>79</v>
      </c>
      <c r="BR176" s="235">
        <v>77</v>
      </c>
      <c r="BS176" s="235">
        <v>80</v>
      </c>
      <c r="BT176" s="240">
        <v>79</v>
      </c>
      <c r="BU176" s="240">
        <v>79</v>
      </c>
      <c r="BV176" s="240">
        <v>89</v>
      </c>
      <c r="BW176" s="165">
        <v>88</v>
      </c>
      <c r="BX176" s="165">
        <v>90</v>
      </c>
      <c r="BY176" s="165">
        <v>90</v>
      </c>
      <c r="BZ176" s="165">
        <v>87</v>
      </c>
      <c r="CA176" s="165">
        <v>86</v>
      </c>
      <c r="CB176" s="165">
        <v>87</v>
      </c>
      <c r="CC176" s="165">
        <v>87</v>
      </c>
      <c r="CD176" s="165">
        <v>84</v>
      </c>
      <c r="CE176" s="165">
        <v>85</v>
      </c>
      <c r="CF176" s="165">
        <v>88</v>
      </c>
      <c r="CG176" s="165">
        <v>88</v>
      </c>
      <c r="CH176" s="165">
        <v>85</v>
      </c>
      <c r="CI176" s="165">
        <v>82</v>
      </c>
      <c r="CJ176" s="165">
        <v>81</v>
      </c>
      <c r="CK176" s="165">
        <v>84</v>
      </c>
      <c r="CL176" s="165">
        <v>81</v>
      </c>
      <c r="CM176" s="165">
        <v>81</v>
      </c>
      <c r="CN176" s="165">
        <v>81</v>
      </c>
      <c r="CO176" s="165">
        <v>81</v>
      </c>
      <c r="CP176" s="165">
        <v>83</v>
      </c>
      <c r="CQ176" s="165">
        <v>83</v>
      </c>
      <c r="CR176" s="165">
        <v>83</v>
      </c>
      <c r="CS176" s="165">
        <v>85</v>
      </c>
      <c r="CT176" s="165">
        <v>100</v>
      </c>
      <c r="CU176" s="165">
        <v>100</v>
      </c>
      <c r="CV176" s="165">
        <v>108</v>
      </c>
      <c r="CW176" s="165">
        <v>111</v>
      </c>
      <c r="CX176" s="323">
        <v>108</v>
      </c>
      <c r="CY176" s="165">
        <v>106</v>
      </c>
      <c r="CZ176" s="165">
        <v>108</v>
      </c>
    </row>
    <row r="177" spans="1:104" ht="13.15" customHeight="1" x14ac:dyDescent="0.2">
      <c r="A177" s="81" t="str">
        <f t="shared" si="393"/>
        <v>Prime Management Services - Client ID H3110</v>
      </c>
      <c r="B177" s="81" t="str">
        <f>B176</f>
        <v>PRIME EPO PLAN (Self-Insured)</v>
      </c>
      <c r="C177" s="81" t="str">
        <f>A177&amp;B177&amp;F177</f>
        <v>Prime Management Services - Client ID H3110PRIME EPO PLAN (Self-Insured)EE &amp; Child(ren)</v>
      </c>
      <c r="D177" s="22"/>
      <c r="E177" s="15"/>
      <c r="F177" s="66" t="s">
        <v>19</v>
      </c>
      <c r="G177" s="165">
        <v>215</v>
      </c>
      <c r="H177" s="150">
        <v>1268.22</v>
      </c>
      <c r="I177" s="152">
        <f>+H177-J177</f>
        <v>1155.79</v>
      </c>
      <c r="J177" s="152">
        <v>112.43</v>
      </c>
      <c r="K177" s="27"/>
      <c r="L177" s="27"/>
      <c r="M177" s="27"/>
      <c r="N177" s="165">
        <v>72</v>
      </c>
      <c r="O177" s="165">
        <v>72</v>
      </c>
      <c r="P177" s="165">
        <v>73</v>
      </c>
      <c r="Q177" s="165">
        <v>73</v>
      </c>
      <c r="R177" s="165">
        <v>74</v>
      </c>
      <c r="S177" s="165">
        <v>74</v>
      </c>
      <c r="T177" s="165">
        <v>72</v>
      </c>
      <c r="U177" s="165">
        <v>74</v>
      </c>
      <c r="V177" s="165">
        <v>75</v>
      </c>
      <c r="W177" s="165">
        <v>74</v>
      </c>
      <c r="X177" s="165">
        <v>72</v>
      </c>
      <c r="Y177" s="165">
        <v>72</v>
      </c>
      <c r="Z177" s="165">
        <f>72+4</f>
        <v>76</v>
      </c>
      <c r="AA177" s="165">
        <f>69+4</f>
        <v>73</v>
      </c>
      <c r="AB177" s="165">
        <f>68+4</f>
        <v>72</v>
      </c>
      <c r="AC177" s="165">
        <f>73+4</f>
        <v>77</v>
      </c>
      <c r="AD177" s="165">
        <v>79</v>
      </c>
      <c r="AE177" s="165">
        <v>89</v>
      </c>
      <c r="AF177" s="165">
        <v>94</v>
      </c>
      <c r="AG177" s="165">
        <v>95</v>
      </c>
      <c r="AH177" s="165">
        <f>102+4</f>
        <v>106</v>
      </c>
      <c r="AI177" s="165">
        <f>101+4</f>
        <v>105</v>
      </c>
      <c r="AJ177" s="165">
        <v>106</v>
      </c>
      <c r="AK177" s="165">
        <v>108</v>
      </c>
      <c r="AL177" s="173">
        <f>216+3</f>
        <v>219</v>
      </c>
      <c r="AM177" s="173">
        <v>215</v>
      </c>
      <c r="AN177" s="173">
        <v>222</v>
      </c>
      <c r="AO177" s="173">
        <v>213</v>
      </c>
      <c r="AP177" s="173">
        <v>207</v>
      </c>
      <c r="AQ177" s="173">
        <v>195</v>
      </c>
      <c r="AR177" s="173">
        <v>195</v>
      </c>
      <c r="AS177" s="173">
        <v>189</v>
      </c>
      <c r="AT177" s="173">
        <v>186</v>
      </c>
      <c r="AU177" s="173">
        <v>201</v>
      </c>
      <c r="AV177" s="173">
        <v>193</v>
      </c>
      <c r="AW177" s="173">
        <v>181</v>
      </c>
      <c r="AX177" s="173">
        <v>179</v>
      </c>
      <c r="AY177" s="173">
        <v>175</v>
      </c>
      <c r="AZ177" s="173">
        <v>181</v>
      </c>
      <c r="BA177" s="173">
        <v>174</v>
      </c>
      <c r="BB177" s="235">
        <v>175</v>
      </c>
      <c r="BC177" s="235">
        <v>177</v>
      </c>
      <c r="BD177" s="253">
        <v>177</v>
      </c>
      <c r="BE177" s="235">
        <v>175</v>
      </c>
      <c r="BF177" s="235">
        <v>175</v>
      </c>
      <c r="BG177" s="235">
        <v>171</v>
      </c>
      <c r="BH177" s="235">
        <v>169</v>
      </c>
      <c r="BI177" s="235">
        <v>164</v>
      </c>
      <c r="BJ177" s="235">
        <v>173</v>
      </c>
      <c r="BK177" s="235">
        <v>177</v>
      </c>
      <c r="BL177" s="235">
        <v>173</v>
      </c>
      <c r="BM177" s="235">
        <v>177</v>
      </c>
      <c r="BN177" s="235">
        <v>170</v>
      </c>
      <c r="BO177" s="235">
        <v>166</v>
      </c>
      <c r="BP177" s="235">
        <v>162</v>
      </c>
      <c r="BQ177" s="235">
        <v>169</v>
      </c>
      <c r="BR177" s="235">
        <v>170</v>
      </c>
      <c r="BS177" s="235">
        <v>177</v>
      </c>
      <c r="BT177" s="240">
        <v>176</v>
      </c>
      <c r="BU177" s="240">
        <v>175</v>
      </c>
      <c r="BV177" s="240">
        <v>188</v>
      </c>
      <c r="BW177" s="165">
        <v>182</v>
      </c>
      <c r="BX177" s="165">
        <v>183</v>
      </c>
      <c r="BY177" s="165">
        <v>183</v>
      </c>
      <c r="BZ177" s="165">
        <v>184</v>
      </c>
      <c r="CA177" s="165">
        <v>185</v>
      </c>
      <c r="CB177" s="165">
        <v>185</v>
      </c>
      <c r="CC177" s="165">
        <v>187</v>
      </c>
      <c r="CD177" s="165">
        <v>182</v>
      </c>
      <c r="CE177" s="165">
        <v>187</v>
      </c>
      <c r="CF177" s="165">
        <v>191</v>
      </c>
      <c r="CG177" s="165">
        <v>197</v>
      </c>
      <c r="CH177" s="165">
        <v>198</v>
      </c>
      <c r="CI177" s="165">
        <v>201</v>
      </c>
      <c r="CJ177" s="165">
        <v>198</v>
      </c>
      <c r="CK177" s="165">
        <v>199</v>
      </c>
      <c r="CL177" s="165">
        <v>193</v>
      </c>
      <c r="CM177" s="165">
        <v>193</v>
      </c>
      <c r="CN177" s="165">
        <v>198</v>
      </c>
      <c r="CO177" s="165">
        <v>197</v>
      </c>
      <c r="CP177" s="165">
        <v>195</v>
      </c>
      <c r="CQ177" s="165">
        <v>194</v>
      </c>
      <c r="CR177" s="165">
        <v>192</v>
      </c>
      <c r="CS177" s="165">
        <v>197</v>
      </c>
      <c r="CT177" s="165">
        <v>216</v>
      </c>
      <c r="CU177" s="165">
        <v>216</v>
      </c>
      <c r="CV177" s="165">
        <v>217</v>
      </c>
      <c r="CW177" s="165">
        <v>218</v>
      </c>
      <c r="CX177" s="323">
        <v>223</v>
      </c>
      <c r="CY177" s="165">
        <v>222</v>
      </c>
      <c r="CZ177" s="165">
        <v>215</v>
      </c>
    </row>
    <row r="178" spans="1:104" ht="13.15" customHeight="1" x14ac:dyDescent="0.2">
      <c r="A178" s="81" t="str">
        <f t="shared" si="393"/>
        <v>Prime Management Services - Client ID H3110</v>
      </c>
      <c r="B178" s="81" t="str">
        <f>B177</f>
        <v>PRIME EPO PLAN (Self-Insured)</v>
      </c>
      <c r="C178" s="81" t="str">
        <f>A178&amp;B178&amp;F178</f>
        <v>Prime Management Services - Client ID H3110PRIME EPO PLAN (Self-Insured)EE &amp; Family</v>
      </c>
      <c r="D178" s="22"/>
      <c r="E178" s="15"/>
      <c r="F178" s="66" t="s">
        <v>12</v>
      </c>
      <c r="G178" s="165">
        <v>167</v>
      </c>
      <c r="H178" s="151">
        <v>2113.73</v>
      </c>
      <c r="I178" s="153">
        <f>+H178-J178</f>
        <v>1832.66</v>
      </c>
      <c r="J178" s="153">
        <v>281.07</v>
      </c>
      <c r="K178" s="134"/>
      <c r="L178" s="134"/>
      <c r="M178" s="134"/>
      <c r="N178" s="166">
        <v>90</v>
      </c>
      <c r="O178" s="166">
        <v>87</v>
      </c>
      <c r="P178" s="166">
        <v>83</v>
      </c>
      <c r="Q178" s="166">
        <v>82</v>
      </c>
      <c r="R178" s="166">
        <v>87</v>
      </c>
      <c r="S178" s="166">
        <v>92</v>
      </c>
      <c r="T178" s="166">
        <v>91</v>
      </c>
      <c r="U178" s="166">
        <v>90</v>
      </c>
      <c r="V178" s="166">
        <v>91</v>
      </c>
      <c r="W178" s="166">
        <v>90</v>
      </c>
      <c r="X178" s="166">
        <v>92</v>
      </c>
      <c r="Y178" s="166">
        <v>93</v>
      </c>
      <c r="Z178" s="166">
        <f>85+6</f>
        <v>91</v>
      </c>
      <c r="AA178" s="166">
        <f>86+6</f>
        <v>92</v>
      </c>
      <c r="AB178" s="166">
        <f>86+6</f>
        <v>92</v>
      </c>
      <c r="AC178" s="166">
        <f>84+6</f>
        <v>90</v>
      </c>
      <c r="AD178" s="166">
        <v>92</v>
      </c>
      <c r="AE178" s="166">
        <v>94</v>
      </c>
      <c r="AF178" s="166">
        <v>97</v>
      </c>
      <c r="AG178" s="166">
        <v>101</v>
      </c>
      <c r="AH178" s="166">
        <f>100+5</f>
        <v>105</v>
      </c>
      <c r="AI178" s="166">
        <f>101+6</f>
        <v>107</v>
      </c>
      <c r="AJ178" s="166">
        <v>112</v>
      </c>
      <c r="AK178" s="166">
        <v>112</v>
      </c>
      <c r="AL178" s="174">
        <f>132+6</f>
        <v>138</v>
      </c>
      <c r="AM178" s="174">
        <v>139</v>
      </c>
      <c r="AN178" s="174">
        <v>136</v>
      </c>
      <c r="AO178" s="174">
        <v>134</v>
      </c>
      <c r="AP178" s="174">
        <v>138</v>
      </c>
      <c r="AQ178" s="174">
        <v>139</v>
      </c>
      <c r="AR178" s="174">
        <v>139</v>
      </c>
      <c r="AS178" s="174">
        <v>138</v>
      </c>
      <c r="AT178" s="174">
        <v>140</v>
      </c>
      <c r="AU178" s="174">
        <v>147</v>
      </c>
      <c r="AV178" s="174">
        <v>146</v>
      </c>
      <c r="AW178" s="174">
        <v>148</v>
      </c>
      <c r="AX178" s="174">
        <v>138</v>
      </c>
      <c r="AY178" s="174">
        <v>146</v>
      </c>
      <c r="AZ178" s="174">
        <v>151</v>
      </c>
      <c r="BA178" s="174">
        <v>149</v>
      </c>
      <c r="BB178" s="236">
        <v>149</v>
      </c>
      <c r="BC178" s="236">
        <v>148</v>
      </c>
      <c r="BD178" s="254">
        <v>147</v>
      </c>
      <c r="BE178" s="236">
        <v>147</v>
      </c>
      <c r="BF178" s="236">
        <v>147</v>
      </c>
      <c r="BG178" s="236">
        <v>146</v>
      </c>
      <c r="BH178" s="236">
        <v>138</v>
      </c>
      <c r="BI178" s="236">
        <v>143</v>
      </c>
      <c r="BJ178" s="236">
        <v>148</v>
      </c>
      <c r="BK178" s="236">
        <v>151</v>
      </c>
      <c r="BL178" s="236">
        <v>146</v>
      </c>
      <c r="BM178" s="236">
        <v>150</v>
      </c>
      <c r="BN178" s="236">
        <v>149</v>
      </c>
      <c r="BO178" s="236">
        <v>144</v>
      </c>
      <c r="BP178" s="236">
        <v>146</v>
      </c>
      <c r="BQ178" s="236">
        <v>145</v>
      </c>
      <c r="BR178" s="236">
        <v>146</v>
      </c>
      <c r="BS178" s="236">
        <v>146</v>
      </c>
      <c r="BT178" s="240">
        <v>149</v>
      </c>
      <c r="BU178" s="240">
        <v>148</v>
      </c>
      <c r="BV178" s="240">
        <v>148</v>
      </c>
      <c r="BW178" s="165">
        <v>151</v>
      </c>
      <c r="BX178" s="165">
        <v>150</v>
      </c>
      <c r="BY178" s="165">
        <v>150</v>
      </c>
      <c r="BZ178" s="165">
        <v>148</v>
      </c>
      <c r="CA178" s="165">
        <v>147</v>
      </c>
      <c r="CB178" s="165">
        <v>148</v>
      </c>
      <c r="CC178" s="165">
        <v>150</v>
      </c>
      <c r="CD178" s="165">
        <v>150</v>
      </c>
      <c r="CE178" s="165">
        <v>148</v>
      </c>
      <c r="CF178" s="165">
        <v>150</v>
      </c>
      <c r="CG178" s="165">
        <v>149</v>
      </c>
      <c r="CH178" s="165">
        <v>150</v>
      </c>
      <c r="CI178" s="165">
        <v>155</v>
      </c>
      <c r="CJ178" s="165">
        <v>153</v>
      </c>
      <c r="CK178" s="165">
        <v>155</v>
      </c>
      <c r="CL178" s="165">
        <v>156</v>
      </c>
      <c r="CM178" s="165">
        <v>154</v>
      </c>
      <c r="CN178" s="165">
        <v>156</v>
      </c>
      <c r="CO178" s="165">
        <v>156</v>
      </c>
      <c r="CP178" s="165">
        <v>160</v>
      </c>
      <c r="CQ178" s="165">
        <v>160</v>
      </c>
      <c r="CR178" s="165">
        <v>158</v>
      </c>
      <c r="CS178" s="165">
        <v>157</v>
      </c>
      <c r="CT178" s="165">
        <v>158</v>
      </c>
      <c r="CU178" s="165">
        <v>163</v>
      </c>
      <c r="CV178" s="165">
        <v>161</v>
      </c>
      <c r="CW178" s="165">
        <v>162</v>
      </c>
      <c r="CX178" s="323">
        <v>161</v>
      </c>
      <c r="CY178" s="165">
        <v>163</v>
      </c>
      <c r="CZ178" s="165">
        <v>167</v>
      </c>
    </row>
    <row r="179" spans="1:104" ht="13.15" customHeight="1" x14ac:dyDescent="0.2">
      <c r="A179" s="81" t="str">
        <f t="shared" si="393"/>
        <v>Prime Management Services - Client ID H3110</v>
      </c>
      <c r="B179" s="81" t="str">
        <f>B178</f>
        <v>PRIME EPO PLAN (Self-Insured)</v>
      </c>
      <c r="D179" s="20"/>
      <c r="E179" s="15"/>
      <c r="F179" s="69" t="s">
        <v>7</v>
      </c>
      <c r="G179" s="67">
        <f>SUM(G175:G178)</f>
        <v>1243</v>
      </c>
      <c r="H179" s="70">
        <f>SUMPRODUCT(H175:H178,$G175:$G178)</f>
        <v>1283112.49</v>
      </c>
      <c r="I179" s="70">
        <f>SUMPRODUCT(I175:I178,$G175:$G178)</f>
        <v>1156371.06</v>
      </c>
      <c r="J179" s="70">
        <f>SUMPRODUCT(J175:J178,$G175:$G178)</f>
        <v>126741.43000000001</v>
      </c>
      <c r="K179" s="34"/>
      <c r="L179" s="34"/>
      <c r="M179" s="34"/>
      <c r="N179" s="67">
        <v>482</v>
      </c>
      <c r="O179" s="67">
        <v>477</v>
      </c>
      <c r="P179" s="67">
        <v>479</v>
      </c>
      <c r="Q179" s="67">
        <v>476</v>
      </c>
      <c r="R179" s="67">
        <v>480</v>
      </c>
      <c r="S179" s="67">
        <f t="shared" ref="S179:X179" si="394">SUM(S175:S178)</f>
        <v>489</v>
      </c>
      <c r="T179" s="67">
        <f t="shared" si="394"/>
        <v>492</v>
      </c>
      <c r="U179" s="67">
        <f t="shared" si="394"/>
        <v>495</v>
      </c>
      <c r="V179" s="67">
        <f t="shared" si="394"/>
        <v>497</v>
      </c>
      <c r="W179" s="67">
        <f t="shared" si="394"/>
        <v>508</v>
      </c>
      <c r="X179" s="67">
        <f t="shared" si="394"/>
        <v>512</v>
      </c>
      <c r="Y179" s="67">
        <f t="shared" ref="Y179:AD179" si="395">SUM(Y175:Y178)</f>
        <v>522</v>
      </c>
      <c r="Z179" s="67">
        <f t="shared" si="395"/>
        <v>539</v>
      </c>
      <c r="AA179" s="67">
        <f t="shared" si="395"/>
        <v>552</v>
      </c>
      <c r="AB179" s="67">
        <f t="shared" si="395"/>
        <v>547</v>
      </c>
      <c r="AC179" s="67">
        <f t="shared" si="395"/>
        <v>554</v>
      </c>
      <c r="AD179" s="67">
        <f t="shared" si="395"/>
        <v>563</v>
      </c>
      <c r="AE179" s="67">
        <f t="shared" ref="AE179:AJ179" si="396">SUM(AE175:AE178)</f>
        <v>572</v>
      </c>
      <c r="AF179" s="67">
        <f t="shared" si="396"/>
        <v>588</v>
      </c>
      <c r="AG179" s="67">
        <f t="shared" si="396"/>
        <v>597</v>
      </c>
      <c r="AH179" s="67">
        <f t="shared" si="396"/>
        <v>611</v>
      </c>
      <c r="AI179" s="67">
        <f t="shared" si="396"/>
        <v>621</v>
      </c>
      <c r="AJ179" s="67">
        <f t="shared" si="396"/>
        <v>655</v>
      </c>
      <c r="AK179" s="67">
        <f t="shared" ref="AK179:AP179" si="397">SUM(AK175:AK178)</f>
        <v>659</v>
      </c>
      <c r="AL179" s="67">
        <f t="shared" si="397"/>
        <v>1050</v>
      </c>
      <c r="AM179" s="67">
        <f t="shared" si="397"/>
        <v>1042</v>
      </c>
      <c r="AN179" s="67">
        <f t="shared" si="397"/>
        <v>1041</v>
      </c>
      <c r="AO179" s="67">
        <f t="shared" si="397"/>
        <v>1019</v>
      </c>
      <c r="AP179" s="67">
        <f t="shared" si="397"/>
        <v>1025</v>
      </c>
      <c r="AQ179" s="67">
        <f t="shared" ref="AQ179:AV179" si="398">SUM(AQ175:AQ178)</f>
        <v>983</v>
      </c>
      <c r="AR179" s="67">
        <f t="shared" si="398"/>
        <v>986</v>
      </c>
      <c r="AS179" s="67">
        <f t="shared" si="398"/>
        <v>970</v>
      </c>
      <c r="AT179" s="67">
        <f t="shared" si="398"/>
        <v>972</v>
      </c>
      <c r="AU179" s="67">
        <f t="shared" si="398"/>
        <v>1015</v>
      </c>
      <c r="AV179" s="67">
        <f t="shared" si="398"/>
        <v>990</v>
      </c>
      <c r="AW179" s="67">
        <f t="shared" ref="AW179:BB179" si="399">SUM(AW175:AW178)</f>
        <v>957</v>
      </c>
      <c r="AX179" s="67">
        <f t="shared" si="399"/>
        <v>956</v>
      </c>
      <c r="AY179" s="67">
        <f t="shared" si="399"/>
        <v>956</v>
      </c>
      <c r="AZ179" s="67">
        <f t="shared" si="399"/>
        <v>959</v>
      </c>
      <c r="BA179" s="67">
        <f t="shared" si="399"/>
        <v>944</v>
      </c>
      <c r="BB179" s="67">
        <f t="shared" si="399"/>
        <v>952</v>
      </c>
      <c r="BC179" s="67">
        <f t="shared" ref="BC179:BH179" si="400">SUM(BC175:BC178)</f>
        <v>947</v>
      </c>
      <c r="BD179" s="94">
        <f t="shared" si="400"/>
        <v>943</v>
      </c>
      <c r="BE179" s="67">
        <f t="shared" si="400"/>
        <v>941</v>
      </c>
      <c r="BF179" s="67">
        <f t="shared" si="400"/>
        <v>937</v>
      </c>
      <c r="BG179" s="67">
        <f t="shared" si="400"/>
        <v>931</v>
      </c>
      <c r="BH179" s="67">
        <f t="shared" si="400"/>
        <v>915</v>
      </c>
      <c r="BI179" s="67">
        <f t="shared" ref="BI179:BN179" si="401">SUM(BI175:BI178)</f>
        <v>911</v>
      </c>
      <c r="BJ179" s="67">
        <f t="shared" si="401"/>
        <v>944</v>
      </c>
      <c r="BK179" s="67">
        <f t="shared" si="401"/>
        <v>956</v>
      </c>
      <c r="BL179" s="67">
        <f t="shared" si="401"/>
        <v>920</v>
      </c>
      <c r="BM179" s="67">
        <f t="shared" si="401"/>
        <v>928</v>
      </c>
      <c r="BN179" s="67">
        <f t="shared" si="401"/>
        <v>901</v>
      </c>
      <c r="BO179" s="67">
        <f>SUM(BO175:BO178)</f>
        <v>891</v>
      </c>
      <c r="BP179" s="67">
        <f>SUM(BP175:BP178)</f>
        <v>892</v>
      </c>
      <c r="BQ179" s="67">
        <f>SUM(BQ175:BQ178)</f>
        <v>915</v>
      </c>
      <c r="BR179" s="67">
        <f>SUM(BR175:BR178)</f>
        <v>915</v>
      </c>
      <c r="BS179" s="67">
        <f>SUM(BS175:BS178)</f>
        <v>938</v>
      </c>
      <c r="BT179" s="94">
        <f t="shared" ref="BT179:BY179" si="402">SUM(BT175:BT178)</f>
        <v>941</v>
      </c>
      <c r="BU179" s="94">
        <f t="shared" si="402"/>
        <v>956</v>
      </c>
      <c r="BV179" s="94">
        <f t="shared" si="402"/>
        <v>990</v>
      </c>
      <c r="BW179" s="67">
        <f t="shared" si="402"/>
        <v>988</v>
      </c>
      <c r="BX179" s="67">
        <f t="shared" si="402"/>
        <v>997</v>
      </c>
      <c r="BY179" s="67">
        <f t="shared" si="402"/>
        <v>997</v>
      </c>
      <c r="BZ179" s="67">
        <f t="shared" ref="BZ179:CE179" si="403">SUM(BZ175:BZ178)</f>
        <v>994</v>
      </c>
      <c r="CA179" s="67">
        <f t="shared" si="403"/>
        <v>1001</v>
      </c>
      <c r="CB179" s="67">
        <f t="shared" si="403"/>
        <v>1015</v>
      </c>
      <c r="CC179" s="67">
        <f t="shared" si="403"/>
        <v>1018</v>
      </c>
      <c r="CD179" s="67">
        <f t="shared" si="403"/>
        <v>1014</v>
      </c>
      <c r="CE179" s="67">
        <f t="shared" si="403"/>
        <v>1030</v>
      </c>
      <c r="CF179" s="67">
        <f t="shared" ref="CF179:CK179" si="404">SUM(CF175:CF178)</f>
        <v>1057</v>
      </c>
      <c r="CG179" s="67">
        <f t="shared" si="404"/>
        <v>1073</v>
      </c>
      <c r="CH179" s="67">
        <f t="shared" si="404"/>
        <v>1092</v>
      </c>
      <c r="CI179" s="67">
        <f t="shared" si="404"/>
        <v>1093</v>
      </c>
      <c r="CJ179" s="67">
        <f t="shared" si="404"/>
        <v>1084</v>
      </c>
      <c r="CK179" s="67">
        <f t="shared" si="404"/>
        <v>1100</v>
      </c>
      <c r="CL179" s="67">
        <f t="shared" ref="CL179:CQ179" si="405">SUM(CL175:CL178)</f>
        <v>1087</v>
      </c>
      <c r="CM179" s="67">
        <f t="shared" si="405"/>
        <v>1091</v>
      </c>
      <c r="CN179" s="67">
        <f t="shared" si="405"/>
        <v>1101</v>
      </c>
      <c r="CO179" s="67">
        <f t="shared" si="405"/>
        <v>1100</v>
      </c>
      <c r="CP179" s="67">
        <f t="shared" si="405"/>
        <v>1090</v>
      </c>
      <c r="CQ179" s="67">
        <f t="shared" si="405"/>
        <v>1080</v>
      </c>
      <c r="CR179" s="67">
        <f>SUM(CR175:CR178)</f>
        <v>1075</v>
      </c>
      <c r="CS179" s="67">
        <f>SUM(CS175:CS178)</f>
        <v>1094</v>
      </c>
      <c r="CT179" s="67">
        <f>SUM(CT175:CT178)</f>
        <v>1163</v>
      </c>
      <c r="CU179" s="67">
        <v>1169</v>
      </c>
      <c r="CV179" s="67">
        <f>SUM(CV175:CV178)</f>
        <v>1196</v>
      </c>
      <c r="CW179" s="67">
        <f>SUM(CW175:CW178)</f>
        <v>1224</v>
      </c>
      <c r="CX179" s="94">
        <f>SUM(CX175:CX178)</f>
        <v>1227</v>
      </c>
      <c r="CY179" s="67">
        <f>SUM(CY175:CY178)</f>
        <v>1235</v>
      </c>
      <c r="CZ179" s="67">
        <f>SUM(CZ175:CZ178)</f>
        <v>1243</v>
      </c>
    </row>
    <row r="180" spans="1:104" s="14" customFormat="1" ht="13.15" customHeight="1" x14ac:dyDescent="0.2">
      <c r="A180" s="81" t="str">
        <f t="shared" si="393"/>
        <v>Prime Management Services - Client ID H3110</v>
      </c>
      <c r="B180" s="81" t="str">
        <f>B179</f>
        <v>PRIME EPO PLAN (Self-Insured)</v>
      </c>
      <c r="C180" s="81"/>
      <c r="D180" s="20"/>
      <c r="E180" s="15"/>
      <c r="F180" s="12"/>
      <c r="G180" s="16"/>
      <c r="H180" s="21"/>
      <c r="I180" s="21"/>
      <c r="J180" s="21"/>
      <c r="K180" s="135"/>
      <c r="L180" s="135"/>
      <c r="M180" s="135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</row>
    <row r="181" spans="1:104" s="14" customFormat="1" ht="13.15" customHeight="1" x14ac:dyDescent="0.2">
      <c r="A181" s="81" t="str">
        <f t="shared" si="393"/>
        <v>Prime Management Services - Client ID H3110</v>
      </c>
      <c r="B181" s="81" t="str">
        <f>D181</f>
        <v xml:space="preserve">PRIME VALUE PLAN (Self-Insured) </v>
      </c>
      <c r="C181" s="81" t="str">
        <f>A181&amp;B181&amp;F181</f>
        <v>Prime Management Services - Client ID H3110PRIME VALUE PLAN (Self-Insured) EE</v>
      </c>
      <c r="D181" s="64" t="s">
        <v>22</v>
      </c>
      <c r="E181" s="65" t="str">
        <f>E4</f>
        <v>1/1/25 - 12/31/25</v>
      </c>
      <c r="F181" s="66" t="s">
        <v>11</v>
      </c>
      <c r="G181" s="165">
        <v>35</v>
      </c>
      <c r="H181" s="152">
        <v>518.77</v>
      </c>
      <c r="I181" s="152">
        <v>405.57</v>
      </c>
      <c r="J181" s="152">
        <v>113.2</v>
      </c>
      <c r="K181" s="27"/>
      <c r="L181" s="27"/>
      <c r="M181" s="27"/>
      <c r="N181" s="165">
        <v>6</v>
      </c>
      <c r="O181" s="165">
        <v>6</v>
      </c>
      <c r="P181" s="165">
        <v>6</v>
      </c>
      <c r="Q181" s="165">
        <v>6</v>
      </c>
      <c r="R181" s="165">
        <v>6</v>
      </c>
      <c r="S181" s="165">
        <v>6</v>
      </c>
      <c r="T181" s="165">
        <v>7</v>
      </c>
      <c r="U181" s="165">
        <v>6</v>
      </c>
      <c r="V181" s="165">
        <v>6</v>
      </c>
      <c r="W181" s="165">
        <v>5</v>
      </c>
      <c r="X181" s="165">
        <v>5</v>
      </c>
      <c r="Y181" s="165">
        <v>5</v>
      </c>
      <c r="Z181" s="165">
        <v>7</v>
      </c>
      <c r="AA181" s="165">
        <v>5</v>
      </c>
      <c r="AB181" s="165">
        <v>4</v>
      </c>
      <c r="AC181" s="165">
        <v>6</v>
      </c>
      <c r="AD181" s="165">
        <v>6</v>
      </c>
      <c r="AE181" s="165">
        <v>7</v>
      </c>
      <c r="AF181" s="165">
        <v>7</v>
      </c>
      <c r="AG181" s="165">
        <v>8</v>
      </c>
      <c r="AH181" s="165">
        <v>13</v>
      </c>
      <c r="AI181" s="165">
        <v>17</v>
      </c>
      <c r="AJ181" s="165">
        <v>16</v>
      </c>
      <c r="AK181" s="165">
        <v>15</v>
      </c>
      <c r="AL181" s="165">
        <v>13</v>
      </c>
      <c r="AM181" s="165">
        <v>13</v>
      </c>
      <c r="AN181" s="165">
        <v>15</v>
      </c>
      <c r="AO181" s="165">
        <v>15</v>
      </c>
      <c r="AP181" s="165">
        <v>15</v>
      </c>
      <c r="AQ181" s="165">
        <v>15</v>
      </c>
      <c r="AR181" s="165">
        <v>16</v>
      </c>
      <c r="AS181" s="165">
        <v>16</v>
      </c>
      <c r="AT181" s="165">
        <v>16</v>
      </c>
      <c r="AU181" s="165">
        <v>19</v>
      </c>
      <c r="AV181" s="165">
        <v>21</v>
      </c>
      <c r="AW181" s="165">
        <v>19</v>
      </c>
      <c r="AX181" s="165">
        <v>18</v>
      </c>
      <c r="AY181" s="165">
        <v>17</v>
      </c>
      <c r="AZ181" s="165">
        <v>17</v>
      </c>
      <c r="BA181" s="165">
        <v>19</v>
      </c>
      <c r="BB181" s="165">
        <v>23</v>
      </c>
      <c r="BC181" s="165">
        <v>20</v>
      </c>
      <c r="BD181" s="240">
        <v>22</v>
      </c>
      <c r="BE181" s="165">
        <v>20</v>
      </c>
      <c r="BF181" s="165">
        <v>20</v>
      </c>
      <c r="BG181" s="165">
        <v>21</v>
      </c>
      <c r="BH181" s="165">
        <v>19</v>
      </c>
      <c r="BI181" s="165">
        <v>20</v>
      </c>
      <c r="BJ181" s="165">
        <v>27</v>
      </c>
      <c r="BK181" s="165">
        <v>29</v>
      </c>
      <c r="BL181" s="165">
        <v>27</v>
      </c>
      <c r="BM181" s="165">
        <v>31</v>
      </c>
      <c r="BN181" s="165">
        <v>31</v>
      </c>
      <c r="BO181" s="165">
        <v>30</v>
      </c>
      <c r="BP181" s="165">
        <v>30</v>
      </c>
      <c r="BQ181" s="165">
        <v>32</v>
      </c>
      <c r="BR181" s="165">
        <v>31</v>
      </c>
      <c r="BS181" s="165">
        <v>33</v>
      </c>
      <c r="BT181" s="240">
        <v>35</v>
      </c>
      <c r="BU181" s="240">
        <v>35</v>
      </c>
      <c r="BV181" s="240">
        <v>34</v>
      </c>
      <c r="BW181" s="165">
        <v>35</v>
      </c>
      <c r="BX181" s="165">
        <v>36</v>
      </c>
      <c r="BY181" s="165">
        <v>36</v>
      </c>
      <c r="BZ181" s="165">
        <v>34</v>
      </c>
      <c r="CA181" s="165">
        <v>36</v>
      </c>
      <c r="CB181" s="165">
        <v>38</v>
      </c>
      <c r="CC181" s="165">
        <v>39</v>
      </c>
      <c r="CD181" s="165">
        <v>40</v>
      </c>
      <c r="CE181" s="165">
        <v>37</v>
      </c>
      <c r="CF181" s="165">
        <v>37</v>
      </c>
      <c r="CG181" s="165">
        <v>38</v>
      </c>
      <c r="CH181" s="165">
        <v>38</v>
      </c>
      <c r="CI181" s="165">
        <v>38</v>
      </c>
      <c r="CJ181" s="165">
        <v>41</v>
      </c>
      <c r="CK181" s="165">
        <v>40</v>
      </c>
      <c r="CL181" s="165">
        <v>39</v>
      </c>
      <c r="CM181" s="165">
        <v>40</v>
      </c>
      <c r="CN181" s="165">
        <v>36</v>
      </c>
      <c r="CO181" s="165">
        <v>36</v>
      </c>
      <c r="CP181" s="165">
        <v>33</v>
      </c>
      <c r="CQ181" s="165">
        <v>34</v>
      </c>
      <c r="CR181" s="165">
        <v>35</v>
      </c>
      <c r="CS181" s="165">
        <v>36</v>
      </c>
      <c r="CT181" s="165">
        <v>31</v>
      </c>
      <c r="CU181" s="165">
        <v>31</v>
      </c>
      <c r="CV181" s="165">
        <v>31</v>
      </c>
      <c r="CW181" s="165">
        <v>30</v>
      </c>
      <c r="CX181" s="323">
        <v>34</v>
      </c>
      <c r="CY181" s="165">
        <v>34</v>
      </c>
      <c r="CZ181" s="165">
        <v>35</v>
      </c>
    </row>
    <row r="182" spans="1:104" s="14" customFormat="1" ht="13.15" customHeight="1" x14ac:dyDescent="0.2">
      <c r="A182" s="81" t="str">
        <f t="shared" si="393"/>
        <v>Prime Management Services - Client ID H3110</v>
      </c>
      <c r="B182" s="81" t="str">
        <f t="shared" ref="B182:B190" si="406">B181</f>
        <v xml:space="preserve">PRIME VALUE PLAN (Self-Insured) </v>
      </c>
      <c r="C182" s="81" t="str">
        <f>A182&amp;B182&amp;F182</f>
        <v>Prime Management Services - Client ID H3110PRIME VALUE PLAN (Self-Insured) EE &amp; Spouse</v>
      </c>
      <c r="D182" s="22"/>
      <c r="E182" s="15"/>
      <c r="F182" s="66" t="s">
        <v>18</v>
      </c>
      <c r="G182" s="165">
        <v>4</v>
      </c>
      <c r="H182" s="152">
        <v>1037.57</v>
      </c>
      <c r="I182" s="152">
        <f>+H182-J182</f>
        <v>796.58999999999992</v>
      </c>
      <c r="J182" s="152">
        <v>240.98000000000002</v>
      </c>
      <c r="K182" s="27"/>
      <c r="L182" s="27"/>
      <c r="M182" s="27"/>
      <c r="N182" s="165">
        <v>0</v>
      </c>
      <c r="O182" s="165">
        <v>0</v>
      </c>
      <c r="P182" s="165">
        <v>0</v>
      </c>
      <c r="Q182" s="165">
        <v>0</v>
      </c>
      <c r="R182" s="165">
        <v>0</v>
      </c>
      <c r="S182" s="165">
        <v>0</v>
      </c>
      <c r="T182" s="165">
        <v>0</v>
      </c>
      <c r="U182" s="165">
        <v>0</v>
      </c>
      <c r="V182" s="165">
        <v>0</v>
      </c>
      <c r="W182" s="165">
        <v>0</v>
      </c>
      <c r="X182" s="165">
        <v>0</v>
      </c>
      <c r="Y182" s="165">
        <v>0</v>
      </c>
      <c r="Z182" s="165">
        <v>2</v>
      </c>
      <c r="AA182" s="165">
        <v>2</v>
      </c>
      <c r="AB182" s="165">
        <v>2</v>
      </c>
      <c r="AC182" s="165">
        <v>2</v>
      </c>
      <c r="AD182" s="165">
        <v>2</v>
      </c>
      <c r="AE182" s="165">
        <v>2</v>
      </c>
      <c r="AF182" s="165">
        <v>2</v>
      </c>
      <c r="AG182" s="165">
        <v>2</v>
      </c>
      <c r="AH182" s="165">
        <v>1</v>
      </c>
      <c r="AI182" s="165">
        <v>1</v>
      </c>
      <c r="AJ182" s="165">
        <v>2</v>
      </c>
      <c r="AK182" s="165">
        <v>2</v>
      </c>
      <c r="AL182" s="165">
        <v>3</v>
      </c>
      <c r="AM182" s="165">
        <v>2</v>
      </c>
      <c r="AN182" s="165">
        <v>2</v>
      </c>
      <c r="AO182" s="165">
        <v>2</v>
      </c>
      <c r="AP182" s="165">
        <v>2</v>
      </c>
      <c r="AQ182" s="165">
        <v>2</v>
      </c>
      <c r="AR182" s="165">
        <v>3</v>
      </c>
      <c r="AS182" s="165">
        <v>3</v>
      </c>
      <c r="AT182" s="165">
        <v>3</v>
      </c>
      <c r="AU182" s="165">
        <v>4</v>
      </c>
      <c r="AV182" s="165">
        <v>4</v>
      </c>
      <c r="AW182" s="165">
        <v>4</v>
      </c>
      <c r="AX182" s="165">
        <v>2</v>
      </c>
      <c r="AY182" s="165">
        <v>2</v>
      </c>
      <c r="AZ182" s="165">
        <v>2</v>
      </c>
      <c r="BA182" s="165">
        <v>2</v>
      </c>
      <c r="BB182" s="165">
        <v>2</v>
      </c>
      <c r="BC182" s="165">
        <v>2</v>
      </c>
      <c r="BD182" s="240">
        <v>2</v>
      </c>
      <c r="BE182" s="165">
        <v>2</v>
      </c>
      <c r="BF182" s="165">
        <v>3</v>
      </c>
      <c r="BG182" s="165">
        <v>2</v>
      </c>
      <c r="BH182" s="165">
        <v>2</v>
      </c>
      <c r="BI182" s="165">
        <v>2</v>
      </c>
      <c r="BJ182" s="165">
        <v>2</v>
      </c>
      <c r="BK182" s="165">
        <v>2</v>
      </c>
      <c r="BL182" s="165">
        <v>2</v>
      </c>
      <c r="BM182" s="165">
        <v>2</v>
      </c>
      <c r="BN182" s="165">
        <v>2</v>
      </c>
      <c r="BO182" s="165">
        <v>3</v>
      </c>
      <c r="BP182" s="165">
        <v>5</v>
      </c>
      <c r="BQ182" s="165">
        <v>7</v>
      </c>
      <c r="BR182" s="165">
        <v>7</v>
      </c>
      <c r="BS182" s="165">
        <v>7</v>
      </c>
      <c r="BT182" s="240">
        <v>7</v>
      </c>
      <c r="BU182" s="240">
        <v>7</v>
      </c>
      <c r="BV182" s="240">
        <v>7</v>
      </c>
      <c r="BW182" s="165">
        <v>7</v>
      </c>
      <c r="BX182" s="165">
        <v>7</v>
      </c>
      <c r="BY182" s="165">
        <v>7</v>
      </c>
      <c r="BZ182" s="165">
        <v>5</v>
      </c>
      <c r="CA182" s="165">
        <v>5</v>
      </c>
      <c r="CB182" s="165">
        <v>5</v>
      </c>
      <c r="CC182" s="165">
        <v>6</v>
      </c>
      <c r="CD182" s="165">
        <v>6</v>
      </c>
      <c r="CE182" s="165">
        <v>6</v>
      </c>
      <c r="CF182" s="165">
        <v>6</v>
      </c>
      <c r="CG182" s="165">
        <v>6</v>
      </c>
      <c r="CH182" s="165">
        <v>3</v>
      </c>
      <c r="CI182" s="165">
        <v>5</v>
      </c>
      <c r="CJ182" s="165">
        <v>5</v>
      </c>
      <c r="CK182" s="165">
        <v>6</v>
      </c>
      <c r="CL182" s="165">
        <v>5</v>
      </c>
      <c r="CM182" s="165">
        <v>4</v>
      </c>
      <c r="CN182" s="165">
        <v>5</v>
      </c>
      <c r="CO182" s="165">
        <v>5</v>
      </c>
      <c r="CP182" s="165">
        <v>5</v>
      </c>
      <c r="CQ182" s="165">
        <v>5</v>
      </c>
      <c r="CR182" s="165">
        <v>5</v>
      </c>
      <c r="CS182" s="165">
        <v>5</v>
      </c>
      <c r="CT182" s="165">
        <v>3</v>
      </c>
      <c r="CU182" s="165">
        <v>3</v>
      </c>
      <c r="CV182" s="165">
        <v>4</v>
      </c>
      <c r="CW182" s="165">
        <v>5</v>
      </c>
      <c r="CX182" s="323">
        <v>4</v>
      </c>
      <c r="CY182" s="165">
        <v>4</v>
      </c>
      <c r="CZ182" s="165">
        <v>4</v>
      </c>
    </row>
    <row r="183" spans="1:104" s="14" customFormat="1" ht="13.15" customHeight="1" x14ac:dyDescent="0.2">
      <c r="A183" s="81" t="str">
        <f t="shared" si="393"/>
        <v>Prime Management Services - Client ID H3110</v>
      </c>
      <c r="B183" s="81" t="str">
        <f t="shared" si="406"/>
        <v xml:space="preserve">PRIME VALUE PLAN (Self-Insured) </v>
      </c>
      <c r="C183" s="81" t="str">
        <f>A183&amp;B183&amp;F183</f>
        <v>Prime Management Services - Client ID H3110PRIME VALUE PLAN (Self-Insured) EE &amp; Child(ren)</v>
      </c>
      <c r="D183" s="22"/>
      <c r="E183" s="15"/>
      <c r="F183" s="66" t="s">
        <v>19</v>
      </c>
      <c r="G183" s="165">
        <v>10</v>
      </c>
      <c r="H183" s="152">
        <v>933.8</v>
      </c>
      <c r="I183" s="152">
        <f>+H183-J183</f>
        <v>732.57999999999993</v>
      </c>
      <c r="J183" s="152">
        <v>201.22000000000003</v>
      </c>
      <c r="K183" s="27"/>
      <c r="L183" s="27"/>
      <c r="M183" s="27"/>
      <c r="N183" s="165">
        <v>1</v>
      </c>
      <c r="O183" s="165">
        <v>2</v>
      </c>
      <c r="P183" s="165">
        <v>2</v>
      </c>
      <c r="Q183" s="165">
        <v>2</v>
      </c>
      <c r="R183" s="165">
        <v>2</v>
      </c>
      <c r="S183" s="165">
        <v>2</v>
      </c>
      <c r="T183" s="165">
        <v>2</v>
      </c>
      <c r="U183" s="165">
        <v>2</v>
      </c>
      <c r="V183" s="165">
        <v>2</v>
      </c>
      <c r="W183" s="165">
        <v>2</v>
      </c>
      <c r="X183" s="165">
        <v>1</v>
      </c>
      <c r="Y183" s="165">
        <v>2</v>
      </c>
      <c r="Z183" s="165">
        <v>2</v>
      </c>
      <c r="AA183" s="165">
        <v>2</v>
      </c>
      <c r="AB183" s="165">
        <v>2</v>
      </c>
      <c r="AC183" s="165">
        <v>3</v>
      </c>
      <c r="AD183" s="165">
        <v>3</v>
      </c>
      <c r="AE183" s="165">
        <v>4</v>
      </c>
      <c r="AF183" s="165">
        <v>5</v>
      </c>
      <c r="AG183" s="165">
        <v>5</v>
      </c>
      <c r="AH183" s="165">
        <v>4</v>
      </c>
      <c r="AI183" s="165">
        <v>4</v>
      </c>
      <c r="AJ183" s="165">
        <v>5</v>
      </c>
      <c r="AK183" s="165">
        <v>5</v>
      </c>
      <c r="AL183" s="165">
        <v>5</v>
      </c>
      <c r="AM183" s="165">
        <v>7</v>
      </c>
      <c r="AN183" s="165">
        <v>5</v>
      </c>
      <c r="AO183" s="165">
        <v>5</v>
      </c>
      <c r="AP183" s="165">
        <v>5</v>
      </c>
      <c r="AQ183" s="165">
        <v>5</v>
      </c>
      <c r="AR183" s="165">
        <v>7</v>
      </c>
      <c r="AS183" s="165">
        <v>6</v>
      </c>
      <c r="AT183" s="165">
        <v>6</v>
      </c>
      <c r="AU183" s="165">
        <v>6</v>
      </c>
      <c r="AV183" s="165">
        <v>6</v>
      </c>
      <c r="AW183" s="165">
        <v>5</v>
      </c>
      <c r="AX183" s="165">
        <v>3</v>
      </c>
      <c r="AY183" s="165">
        <v>3</v>
      </c>
      <c r="AZ183" s="165">
        <v>4</v>
      </c>
      <c r="BA183" s="165">
        <v>4</v>
      </c>
      <c r="BB183" s="165">
        <v>4</v>
      </c>
      <c r="BC183" s="165">
        <v>3</v>
      </c>
      <c r="BD183" s="240">
        <v>2</v>
      </c>
      <c r="BE183" s="165">
        <v>2</v>
      </c>
      <c r="BF183" s="165">
        <v>2</v>
      </c>
      <c r="BG183" s="165">
        <v>2</v>
      </c>
      <c r="BH183" s="165">
        <v>2</v>
      </c>
      <c r="BI183" s="165">
        <v>4</v>
      </c>
      <c r="BJ183" s="165">
        <v>2</v>
      </c>
      <c r="BK183" s="165">
        <v>3</v>
      </c>
      <c r="BL183" s="165">
        <v>4</v>
      </c>
      <c r="BM183" s="165">
        <v>6</v>
      </c>
      <c r="BN183" s="165">
        <v>8</v>
      </c>
      <c r="BO183" s="165">
        <v>8</v>
      </c>
      <c r="BP183" s="165">
        <v>7</v>
      </c>
      <c r="BQ183" s="165">
        <v>7</v>
      </c>
      <c r="BR183" s="165">
        <v>7</v>
      </c>
      <c r="BS183" s="165">
        <v>8</v>
      </c>
      <c r="BT183" s="240">
        <v>8</v>
      </c>
      <c r="BU183" s="240">
        <v>8</v>
      </c>
      <c r="BV183" s="240">
        <v>5</v>
      </c>
      <c r="BW183" s="165">
        <v>5</v>
      </c>
      <c r="BX183" s="165">
        <v>6</v>
      </c>
      <c r="BY183" s="165">
        <v>6</v>
      </c>
      <c r="BZ183" s="165">
        <v>6</v>
      </c>
      <c r="CA183" s="165">
        <v>6</v>
      </c>
      <c r="CB183" s="165">
        <v>6</v>
      </c>
      <c r="CC183" s="165">
        <v>6</v>
      </c>
      <c r="CD183" s="165">
        <v>6</v>
      </c>
      <c r="CE183" s="165">
        <v>6</v>
      </c>
      <c r="CF183" s="165">
        <v>6</v>
      </c>
      <c r="CG183" s="165">
        <v>6</v>
      </c>
      <c r="CH183" s="165">
        <v>7</v>
      </c>
      <c r="CI183" s="165">
        <v>6</v>
      </c>
      <c r="CJ183" s="165">
        <v>6</v>
      </c>
      <c r="CK183" s="165">
        <v>8</v>
      </c>
      <c r="CL183" s="165">
        <v>8</v>
      </c>
      <c r="CM183" s="165">
        <v>8</v>
      </c>
      <c r="CN183" s="165">
        <v>8</v>
      </c>
      <c r="CO183" s="165">
        <v>9</v>
      </c>
      <c r="CP183" s="165">
        <v>9</v>
      </c>
      <c r="CQ183" s="165">
        <v>9</v>
      </c>
      <c r="CR183" s="165">
        <v>10</v>
      </c>
      <c r="CS183" s="165">
        <v>10</v>
      </c>
      <c r="CT183" s="165">
        <v>8</v>
      </c>
      <c r="CU183" s="165">
        <v>7</v>
      </c>
      <c r="CV183" s="165">
        <v>7</v>
      </c>
      <c r="CW183" s="165">
        <v>9</v>
      </c>
      <c r="CX183" s="323">
        <v>9</v>
      </c>
      <c r="CY183" s="165">
        <v>10</v>
      </c>
      <c r="CZ183" s="165">
        <v>10</v>
      </c>
    </row>
    <row r="184" spans="1:104" s="14" customFormat="1" ht="13.15" customHeight="1" x14ac:dyDescent="0.2">
      <c r="A184" s="81" t="str">
        <f t="shared" si="393"/>
        <v>Prime Management Services - Client ID H3110</v>
      </c>
      <c r="B184" s="81" t="str">
        <f t="shared" si="406"/>
        <v xml:space="preserve">PRIME VALUE PLAN (Self-Insured) </v>
      </c>
      <c r="C184" s="81" t="str">
        <f>A184&amp;B184&amp;F184</f>
        <v>Prime Management Services - Client ID H3110PRIME VALUE PLAN (Self-Insured) EE &amp; Family</v>
      </c>
      <c r="D184" s="22"/>
      <c r="E184" s="15"/>
      <c r="F184" s="66" t="s">
        <v>12</v>
      </c>
      <c r="G184" s="166">
        <v>13</v>
      </c>
      <c r="H184" s="153">
        <v>1556.37</v>
      </c>
      <c r="I184" s="153">
        <f>+H184-J184</f>
        <v>1154.78</v>
      </c>
      <c r="J184" s="153">
        <v>401.58999999999992</v>
      </c>
      <c r="K184" s="134"/>
      <c r="L184" s="134"/>
      <c r="M184" s="134"/>
      <c r="N184" s="166">
        <v>4</v>
      </c>
      <c r="O184" s="166">
        <v>4</v>
      </c>
      <c r="P184" s="166">
        <v>3</v>
      </c>
      <c r="Q184" s="166">
        <v>3</v>
      </c>
      <c r="R184" s="166">
        <v>3</v>
      </c>
      <c r="S184" s="166">
        <v>3</v>
      </c>
      <c r="T184" s="166">
        <v>3</v>
      </c>
      <c r="U184" s="166">
        <v>3</v>
      </c>
      <c r="V184" s="166">
        <v>3</v>
      </c>
      <c r="W184" s="166">
        <v>3</v>
      </c>
      <c r="X184" s="166">
        <v>3</v>
      </c>
      <c r="Y184" s="166">
        <v>3</v>
      </c>
      <c r="Z184" s="166">
        <v>2</v>
      </c>
      <c r="AA184" s="166">
        <v>2</v>
      </c>
      <c r="AB184" s="166">
        <v>2</v>
      </c>
      <c r="AC184" s="166">
        <v>2</v>
      </c>
      <c r="AD184" s="166">
        <v>2</v>
      </c>
      <c r="AE184" s="166">
        <v>2</v>
      </c>
      <c r="AF184" s="166">
        <v>3</v>
      </c>
      <c r="AG184" s="166">
        <v>3</v>
      </c>
      <c r="AH184" s="166">
        <v>4</v>
      </c>
      <c r="AI184" s="166">
        <v>5</v>
      </c>
      <c r="AJ184" s="166">
        <v>5</v>
      </c>
      <c r="AK184" s="166">
        <v>5</v>
      </c>
      <c r="AL184" s="166">
        <v>3</v>
      </c>
      <c r="AM184" s="166">
        <v>3</v>
      </c>
      <c r="AN184" s="166">
        <v>3</v>
      </c>
      <c r="AO184" s="166">
        <v>3</v>
      </c>
      <c r="AP184" s="166">
        <v>3</v>
      </c>
      <c r="AQ184" s="166">
        <v>3</v>
      </c>
      <c r="AR184" s="166">
        <v>3</v>
      </c>
      <c r="AS184" s="166">
        <v>3</v>
      </c>
      <c r="AT184" s="166">
        <v>3</v>
      </c>
      <c r="AU184" s="166">
        <v>3</v>
      </c>
      <c r="AV184" s="166">
        <v>3</v>
      </c>
      <c r="AW184" s="166">
        <v>3</v>
      </c>
      <c r="AX184" s="166">
        <v>5</v>
      </c>
      <c r="AY184" s="166">
        <v>6</v>
      </c>
      <c r="AZ184" s="166">
        <v>6</v>
      </c>
      <c r="BA184" s="166">
        <v>5</v>
      </c>
      <c r="BB184" s="166">
        <v>5</v>
      </c>
      <c r="BC184" s="166">
        <v>4</v>
      </c>
      <c r="BD184" s="241">
        <v>5</v>
      </c>
      <c r="BE184" s="166">
        <v>5</v>
      </c>
      <c r="BF184" s="166">
        <v>5</v>
      </c>
      <c r="BG184" s="166">
        <v>6</v>
      </c>
      <c r="BH184" s="166">
        <v>6</v>
      </c>
      <c r="BI184" s="166">
        <v>6</v>
      </c>
      <c r="BJ184" s="166">
        <v>7</v>
      </c>
      <c r="BK184" s="166">
        <v>8</v>
      </c>
      <c r="BL184" s="166">
        <v>7</v>
      </c>
      <c r="BM184" s="166">
        <v>7</v>
      </c>
      <c r="BN184" s="166">
        <v>6</v>
      </c>
      <c r="BO184" s="166">
        <v>7</v>
      </c>
      <c r="BP184" s="166">
        <v>7</v>
      </c>
      <c r="BQ184" s="166">
        <v>7</v>
      </c>
      <c r="BR184" s="166">
        <v>7</v>
      </c>
      <c r="BS184" s="166">
        <v>7</v>
      </c>
      <c r="BT184" s="241">
        <v>7</v>
      </c>
      <c r="BU184" s="241">
        <v>6</v>
      </c>
      <c r="BV184" s="241">
        <v>7</v>
      </c>
      <c r="BW184" s="166">
        <v>6</v>
      </c>
      <c r="BX184" s="166">
        <v>6</v>
      </c>
      <c r="BY184" s="166">
        <v>6</v>
      </c>
      <c r="BZ184" s="166">
        <v>5</v>
      </c>
      <c r="CA184" s="166">
        <v>5</v>
      </c>
      <c r="CB184" s="166">
        <v>5</v>
      </c>
      <c r="CC184" s="166">
        <v>6</v>
      </c>
      <c r="CD184" s="166">
        <v>7</v>
      </c>
      <c r="CE184" s="166">
        <v>7</v>
      </c>
      <c r="CF184" s="166">
        <v>7</v>
      </c>
      <c r="CG184" s="166">
        <v>8</v>
      </c>
      <c r="CH184" s="166">
        <v>10</v>
      </c>
      <c r="CI184" s="166">
        <v>10</v>
      </c>
      <c r="CJ184" s="166">
        <v>10</v>
      </c>
      <c r="CK184" s="166">
        <v>11</v>
      </c>
      <c r="CL184" s="166">
        <v>11</v>
      </c>
      <c r="CM184" s="166">
        <v>11</v>
      </c>
      <c r="CN184" s="166">
        <v>11</v>
      </c>
      <c r="CO184" s="166">
        <v>11</v>
      </c>
      <c r="CP184" s="166">
        <v>11</v>
      </c>
      <c r="CQ184" s="166">
        <v>11</v>
      </c>
      <c r="CR184" s="166">
        <v>12</v>
      </c>
      <c r="CS184" s="166">
        <v>11</v>
      </c>
      <c r="CT184" s="166">
        <v>10</v>
      </c>
      <c r="CU184" s="166">
        <v>10</v>
      </c>
      <c r="CV184" s="166">
        <v>10</v>
      </c>
      <c r="CW184" s="166">
        <v>13</v>
      </c>
      <c r="CX184" s="324">
        <v>13</v>
      </c>
      <c r="CY184" s="166">
        <v>13</v>
      </c>
      <c r="CZ184" s="166">
        <v>13</v>
      </c>
    </row>
    <row r="185" spans="1:104" s="14" customFormat="1" ht="13.15" customHeight="1" x14ac:dyDescent="0.2">
      <c r="A185" s="81" t="str">
        <f t="shared" si="393"/>
        <v>Prime Management Services - Client ID H3110</v>
      </c>
      <c r="B185" s="81" t="str">
        <f t="shared" si="406"/>
        <v xml:space="preserve">PRIME VALUE PLAN (Self-Insured) </v>
      </c>
      <c r="C185" s="81"/>
      <c r="D185" s="20"/>
      <c r="E185" s="15"/>
      <c r="F185" s="69" t="s">
        <v>7</v>
      </c>
      <c r="G185" s="67">
        <f>SUM(G181:G184)</f>
        <v>62</v>
      </c>
      <c r="H185" s="70">
        <f>SUMPRODUCT(H181:H184,$G181:$G184)</f>
        <v>51878.039999999994</v>
      </c>
      <c r="I185" s="70">
        <f>SUMPRODUCT(I181:I184,$G181:$G184)</f>
        <v>39719.25</v>
      </c>
      <c r="J185" s="70">
        <f>SUMPRODUCT(J181:J184,$G181:$G184)</f>
        <v>12158.79</v>
      </c>
      <c r="K185" s="34"/>
      <c r="L185" s="34"/>
      <c r="M185" s="34"/>
      <c r="N185" s="67">
        <v>11</v>
      </c>
      <c r="O185" s="67">
        <v>12</v>
      </c>
      <c r="P185" s="67">
        <v>11</v>
      </c>
      <c r="Q185" s="67">
        <v>11</v>
      </c>
      <c r="R185" s="67">
        <v>11</v>
      </c>
      <c r="S185" s="67">
        <f t="shared" ref="S185:X185" si="407">SUM(S181:S184)</f>
        <v>11</v>
      </c>
      <c r="T185" s="67">
        <f t="shared" si="407"/>
        <v>12</v>
      </c>
      <c r="U185" s="67">
        <f t="shared" si="407"/>
        <v>11</v>
      </c>
      <c r="V185" s="67">
        <f t="shared" si="407"/>
        <v>11</v>
      </c>
      <c r="W185" s="67">
        <f t="shared" si="407"/>
        <v>10</v>
      </c>
      <c r="X185" s="67">
        <f t="shared" si="407"/>
        <v>9</v>
      </c>
      <c r="Y185" s="67">
        <f t="shared" ref="Y185:AD185" si="408">SUM(Y181:Y184)</f>
        <v>10</v>
      </c>
      <c r="Z185" s="67">
        <f t="shared" si="408"/>
        <v>13</v>
      </c>
      <c r="AA185" s="67">
        <f t="shared" si="408"/>
        <v>11</v>
      </c>
      <c r="AB185" s="67">
        <f t="shared" si="408"/>
        <v>10</v>
      </c>
      <c r="AC185" s="67">
        <f t="shared" si="408"/>
        <v>13</v>
      </c>
      <c r="AD185" s="67">
        <f t="shared" si="408"/>
        <v>13</v>
      </c>
      <c r="AE185" s="67">
        <f t="shared" ref="AE185:AJ185" si="409">SUM(AE181:AE184)</f>
        <v>15</v>
      </c>
      <c r="AF185" s="67">
        <f t="shared" si="409"/>
        <v>17</v>
      </c>
      <c r="AG185" s="67">
        <f t="shared" si="409"/>
        <v>18</v>
      </c>
      <c r="AH185" s="67">
        <f t="shared" si="409"/>
        <v>22</v>
      </c>
      <c r="AI185" s="67">
        <f t="shared" si="409"/>
        <v>27</v>
      </c>
      <c r="AJ185" s="67">
        <f t="shared" si="409"/>
        <v>28</v>
      </c>
      <c r="AK185" s="67">
        <f t="shared" ref="AK185:AP185" si="410">SUM(AK181:AK184)</f>
        <v>27</v>
      </c>
      <c r="AL185" s="67">
        <f t="shared" si="410"/>
        <v>24</v>
      </c>
      <c r="AM185" s="67">
        <f t="shared" si="410"/>
        <v>25</v>
      </c>
      <c r="AN185" s="67">
        <f t="shared" si="410"/>
        <v>25</v>
      </c>
      <c r="AO185" s="67">
        <f t="shared" si="410"/>
        <v>25</v>
      </c>
      <c r="AP185" s="67">
        <f t="shared" si="410"/>
        <v>25</v>
      </c>
      <c r="AQ185" s="67">
        <f t="shared" ref="AQ185:AV185" si="411">SUM(AQ181:AQ184)</f>
        <v>25</v>
      </c>
      <c r="AR185" s="67">
        <f t="shared" si="411"/>
        <v>29</v>
      </c>
      <c r="AS185" s="67">
        <f t="shared" si="411"/>
        <v>28</v>
      </c>
      <c r="AT185" s="67">
        <f t="shared" si="411"/>
        <v>28</v>
      </c>
      <c r="AU185" s="67">
        <f t="shared" si="411"/>
        <v>32</v>
      </c>
      <c r="AV185" s="67">
        <f t="shared" si="411"/>
        <v>34</v>
      </c>
      <c r="AW185" s="67">
        <f t="shared" ref="AW185:BB185" si="412">SUM(AW181:AW184)</f>
        <v>31</v>
      </c>
      <c r="AX185" s="67">
        <f t="shared" si="412"/>
        <v>28</v>
      </c>
      <c r="AY185" s="67">
        <f t="shared" si="412"/>
        <v>28</v>
      </c>
      <c r="AZ185" s="67">
        <f t="shared" si="412"/>
        <v>29</v>
      </c>
      <c r="BA185" s="67">
        <f t="shared" si="412"/>
        <v>30</v>
      </c>
      <c r="BB185" s="67">
        <f t="shared" si="412"/>
        <v>34</v>
      </c>
      <c r="BC185" s="67">
        <f t="shared" ref="BC185:BH185" si="413">SUM(BC181:BC184)</f>
        <v>29</v>
      </c>
      <c r="BD185" s="94">
        <f t="shared" si="413"/>
        <v>31</v>
      </c>
      <c r="BE185" s="67">
        <f t="shared" si="413"/>
        <v>29</v>
      </c>
      <c r="BF185" s="67">
        <f t="shared" si="413"/>
        <v>30</v>
      </c>
      <c r="BG185" s="67">
        <f t="shared" si="413"/>
        <v>31</v>
      </c>
      <c r="BH185" s="67">
        <f t="shared" si="413"/>
        <v>29</v>
      </c>
      <c r="BI185" s="67">
        <f t="shared" ref="BI185:BN185" si="414">SUM(BI181:BI184)</f>
        <v>32</v>
      </c>
      <c r="BJ185" s="67">
        <f t="shared" si="414"/>
        <v>38</v>
      </c>
      <c r="BK185" s="67">
        <f t="shared" si="414"/>
        <v>42</v>
      </c>
      <c r="BL185" s="67">
        <f t="shared" si="414"/>
        <v>40</v>
      </c>
      <c r="BM185" s="67">
        <f t="shared" si="414"/>
        <v>46</v>
      </c>
      <c r="BN185" s="67">
        <f t="shared" si="414"/>
        <v>47</v>
      </c>
      <c r="BO185" s="67">
        <f>SUM(BO181:BO184)</f>
        <v>48</v>
      </c>
      <c r="BP185" s="67">
        <f>SUM(BP181:BP184)</f>
        <v>49</v>
      </c>
      <c r="BQ185" s="67">
        <f>SUM(BQ181:BQ184)</f>
        <v>53</v>
      </c>
      <c r="BR185" s="67">
        <f>SUM(BR181:BR184)</f>
        <v>52</v>
      </c>
      <c r="BS185" s="67">
        <f>SUM(BS181:BS184)</f>
        <v>55</v>
      </c>
      <c r="BT185" s="94">
        <f t="shared" ref="BT185:BY185" si="415">SUM(BT181:BT184)</f>
        <v>57</v>
      </c>
      <c r="BU185" s="94">
        <f t="shared" si="415"/>
        <v>56</v>
      </c>
      <c r="BV185" s="94">
        <f t="shared" si="415"/>
        <v>53</v>
      </c>
      <c r="BW185" s="67">
        <f t="shared" si="415"/>
        <v>53</v>
      </c>
      <c r="BX185" s="67">
        <f t="shared" si="415"/>
        <v>55</v>
      </c>
      <c r="BY185" s="67">
        <f t="shared" si="415"/>
        <v>55</v>
      </c>
      <c r="BZ185" s="67">
        <f t="shared" ref="BZ185:CE185" si="416">SUM(BZ181:BZ184)</f>
        <v>50</v>
      </c>
      <c r="CA185" s="67">
        <f t="shared" si="416"/>
        <v>52</v>
      </c>
      <c r="CB185" s="67">
        <f t="shared" si="416"/>
        <v>54</v>
      </c>
      <c r="CC185" s="67">
        <f t="shared" si="416"/>
        <v>57</v>
      </c>
      <c r="CD185" s="67">
        <f t="shared" si="416"/>
        <v>59</v>
      </c>
      <c r="CE185" s="67">
        <f t="shared" si="416"/>
        <v>56</v>
      </c>
      <c r="CF185" s="67">
        <f t="shared" ref="CF185:CK185" si="417">SUM(CF181:CF184)</f>
        <v>56</v>
      </c>
      <c r="CG185" s="67">
        <f t="shared" si="417"/>
        <v>58</v>
      </c>
      <c r="CH185" s="67">
        <f t="shared" si="417"/>
        <v>58</v>
      </c>
      <c r="CI185" s="67">
        <f t="shared" si="417"/>
        <v>59</v>
      </c>
      <c r="CJ185" s="67">
        <f t="shared" si="417"/>
        <v>62</v>
      </c>
      <c r="CK185" s="67">
        <f t="shared" si="417"/>
        <v>65</v>
      </c>
      <c r="CL185" s="67">
        <f t="shared" ref="CL185:CQ185" si="418">SUM(CL181:CL184)</f>
        <v>63</v>
      </c>
      <c r="CM185" s="67">
        <f t="shared" si="418"/>
        <v>63</v>
      </c>
      <c r="CN185" s="67">
        <f t="shared" si="418"/>
        <v>60</v>
      </c>
      <c r="CO185" s="67">
        <f t="shared" si="418"/>
        <v>61</v>
      </c>
      <c r="CP185" s="67">
        <f t="shared" si="418"/>
        <v>58</v>
      </c>
      <c r="CQ185" s="67">
        <f t="shared" si="418"/>
        <v>59</v>
      </c>
      <c r="CR185" s="67">
        <f>SUM(CR181:CR184)</f>
        <v>62</v>
      </c>
      <c r="CS185" s="67">
        <f>SUM(CS181:CS184)</f>
        <v>62</v>
      </c>
      <c r="CT185" s="67">
        <f>SUM(CT181:CT184)</f>
        <v>52</v>
      </c>
      <c r="CU185" s="67">
        <v>51</v>
      </c>
      <c r="CV185" s="67">
        <f>SUM(CV181:CV184)</f>
        <v>52</v>
      </c>
      <c r="CW185" s="67">
        <f>SUM(CW181:CW184)</f>
        <v>57</v>
      </c>
      <c r="CX185" s="94">
        <f>SUM(CX181:CX184)</f>
        <v>60</v>
      </c>
      <c r="CY185" s="67">
        <f>SUM(CY181:CY184)</f>
        <v>61</v>
      </c>
      <c r="CZ185" s="67">
        <f>SUM(CZ181:CZ184)</f>
        <v>62</v>
      </c>
    </row>
    <row r="186" spans="1:104" s="14" customFormat="1" ht="13.15" customHeight="1" x14ac:dyDescent="0.2">
      <c r="A186" s="81" t="str">
        <f t="shared" si="393"/>
        <v>Prime Management Services - Client ID H3110</v>
      </c>
      <c r="B186" s="81" t="str">
        <f t="shared" si="406"/>
        <v xml:space="preserve">PRIME VALUE PLAN (Self-Insured) </v>
      </c>
      <c r="C186" s="81"/>
      <c r="D186" s="20"/>
      <c r="E186" s="15"/>
      <c r="F186" s="12"/>
      <c r="G186" s="16"/>
      <c r="H186" s="21"/>
      <c r="I186" s="21"/>
      <c r="J186" s="21"/>
      <c r="K186" s="135"/>
      <c r="L186" s="135"/>
      <c r="M186" s="135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</row>
    <row r="187" spans="1:104" ht="13.15" customHeight="1" x14ac:dyDescent="0.2">
      <c r="A187" s="81" t="str">
        <f t="shared" si="393"/>
        <v>Prime Management Services - Client ID H3110</v>
      </c>
      <c r="B187" s="81" t="str">
        <f t="shared" si="406"/>
        <v xml:space="preserve">PRIME VALUE PLAN (Self-Insured) </v>
      </c>
      <c r="D187" s="71" t="s">
        <v>8</v>
      </c>
      <c r="E187" s="72"/>
      <c r="F187" s="29" t="s">
        <v>10</v>
      </c>
      <c r="G187" s="30">
        <f>+G179+G185</f>
        <v>1305</v>
      </c>
      <c r="H187" s="86">
        <f>H179+H185</f>
        <v>1334990.53</v>
      </c>
      <c r="I187" s="86">
        <f>I179+I185</f>
        <v>1196090.31</v>
      </c>
      <c r="J187" s="86">
        <f>J179+J185</f>
        <v>138900.22</v>
      </c>
      <c r="K187" s="136"/>
      <c r="L187" s="136"/>
      <c r="M187" s="136"/>
      <c r="N187" s="30">
        <v>493</v>
      </c>
      <c r="O187" s="30">
        <v>489</v>
      </c>
      <c r="P187" s="30">
        <v>490</v>
      </c>
      <c r="Q187" s="30">
        <v>487</v>
      </c>
      <c r="R187" s="30">
        <v>491</v>
      </c>
      <c r="S187" s="30">
        <f t="shared" ref="S187:AX187" si="419">+S179+S185</f>
        <v>500</v>
      </c>
      <c r="T187" s="30">
        <f t="shared" si="419"/>
        <v>504</v>
      </c>
      <c r="U187" s="30">
        <f t="shared" si="419"/>
        <v>506</v>
      </c>
      <c r="V187" s="30">
        <f t="shared" si="419"/>
        <v>508</v>
      </c>
      <c r="W187" s="30">
        <f t="shared" si="419"/>
        <v>518</v>
      </c>
      <c r="X187" s="30">
        <f t="shared" si="419"/>
        <v>521</v>
      </c>
      <c r="Y187" s="30">
        <f t="shared" si="419"/>
        <v>532</v>
      </c>
      <c r="Z187" s="30">
        <f t="shared" si="419"/>
        <v>552</v>
      </c>
      <c r="AA187" s="30">
        <f t="shared" si="419"/>
        <v>563</v>
      </c>
      <c r="AB187" s="30">
        <f t="shared" si="419"/>
        <v>557</v>
      </c>
      <c r="AC187" s="30">
        <f t="shared" si="419"/>
        <v>567</v>
      </c>
      <c r="AD187" s="30">
        <f t="shared" si="419"/>
        <v>576</v>
      </c>
      <c r="AE187" s="30">
        <f t="shared" si="419"/>
        <v>587</v>
      </c>
      <c r="AF187" s="30">
        <f t="shared" si="419"/>
        <v>605</v>
      </c>
      <c r="AG187" s="30">
        <f t="shared" si="419"/>
        <v>615</v>
      </c>
      <c r="AH187" s="30">
        <f t="shared" si="419"/>
        <v>633</v>
      </c>
      <c r="AI187" s="30">
        <f t="shared" si="419"/>
        <v>648</v>
      </c>
      <c r="AJ187" s="30">
        <f t="shared" si="419"/>
        <v>683</v>
      </c>
      <c r="AK187" s="30">
        <f t="shared" si="419"/>
        <v>686</v>
      </c>
      <c r="AL187" s="30">
        <f t="shared" si="419"/>
        <v>1074</v>
      </c>
      <c r="AM187" s="30">
        <f t="shared" si="419"/>
        <v>1067</v>
      </c>
      <c r="AN187" s="30">
        <f t="shared" si="419"/>
        <v>1066</v>
      </c>
      <c r="AO187" s="30">
        <f t="shared" si="419"/>
        <v>1044</v>
      </c>
      <c r="AP187" s="30">
        <f t="shared" si="419"/>
        <v>1050</v>
      </c>
      <c r="AQ187" s="30">
        <f t="shared" si="419"/>
        <v>1008</v>
      </c>
      <c r="AR187" s="30">
        <f t="shared" si="419"/>
        <v>1015</v>
      </c>
      <c r="AS187" s="30">
        <f t="shared" si="419"/>
        <v>998</v>
      </c>
      <c r="AT187" s="30">
        <f t="shared" si="419"/>
        <v>1000</v>
      </c>
      <c r="AU187" s="30">
        <f t="shared" si="419"/>
        <v>1047</v>
      </c>
      <c r="AV187" s="30">
        <f t="shared" si="419"/>
        <v>1024</v>
      </c>
      <c r="AW187" s="30">
        <f t="shared" si="419"/>
        <v>988</v>
      </c>
      <c r="AX187" s="30">
        <f t="shared" si="419"/>
        <v>984</v>
      </c>
      <c r="AY187" s="30">
        <f t="shared" ref="AY187:BX187" si="420">+AY179+AY185</f>
        <v>984</v>
      </c>
      <c r="AZ187" s="30">
        <f t="shared" si="420"/>
        <v>988</v>
      </c>
      <c r="BA187" s="30">
        <f t="shared" si="420"/>
        <v>974</v>
      </c>
      <c r="BB187" s="30">
        <f t="shared" si="420"/>
        <v>986</v>
      </c>
      <c r="BC187" s="30">
        <f t="shared" si="420"/>
        <v>976</v>
      </c>
      <c r="BD187" s="30">
        <f t="shared" si="420"/>
        <v>974</v>
      </c>
      <c r="BE187" s="30">
        <f t="shared" si="420"/>
        <v>970</v>
      </c>
      <c r="BF187" s="30">
        <f t="shared" si="420"/>
        <v>967</v>
      </c>
      <c r="BG187" s="30">
        <f t="shared" si="420"/>
        <v>962</v>
      </c>
      <c r="BH187" s="30">
        <f t="shared" si="420"/>
        <v>944</v>
      </c>
      <c r="BI187" s="30">
        <f t="shared" si="420"/>
        <v>943</v>
      </c>
      <c r="BJ187" s="30">
        <f t="shared" si="420"/>
        <v>982</v>
      </c>
      <c r="BK187" s="30">
        <f t="shared" si="420"/>
        <v>998</v>
      </c>
      <c r="BL187" s="30">
        <f t="shared" si="420"/>
        <v>960</v>
      </c>
      <c r="BM187" s="30">
        <f t="shared" si="420"/>
        <v>974</v>
      </c>
      <c r="BN187" s="30">
        <f t="shared" si="420"/>
        <v>948</v>
      </c>
      <c r="BO187" s="30">
        <f t="shared" si="420"/>
        <v>939</v>
      </c>
      <c r="BP187" s="30">
        <f t="shared" si="420"/>
        <v>941</v>
      </c>
      <c r="BQ187" s="30">
        <f t="shared" si="420"/>
        <v>968</v>
      </c>
      <c r="BR187" s="30">
        <f t="shared" si="420"/>
        <v>967</v>
      </c>
      <c r="BS187" s="30">
        <f t="shared" si="420"/>
        <v>993</v>
      </c>
      <c r="BT187" s="30">
        <f t="shared" si="420"/>
        <v>998</v>
      </c>
      <c r="BU187" s="30">
        <f t="shared" si="420"/>
        <v>1012</v>
      </c>
      <c r="BV187" s="30">
        <f t="shared" si="420"/>
        <v>1043</v>
      </c>
      <c r="BW187" s="30">
        <f t="shared" si="420"/>
        <v>1041</v>
      </c>
      <c r="BX187" s="30">
        <f t="shared" si="420"/>
        <v>1052</v>
      </c>
      <c r="BY187" s="30">
        <f>+BY179+BY185</f>
        <v>1052</v>
      </c>
      <c r="BZ187" s="30">
        <f t="shared" ref="BZ187:CE187" si="421">+BZ179+BZ185</f>
        <v>1044</v>
      </c>
      <c r="CA187" s="30">
        <f t="shared" si="421"/>
        <v>1053</v>
      </c>
      <c r="CB187" s="30">
        <f t="shared" si="421"/>
        <v>1069</v>
      </c>
      <c r="CC187" s="30">
        <f t="shared" si="421"/>
        <v>1075</v>
      </c>
      <c r="CD187" s="30">
        <f t="shared" si="421"/>
        <v>1073</v>
      </c>
      <c r="CE187" s="30">
        <f t="shared" si="421"/>
        <v>1086</v>
      </c>
      <c r="CF187" s="30">
        <f t="shared" ref="CF187:CK187" si="422">+CF179+CF185</f>
        <v>1113</v>
      </c>
      <c r="CG187" s="30">
        <f t="shared" si="422"/>
        <v>1131</v>
      </c>
      <c r="CH187" s="30">
        <f t="shared" si="422"/>
        <v>1150</v>
      </c>
      <c r="CI187" s="30">
        <f t="shared" si="422"/>
        <v>1152</v>
      </c>
      <c r="CJ187" s="30">
        <f t="shared" si="422"/>
        <v>1146</v>
      </c>
      <c r="CK187" s="30">
        <f t="shared" si="422"/>
        <v>1165</v>
      </c>
      <c r="CL187" s="30">
        <f t="shared" ref="CL187:CQ187" si="423">+CL179+CL185</f>
        <v>1150</v>
      </c>
      <c r="CM187" s="30">
        <f t="shared" si="423"/>
        <v>1154</v>
      </c>
      <c r="CN187" s="30">
        <f t="shared" si="423"/>
        <v>1161</v>
      </c>
      <c r="CO187" s="30">
        <f t="shared" si="423"/>
        <v>1161</v>
      </c>
      <c r="CP187" s="30">
        <f t="shared" si="423"/>
        <v>1148</v>
      </c>
      <c r="CQ187" s="30">
        <f t="shared" si="423"/>
        <v>1139</v>
      </c>
      <c r="CR187" s="30">
        <f>+CR179+CR185</f>
        <v>1137</v>
      </c>
      <c r="CS187" s="30">
        <f>+CS179+CS185</f>
        <v>1156</v>
      </c>
      <c r="CT187" s="30">
        <f>+CT179+CT185</f>
        <v>1215</v>
      </c>
      <c r="CU187" s="30">
        <v>1220</v>
      </c>
      <c r="CV187" s="30">
        <f>+CV179+CV185</f>
        <v>1248</v>
      </c>
      <c r="CW187" s="30">
        <f>+CW179+CW185</f>
        <v>1281</v>
      </c>
      <c r="CX187" s="30">
        <f>+CX179+CX185</f>
        <v>1287</v>
      </c>
      <c r="CY187" s="30">
        <f>+CY179+CY185</f>
        <v>1296</v>
      </c>
      <c r="CZ187" s="30">
        <f>+CZ179+CZ185</f>
        <v>1305</v>
      </c>
    </row>
    <row r="188" spans="1:104" ht="13.15" customHeight="1" x14ac:dyDescent="0.2">
      <c r="A188" s="81" t="str">
        <f t="shared" si="393"/>
        <v>Prime Management Services - Client ID H3110</v>
      </c>
      <c r="B188" s="81" t="str">
        <f t="shared" si="406"/>
        <v xml:space="preserve">PRIME VALUE PLAN (Self-Insured) </v>
      </c>
      <c r="D188" s="71" t="s">
        <v>9</v>
      </c>
      <c r="E188" s="29"/>
      <c r="F188" s="89"/>
      <c r="G188" s="30"/>
      <c r="H188" s="86">
        <f>H187*12</f>
        <v>16019886.359999999</v>
      </c>
      <c r="I188" s="86">
        <f>I187*12</f>
        <v>14353083.720000001</v>
      </c>
      <c r="J188" s="86">
        <f>J187*12</f>
        <v>1666802.6400000001</v>
      </c>
      <c r="K188" s="136"/>
      <c r="L188" s="136"/>
      <c r="M188" s="136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</row>
    <row r="189" spans="1:104" ht="13.15" customHeight="1" x14ac:dyDescent="0.2">
      <c r="A189" s="81" t="str">
        <f t="shared" si="393"/>
        <v>Prime Management Services - Client ID H3110</v>
      </c>
      <c r="B189" s="81" t="str">
        <f t="shared" si="406"/>
        <v xml:space="preserve">PRIME VALUE PLAN (Self-Insured) </v>
      </c>
      <c r="D189" s="28"/>
      <c r="E189" s="90"/>
      <c r="F189" s="91"/>
      <c r="G189" s="91"/>
      <c r="H189" s="92"/>
      <c r="I189" s="92"/>
      <c r="J189" s="92"/>
      <c r="K189" s="132"/>
      <c r="L189" s="132"/>
      <c r="M189" s="132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</row>
    <row r="190" spans="1:104" s="83" customFormat="1" ht="13.15" customHeight="1" x14ac:dyDescent="0.2">
      <c r="A190" s="81" t="str">
        <f>D190</f>
        <v>Paradise Valley Hospital - Client ID H3230</v>
      </c>
      <c r="B190" s="81" t="str">
        <f t="shared" si="406"/>
        <v xml:space="preserve">PRIME VALUE PLAN (Self-Insured) </v>
      </c>
      <c r="C190" s="81"/>
      <c r="D190" s="76" t="s">
        <v>48</v>
      </c>
      <c r="E190" s="77"/>
      <c r="F190" s="78"/>
      <c r="G190" s="111"/>
      <c r="H190" s="80"/>
      <c r="I190" s="80"/>
      <c r="J190" s="47"/>
      <c r="K190" s="133"/>
      <c r="L190" s="133"/>
      <c r="M190" s="133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1"/>
      <c r="CM190" s="111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</row>
    <row r="191" spans="1:104" ht="13.15" customHeight="1" x14ac:dyDescent="0.2">
      <c r="A191" s="81" t="str">
        <f t="shared" ref="A191:A205" si="424">A190</f>
        <v>Paradise Valley Hospital - Client ID H3230</v>
      </c>
      <c r="B191" s="81" t="str">
        <f>D191</f>
        <v>PRIME EPO PLAN (Self-Insured)</v>
      </c>
      <c r="C191" s="81" t="str">
        <f>A191&amp;B191&amp;F191</f>
        <v>Paradise Valley Hospital - Client ID H3230PRIME EPO PLAN (Self-Insured)EE</v>
      </c>
      <c r="D191" s="64" t="str">
        <f>+$D$4</f>
        <v>PRIME EPO PLAN (Self-Insured)</v>
      </c>
      <c r="E191" s="65" t="str">
        <f>E4</f>
        <v>1/1/25 - 12/31/25</v>
      </c>
      <c r="F191" s="66" t="s">
        <v>11</v>
      </c>
      <c r="G191" s="165">
        <v>333</v>
      </c>
      <c r="H191" s="150">
        <v>671</v>
      </c>
      <c r="I191" s="152">
        <f>+H191-J191</f>
        <v>616.83000000000004</v>
      </c>
      <c r="J191" s="152">
        <v>54.169999999999959</v>
      </c>
      <c r="K191" s="27"/>
      <c r="L191" s="27"/>
      <c r="M191" s="27"/>
      <c r="N191" s="165">
        <v>395</v>
      </c>
      <c r="O191" s="165">
        <v>398</v>
      </c>
      <c r="P191" s="165">
        <v>401</v>
      </c>
      <c r="Q191" s="165">
        <v>384</v>
      </c>
      <c r="R191" s="165">
        <v>392</v>
      </c>
      <c r="S191" s="165">
        <v>390</v>
      </c>
      <c r="T191" s="165">
        <v>389</v>
      </c>
      <c r="U191" s="165">
        <v>385</v>
      </c>
      <c r="V191" s="165">
        <v>387</v>
      </c>
      <c r="W191" s="165">
        <v>390</v>
      </c>
      <c r="X191" s="165">
        <v>389</v>
      </c>
      <c r="Y191" s="165">
        <v>388</v>
      </c>
      <c r="Z191" s="165">
        <v>395</v>
      </c>
      <c r="AA191" s="165">
        <v>382</v>
      </c>
      <c r="AB191" s="165">
        <v>381</v>
      </c>
      <c r="AC191" s="165">
        <v>356</v>
      </c>
      <c r="AD191" s="165">
        <v>356</v>
      </c>
      <c r="AE191" s="165">
        <v>337</v>
      </c>
      <c r="AF191" s="165">
        <v>329</v>
      </c>
      <c r="AG191" s="165">
        <v>328</v>
      </c>
      <c r="AH191" s="165">
        <v>328</v>
      </c>
      <c r="AI191" s="165">
        <v>330</v>
      </c>
      <c r="AJ191" s="165">
        <v>320</v>
      </c>
      <c r="AK191" s="165">
        <v>321</v>
      </c>
      <c r="AL191" s="165">
        <v>331</v>
      </c>
      <c r="AM191" s="165">
        <v>327</v>
      </c>
      <c r="AN191" s="165">
        <v>327</v>
      </c>
      <c r="AO191" s="165">
        <v>329</v>
      </c>
      <c r="AP191" s="165">
        <v>328</v>
      </c>
      <c r="AQ191" s="165">
        <v>336</v>
      </c>
      <c r="AR191" s="165">
        <v>334</v>
      </c>
      <c r="AS191" s="165">
        <v>329</v>
      </c>
      <c r="AT191" s="165">
        <v>327</v>
      </c>
      <c r="AU191" s="165">
        <v>331</v>
      </c>
      <c r="AV191" s="165">
        <v>326</v>
      </c>
      <c r="AW191" s="165">
        <v>323</v>
      </c>
      <c r="AX191" s="165">
        <v>319</v>
      </c>
      <c r="AY191" s="165">
        <v>314</v>
      </c>
      <c r="AZ191" s="165">
        <v>314</v>
      </c>
      <c r="BA191" s="165">
        <v>314</v>
      </c>
      <c r="BB191" s="165">
        <v>323</v>
      </c>
      <c r="BC191" s="165">
        <v>319</v>
      </c>
      <c r="BD191" s="240">
        <v>318</v>
      </c>
      <c r="BE191" s="165">
        <v>316</v>
      </c>
      <c r="BF191" s="165">
        <v>309</v>
      </c>
      <c r="BG191" s="165">
        <v>297</v>
      </c>
      <c r="BH191" s="165">
        <v>298</v>
      </c>
      <c r="BI191" s="165">
        <v>294</v>
      </c>
      <c r="BJ191" s="165">
        <v>296</v>
      </c>
      <c r="BK191" s="165">
        <v>302</v>
      </c>
      <c r="BL191" s="165">
        <v>285</v>
      </c>
      <c r="BM191" s="165">
        <v>291</v>
      </c>
      <c r="BN191" s="165">
        <v>275</v>
      </c>
      <c r="BO191" s="165">
        <v>271</v>
      </c>
      <c r="BP191" s="165">
        <v>266</v>
      </c>
      <c r="BQ191" s="165">
        <v>255</v>
      </c>
      <c r="BR191" s="165">
        <v>254</v>
      </c>
      <c r="BS191" s="165">
        <v>250</v>
      </c>
      <c r="BT191" s="240">
        <v>247</v>
      </c>
      <c r="BU191" s="240">
        <v>242</v>
      </c>
      <c r="BV191" s="240">
        <v>252</v>
      </c>
      <c r="BW191" s="165">
        <v>256</v>
      </c>
      <c r="BX191" s="165">
        <v>250</v>
      </c>
      <c r="BY191" s="165">
        <v>250</v>
      </c>
      <c r="BZ191" s="165">
        <v>252</v>
      </c>
      <c r="CA191" s="165">
        <v>253</v>
      </c>
      <c r="CB191" s="165">
        <v>239</v>
      </c>
      <c r="CC191" s="165">
        <v>243</v>
      </c>
      <c r="CD191" s="165">
        <v>244</v>
      </c>
      <c r="CE191" s="165">
        <v>245</v>
      </c>
      <c r="CF191" s="165">
        <v>249</v>
      </c>
      <c r="CG191" s="165">
        <v>244</v>
      </c>
      <c r="CH191" s="165">
        <v>280</v>
      </c>
      <c r="CI191" s="165">
        <v>278</v>
      </c>
      <c r="CJ191" s="165">
        <v>267</v>
      </c>
      <c r="CK191" s="165">
        <v>270</v>
      </c>
      <c r="CL191" s="165">
        <v>270</v>
      </c>
      <c r="CM191" s="165">
        <v>279</v>
      </c>
      <c r="CN191" s="165">
        <v>281</v>
      </c>
      <c r="CO191" s="165">
        <v>285</v>
      </c>
      <c r="CP191" s="165">
        <v>288</v>
      </c>
      <c r="CQ191" s="165">
        <v>282</v>
      </c>
      <c r="CR191" s="165">
        <v>273</v>
      </c>
      <c r="CS191" s="165">
        <v>282</v>
      </c>
      <c r="CT191" s="165">
        <v>303</v>
      </c>
      <c r="CU191" s="165">
        <v>309</v>
      </c>
      <c r="CV191" s="165">
        <v>305</v>
      </c>
      <c r="CW191" s="165">
        <v>312</v>
      </c>
      <c r="CX191" s="323">
        <v>322</v>
      </c>
      <c r="CY191" s="165">
        <v>332</v>
      </c>
      <c r="CZ191" s="165">
        <v>333</v>
      </c>
    </row>
    <row r="192" spans="1:104" ht="13.15" customHeight="1" x14ac:dyDescent="0.2">
      <c r="A192" s="81" t="str">
        <f t="shared" si="424"/>
        <v>Paradise Valley Hospital - Client ID H3230</v>
      </c>
      <c r="B192" s="81" t="str">
        <f>B191</f>
        <v>PRIME EPO PLAN (Self-Insured)</v>
      </c>
      <c r="C192" s="81" t="str">
        <f>A192&amp;B192&amp;F192</f>
        <v>Paradise Valley Hospital - Client ID H3230PRIME EPO PLAN (Self-Insured)EE &amp; Spouse</v>
      </c>
      <c r="D192" s="22"/>
      <c r="E192" s="15"/>
      <c r="F192" s="66" t="s">
        <v>18</v>
      </c>
      <c r="G192" s="165">
        <v>58</v>
      </c>
      <c r="H192" s="150">
        <v>1409.16</v>
      </c>
      <c r="I192" s="152">
        <f>+H192-J192</f>
        <v>1271.75</v>
      </c>
      <c r="J192" s="152">
        <v>137.41000000000008</v>
      </c>
      <c r="K192" s="27"/>
      <c r="L192" s="27"/>
      <c r="M192" s="27"/>
      <c r="N192" s="165">
        <v>67</v>
      </c>
      <c r="O192" s="165">
        <v>66</v>
      </c>
      <c r="P192" s="165">
        <v>65</v>
      </c>
      <c r="Q192" s="165">
        <v>62</v>
      </c>
      <c r="R192" s="165">
        <v>61</v>
      </c>
      <c r="S192" s="165">
        <v>61</v>
      </c>
      <c r="T192" s="165">
        <v>61</v>
      </c>
      <c r="U192" s="165">
        <v>60</v>
      </c>
      <c r="V192" s="165">
        <v>61</v>
      </c>
      <c r="W192" s="165">
        <v>61</v>
      </c>
      <c r="X192" s="165">
        <v>62</v>
      </c>
      <c r="Y192" s="165">
        <v>66</v>
      </c>
      <c r="Z192" s="165">
        <v>70</v>
      </c>
      <c r="AA192" s="165">
        <v>69</v>
      </c>
      <c r="AB192" s="165">
        <v>69</v>
      </c>
      <c r="AC192" s="165">
        <v>70</v>
      </c>
      <c r="AD192" s="165">
        <v>65</v>
      </c>
      <c r="AE192" s="165">
        <v>61</v>
      </c>
      <c r="AF192" s="165">
        <v>63</v>
      </c>
      <c r="AG192" s="165">
        <v>62</v>
      </c>
      <c r="AH192" s="165">
        <v>56</v>
      </c>
      <c r="AI192" s="165">
        <v>58</v>
      </c>
      <c r="AJ192" s="165">
        <v>56</v>
      </c>
      <c r="AK192" s="165">
        <v>56</v>
      </c>
      <c r="AL192" s="165">
        <v>57</v>
      </c>
      <c r="AM192" s="165">
        <v>54</v>
      </c>
      <c r="AN192" s="165">
        <v>54</v>
      </c>
      <c r="AO192" s="165">
        <v>53</v>
      </c>
      <c r="AP192" s="165">
        <v>51</v>
      </c>
      <c r="AQ192" s="165">
        <v>51</v>
      </c>
      <c r="AR192" s="165">
        <v>53</v>
      </c>
      <c r="AS192" s="165">
        <v>53</v>
      </c>
      <c r="AT192" s="165">
        <v>52</v>
      </c>
      <c r="AU192" s="165">
        <v>50</v>
      </c>
      <c r="AV192" s="165">
        <v>51</v>
      </c>
      <c r="AW192" s="165">
        <v>51</v>
      </c>
      <c r="AX192" s="165">
        <v>53</v>
      </c>
      <c r="AY192" s="165">
        <v>52</v>
      </c>
      <c r="AZ192" s="165">
        <v>48</v>
      </c>
      <c r="BA192" s="165">
        <v>49</v>
      </c>
      <c r="BB192" s="165">
        <v>51</v>
      </c>
      <c r="BC192" s="165">
        <v>53</v>
      </c>
      <c r="BD192" s="240">
        <v>51</v>
      </c>
      <c r="BE192" s="165">
        <v>51</v>
      </c>
      <c r="BF192" s="165">
        <v>51</v>
      </c>
      <c r="BG192" s="165">
        <v>49</v>
      </c>
      <c r="BH192" s="165">
        <v>49</v>
      </c>
      <c r="BI192" s="165">
        <v>49</v>
      </c>
      <c r="BJ192" s="165">
        <v>53</v>
      </c>
      <c r="BK192" s="165">
        <v>55</v>
      </c>
      <c r="BL192" s="165">
        <v>55</v>
      </c>
      <c r="BM192" s="165">
        <v>56</v>
      </c>
      <c r="BN192" s="165">
        <v>57</v>
      </c>
      <c r="BO192" s="165">
        <v>56</v>
      </c>
      <c r="BP192" s="165">
        <v>54</v>
      </c>
      <c r="BQ192" s="165">
        <v>56</v>
      </c>
      <c r="BR192" s="165">
        <v>55</v>
      </c>
      <c r="BS192" s="165">
        <v>55</v>
      </c>
      <c r="BT192" s="240">
        <v>56</v>
      </c>
      <c r="BU192" s="240">
        <v>57</v>
      </c>
      <c r="BV192" s="240">
        <v>62</v>
      </c>
      <c r="BW192" s="165">
        <v>61</v>
      </c>
      <c r="BX192" s="165">
        <v>63</v>
      </c>
      <c r="BY192" s="165">
        <v>63</v>
      </c>
      <c r="BZ192" s="165">
        <v>60</v>
      </c>
      <c r="CA192" s="165">
        <v>58</v>
      </c>
      <c r="CB192" s="165">
        <v>55</v>
      </c>
      <c r="CC192" s="165">
        <v>55</v>
      </c>
      <c r="CD192" s="165">
        <v>55</v>
      </c>
      <c r="CE192" s="165">
        <v>56</v>
      </c>
      <c r="CF192" s="165">
        <v>56</v>
      </c>
      <c r="CG192" s="165">
        <v>57</v>
      </c>
      <c r="CH192" s="165">
        <v>58</v>
      </c>
      <c r="CI192" s="165">
        <v>59</v>
      </c>
      <c r="CJ192" s="165">
        <v>60</v>
      </c>
      <c r="CK192" s="165">
        <v>62</v>
      </c>
      <c r="CL192" s="165">
        <v>61</v>
      </c>
      <c r="CM192" s="165">
        <v>59</v>
      </c>
      <c r="CN192" s="165">
        <v>59</v>
      </c>
      <c r="CO192" s="165">
        <v>57</v>
      </c>
      <c r="CP192" s="165">
        <v>58</v>
      </c>
      <c r="CQ192" s="165">
        <v>57</v>
      </c>
      <c r="CR192" s="165">
        <v>57</v>
      </c>
      <c r="CS192" s="165">
        <v>57</v>
      </c>
      <c r="CT192" s="165">
        <v>57</v>
      </c>
      <c r="CU192" s="165">
        <v>56</v>
      </c>
      <c r="CV192" s="165">
        <v>56</v>
      </c>
      <c r="CW192" s="165">
        <v>56</v>
      </c>
      <c r="CX192" s="323">
        <v>55</v>
      </c>
      <c r="CY192" s="165">
        <v>58</v>
      </c>
      <c r="CZ192" s="165">
        <v>58</v>
      </c>
    </row>
    <row r="193" spans="1:104" ht="13.15" customHeight="1" x14ac:dyDescent="0.2">
      <c r="A193" s="81" t="str">
        <f t="shared" si="424"/>
        <v>Paradise Valley Hospital - Client ID H3230</v>
      </c>
      <c r="B193" s="81" t="str">
        <f>B192</f>
        <v>PRIME EPO PLAN (Self-Insured)</v>
      </c>
      <c r="C193" s="81" t="str">
        <f>A193&amp;B193&amp;F193</f>
        <v>Paradise Valley Hospital - Client ID H3230PRIME EPO PLAN (Self-Insured)EE &amp; Child(ren)</v>
      </c>
      <c r="D193" s="22"/>
      <c r="E193" s="15"/>
      <c r="F193" s="66" t="s">
        <v>19</v>
      </c>
      <c r="G193" s="165">
        <v>57</v>
      </c>
      <c r="H193" s="150">
        <v>1268.22</v>
      </c>
      <c r="I193" s="152">
        <f>+H193-J193</f>
        <v>1155.79</v>
      </c>
      <c r="J193" s="152">
        <v>112.42999999999995</v>
      </c>
      <c r="K193" s="27"/>
      <c r="L193" s="27"/>
      <c r="M193" s="27"/>
      <c r="N193" s="165">
        <v>110</v>
      </c>
      <c r="O193" s="165">
        <v>108</v>
      </c>
      <c r="P193" s="165">
        <v>104</v>
      </c>
      <c r="Q193" s="165">
        <v>100</v>
      </c>
      <c r="R193" s="165">
        <v>103</v>
      </c>
      <c r="S193" s="165">
        <v>104</v>
      </c>
      <c r="T193" s="165">
        <v>102</v>
      </c>
      <c r="U193" s="165">
        <v>102</v>
      </c>
      <c r="V193" s="165">
        <v>99</v>
      </c>
      <c r="W193" s="165">
        <v>103</v>
      </c>
      <c r="X193" s="165">
        <v>103</v>
      </c>
      <c r="Y193" s="165">
        <v>104</v>
      </c>
      <c r="Z193" s="165">
        <v>94</v>
      </c>
      <c r="AA193" s="165">
        <v>93</v>
      </c>
      <c r="AB193" s="165">
        <v>95</v>
      </c>
      <c r="AC193" s="165">
        <v>97</v>
      </c>
      <c r="AD193" s="165">
        <v>94</v>
      </c>
      <c r="AE193" s="165">
        <v>91</v>
      </c>
      <c r="AF193" s="165">
        <v>85</v>
      </c>
      <c r="AG193" s="165">
        <v>85</v>
      </c>
      <c r="AH193" s="165">
        <v>85</v>
      </c>
      <c r="AI193" s="165">
        <v>83</v>
      </c>
      <c r="AJ193" s="165">
        <v>81</v>
      </c>
      <c r="AK193" s="165">
        <v>82</v>
      </c>
      <c r="AL193" s="165">
        <v>90</v>
      </c>
      <c r="AM193" s="165">
        <v>91</v>
      </c>
      <c r="AN193" s="165">
        <v>89</v>
      </c>
      <c r="AO193" s="165">
        <v>89</v>
      </c>
      <c r="AP193" s="165">
        <v>87</v>
      </c>
      <c r="AQ193" s="165">
        <v>88</v>
      </c>
      <c r="AR193" s="165">
        <v>84</v>
      </c>
      <c r="AS193" s="165">
        <v>83</v>
      </c>
      <c r="AT193" s="165">
        <v>80</v>
      </c>
      <c r="AU193" s="165">
        <v>81</v>
      </c>
      <c r="AV193" s="165">
        <v>79</v>
      </c>
      <c r="AW193" s="165">
        <v>81</v>
      </c>
      <c r="AX193" s="165">
        <v>85</v>
      </c>
      <c r="AY193" s="165">
        <v>85</v>
      </c>
      <c r="AZ193" s="165">
        <v>85</v>
      </c>
      <c r="BA193" s="165">
        <v>82</v>
      </c>
      <c r="BB193" s="165">
        <v>83</v>
      </c>
      <c r="BC193" s="165">
        <v>81</v>
      </c>
      <c r="BD193" s="240">
        <v>79</v>
      </c>
      <c r="BE193" s="165">
        <v>79</v>
      </c>
      <c r="BF193" s="165">
        <v>78</v>
      </c>
      <c r="BG193" s="165">
        <v>78</v>
      </c>
      <c r="BH193" s="165">
        <v>73</v>
      </c>
      <c r="BI193" s="165">
        <v>76</v>
      </c>
      <c r="BJ193" s="165">
        <v>75</v>
      </c>
      <c r="BK193" s="165">
        <v>76</v>
      </c>
      <c r="BL193" s="165">
        <v>75</v>
      </c>
      <c r="BM193" s="165">
        <v>77</v>
      </c>
      <c r="BN193" s="165">
        <v>75</v>
      </c>
      <c r="BO193" s="165">
        <v>74</v>
      </c>
      <c r="BP193" s="165">
        <v>69</v>
      </c>
      <c r="BQ193" s="165">
        <v>68</v>
      </c>
      <c r="BR193" s="165">
        <v>67</v>
      </c>
      <c r="BS193" s="165">
        <v>67</v>
      </c>
      <c r="BT193" s="240">
        <v>65</v>
      </c>
      <c r="BU193" s="240">
        <v>66</v>
      </c>
      <c r="BV193" s="240">
        <v>71</v>
      </c>
      <c r="BW193" s="165">
        <v>71</v>
      </c>
      <c r="BX193" s="165">
        <v>69</v>
      </c>
      <c r="BY193" s="165">
        <v>69</v>
      </c>
      <c r="BZ193" s="165">
        <v>71</v>
      </c>
      <c r="CA193" s="165">
        <v>73</v>
      </c>
      <c r="CB193" s="165">
        <v>73</v>
      </c>
      <c r="CC193" s="165">
        <v>74</v>
      </c>
      <c r="CD193" s="165">
        <v>72</v>
      </c>
      <c r="CE193" s="165">
        <v>69</v>
      </c>
      <c r="CF193" s="165">
        <v>68</v>
      </c>
      <c r="CG193" s="165">
        <v>67</v>
      </c>
      <c r="CH193" s="165">
        <v>61</v>
      </c>
      <c r="CI193" s="165">
        <v>61</v>
      </c>
      <c r="CJ193" s="165">
        <v>63</v>
      </c>
      <c r="CK193" s="165">
        <v>62</v>
      </c>
      <c r="CL193" s="165">
        <v>64</v>
      </c>
      <c r="CM193" s="165">
        <v>65</v>
      </c>
      <c r="CN193" s="165">
        <v>64</v>
      </c>
      <c r="CO193" s="165">
        <v>63</v>
      </c>
      <c r="CP193" s="165">
        <v>62</v>
      </c>
      <c r="CQ193" s="165">
        <v>59</v>
      </c>
      <c r="CR193" s="165">
        <v>59</v>
      </c>
      <c r="CS193" s="165">
        <v>58</v>
      </c>
      <c r="CT193" s="165">
        <v>58</v>
      </c>
      <c r="CU193" s="165">
        <v>57</v>
      </c>
      <c r="CV193" s="165">
        <v>60</v>
      </c>
      <c r="CW193" s="165">
        <v>59</v>
      </c>
      <c r="CX193" s="323">
        <v>59</v>
      </c>
      <c r="CY193" s="165">
        <v>57</v>
      </c>
      <c r="CZ193" s="165">
        <v>57</v>
      </c>
    </row>
    <row r="194" spans="1:104" ht="13.15" customHeight="1" x14ac:dyDescent="0.2">
      <c r="A194" s="81" t="str">
        <f t="shared" si="424"/>
        <v>Paradise Valley Hospital - Client ID H3230</v>
      </c>
      <c r="B194" s="81" t="str">
        <f>B193</f>
        <v>PRIME EPO PLAN (Self-Insured)</v>
      </c>
      <c r="C194" s="81" t="str">
        <f>A194&amp;B194&amp;F194</f>
        <v>Paradise Valley Hospital - Client ID H3230PRIME EPO PLAN (Self-Insured)EE &amp; Family</v>
      </c>
      <c r="D194" s="22"/>
      <c r="E194" s="15"/>
      <c r="F194" s="66" t="s">
        <v>12</v>
      </c>
      <c r="G194" s="166">
        <v>38</v>
      </c>
      <c r="H194" s="151">
        <v>2113.73</v>
      </c>
      <c r="I194" s="153">
        <f>+H194-J194</f>
        <v>1832.66</v>
      </c>
      <c r="J194" s="153">
        <v>281.06999999999994</v>
      </c>
      <c r="K194" s="134"/>
      <c r="L194" s="134"/>
      <c r="M194" s="134"/>
      <c r="N194" s="166">
        <v>72</v>
      </c>
      <c r="O194" s="166">
        <v>73</v>
      </c>
      <c r="P194" s="166">
        <v>75</v>
      </c>
      <c r="Q194" s="166">
        <v>73</v>
      </c>
      <c r="R194" s="166">
        <v>74</v>
      </c>
      <c r="S194" s="166">
        <v>71</v>
      </c>
      <c r="T194" s="166">
        <v>70</v>
      </c>
      <c r="U194" s="166">
        <v>67</v>
      </c>
      <c r="V194" s="166">
        <v>66</v>
      </c>
      <c r="W194" s="166">
        <v>64</v>
      </c>
      <c r="X194" s="166">
        <v>67</v>
      </c>
      <c r="Y194" s="166">
        <v>67</v>
      </c>
      <c r="Z194" s="166">
        <v>63</v>
      </c>
      <c r="AA194" s="166">
        <v>63</v>
      </c>
      <c r="AB194" s="166">
        <v>64</v>
      </c>
      <c r="AC194" s="166">
        <v>66</v>
      </c>
      <c r="AD194" s="166">
        <v>66</v>
      </c>
      <c r="AE194" s="166">
        <v>61</v>
      </c>
      <c r="AF194" s="166">
        <v>55</v>
      </c>
      <c r="AG194" s="166">
        <v>54</v>
      </c>
      <c r="AH194" s="166">
        <v>55</v>
      </c>
      <c r="AI194" s="166">
        <v>54</v>
      </c>
      <c r="AJ194" s="166">
        <v>56</v>
      </c>
      <c r="AK194" s="166">
        <v>56</v>
      </c>
      <c r="AL194" s="166">
        <v>61</v>
      </c>
      <c r="AM194" s="166">
        <v>60</v>
      </c>
      <c r="AN194" s="166">
        <v>59</v>
      </c>
      <c r="AO194" s="166">
        <v>62</v>
      </c>
      <c r="AP194" s="166">
        <v>60</v>
      </c>
      <c r="AQ194" s="166">
        <v>59</v>
      </c>
      <c r="AR194" s="166">
        <v>59</v>
      </c>
      <c r="AS194" s="166">
        <v>58</v>
      </c>
      <c r="AT194" s="166">
        <v>59</v>
      </c>
      <c r="AU194" s="166">
        <v>61</v>
      </c>
      <c r="AV194" s="166">
        <v>61</v>
      </c>
      <c r="AW194" s="166">
        <v>64</v>
      </c>
      <c r="AX194" s="166">
        <v>64</v>
      </c>
      <c r="AY194" s="166">
        <v>65</v>
      </c>
      <c r="AZ194" s="166">
        <v>65</v>
      </c>
      <c r="BA194" s="166">
        <v>63</v>
      </c>
      <c r="BB194" s="166">
        <v>62</v>
      </c>
      <c r="BC194" s="166">
        <v>58</v>
      </c>
      <c r="BD194" s="241">
        <v>57</v>
      </c>
      <c r="BE194" s="166">
        <v>57</v>
      </c>
      <c r="BF194" s="166">
        <v>56</v>
      </c>
      <c r="BG194" s="166">
        <v>53</v>
      </c>
      <c r="BH194" s="166">
        <v>52</v>
      </c>
      <c r="BI194" s="166">
        <v>49</v>
      </c>
      <c r="BJ194" s="166">
        <v>49</v>
      </c>
      <c r="BK194" s="166">
        <v>50</v>
      </c>
      <c r="BL194" s="166">
        <v>49</v>
      </c>
      <c r="BM194" s="166">
        <v>50</v>
      </c>
      <c r="BN194" s="166">
        <v>53</v>
      </c>
      <c r="BO194" s="166">
        <v>52</v>
      </c>
      <c r="BP194" s="166">
        <v>52</v>
      </c>
      <c r="BQ194" s="166">
        <v>52</v>
      </c>
      <c r="BR194" s="166">
        <v>52</v>
      </c>
      <c r="BS194" s="166">
        <v>53</v>
      </c>
      <c r="BT194" s="241">
        <v>54</v>
      </c>
      <c r="BU194" s="241">
        <v>54</v>
      </c>
      <c r="BV194" s="241">
        <v>44</v>
      </c>
      <c r="BW194" s="166">
        <v>45</v>
      </c>
      <c r="BX194" s="166">
        <v>44</v>
      </c>
      <c r="BY194" s="166">
        <v>44</v>
      </c>
      <c r="BZ194" s="166">
        <v>43</v>
      </c>
      <c r="CA194" s="166">
        <v>43</v>
      </c>
      <c r="CB194" s="166">
        <v>43</v>
      </c>
      <c r="CC194" s="166">
        <v>42</v>
      </c>
      <c r="CD194" s="166">
        <v>42</v>
      </c>
      <c r="CE194" s="166">
        <v>40</v>
      </c>
      <c r="CF194" s="166">
        <v>40</v>
      </c>
      <c r="CG194" s="166">
        <v>40</v>
      </c>
      <c r="CH194" s="166">
        <v>38</v>
      </c>
      <c r="CI194" s="166">
        <v>38</v>
      </c>
      <c r="CJ194" s="166">
        <v>37</v>
      </c>
      <c r="CK194" s="166">
        <v>37</v>
      </c>
      <c r="CL194" s="166">
        <v>36</v>
      </c>
      <c r="CM194" s="166">
        <v>35</v>
      </c>
      <c r="CN194" s="166">
        <v>36</v>
      </c>
      <c r="CO194" s="166">
        <v>37</v>
      </c>
      <c r="CP194" s="166">
        <v>36</v>
      </c>
      <c r="CQ194" s="166">
        <v>38</v>
      </c>
      <c r="CR194" s="166">
        <v>38</v>
      </c>
      <c r="CS194" s="166">
        <v>40</v>
      </c>
      <c r="CT194" s="166">
        <v>36</v>
      </c>
      <c r="CU194" s="166">
        <v>35</v>
      </c>
      <c r="CV194" s="166">
        <v>35</v>
      </c>
      <c r="CW194" s="166">
        <v>38</v>
      </c>
      <c r="CX194" s="324">
        <v>38</v>
      </c>
      <c r="CY194" s="166">
        <v>39</v>
      </c>
      <c r="CZ194" s="166">
        <v>38</v>
      </c>
    </row>
    <row r="195" spans="1:104" ht="13.15" customHeight="1" x14ac:dyDescent="0.2">
      <c r="A195" s="81" t="str">
        <f t="shared" si="424"/>
        <v>Paradise Valley Hospital - Client ID H3230</v>
      </c>
      <c r="B195" s="81" t="str">
        <f>B194</f>
        <v>PRIME EPO PLAN (Self-Insured)</v>
      </c>
      <c r="D195" s="20"/>
      <c r="E195" s="15"/>
      <c r="F195" s="69" t="s">
        <v>7</v>
      </c>
      <c r="G195" s="67">
        <f>SUM(G191:G194)</f>
        <v>486</v>
      </c>
      <c r="H195" s="70">
        <f>SUMPRODUCT(H191:H194,$G191:$G194)</f>
        <v>457784.56000000006</v>
      </c>
      <c r="I195" s="70">
        <f>SUMPRODUCT(I191:I194,$G191:$G194)</f>
        <v>414687.00000000006</v>
      </c>
      <c r="J195" s="70">
        <f>SUMPRODUCT(J191:J194,$G191:$G194)</f>
        <v>43097.55999999999</v>
      </c>
      <c r="K195" s="34"/>
      <c r="L195" s="34"/>
      <c r="M195" s="34"/>
      <c r="N195" s="67">
        <v>644</v>
      </c>
      <c r="O195" s="67">
        <v>645</v>
      </c>
      <c r="P195" s="67">
        <v>645</v>
      </c>
      <c r="Q195" s="67">
        <v>619</v>
      </c>
      <c r="R195" s="67">
        <v>630</v>
      </c>
      <c r="S195" s="67">
        <f t="shared" ref="S195:X195" si="425">SUM(S191:S194)</f>
        <v>626</v>
      </c>
      <c r="T195" s="67">
        <f t="shared" si="425"/>
        <v>622</v>
      </c>
      <c r="U195" s="67">
        <f t="shared" si="425"/>
        <v>614</v>
      </c>
      <c r="V195" s="67">
        <f t="shared" si="425"/>
        <v>613</v>
      </c>
      <c r="W195" s="67">
        <f t="shared" si="425"/>
        <v>618</v>
      </c>
      <c r="X195" s="67">
        <f t="shared" si="425"/>
        <v>621</v>
      </c>
      <c r="Y195" s="67">
        <f t="shared" ref="Y195:AD195" si="426">SUM(Y191:Y194)</f>
        <v>625</v>
      </c>
      <c r="Z195" s="67">
        <f t="shared" si="426"/>
        <v>622</v>
      </c>
      <c r="AA195" s="67">
        <f t="shared" si="426"/>
        <v>607</v>
      </c>
      <c r="AB195" s="67">
        <f t="shared" si="426"/>
        <v>609</v>
      </c>
      <c r="AC195" s="67">
        <f t="shared" si="426"/>
        <v>589</v>
      </c>
      <c r="AD195" s="67">
        <f t="shared" si="426"/>
        <v>581</v>
      </c>
      <c r="AE195" s="67">
        <f t="shared" ref="AE195:AJ195" si="427">SUM(AE191:AE194)</f>
        <v>550</v>
      </c>
      <c r="AF195" s="67">
        <f t="shared" si="427"/>
        <v>532</v>
      </c>
      <c r="AG195" s="67">
        <f t="shared" si="427"/>
        <v>529</v>
      </c>
      <c r="AH195" s="67">
        <f t="shared" si="427"/>
        <v>524</v>
      </c>
      <c r="AI195" s="67">
        <f t="shared" si="427"/>
        <v>525</v>
      </c>
      <c r="AJ195" s="67">
        <f t="shared" si="427"/>
        <v>513</v>
      </c>
      <c r="AK195" s="67">
        <f t="shared" ref="AK195:AP195" si="428">SUM(AK191:AK194)</f>
        <v>515</v>
      </c>
      <c r="AL195" s="67">
        <f t="shared" si="428"/>
        <v>539</v>
      </c>
      <c r="AM195" s="67">
        <f t="shared" si="428"/>
        <v>532</v>
      </c>
      <c r="AN195" s="67">
        <f t="shared" si="428"/>
        <v>529</v>
      </c>
      <c r="AO195" s="67">
        <f t="shared" si="428"/>
        <v>533</v>
      </c>
      <c r="AP195" s="67">
        <f t="shared" si="428"/>
        <v>526</v>
      </c>
      <c r="AQ195" s="67">
        <f t="shared" ref="AQ195:AV195" si="429">SUM(AQ191:AQ194)</f>
        <v>534</v>
      </c>
      <c r="AR195" s="67">
        <f t="shared" si="429"/>
        <v>530</v>
      </c>
      <c r="AS195" s="67">
        <f t="shared" si="429"/>
        <v>523</v>
      </c>
      <c r="AT195" s="67">
        <f t="shared" si="429"/>
        <v>518</v>
      </c>
      <c r="AU195" s="67">
        <f t="shared" si="429"/>
        <v>523</v>
      </c>
      <c r="AV195" s="67">
        <f t="shared" si="429"/>
        <v>517</v>
      </c>
      <c r="AW195" s="67">
        <f t="shared" ref="AW195:BB195" si="430">SUM(AW191:AW194)</f>
        <v>519</v>
      </c>
      <c r="AX195" s="67">
        <f t="shared" si="430"/>
        <v>521</v>
      </c>
      <c r="AY195" s="67">
        <f t="shared" si="430"/>
        <v>516</v>
      </c>
      <c r="AZ195" s="67">
        <f t="shared" si="430"/>
        <v>512</v>
      </c>
      <c r="BA195" s="67">
        <f t="shared" si="430"/>
        <v>508</v>
      </c>
      <c r="BB195" s="67">
        <f t="shared" si="430"/>
        <v>519</v>
      </c>
      <c r="BC195" s="67">
        <f t="shared" ref="BC195:BH195" si="431">SUM(BC191:BC194)</f>
        <v>511</v>
      </c>
      <c r="BD195" s="94">
        <f t="shared" si="431"/>
        <v>505</v>
      </c>
      <c r="BE195" s="67">
        <f t="shared" si="431"/>
        <v>503</v>
      </c>
      <c r="BF195" s="67">
        <f t="shared" si="431"/>
        <v>494</v>
      </c>
      <c r="BG195" s="67">
        <f t="shared" si="431"/>
        <v>477</v>
      </c>
      <c r="BH195" s="67">
        <f t="shared" si="431"/>
        <v>472</v>
      </c>
      <c r="BI195" s="67">
        <f t="shared" ref="BI195:BN195" si="432">SUM(BI191:BI194)</f>
        <v>468</v>
      </c>
      <c r="BJ195" s="67">
        <f t="shared" si="432"/>
        <v>473</v>
      </c>
      <c r="BK195" s="67">
        <f t="shared" si="432"/>
        <v>483</v>
      </c>
      <c r="BL195" s="67">
        <f t="shared" si="432"/>
        <v>464</v>
      </c>
      <c r="BM195" s="67">
        <f t="shared" si="432"/>
        <v>474</v>
      </c>
      <c r="BN195" s="67">
        <f t="shared" si="432"/>
        <v>460</v>
      </c>
      <c r="BO195" s="67">
        <f>SUM(BO191:BO194)</f>
        <v>453</v>
      </c>
      <c r="BP195" s="67">
        <f>SUM(BP191:BP194)</f>
        <v>441</v>
      </c>
      <c r="BQ195" s="67">
        <f>SUM(BQ191:BQ194)</f>
        <v>431</v>
      </c>
      <c r="BR195" s="67">
        <f>SUM(BR191:BR194)</f>
        <v>428</v>
      </c>
      <c r="BS195" s="67">
        <f>SUM(BS191:BS194)</f>
        <v>425</v>
      </c>
      <c r="BT195" s="94">
        <f t="shared" ref="BT195:BY195" si="433">SUM(BT191:BT194)</f>
        <v>422</v>
      </c>
      <c r="BU195" s="94">
        <f t="shared" si="433"/>
        <v>419</v>
      </c>
      <c r="BV195" s="94">
        <f t="shared" si="433"/>
        <v>429</v>
      </c>
      <c r="BW195" s="67">
        <f t="shared" si="433"/>
        <v>433</v>
      </c>
      <c r="BX195" s="67">
        <f t="shared" si="433"/>
        <v>426</v>
      </c>
      <c r="BY195" s="67">
        <f t="shared" si="433"/>
        <v>426</v>
      </c>
      <c r="BZ195" s="67">
        <f t="shared" ref="BZ195:CE195" si="434">SUM(BZ191:BZ194)</f>
        <v>426</v>
      </c>
      <c r="CA195" s="67">
        <f t="shared" si="434"/>
        <v>427</v>
      </c>
      <c r="CB195" s="67">
        <f t="shared" si="434"/>
        <v>410</v>
      </c>
      <c r="CC195" s="67">
        <f t="shared" si="434"/>
        <v>414</v>
      </c>
      <c r="CD195" s="67">
        <f t="shared" si="434"/>
        <v>413</v>
      </c>
      <c r="CE195" s="67">
        <f t="shared" si="434"/>
        <v>410</v>
      </c>
      <c r="CF195" s="67">
        <f t="shared" ref="CF195:CK195" si="435">SUM(CF191:CF194)</f>
        <v>413</v>
      </c>
      <c r="CG195" s="67">
        <f t="shared" si="435"/>
        <v>408</v>
      </c>
      <c r="CH195" s="67">
        <f t="shared" si="435"/>
        <v>437</v>
      </c>
      <c r="CI195" s="67">
        <f t="shared" si="435"/>
        <v>436</v>
      </c>
      <c r="CJ195" s="67">
        <f t="shared" si="435"/>
        <v>427</v>
      </c>
      <c r="CK195" s="67">
        <f t="shared" si="435"/>
        <v>431</v>
      </c>
      <c r="CL195" s="67">
        <f t="shared" ref="CL195:CQ195" si="436">SUM(CL191:CL194)</f>
        <v>431</v>
      </c>
      <c r="CM195" s="67">
        <f t="shared" si="436"/>
        <v>438</v>
      </c>
      <c r="CN195" s="67">
        <f t="shared" si="436"/>
        <v>440</v>
      </c>
      <c r="CO195" s="67">
        <f t="shared" si="436"/>
        <v>442</v>
      </c>
      <c r="CP195" s="67">
        <f t="shared" si="436"/>
        <v>444</v>
      </c>
      <c r="CQ195" s="67">
        <f t="shared" si="436"/>
        <v>436</v>
      </c>
      <c r="CR195" s="67">
        <f>SUM(CR191:CR194)</f>
        <v>427</v>
      </c>
      <c r="CS195" s="67">
        <f>SUM(CS191:CS194)</f>
        <v>437</v>
      </c>
      <c r="CT195" s="67">
        <f>SUM(CT191:CT194)</f>
        <v>454</v>
      </c>
      <c r="CU195" s="67">
        <v>457</v>
      </c>
      <c r="CV195" s="67">
        <f>SUM(CV191:CV194)</f>
        <v>456</v>
      </c>
      <c r="CW195" s="67">
        <f>SUM(CW191:CW194)</f>
        <v>465</v>
      </c>
      <c r="CX195" s="94">
        <f>SUM(CX191:CX194)</f>
        <v>474</v>
      </c>
      <c r="CY195" s="67">
        <f>SUM(CY191:CY194)</f>
        <v>486</v>
      </c>
      <c r="CZ195" s="67">
        <f>SUM(CZ191:CZ194)</f>
        <v>486</v>
      </c>
    </row>
    <row r="196" spans="1:104" s="14" customFormat="1" ht="13.15" customHeight="1" x14ac:dyDescent="0.2">
      <c r="A196" s="81" t="str">
        <f t="shared" si="424"/>
        <v>Paradise Valley Hospital - Client ID H3230</v>
      </c>
      <c r="B196" s="81" t="str">
        <f>B195</f>
        <v>PRIME EPO PLAN (Self-Insured)</v>
      </c>
      <c r="C196" s="81"/>
      <c r="D196" s="20"/>
      <c r="E196" s="15"/>
      <c r="F196" s="12"/>
      <c r="G196" s="16"/>
      <c r="H196" s="21"/>
      <c r="I196" s="21"/>
      <c r="J196" s="21"/>
      <c r="K196" s="135"/>
      <c r="L196" s="135"/>
      <c r="M196" s="135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</row>
    <row r="197" spans="1:104" s="14" customFormat="1" ht="13.15" customHeight="1" x14ac:dyDescent="0.2">
      <c r="A197" s="81" t="str">
        <f t="shared" si="424"/>
        <v>Paradise Valley Hospital - Client ID H3230</v>
      </c>
      <c r="B197" s="81" t="str">
        <f>D197</f>
        <v xml:space="preserve">PRIME VALUE PLAN (Self-Insured) </v>
      </c>
      <c r="C197" s="81" t="str">
        <f>A197&amp;B197&amp;F197</f>
        <v>Paradise Valley Hospital - Client ID H3230PRIME VALUE PLAN (Self-Insured) EE</v>
      </c>
      <c r="D197" s="64" t="s">
        <v>22</v>
      </c>
      <c r="E197" s="65" t="str">
        <f>E4</f>
        <v>1/1/25 - 12/31/25</v>
      </c>
      <c r="F197" s="66" t="s">
        <v>11</v>
      </c>
      <c r="G197" s="165">
        <v>24</v>
      </c>
      <c r="H197" s="152">
        <v>518.77</v>
      </c>
      <c r="I197" s="152">
        <f>+H197-J197</f>
        <v>416.97999999999996</v>
      </c>
      <c r="J197" s="152">
        <v>101.79</v>
      </c>
      <c r="K197" s="27"/>
      <c r="L197" s="27"/>
      <c r="M197" s="27"/>
      <c r="N197" s="165">
        <v>18</v>
      </c>
      <c r="O197" s="165">
        <v>19</v>
      </c>
      <c r="P197" s="165">
        <v>17</v>
      </c>
      <c r="Q197" s="165">
        <v>17</v>
      </c>
      <c r="R197" s="165">
        <v>21</v>
      </c>
      <c r="S197" s="165">
        <v>22</v>
      </c>
      <c r="T197" s="165">
        <v>26</v>
      </c>
      <c r="U197" s="165">
        <v>27</v>
      </c>
      <c r="V197" s="165">
        <v>29</v>
      </c>
      <c r="W197" s="165">
        <v>30</v>
      </c>
      <c r="X197" s="165">
        <v>30</v>
      </c>
      <c r="Y197" s="165">
        <v>32</v>
      </c>
      <c r="Z197" s="165">
        <v>32</v>
      </c>
      <c r="AA197" s="165">
        <v>32</v>
      </c>
      <c r="AB197" s="165">
        <v>31</v>
      </c>
      <c r="AC197" s="165">
        <v>36</v>
      </c>
      <c r="AD197" s="165">
        <v>35</v>
      </c>
      <c r="AE197" s="165">
        <v>35</v>
      </c>
      <c r="AF197" s="165">
        <v>30</v>
      </c>
      <c r="AG197" s="165">
        <v>30</v>
      </c>
      <c r="AH197" s="165">
        <v>28</v>
      </c>
      <c r="AI197" s="165">
        <v>28</v>
      </c>
      <c r="AJ197" s="165">
        <v>27</v>
      </c>
      <c r="AK197" s="165">
        <v>28</v>
      </c>
      <c r="AL197" s="165">
        <v>22</v>
      </c>
      <c r="AM197" s="165">
        <v>25</v>
      </c>
      <c r="AN197" s="165">
        <v>23</v>
      </c>
      <c r="AO197" s="165">
        <v>22</v>
      </c>
      <c r="AP197" s="165">
        <v>24</v>
      </c>
      <c r="AQ197" s="165">
        <v>27</v>
      </c>
      <c r="AR197" s="165">
        <v>24</v>
      </c>
      <c r="AS197" s="165">
        <v>22</v>
      </c>
      <c r="AT197" s="165">
        <v>19</v>
      </c>
      <c r="AU197" s="165">
        <v>18</v>
      </c>
      <c r="AV197" s="165">
        <v>15</v>
      </c>
      <c r="AW197" s="165">
        <v>15</v>
      </c>
      <c r="AX197" s="165">
        <v>18</v>
      </c>
      <c r="AY197" s="165">
        <v>21</v>
      </c>
      <c r="AZ197" s="165">
        <v>24</v>
      </c>
      <c r="BA197" s="165">
        <v>27</v>
      </c>
      <c r="BB197" s="165">
        <v>26</v>
      </c>
      <c r="BC197" s="165">
        <v>27</v>
      </c>
      <c r="BD197" s="240">
        <v>27</v>
      </c>
      <c r="BE197" s="165">
        <v>27</v>
      </c>
      <c r="BF197" s="165">
        <v>30</v>
      </c>
      <c r="BG197" s="165">
        <v>31</v>
      </c>
      <c r="BH197" s="165">
        <v>32</v>
      </c>
      <c r="BI197" s="165">
        <v>35</v>
      </c>
      <c r="BJ197" s="165">
        <v>31</v>
      </c>
      <c r="BK197" s="165">
        <v>31</v>
      </c>
      <c r="BL197" s="165">
        <v>30</v>
      </c>
      <c r="BM197" s="165">
        <v>34</v>
      </c>
      <c r="BN197" s="165">
        <v>30</v>
      </c>
      <c r="BO197" s="165">
        <v>31</v>
      </c>
      <c r="BP197" s="165">
        <v>34</v>
      </c>
      <c r="BQ197" s="165">
        <v>34</v>
      </c>
      <c r="BR197" s="165">
        <v>33</v>
      </c>
      <c r="BS197" s="165">
        <v>32</v>
      </c>
      <c r="BT197" s="240">
        <v>32</v>
      </c>
      <c r="BU197" s="240">
        <v>32</v>
      </c>
      <c r="BV197" s="240">
        <v>29</v>
      </c>
      <c r="BW197" s="165">
        <v>27</v>
      </c>
      <c r="BX197" s="165">
        <v>25</v>
      </c>
      <c r="BY197" s="165">
        <v>25</v>
      </c>
      <c r="BZ197" s="165">
        <v>23</v>
      </c>
      <c r="CA197" s="165">
        <v>24</v>
      </c>
      <c r="CB197" s="165">
        <v>26</v>
      </c>
      <c r="CC197" s="165">
        <v>27</v>
      </c>
      <c r="CD197" s="165">
        <v>26</v>
      </c>
      <c r="CE197" s="165">
        <v>25</v>
      </c>
      <c r="CF197" s="165">
        <v>25</v>
      </c>
      <c r="CG197" s="165">
        <v>26</v>
      </c>
      <c r="CH197" s="165">
        <v>24</v>
      </c>
      <c r="CI197" s="165">
        <v>26</v>
      </c>
      <c r="CJ197" s="165">
        <v>25</v>
      </c>
      <c r="CK197" s="165">
        <v>24</v>
      </c>
      <c r="CL197" s="165">
        <v>22</v>
      </c>
      <c r="CM197" s="165">
        <v>24</v>
      </c>
      <c r="CN197" s="165">
        <v>26</v>
      </c>
      <c r="CO197" s="165">
        <v>23</v>
      </c>
      <c r="CP197" s="165">
        <v>24</v>
      </c>
      <c r="CQ197" s="165">
        <v>22</v>
      </c>
      <c r="CR197" s="165">
        <v>24</v>
      </c>
      <c r="CS197" s="165">
        <v>26</v>
      </c>
      <c r="CT197" s="165">
        <v>26</v>
      </c>
      <c r="CU197" s="165">
        <v>23</v>
      </c>
      <c r="CV197" s="165">
        <v>23</v>
      </c>
      <c r="CW197" s="165">
        <v>21</v>
      </c>
      <c r="CX197" s="323">
        <v>21</v>
      </c>
      <c r="CY197" s="165">
        <v>23</v>
      </c>
      <c r="CZ197" s="165">
        <v>24</v>
      </c>
    </row>
    <row r="198" spans="1:104" s="14" customFormat="1" ht="13.15" customHeight="1" x14ac:dyDescent="0.2">
      <c r="A198" s="81" t="str">
        <f t="shared" si="424"/>
        <v>Paradise Valley Hospital - Client ID H3230</v>
      </c>
      <c r="B198" s="81" t="str">
        <f t="shared" ref="B198:B206" si="437">B197</f>
        <v xml:space="preserve">PRIME VALUE PLAN (Self-Insured) </v>
      </c>
      <c r="C198" s="81" t="str">
        <f>A198&amp;B198&amp;F198</f>
        <v>Paradise Valley Hospital - Client ID H3230PRIME VALUE PLAN (Self-Insured) EE &amp; Spouse</v>
      </c>
      <c r="D198" s="22"/>
      <c r="E198" s="15"/>
      <c r="F198" s="66" t="s">
        <v>18</v>
      </c>
      <c r="G198" s="165">
        <v>8</v>
      </c>
      <c r="H198" s="152">
        <v>1037.57</v>
      </c>
      <c r="I198" s="152">
        <f>+H198-J198</f>
        <v>799.78</v>
      </c>
      <c r="J198" s="152">
        <v>237.79</v>
      </c>
      <c r="K198" s="27"/>
      <c r="L198" s="27"/>
      <c r="M198" s="27"/>
      <c r="N198" s="165">
        <v>2</v>
      </c>
      <c r="O198" s="165">
        <v>3</v>
      </c>
      <c r="P198" s="165">
        <v>3</v>
      </c>
      <c r="Q198" s="165">
        <v>2</v>
      </c>
      <c r="R198" s="165">
        <v>2</v>
      </c>
      <c r="S198" s="165">
        <v>2</v>
      </c>
      <c r="T198" s="165">
        <v>2</v>
      </c>
      <c r="U198" s="165">
        <v>1</v>
      </c>
      <c r="V198" s="165">
        <v>1</v>
      </c>
      <c r="W198" s="165">
        <v>0</v>
      </c>
      <c r="X198" s="165">
        <v>0</v>
      </c>
      <c r="Y198" s="165">
        <v>0</v>
      </c>
      <c r="Z198" s="165">
        <v>0</v>
      </c>
      <c r="AA198" s="165">
        <v>0</v>
      </c>
      <c r="AB198" s="165">
        <v>0</v>
      </c>
      <c r="AC198" s="165">
        <v>1</v>
      </c>
      <c r="AD198" s="165">
        <v>1</v>
      </c>
      <c r="AE198" s="165">
        <v>1</v>
      </c>
      <c r="AF198" s="165">
        <v>1</v>
      </c>
      <c r="AG198" s="165">
        <v>1</v>
      </c>
      <c r="AH198" s="165">
        <v>1</v>
      </c>
      <c r="AI198" s="165">
        <v>1</v>
      </c>
      <c r="AJ198" s="165">
        <v>1</v>
      </c>
      <c r="AK198" s="165">
        <v>1</v>
      </c>
      <c r="AL198" s="165">
        <v>0</v>
      </c>
      <c r="AM198" s="165">
        <v>0</v>
      </c>
      <c r="AN198" s="165">
        <v>0</v>
      </c>
      <c r="AO198" s="165">
        <v>1</v>
      </c>
      <c r="AP198" s="165">
        <v>1</v>
      </c>
      <c r="AQ198" s="165">
        <v>1</v>
      </c>
      <c r="AR198" s="165">
        <v>0</v>
      </c>
      <c r="AS198" s="165">
        <v>0</v>
      </c>
      <c r="AT198" s="165">
        <v>0</v>
      </c>
      <c r="AU198" s="165">
        <v>0</v>
      </c>
      <c r="AV198" s="165">
        <v>0</v>
      </c>
      <c r="AW198" s="165">
        <v>0</v>
      </c>
      <c r="AX198" s="165">
        <v>0</v>
      </c>
      <c r="AY198" s="165">
        <v>0</v>
      </c>
      <c r="AZ198" s="165">
        <v>0</v>
      </c>
      <c r="BA198" s="165">
        <v>0</v>
      </c>
      <c r="BB198" s="165">
        <v>0</v>
      </c>
      <c r="BC198" s="165">
        <v>2</v>
      </c>
      <c r="BD198" s="240">
        <v>2</v>
      </c>
      <c r="BE198" s="165">
        <v>3</v>
      </c>
      <c r="BF198" s="165">
        <v>3</v>
      </c>
      <c r="BG198" s="165">
        <v>4</v>
      </c>
      <c r="BH198" s="165">
        <v>4</v>
      </c>
      <c r="BI198" s="165">
        <v>4</v>
      </c>
      <c r="BJ198" s="165">
        <v>3</v>
      </c>
      <c r="BK198" s="165">
        <v>3</v>
      </c>
      <c r="BL198" s="165">
        <v>3</v>
      </c>
      <c r="BM198" s="165">
        <v>3</v>
      </c>
      <c r="BN198" s="165">
        <v>3</v>
      </c>
      <c r="BO198" s="165">
        <v>3</v>
      </c>
      <c r="BP198" s="165">
        <v>2</v>
      </c>
      <c r="BQ198" s="165">
        <v>2</v>
      </c>
      <c r="BR198" s="165">
        <v>2</v>
      </c>
      <c r="BS198" s="165">
        <v>2</v>
      </c>
      <c r="BT198" s="240">
        <v>2</v>
      </c>
      <c r="BU198" s="240">
        <v>2</v>
      </c>
      <c r="BV198" s="240">
        <v>2</v>
      </c>
      <c r="BW198" s="165">
        <v>2</v>
      </c>
      <c r="BX198" s="165">
        <v>1</v>
      </c>
      <c r="BY198" s="165">
        <v>1</v>
      </c>
      <c r="BZ198" s="165">
        <v>1</v>
      </c>
      <c r="CA198" s="165">
        <v>1</v>
      </c>
      <c r="CB198" s="165">
        <v>1</v>
      </c>
      <c r="CC198" s="165">
        <v>1</v>
      </c>
      <c r="CD198" s="165">
        <v>1</v>
      </c>
      <c r="CE198" s="165">
        <v>1</v>
      </c>
      <c r="CF198" s="165">
        <v>1</v>
      </c>
      <c r="CG198" s="165">
        <v>1</v>
      </c>
      <c r="CH198" s="165">
        <v>0</v>
      </c>
      <c r="CI198" s="165">
        <v>1</v>
      </c>
      <c r="CJ198" s="165">
        <v>1</v>
      </c>
      <c r="CK198" s="165">
        <v>1</v>
      </c>
      <c r="CL198" s="165">
        <v>1</v>
      </c>
      <c r="CM198" s="165">
        <v>1</v>
      </c>
      <c r="CN198" s="165">
        <v>1</v>
      </c>
      <c r="CO198" s="165">
        <v>1</v>
      </c>
      <c r="CP198" s="165">
        <v>1</v>
      </c>
      <c r="CQ198" s="165">
        <v>1</v>
      </c>
      <c r="CR198" s="165">
        <v>1</v>
      </c>
      <c r="CS198" s="165">
        <v>2</v>
      </c>
      <c r="CT198" s="165">
        <v>4</v>
      </c>
      <c r="CU198" s="165">
        <v>8</v>
      </c>
      <c r="CV198" s="165">
        <v>8</v>
      </c>
      <c r="CW198" s="165">
        <v>8</v>
      </c>
      <c r="CX198" s="323">
        <v>8</v>
      </c>
      <c r="CY198" s="165">
        <v>8</v>
      </c>
      <c r="CZ198" s="165">
        <v>8</v>
      </c>
    </row>
    <row r="199" spans="1:104" s="14" customFormat="1" ht="13.15" customHeight="1" x14ac:dyDescent="0.2">
      <c r="A199" s="81" t="str">
        <f t="shared" si="424"/>
        <v>Paradise Valley Hospital - Client ID H3230</v>
      </c>
      <c r="B199" s="81" t="str">
        <f t="shared" si="437"/>
        <v xml:space="preserve">PRIME VALUE PLAN (Self-Insured) </v>
      </c>
      <c r="C199" s="81" t="str">
        <f>A199&amp;B199&amp;F199</f>
        <v>Paradise Valley Hospital - Client ID H3230PRIME VALUE PLAN (Self-Insured) EE &amp; Child(ren)</v>
      </c>
      <c r="D199" s="22"/>
      <c r="E199" s="15"/>
      <c r="F199" s="66" t="s">
        <v>19</v>
      </c>
      <c r="G199" s="165">
        <v>9</v>
      </c>
      <c r="H199" s="152">
        <v>933.8</v>
      </c>
      <c r="I199" s="152">
        <f>+H199-J199</f>
        <v>735.24</v>
      </c>
      <c r="J199" s="152">
        <v>198.56</v>
      </c>
      <c r="K199" s="27"/>
      <c r="L199" s="27"/>
      <c r="M199" s="27"/>
      <c r="N199" s="165">
        <v>4</v>
      </c>
      <c r="O199" s="165">
        <v>4</v>
      </c>
      <c r="P199" s="165">
        <v>3</v>
      </c>
      <c r="Q199" s="165">
        <v>1</v>
      </c>
      <c r="R199" s="165">
        <v>1</v>
      </c>
      <c r="S199" s="165">
        <v>1</v>
      </c>
      <c r="T199" s="165">
        <v>1</v>
      </c>
      <c r="U199" s="165">
        <v>1</v>
      </c>
      <c r="V199" s="165">
        <v>1</v>
      </c>
      <c r="W199" s="165">
        <v>1</v>
      </c>
      <c r="X199" s="165">
        <v>2</v>
      </c>
      <c r="Y199" s="165">
        <v>2</v>
      </c>
      <c r="Z199" s="165">
        <v>3</v>
      </c>
      <c r="AA199" s="165">
        <v>3</v>
      </c>
      <c r="AB199" s="165">
        <v>3</v>
      </c>
      <c r="AC199" s="165">
        <v>3</v>
      </c>
      <c r="AD199" s="165">
        <v>3</v>
      </c>
      <c r="AE199" s="165">
        <v>3</v>
      </c>
      <c r="AF199" s="165">
        <v>3</v>
      </c>
      <c r="AG199" s="165">
        <v>3</v>
      </c>
      <c r="AH199" s="165">
        <v>3</v>
      </c>
      <c r="AI199" s="165">
        <v>3</v>
      </c>
      <c r="AJ199" s="165">
        <v>3</v>
      </c>
      <c r="AK199" s="165">
        <v>3</v>
      </c>
      <c r="AL199" s="165">
        <v>2</v>
      </c>
      <c r="AM199" s="165">
        <v>2</v>
      </c>
      <c r="AN199" s="165">
        <v>2</v>
      </c>
      <c r="AO199" s="165">
        <v>2</v>
      </c>
      <c r="AP199" s="165">
        <v>2</v>
      </c>
      <c r="AQ199" s="165">
        <v>2</v>
      </c>
      <c r="AR199" s="165">
        <v>1</v>
      </c>
      <c r="AS199" s="165">
        <v>1</v>
      </c>
      <c r="AT199" s="165">
        <v>2</v>
      </c>
      <c r="AU199" s="165">
        <v>2</v>
      </c>
      <c r="AV199" s="165">
        <v>2</v>
      </c>
      <c r="AW199" s="165">
        <v>2</v>
      </c>
      <c r="AX199" s="165">
        <v>3</v>
      </c>
      <c r="AY199" s="165">
        <v>3</v>
      </c>
      <c r="AZ199" s="165">
        <v>4</v>
      </c>
      <c r="BA199" s="165">
        <v>4</v>
      </c>
      <c r="BB199" s="165">
        <v>4</v>
      </c>
      <c r="BC199" s="165">
        <v>3</v>
      </c>
      <c r="BD199" s="240">
        <v>4</v>
      </c>
      <c r="BE199" s="165">
        <v>6</v>
      </c>
      <c r="BF199" s="165">
        <v>6</v>
      </c>
      <c r="BG199" s="165">
        <v>5</v>
      </c>
      <c r="BH199" s="165">
        <v>5</v>
      </c>
      <c r="BI199" s="165">
        <v>5</v>
      </c>
      <c r="BJ199" s="165">
        <v>3</v>
      </c>
      <c r="BK199" s="165">
        <v>3</v>
      </c>
      <c r="BL199" s="165">
        <v>2</v>
      </c>
      <c r="BM199" s="165">
        <v>2</v>
      </c>
      <c r="BN199" s="165">
        <v>2</v>
      </c>
      <c r="BO199" s="165">
        <v>2</v>
      </c>
      <c r="BP199" s="165">
        <v>2</v>
      </c>
      <c r="BQ199" s="165">
        <v>3</v>
      </c>
      <c r="BR199" s="165">
        <v>3</v>
      </c>
      <c r="BS199" s="165">
        <v>3</v>
      </c>
      <c r="BT199" s="240">
        <v>3</v>
      </c>
      <c r="BU199" s="240">
        <v>3</v>
      </c>
      <c r="BV199" s="240">
        <v>3</v>
      </c>
      <c r="BW199" s="165">
        <v>3</v>
      </c>
      <c r="BX199" s="165">
        <v>3</v>
      </c>
      <c r="BY199" s="165">
        <v>3</v>
      </c>
      <c r="BZ199" s="165">
        <v>3</v>
      </c>
      <c r="CA199" s="165">
        <v>3</v>
      </c>
      <c r="CB199" s="165">
        <v>2</v>
      </c>
      <c r="CC199" s="165">
        <v>2</v>
      </c>
      <c r="CD199" s="165">
        <v>2</v>
      </c>
      <c r="CE199" s="165">
        <v>2</v>
      </c>
      <c r="CF199" s="165">
        <v>2</v>
      </c>
      <c r="CG199" s="165">
        <v>2</v>
      </c>
      <c r="CH199" s="165">
        <v>2</v>
      </c>
      <c r="CI199" s="165">
        <v>3</v>
      </c>
      <c r="CJ199" s="165">
        <v>4</v>
      </c>
      <c r="CK199" s="165">
        <v>4</v>
      </c>
      <c r="CL199" s="165">
        <v>5</v>
      </c>
      <c r="CM199" s="165">
        <v>5</v>
      </c>
      <c r="CN199" s="165">
        <v>6</v>
      </c>
      <c r="CO199" s="165">
        <v>7</v>
      </c>
      <c r="CP199" s="165">
        <v>8</v>
      </c>
      <c r="CQ199" s="165">
        <v>9</v>
      </c>
      <c r="CR199" s="165">
        <v>8</v>
      </c>
      <c r="CS199" s="165">
        <v>9</v>
      </c>
      <c r="CT199" s="165">
        <v>8</v>
      </c>
      <c r="CU199" s="165">
        <v>9</v>
      </c>
      <c r="CV199" s="165">
        <v>9</v>
      </c>
      <c r="CW199" s="165">
        <v>9</v>
      </c>
      <c r="CX199" s="323">
        <v>9</v>
      </c>
      <c r="CY199" s="165">
        <v>9</v>
      </c>
      <c r="CZ199" s="165">
        <v>9</v>
      </c>
    </row>
    <row r="200" spans="1:104" s="14" customFormat="1" ht="13.15" customHeight="1" x14ac:dyDescent="0.2">
      <c r="A200" s="81" t="str">
        <f t="shared" si="424"/>
        <v>Paradise Valley Hospital - Client ID H3230</v>
      </c>
      <c r="B200" s="81" t="str">
        <f t="shared" si="437"/>
        <v xml:space="preserve">PRIME VALUE PLAN (Self-Insured) </v>
      </c>
      <c r="C200" s="81" t="str">
        <f>A200&amp;B200&amp;F200</f>
        <v>Paradise Valley Hospital - Client ID H3230PRIME VALUE PLAN (Self-Insured) EE &amp; Family</v>
      </c>
      <c r="D200" s="22"/>
      <c r="E200" s="15"/>
      <c r="F200" s="66" t="s">
        <v>12</v>
      </c>
      <c r="G200" s="166">
        <v>3</v>
      </c>
      <c r="H200" s="153">
        <v>1556.37</v>
      </c>
      <c r="I200" s="153">
        <f>+H200-J200</f>
        <v>1160.0899999999999</v>
      </c>
      <c r="J200" s="153">
        <v>396.28</v>
      </c>
      <c r="K200" s="134"/>
      <c r="L200" s="134"/>
      <c r="M200" s="134"/>
      <c r="N200" s="166">
        <v>3</v>
      </c>
      <c r="O200" s="166">
        <v>2</v>
      </c>
      <c r="P200" s="166">
        <v>3</v>
      </c>
      <c r="Q200" s="166">
        <v>3</v>
      </c>
      <c r="R200" s="166">
        <v>3</v>
      </c>
      <c r="S200" s="166">
        <v>3</v>
      </c>
      <c r="T200" s="166">
        <v>4</v>
      </c>
      <c r="U200" s="166">
        <v>4</v>
      </c>
      <c r="V200" s="166">
        <v>4</v>
      </c>
      <c r="W200" s="166">
        <v>5</v>
      </c>
      <c r="X200" s="166">
        <v>5</v>
      </c>
      <c r="Y200" s="166">
        <v>6</v>
      </c>
      <c r="Z200" s="166">
        <v>5</v>
      </c>
      <c r="AA200" s="166">
        <v>5</v>
      </c>
      <c r="AB200" s="166">
        <v>5</v>
      </c>
      <c r="AC200" s="166">
        <v>6</v>
      </c>
      <c r="AD200" s="166">
        <v>6</v>
      </c>
      <c r="AE200" s="166">
        <v>5</v>
      </c>
      <c r="AF200" s="166">
        <v>5</v>
      </c>
      <c r="AG200" s="166">
        <v>5</v>
      </c>
      <c r="AH200" s="166">
        <v>5</v>
      </c>
      <c r="AI200" s="166">
        <v>5</v>
      </c>
      <c r="AJ200" s="166">
        <v>5</v>
      </c>
      <c r="AK200" s="166">
        <v>5</v>
      </c>
      <c r="AL200" s="166">
        <v>5</v>
      </c>
      <c r="AM200" s="166">
        <v>5</v>
      </c>
      <c r="AN200" s="166">
        <v>5</v>
      </c>
      <c r="AO200" s="166">
        <v>5</v>
      </c>
      <c r="AP200" s="166">
        <v>5</v>
      </c>
      <c r="AQ200" s="166">
        <v>5</v>
      </c>
      <c r="AR200" s="166">
        <v>5</v>
      </c>
      <c r="AS200" s="166">
        <v>5</v>
      </c>
      <c r="AT200" s="166">
        <v>5</v>
      </c>
      <c r="AU200" s="166">
        <v>5</v>
      </c>
      <c r="AV200" s="166">
        <v>5</v>
      </c>
      <c r="AW200" s="166">
        <v>5</v>
      </c>
      <c r="AX200" s="166">
        <v>4</v>
      </c>
      <c r="AY200" s="166">
        <v>4</v>
      </c>
      <c r="AZ200" s="166">
        <v>4</v>
      </c>
      <c r="BA200" s="166">
        <v>4</v>
      </c>
      <c r="BB200" s="166">
        <v>3</v>
      </c>
      <c r="BC200" s="166">
        <v>4</v>
      </c>
      <c r="BD200" s="241">
        <v>4</v>
      </c>
      <c r="BE200" s="166">
        <v>4</v>
      </c>
      <c r="BF200" s="166">
        <v>4</v>
      </c>
      <c r="BG200" s="166">
        <v>5</v>
      </c>
      <c r="BH200" s="166">
        <v>5</v>
      </c>
      <c r="BI200" s="166">
        <v>5</v>
      </c>
      <c r="BJ200" s="166">
        <v>6</v>
      </c>
      <c r="BK200" s="166">
        <v>5</v>
      </c>
      <c r="BL200" s="166">
        <v>4</v>
      </c>
      <c r="BM200" s="166">
        <v>4</v>
      </c>
      <c r="BN200" s="166">
        <v>4</v>
      </c>
      <c r="BO200" s="166">
        <v>4</v>
      </c>
      <c r="BP200" s="166">
        <v>4</v>
      </c>
      <c r="BQ200" s="166">
        <v>5</v>
      </c>
      <c r="BR200" s="166">
        <v>4</v>
      </c>
      <c r="BS200" s="166">
        <v>4</v>
      </c>
      <c r="BT200" s="241">
        <v>4</v>
      </c>
      <c r="BU200" s="241">
        <v>4</v>
      </c>
      <c r="BV200" s="241">
        <v>4</v>
      </c>
      <c r="BW200" s="166">
        <v>4</v>
      </c>
      <c r="BX200" s="166">
        <v>4</v>
      </c>
      <c r="BY200" s="166">
        <v>4</v>
      </c>
      <c r="BZ200" s="166">
        <v>4</v>
      </c>
      <c r="CA200" s="166">
        <v>5</v>
      </c>
      <c r="CB200" s="166">
        <v>5</v>
      </c>
      <c r="CC200" s="166">
        <v>5</v>
      </c>
      <c r="CD200" s="166">
        <v>5</v>
      </c>
      <c r="CE200" s="166">
        <v>5</v>
      </c>
      <c r="CF200" s="166">
        <v>5</v>
      </c>
      <c r="CG200" s="166">
        <v>5</v>
      </c>
      <c r="CH200" s="166">
        <v>5</v>
      </c>
      <c r="CI200" s="166">
        <v>6</v>
      </c>
      <c r="CJ200" s="166">
        <v>5</v>
      </c>
      <c r="CK200" s="166">
        <v>5</v>
      </c>
      <c r="CL200" s="166">
        <v>5</v>
      </c>
      <c r="CM200" s="166">
        <v>5</v>
      </c>
      <c r="CN200" s="166">
        <v>7</v>
      </c>
      <c r="CO200" s="166">
        <v>5</v>
      </c>
      <c r="CP200" s="166">
        <v>5</v>
      </c>
      <c r="CQ200" s="166">
        <v>5</v>
      </c>
      <c r="CR200" s="166">
        <v>4</v>
      </c>
      <c r="CS200" s="166">
        <v>4</v>
      </c>
      <c r="CT200" s="166">
        <v>3</v>
      </c>
      <c r="CU200" s="166">
        <v>3</v>
      </c>
      <c r="CV200" s="166">
        <v>3</v>
      </c>
      <c r="CW200" s="166">
        <v>3</v>
      </c>
      <c r="CX200" s="324">
        <v>3</v>
      </c>
      <c r="CY200" s="166">
        <v>3</v>
      </c>
      <c r="CZ200" s="166">
        <v>3</v>
      </c>
    </row>
    <row r="201" spans="1:104" s="14" customFormat="1" ht="13.15" customHeight="1" x14ac:dyDescent="0.2">
      <c r="A201" s="81" t="str">
        <f t="shared" si="424"/>
        <v>Paradise Valley Hospital - Client ID H3230</v>
      </c>
      <c r="B201" s="81" t="str">
        <f t="shared" si="437"/>
        <v xml:space="preserve">PRIME VALUE PLAN (Self-Insured) </v>
      </c>
      <c r="C201" s="81"/>
      <c r="D201" s="20"/>
      <c r="E201" s="15"/>
      <c r="F201" s="69" t="s">
        <v>7</v>
      </c>
      <c r="G201" s="67">
        <f>SUM(G197:G200)</f>
        <v>44</v>
      </c>
      <c r="H201" s="70">
        <f>SUMPRODUCT(H197:H200,$G197:$G200)</f>
        <v>33824.35</v>
      </c>
      <c r="I201" s="70">
        <f>SUMPRODUCT(I197:I200,$G197:$G200)</f>
        <v>26503.19</v>
      </c>
      <c r="J201" s="70">
        <f>SUMPRODUCT(J197:J200,$G197:$G200)</f>
        <v>7321.16</v>
      </c>
      <c r="K201" s="34"/>
      <c r="L201" s="34"/>
      <c r="M201" s="34"/>
      <c r="N201" s="67">
        <v>27</v>
      </c>
      <c r="O201" s="67">
        <v>28</v>
      </c>
      <c r="P201" s="67">
        <v>26</v>
      </c>
      <c r="Q201" s="67">
        <v>23</v>
      </c>
      <c r="R201" s="67">
        <v>27</v>
      </c>
      <c r="S201" s="67">
        <f t="shared" ref="S201:X201" si="438">SUM(S197:S200)</f>
        <v>28</v>
      </c>
      <c r="T201" s="67">
        <f t="shared" si="438"/>
        <v>33</v>
      </c>
      <c r="U201" s="67">
        <f t="shared" si="438"/>
        <v>33</v>
      </c>
      <c r="V201" s="67">
        <f t="shared" si="438"/>
        <v>35</v>
      </c>
      <c r="W201" s="67">
        <f t="shared" si="438"/>
        <v>36</v>
      </c>
      <c r="X201" s="67">
        <f t="shared" si="438"/>
        <v>37</v>
      </c>
      <c r="Y201" s="67">
        <f t="shared" ref="Y201:AD201" si="439">SUM(Y197:Y200)</f>
        <v>40</v>
      </c>
      <c r="Z201" s="67">
        <f t="shared" si="439"/>
        <v>40</v>
      </c>
      <c r="AA201" s="67">
        <f t="shared" si="439"/>
        <v>40</v>
      </c>
      <c r="AB201" s="67">
        <f t="shared" si="439"/>
        <v>39</v>
      </c>
      <c r="AC201" s="67">
        <f t="shared" si="439"/>
        <v>46</v>
      </c>
      <c r="AD201" s="67">
        <f t="shared" si="439"/>
        <v>45</v>
      </c>
      <c r="AE201" s="67">
        <f t="shared" ref="AE201:AJ201" si="440">SUM(AE197:AE200)</f>
        <v>44</v>
      </c>
      <c r="AF201" s="67">
        <f t="shared" si="440"/>
        <v>39</v>
      </c>
      <c r="AG201" s="67">
        <f t="shared" si="440"/>
        <v>39</v>
      </c>
      <c r="AH201" s="67">
        <f t="shared" si="440"/>
        <v>37</v>
      </c>
      <c r="AI201" s="67">
        <f t="shared" si="440"/>
        <v>37</v>
      </c>
      <c r="AJ201" s="67">
        <f t="shared" si="440"/>
        <v>36</v>
      </c>
      <c r="AK201" s="67">
        <f t="shared" ref="AK201:AP201" si="441">SUM(AK197:AK200)</f>
        <v>37</v>
      </c>
      <c r="AL201" s="67">
        <f t="shared" si="441"/>
        <v>29</v>
      </c>
      <c r="AM201" s="67">
        <f t="shared" si="441"/>
        <v>32</v>
      </c>
      <c r="AN201" s="67">
        <f t="shared" si="441"/>
        <v>30</v>
      </c>
      <c r="AO201" s="67">
        <f t="shared" si="441"/>
        <v>30</v>
      </c>
      <c r="AP201" s="67">
        <f t="shared" si="441"/>
        <v>32</v>
      </c>
      <c r="AQ201" s="67">
        <f t="shared" ref="AQ201:AV201" si="442">SUM(AQ197:AQ200)</f>
        <v>35</v>
      </c>
      <c r="AR201" s="67">
        <f t="shared" si="442"/>
        <v>30</v>
      </c>
      <c r="AS201" s="67">
        <f t="shared" si="442"/>
        <v>28</v>
      </c>
      <c r="AT201" s="67">
        <f t="shared" si="442"/>
        <v>26</v>
      </c>
      <c r="AU201" s="67">
        <f t="shared" si="442"/>
        <v>25</v>
      </c>
      <c r="AV201" s="67">
        <f t="shared" si="442"/>
        <v>22</v>
      </c>
      <c r="AW201" s="67">
        <f t="shared" ref="AW201:BB201" si="443">SUM(AW197:AW200)</f>
        <v>22</v>
      </c>
      <c r="AX201" s="67">
        <f t="shared" si="443"/>
        <v>25</v>
      </c>
      <c r="AY201" s="67">
        <f t="shared" si="443"/>
        <v>28</v>
      </c>
      <c r="AZ201" s="67">
        <f t="shared" si="443"/>
        <v>32</v>
      </c>
      <c r="BA201" s="67">
        <f t="shared" si="443"/>
        <v>35</v>
      </c>
      <c r="BB201" s="67">
        <f t="shared" si="443"/>
        <v>33</v>
      </c>
      <c r="BC201" s="67">
        <f t="shared" ref="BC201:BH201" si="444">SUM(BC197:BC200)</f>
        <v>36</v>
      </c>
      <c r="BD201" s="94">
        <f t="shared" si="444"/>
        <v>37</v>
      </c>
      <c r="BE201" s="67">
        <f t="shared" si="444"/>
        <v>40</v>
      </c>
      <c r="BF201" s="67">
        <f t="shared" si="444"/>
        <v>43</v>
      </c>
      <c r="BG201" s="67">
        <f t="shared" si="444"/>
        <v>45</v>
      </c>
      <c r="BH201" s="67">
        <f t="shared" si="444"/>
        <v>46</v>
      </c>
      <c r="BI201" s="67">
        <f t="shared" ref="BI201:BN201" si="445">SUM(BI197:BI200)</f>
        <v>49</v>
      </c>
      <c r="BJ201" s="67">
        <f t="shared" si="445"/>
        <v>43</v>
      </c>
      <c r="BK201" s="67">
        <f t="shared" si="445"/>
        <v>42</v>
      </c>
      <c r="BL201" s="67">
        <f t="shared" si="445"/>
        <v>39</v>
      </c>
      <c r="BM201" s="67">
        <f t="shared" si="445"/>
        <v>43</v>
      </c>
      <c r="BN201" s="67">
        <f t="shared" si="445"/>
        <v>39</v>
      </c>
      <c r="BO201" s="67">
        <f>SUM(BO197:BO200)</f>
        <v>40</v>
      </c>
      <c r="BP201" s="67">
        <f>SUM(BP197:BP200)</f>
        <v>42</v>
      </c>
      <c r="BQ201" s="67">
        <f>SUM(BQ197:BQ200)</f>
        <v>44</v>
      </c>
      <c r="BR201" s="67">
        <f>SUM(BR197:BR200)</f>
        <v>42</v>
      </c>
      <c r="BS201" s="67">
        <f>SUM(BS197:BS200)</f>
        <v>41</v>
      </c>
      <c r="BT201" s="94">
        <f t="shared" ref="BT201:BY201" si="446">SUM(BT197:BT200)</f>
        <v>41</v>
      </c>
      <c r="BU201" s="94">
        <f t="shared" si="446"/>
        <v>41</v>
      </c>
      <c r="BV201" s="94">
        <f t="shared" si="446"/>
        <v>38</v>
      </c>
      <c r="BW201" s="67">
        <f t="shared" si="446"/>
        <v>36</v>
      </c>
      <c r="BX201" s="67">
        <f t="shared" si="446"/>
        <v>33</v>
      </c>
      <c r="BY201" s="67">
        <f t="shared" si="446"/>
        <v>33</v>
      </c>
      <c r="BZ201" s="67">
        <f t="shared" ref="BZ201:CE201" si="447">SUM(BZ197:BZ200)</f>
        <v>31</v>
      </c>
      <c r="CA201" s="67">
        <f t="shared" si="447"/>
        <v>33</v>
      </c>
      <c r="CB201" s="67">
        <f t="shared" si="447"/>
        <v>34</v>
      </c>
      <c r="CC201" s="67">
        <f t="shared" si="447"/>
        <v>35</v>
      </c>
      <c r="CD201" s="67">
        <f t="shared" si="447"/>
        <v>34</v>
      </c>
      <c r="CE201" s="67">
        <f t="shared" si="447"/>
        <v>33</v>
      </c>
      <c r="CF201" s="67">
        <f t="shared" ref="CF201:CK201" si="448">SUM(CF197:CF200)</f>
        <v>33</v>
      </c>
      <c r="CG201" s="67">
        <f t="shared" si="448"/>
        <v>34</v>
      </c>
      <c r="CH201" s="67">
        <f t="shared" si="448"/>
        <v>31</v>
      </c>
      <c r="CI201" s="67">
        <f t="shared" si="448"/>
        <v>36</v>
      </c>
      <c r="CJ201" s="67">
        <f t="shared" si="448"/>
        <v>35</v>
      </c>
      <c r="CK201" s="67">
        <f t="shared" si="448"/>
        <v>34</v>
      </c>
      <c r="CL201" s="67">
        <f t="shared" ref="CL201:CQ201" si="449">SUM(CL197:CL200)</f>
        <v>33</v>
      </c>
      <c r="CM201" s="67">
        <f t="shared" si="449"/>
        <v>35</v>
      </c>
      <c r="CN201" s="67">
        <f t="shared" si="449"/>
        <v>40</v>
      </c>
      <c r="CO201" s="67">
        <f t="shared" si="449"/>
        <v>36</v>
      </c>
      <c r="CP201" s="67">
        <f t="shared" si="449"/>
        <v>38</v>
      </c>
      <c r="CQ201" s="67">
        <f t="shared" si="449"/>
        <v>37</v>
      </c>
      <c r="CR201" s="67">
        <f>SUM(CR197:CR200)</f>
        <v>37</v>
      </c>
      <c r="CS201" s="67">
        <f>SUM(CS197:CS200)</f>
        <v>41</v>
      </c>
      <c r="CT201" s="67">
        <f>SUM(CT197:CT200)</f>
        <v>41</v>
      </c>
      <c r="CU201" s="67">
        <v>43</v>
      </c>
      <c r="CV201" s="67">
        <f>SUM(CV197:CV200)</f>
        <v>43</v>
      </c>
      <c r="CW201" s="67">
        <f>SUM(CW197:CW200)</f>
        <v>41</v>
      </c>
      <c r="CX201" s="94">
        <f>SUM(CX197:CX200)</f>
        <v>41</v>
      </c>
      <c r="CY201" s="67">
        <f>SUM(CY197:CY200)</f>
        <v>43</v>
      </c>
      <c r="CZ201" s="67">
        <f>SUM(CZ197:CZ200)</f>
        <v>44</v>
      </c>
    </row>
    <row r="202" spans="1:104" s="14" customFormat="1" ht="13.15" customHeight="1" x14ac:dyDescent="0.2">
      <c r="A202" s="81" t="str">
        <f t="shared" si="424"/>
        <v>Paradise Valley Hospital - Client ID H3230</v>
      </c>
      <c r="B202" s="81" t="str">
        <f t="shared" si="437"/>
        <v xml:space="preserve">PRIME VALUE PLAN (Self-Insured) </v>
      </c>
      <c r="C202" s="81"/>
      <c r="D202" s="20"/>
      <c r="E202" s="15"/>
      <c r="F202" s="12"/>
      <c r="G202" s="16"/>
      <c r="H202" s="21"/>
      <c r="I202" s="21"/>
      <c r="J202" s="21"/>
      <c r="K202" s="135"/>
      <c r="L202" s="135"/>
      <c r="M202" s="135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</row>
    <row r="203" spans="1:104" ht="13.15" customHeight="1" x14ac:dyDescent="0.2">
      <c r="A203" s="81" t="str">
        <f t="shared" si="424"/>
        <v>Paradise Valley Hospital - Client ID H3230</v>
      </c>
      <c r="B203" s="81" t="str">
        <f t="shared" si="437"/>
        <v xml:space="preserve">PRIME VALUE PLAN (Self-Insured) </v>
      </c>
      <c r="D203" s="71" t="s">
        <v>8</v>
      </c>
      <c r="E203" s="72"/>
      <c r="F203" s="29" t="s">
        <v>10</v>
      </c>
      <c r="G203" s="30">
        <f>+G195+G201</f>
        <v>530</v>
      </c>
      <c r="H203" s="86">
        <f>H195+H201</f>
        <v>491608.91000000003</v>
      </c>
      <c r="I203" s="86">
        <f>I195+I201</f>
        <v>441190.19000000006</v>
      </c>
      <c r="J203" s="86">
        <f>J195+J201</f>
        <v>50418.719999999987</v>
      </c>
      <c r="K203" s="136"/>
      <c r="L203" s="136"/>
      <c r="M203" s="136"/>
      <c r="N203" s="30">
        <v>671</v>
      </c>
      <c r="O203" s="30">
        <v>673</v>
      </c>
      <c r="P203" s="30">
        <v>671</v>
      </c>
      <c r="Q203" s="30">
        <v>642</v>
      </c>
      <c r="R203" s="30">
        <v>657</v>
      </c>
      <c r="S203" s="30">
        <f t="shared" ref="S203:X203" si="450">+S195+S201</f>
        <v>654</v>
      </c>
      <c r="T203" s="30">
        <f t="shared" si="450"/>
        <v>655</v>
      </c>
      <c r="U203" s="30">
        <f t="shared" si="450"/>
        <v>647</v>
      </c>
      <c r="V203" s="30">
        <f t="shared" si="450"/>
        <v>648</v>
      </c>
      <c r="W203" s="30">
        <f t="shared" si="450"/>
        <v>654</v>
      </c>
      <c r="X203" s="30">
        <f t="shared" si="450"/>
        <v>658</v>
      </c>
      <c r="Y203" s="30">
        <f t="shared" ref="Y203:AD203" si="451">+Y195+Y201</f>
        <v>665</v>
      </c>
      <c r="Z203" s="30">
        <f t="shared" si="451"/>
        <v>662</v>
      </c>
      <c r="AA203" s="30">
        <f t="shared" si="451"/>
        <v>647</v>
      </c>
      <c r="AB203" s="30">
        <f t="shared" si="451"/>
        <v>648</v>
      </c>
      <c r="AC203" s="30">
        <f t="shared" si="451"/>
        <v>635</v>
      </c>
      <c r="AD203" s="30">
        <f t="shared" si="451"/>
        <v>626</v>
      </c>
      <c r="AE203" s="30">
        <f t="shared" ref="AE203:AJ203" si="452">+AE195+AE201</f>
        <v>594</v>
      </c>
      <c r="AF203" s="30">
        <f t="shared" si="452"/>
        <v>571</v>
      </c>
      <c r="AG203" s="30">
        <f t="shared" si="452"/>
        <v>568</v>
      </c>
      <c r="AH203" s="30">
        <f t="shared" si="452"/>
        <v>561</v>
      </c>
      <c r="AI203" s="30">
        <f t="shared" si="452"/>
        <v>562</v>
      </c>
      <c r="AJ203" s="30">
        <f t="shared" si="452"/>
        <v>549</v>
      </c>
      <c r="AK203" s="30">
        <f t="shared" ref="AK203:AP203" si="453">+AK195+AK201</f>
        <v>552</v>
      </c>
      <c r="AL203" s="30">
        <f t="shared" si="453"/>
        <v>568</v>
      </c>
      <c r="AM203" s="30">
        <f t="shared" si="453"/>
        <v>564</v>
      </c>
      <c r="AN203" s="30">
        <f t="shared" si="453"/>
        <v>559</v>
      </c>
      <c r="AO203" s="30">
        <f t="shared" si="453"/>
        <v>563</v>
      </c>
      <c r="AP203" s="30">
        <f t="shared" si="453"/>
        <v>558</v>
      </c>
      <c r="AQ203" s="30">
        <f t="shared" ref="AQ203:AV203" si="454">+AQ195+AQ201</f>
        <v>569</v>
      </c>
      <c r="AR203" s="30">
        <f t="shared" si="454"/>
        <v>560</v>
      </c>
      <c r="AS203" s="30">
        <f t="shared" si="454"/>
        <v>551</v>
      </c>
      <c r="AT203" s="30">
        <f t="shared" si="454"/>
        <v>544</v>
      </c>
      <c r="AU203" s="30">
        <f t="shared" si="454"/>
        <v>548</v>
      </c>
      <c r="AV203" s="30">
        <f t="shared" si="454"/>
        <v>539</v>
      </c>
      <c r="AW203" s="30">
        <f t="shared" ref="AW203:BB203" si="455">+AW195+AW201</f>
        <v>541</v>
      </c>
      <c r="AX203" s="30">
        <f t="shared" si="455"/>
        <v>546</v>
      </c>
      <c r="AY203" s="30">
        <f t="shared" si="455"/>
        <v>544</v>
      </c>
      <c r="AZ203" s="30">
        <f t="shared" si="455"/>
        <v>544</v>
      </c>
      <c r="BA203" s="30">
        <f t="shared" si="455"/>
        <v>543</v>
      </c>
      <c r="BB203" s="30">
        <f t="shared" si="455"/>
        <v>552</v>
      </c>
      <c r="BC203" s="30">
        <f t="shared" ref="BC203:BH203" si="456">+BC195+BC201</f>
        <v>547</v>
      </c>
      <c r="BD203" s="30">
        <f t="shared" si="456"/>
        <v>542</v>
      </c>
      <c r="BE203" s="30">
        <f t="shared" si="456"/>
        <v>543</v>
      </c>
      <c r="BF203" s="30">
        <f t="shared" si="456"/>
        <v>537</v>
      </c>
      <c r="BG203" s="30">
        <f t="shared" si="456"/>
        <v>522</v>
      </c>
      <c r="BH203" s="30">
        <f t="shared" si="456"/>
        <v>518</v>
      </c>
      <c r="BI203" s="30">
        <f t="shared" ref="BI203:BN203" si="457">+BI195+BI201</f>
        <v>517</v>
      </c>
      <c r="BJ203" s="30">
        <f t="shared" si="457"/>
        <v>516</v>
      </c>
      <c r="BK203" s="30">
        <f t="shared" si="457"/>
        <v>525</v>
      </c>
      <c r="BL203" s="30">
        <f t="shared" si="457"/>
        <v>503</v>
      </c>
      <c r="BM203" s="30">
        <f t="shared" si="457"/>
        <v>517</v>
      </c>
      <c r="BN203" s="30">
        <f t="shared" si="457"/>
        <v>499</v>
      </c>
      <c r="BO203" s="30">
        <f>+BO195+BO201</f>
        <v>493</v>
      </c>
      <c r="BP203" s="30">
        <f>+BP195+BP201</f>
        <v>483</v>
      </c>
      <c r="BQ203" s="30">
        <f>+BQ195+BQ201</f>
        <v>475</v>
      </c>
      <c r="BR203" s="30">
        <f>+BR195+BR201</f>
        <v>470</v>
      </c>
      <c r="BS203" s="30">
        <f>+BS195+BS201</f>
        <v>466</v>
      </c>
      <c r="BT203" s="30">
        <f t="shared" ref="BT203:BY203" si="458">+BT195+BT201</f>
        <v>463</v>
      </c>
      <c r="BU203" s="30">
        <f t="shared" si="458"/>
        <v>460</v>
      </c>
      <c r="BV203" s="30">
        <f t="shared" si="458"/>
        <v>467</v>
      </c>
      <c r="BW203" s="30">
        <f t="shared" si="458"/>
        <v>469</v>
      </c>
      <c r="BX203" s="30">
        <f t="shared" si="458"/>
        <v>459</v>
      </c>
      <c r="BY203" s="30">
        <f t="shared" si="458"/>
        <v>459</v>
      </c>
      <c r="BZ203" s="30">
        <f t="shared" ref="BZ203:CE203" si="459">+BZ195+BZ201</f>
        <v>457</v>
      </c>
      <c r="CA203" s="30">
        <f t="shared" si="459"/>
        <v>460</v>
      </c>
      <c r="CB203" s="30">
        <f t="shared" si="459"/>
        <v>444</v>
      </c>
      <c r="CC203" s="30">
        <f t="shared" si="459"/>
        <v>449</v>
      </c>
      <c r="CD203" s="30">
        <f t="shared" si="459"/>
        <v>447</v>
      </c>
      <c r="CE203" s="30">
        <f t="shared" si="459"/>
        <v>443</v>
      </c>
      <c r="CF203" s="30">
        <f t="shared" ref="CF203:CK203" si="460">+CF195+CF201</f>
        <v>446</v>
      </c>
      <c r="CG203" s="30">
        <f t="shared" si="460"/>
        <v>442</v>
      </c>
      <c r="CH203" s="30">
        <f t="shared" si="460"/>
        <v>468</v>
      </c>
      <c r="CI203" s="30">
        <f t="shared" si="460"/>
        <v>472</v>
      </c>
      <c r="CJ203" s="30">
        <f t="shared" si="460"/>
        <v>462</v>
      </c>
      <c r="CK203" s="30">
        <f t="shared" si="460"/>
        <v>465</v>
      </c>
      <c r="CL203" s="30">
        <f t="shared" ref="CL203:CQ203" si="461">+CL195+CL201</f>
        <v>464</v>
      </c>
      <c r="CM203" s="30">
        <f t="shared" si="461"/>
        <v>473</v>
      </c>
      <c r="CN203" s="30">
        <f t="shared" si="461"/>
        <v>480</v>
      </c>
      <c r="CO203" s="30">
        <f t="shared" si="461"/>
        <v>478</v>
      </c>
      <c r="CP203" s="30">
        <f t="shared" si="461"/>
        <v>482</v>
      </c>
      <c r="CQ203" s="30">
        <f t="shared" si="461"/>
        <v>473</v>
      </c>
      <c r="CR203" s="30">
        <f>+CR195+CR201</f>
        <v>464</v>
      </c>
      <c r="CS203" s="30">
        <f>+CS195+CS201</f>
        <v>478</v>
      </c>
      <c r="CT203" s="30">
        <f>+CT195+CT201</f>
        <v>495</v>
      </c>
      <c r="CU203" s="30">
        <v>500</v>
      </c>
      <c r="CV203" s="30">
        <f>+CV195+CV201</f>
        <v>499</v>
      </c>
      <c r="CW203" s="30">
        <f>+CW195+CW201</f>
        <v>506</v>
      </c>
      <c r="CX203" s="30">
        <f>+CX195+CX201</f>
        <v>515</v>
      </c>
      <c r="CY203" s="30">
        <f>+CY195+CY201</f>
        <v>529</v>
      </c>
      <c r="CZ203" s="30">
        <f>+CZ195+CZ201</f>
        <v>530</v>
      </c>
    </row>
    <row r="204" spans="1:104" ht="13.15" customHeight="1" x14ac:dyDescent="0.2">
      <c r="A204" s="81" t="str">
        <f t="shared" si="424"/>
        <v>Paradise Valley Hospital - Client ID H3230</v>
      </c>
      <c r="B204" s="81" t="str">
        <f t="shared" si="437"/>
        <v xml:space="preserve">PRIME VALUE PLAN (Self-Insured) </v>
      </c>
      <c r="D204" s="71" t="s">
        <v>9</v>
      </c>
      <c r="E204" s="29"/>
      <c r="F204" s="89"/>
      <c r="G204" s="30"/>
      <c r="H204" s="86">
        <f>H203*12</f>
        <v>5899306.9199999999</v>
      </c>
      <c r="I204" s="86">
        <f>I203*12</f>
        <v>5294282.2800000012</v>
      </c>
      <c r="J204" s="86">
        <f>J203*12</f>
        <v>605024.6399999999</v>
      </c>
      <c r="K204" s="136"/>
      <c r="L204" s="136"/>
      <c r="M204" s="136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</row>
    <row r="205" spans="1:104" ht="13.15" customHeight="1" x14ac:dyDescent="0.2">
      <c r="A205" s="81" t="str">
        <f t="shared" si="424"/>
        <v>Paradise Valley Hospital - Client ID H3230</v>
      </c>
      <c r="B205" s="81" t="str">
        <f t="shared" si="437"/>
        <v xml:space="preserve">PRIME VALUE PLAN (Self-Insured) </v>
      </c>
      <c r="D205" s="28"/>
      <c r="E205" s="90"/>
      <c r="F205" s="91"/>
      <c r="G205" s="91"/>
      <c r="H205" s="92"/>
      <c r="I205" s="92"/>
      <c r="J205" s="92"/>
      <c r="K205" s="132"/>
      <c r="L205" s="132"/>
      <c r="M205" s="132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</row>
    <row r="206" spans="1:104" s="83" customFormat="1" ht="13.15" customHeight="1" x14ac:dyDescent="0.2">
      <c r="A206" s="81" t="str">
        <f>D206</f>
        <v>Paradise Valley Medical Group - Client ID H3240</v>
      </c>
      <c r="B206" s="81" t="str">
        <f t="shared" si="437"/>
        <v xml:space="preserve">PRIME VALUE PLAN (Self-Insured) </v>
      </c>
      <c r="C206" s="81"/>
      <c r="D206" s="76" t="s">
        <v>65</v>
      </c>
      <c r="E206" s="77"/>
      <c r="F206" s="78"/>
      <c r="G206" s="111"/>
      <c r="H206" s="47"/>
      <c r="I206" s="47"/>
      <c r="J206" s="47"/>
      <c r="K206" s="133"/>
      <c r="L206" s="133"/>
      <c r="M206" s="133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</row>
    <row r="207" spans="1:104" ht="13.15" customHeight="1" x14ac:dyDescent="0.2">
      <c r="A207" s="81" t="str">
        <f t="shared" ref="A207:A221" si="462">A206</f>
        <v>Paradise Valley Medical Group - Client ID H3240</v>
      </c>
      <c r="B207" s="81" t="str">
        <f>D207</f>
        <v>PRIME EPO PLAN (Self-Insured)</v>
      </c>
      <c r="C207" s="81" t="str">
        <f>A207&amp;B207&amp;F207</f>
        <v>Paradise Valley Medical Group - Client ID H3240PRIME EPO PLAN (Self-Insured)EE</v>
      </c>
      <c r="D207" s="64" t="str">
        <f>+$D$4</f>
        <v>PRIME EPO PLAN (Self-Insured)</v>
      </c>
      <c r="E207" s="65" t="str">
        <f>E4</f>
        <v>1/1/25 - 12/31/25</v>
      </c>
      <c r="F207" s="66" t="s">
        <v>11</v>
      </c>
      <c r="G207" s="167">
        <v>2</v>
      </c>
      <c r="H207" s="150">
        <v>671</v>
      </c>
      <c r="I207" s="152">
        <f>+H207-J207</f>
        <v>616.83000000000004</v>
      </c>
      <c r="J207" s="152">
        <v>54.169999999999959</v>
      </c>
      <c r="K207" s="27"/>
      <c r="L207" s="27"/>
      <c r="M207" s="27"/>
      <c r="N207" s="167">
        <v>2</v>
      </c>
      <c r="O207" s="167">
        <v>2</v>
      </c>
      <c r="P207" s="167">
        <v>2</v>
      </c>
      <c r="Q207" s="167">
        <v>2</v>
      </c>
      <c r="R207" s="167">
        <v>2</v>
      </c>
      <c r="S207" s="167">
        <v>2</v>
      </c>
      <c r="T207" s="167">
        <v>2</v>
      </c>
      <c r="U207" s="167">
        <v>2</v>
      </c>
      <c r="V207" s="167">
        <v>2</v>
      </c>
      <c r="W207" s="167">
        <v>2</v>
      </c>
      <c r="X207" s="167">
        <v>2</v>
      </c>
      <c r="Y207" s="167">
        <v>2</v>
      </c>
      <c r="Z207" s="167">
        <v>2</v>
      </c>
      <c r="AA207" s="167">
        <v>2</v>
      </c>
      <c r="AB207" s="167">
        <v>2</v>
      </c>
      <c r="AC207" s="167">
        <v>2</v>
      </c>
      <c r="AD207" s="167">
        <v>2</v>
      </c>
      <c r="AE207" s="167">
        <v>2</v>
      </c>
      <c r="AF207" s="167">
        <v>3</v>
      </c>
      <c r="AG207" s="167">
        <v>3</v>
      </c>
      <c r="AH207" s="167">
        <v>3</v>
      </c>
      <c r="AI207" s="167">
        <v>3</v>
      </c>
      <c r="AJ207" s="167">
        <v>4</v>
      </c>
      <c r="AK207" s="167">
        <v>4</v>
      </c>
      <c r="AL207" s="167">
        <v>4</v>
      </c>
      <c r="AM207" s="167">
        <v>4</v>
      </c>
      <c r="AN207" s="167">
        <v>3</v>
      </c>
      <c r="AO207" s="167">
        <v>3</v>
      </c>
      <c r="AP207" s="167">
        <v>4</v>
      </c>
      <c r="AQ207" s="167">
        <v>3</v>
      </c>
      <c r="AR207" s="167">
        <v>3</v>
      </c>
      <c r="AS207" s="167">
        <v>3</v>
      </c>
      <c r="AT207" s="167">
        <v>3</v>
      </c>
      <c r="AU207" s="167">
        <v>3</v>
      </c>
      <c r="AV207" s="167">
        <v>3</v>
      </c>
      <c r="AW207" s="167">
        <v>3</v>
      </c>
      <c r="AX207" s="167">
        <v>3</v>
      </c>
      <c r="AY207" s="167">
        <v>3</v>
      </c>
      <c r="AZ207" s="167">
        <v>3</v>
      </c>
      <c r="BA207" s="167">
        <v>3</v>
      </c>
      <c r="BB207" s="167">
        <v>3</v>
      </c>
      <c r="BC207" s="167">
        <v>3</v>
      </c>
      <c r="BD207" s="242">
        <v>3</v>
      </c>
      <c r="BE207" s="167">
        <v>2</v>
      </c>
      <c r="BF207" s="167">
        <v>2</v>
      </c>
      <c r="BG207" s="167">
        <v>2</v>
      </c>
      <c r="BH207" s="167">
        <v>2</v>
      </c>
      <c r="BI207" s="167">
        <v>2</v>
      </c>
      <c r="BJ207" s="167">
        <v>2</v>
      </c>
      <c r="BK207" s="167">
        <v>2</v>
      </c>
      <c r="BL207" s="167">
        <v>2</v>
      </c>
      <c r="BM207" s="167">
        <v>2</v>
      </c>
      <c r="BN207" s="167">
        <v>2</v>
      </c>
      <c r="BO207" s="167">
        <v>2</v>
      </c>
      <c r="BP207" s="167">
        <v>2</v>
      </c>
      <c r="BQ207" s="167">
        <v>2</v>
      </c>
      <c r="BR207" s="167">
        <v>2</v>
      </c>
      <c r="BS207" s="167">
        <v>2</v>
      </c>
      <c r="BT207" s="242">
        <v>2</v>
      </c>
      <c r="BU207" s="242">
        <v>2</v>
      </c>
      <c r="BV207" s="242">
        <v>2</v>
      </c>
      <c r="BW207" s="167">
        <v>2</v>
      </c>
      <c r="BX207" s="167">
        <v>2</v>
      </c>
      <c r="BY207" s="167">
        <v>2</v>
      </c>
      <c r="BZ207" s="167">
        <v>2</v>
      </c>
      <c r="CA207" s="167">
        <v>2</v>
      </c>
      <c r="CB207" s="167">
        <v>2</v>
      </c>
      <c r="CC207" s="167">
        <v>2</v>
      </c>
      <c r="CD207" s="167">
        <v>2</v>
      </c>
      <c r="CE207" s="167">
        <v>2</v>
      </c>
      <c r="CF207" s="167">
        <v>2</v>
      </c>
      <c r="CG207" s="167">
        <v>2</v>
      </c>
      <c r="CH207" s="167">
        <v>2</v>
      </c>
      <c r="CI207" s="167">
        <v>2</v>
      </c>
      <c r="CJ207" s="167">
        <v>2</v>
      </c>
      <c r="CK207" s="167">
        <v>2</v>
      </c>
      <c r="CL207" s="167">
        <v>2</v>
      </c>
      <c r="CM207" s="167">
        <v>2</v>
      </c>
      <c r="CN207" s="167">
        <v>2</v>
      </c>
      <c r="CO207" s="167">
        <v>2</v>
      </c>
      <c r="CP207" s="167">
        <v>2</v>
      </c>
      <c r="CQ207" s="167">
        <v>2</v>
      </c>
      <c r="CR207" s="167">
        <v>2</v>
      </c>
      <c r="CS207" s="167">
        <v>2</v>
      </c>
      <c r="CT207" s="167">
        <v>2</v>
      </c>
      <c r="CU207" s="167">
        <v>2</v>
      </c>
      <c r="CV207" s="167">
        <v>2</v>
      </c>
      <c r="CW207" s="167">
        <v>2</v>
      </c>
      <c r="CX207" s="325">
        <v>2</v>
      </c>
      <c r="CY207" s="167">
        <v>2</v>
      </c>
      <c r="CZ207" s="167">
        <v>2</v>
      </c>
    </row>
    <row r="208" spans="1:104" ht="13.15" customHeight="1" x14ac:dyDescent="0.2">
      <c r="A208" s="81" t="str">
        <f t="shared" si="462"/>
        <v>Paradise Valley Medical Group - Client ID H3240</v>
      </c>
      <c r="B208" s="81" t="str">
        <f>B207</f>
        <v>PRIME EPO PLAN (Self-Insured)</v>
      </c>
      <c r="C208" s="81" t="str">
        <f>A208&amp;B208&amp;F208</f>
        <v>Paradise Valley Medical Group - Client ID H3240PRIME EPO PLAN (Self-Insured)EE &amp; Spouse</v>
      </c>
      <c r="D208" s="22"/>
      <c r="E208" s="15"/>
      <c r="F208" s="66" t="s">
        <v>18</v>
      </c>
      <c r="G208" s="167">
        <v>0</v>
      </c>
      <c r="H208" s="150">
        <v>1409.16</v>
      </c>
      <c r="I208" s="152">
        <f>+H208-J208</f>
        <v>1271.75</v>
      </c>
      <c r="J208" s="152">
        <v>137.41000000000008</v>
      </c>
      <c r="K208" s="27"/>
      <c r="L208" s="27"/>
      <c r="M208" s="27"/>
      <c r="N208" s="167">
        <v>0</v>
      </c>
      <c r="O208" s="167">
        <v>0</v>
      </c>
      <c r="P208" s="167">
        <v>0</v>
      </c>
      <c r="Q208" s="167">
        <v>0</v>
      </c>
      <c r="R208" s="167">
        <v>0</v>
      </c>
      <c r="S208" s="167">
        <v>0</v>
      </c>
      <c r="T208" s="167">
        <v>0</v>
      </c>
      <c r="U208" s="167">
        <v>0</v>
      </c>
      <c r="V208" s="167">
        <v>0</v>
      </c>
      <c r="W208" s="167">
        <v>0</v>
      </c>
      <c r="X208" s="167">
        <v>0</v>
      </c>
      <c r="Y208" s="167">
        <v>0</v>
      </c>
      <c r="Z208" s="167">
        <v>0</v>
      </c>
      <c r="AA208" s="167">
        <v>0</v>
      </c>
      <c r="AB208" s="167">
        <v>0</v>
      </c>
      <c r="AC208" s="167">
        <v>0</v>
      </c>
      <c r="AD208" s="167">
        <v>0</v>
      </c>
      <c r="AE208" s="167">
        <v>0</v>
      </c>
      <c r="AF208" s="167">
        <v>0</v>
      </c>
      <c r="AG208" s="167">
        <v>0</v>
      </c>
      <c r="AH208" s="167">
        <v>0</v>
      </c>
      <c r="AI208" s="167">
        <v>0</v>
      </c>
      <c r="AJ208" s="167">
        <v>0</v>
      </c>
      <c r="AK208" s="167">
        <v>0</v>
      </c>
      <c r="AL208" s="167">
        <v>0</v>
      </c>
      <c r="AM208" s="167">
        <v>0</v>
      </c>
      <c r="AN208" s="167">
        <v>0</v>
      </c>
      <c r="AO208" s="167">
        <v>0</v>
      </c>
      <c r="AP208" s="167">
        <v>0</v>
      </c>
      <c r="AQ208" s="167">
        <v>0</v>
      </c>
      <c r="AR208" s="167">
        <v>0</v>
      </c>
      <c r="AS208" s="167">
        <v>0</v>
      </c>
      <c r="AT208" s="167">
        <v>0</v>
      </c>
      <c r="AU208" s="167">
        <v>0</v>
      </c>
      <c r="AV208" s="167">
        <v>0</v>
      </c>
      <c r="AW208" s="167">
        <v>0</v>
      </c>
      <c r="AX208" s="167">
        <v>0</v>
      </c>
      <c r="AY208" s="167">
        <v>0</v>
      </c>
      <c r="AZ208" s="167">
        <v>0</v>
      </c>
      <c r="BA208" s="167">
        <v>0</v>
      </c>
      <c r="BB208" s="167">
        <v>0</v>
      </c>
      <c r="BC208" s="167">
        <v>0</v>
      </c>
      <c r="BD208" s="242">
        <v>0</v>
      </c>
      <c r="BE208" s="167">
        <v>0</v>
      </c>
      <c r="BF208" s="167">
        <v>0</v>
      </c>
      <c r="BG208" s="167">
        <v>0</v>
      </c>
      <c r="BH208" s="167">
        <v>0</v>
      </c>
      <c r="BI208" s="167">
        <v>0</v>
      </c>
      <c r="BJ208" s="167">
        <v>0</v>
      </c>
      <c r="BK208" s="167">
        <v>0</v>
      </c>
      <c r="BL208" s="167">
        <v>0</v>
      </c>
      <c r="BM208" s="167">
        <v>0</v>
      </c>
      <c r="BN208" s="167">
        <v>0</v>
      </c>
      <c r="BO208" s="167">
        <v>0</v>
      </c>
      <c r="BP208" s="167">
        <v>0</v>
      </c>
      <c r="BQ208" s="167">
        <v>0</v>
      </c>
      <c r="BR208" s="167">
        <v>0</v>
      </c>
      <c r="BS208" s="167">
        <v>0</v>
      </c>
      <c r="BT208" s="242">
        <v>0</v>
      </c>
      <c r="BU208" s="242">
        <v>0</v>
      </c>
      <c r="BV208" s="242">
        <v>0</v>
      </c>
      <c r="BW208" s="167">
        <v>0</v>
      </c>
      <c r="BX208" s="167">
        <v>0</v>
      </c>
      <c r="BY208" s="167">
        <v>0</v>
      </c>
      <c r="BZ208" s="167">
        <v>0</v>
      </c>
      <c r="CA208" s="167">
        <v>0</v>
      </c>
      <c r="CB208" s="167">
        <v>0</v>
      </c>
      <c r="CC208" s="167">
        <v>0</v>
      </c>
      <c r="CD208" s="167">
        <v>0</v>
      </c>
      <c r="CE208" s="167">
        <v>0</v>
      </c>
      <c r="CF208" s="167">
        <v>0</v>
      </c>
      <c r="CG208" s="167">
        <v>0</v>
      </c>
      <c r="CH208" s="167">
        <v>0</v>
      </c>
      <c r="CI208" s="167">
        <v>0</v>
      </c>
      <c r="CJ208" s="167">
        <v>0</v>
      </c>
      <c r="CK208" s="167">
        <v>0</v>
      </c>
      <c r="CL208" s="167">
        <v>0</v>
      </c>
      <c r="CM208" s="167">
        <v>0</v>
      </c>
      <c r="CN208" s="167">
        <v>0</v>
      </c>
      <c r="CO208" s="167">
        <v>0</v>
      </c>
      <c r="CP208" s="167">
        <v>0</v>
      </c>
      <c r="CQ208" s="167">
        <v>0</v>
      </c>
      <c r="CR208" s="167">
        <v>0</v>
      </c>
      <c r="CS208" s="167">
        <v>0</v>
      </c>
      <c r="CT208" s="167">
        <v>0</v>
      </c>
      <c r="CU208" s="167">
        <v>0</v>
      </c>
      <c r="CV208" s="167">
        <v>0</v>
      </c>
      <c r="CW208" s="167">
        <v>0</v>
      </c>
      <c r="CX208" s="325">
        <v>0</v>
      </c>
      <c r="CY208" s="167">
        <v>0</v>
      </c>
      <c r="CZ208" s="167">
        <v>0</v>
      </c>
    </row>
    <row r="209" spans="1:104" ht="13.15" customHeight="1" x14ac:dyDescent="0.2">
      <c r="A209" s="81" t="str">
        <f t="shared" si="462"/>
        <v>Paradise Valley Medical Group - Client ID H3240</v>
      </c>
      <c r="B209" s="81" t="str">
        <f>B208</f>
        <v>PRIME EPO PLAN (Self-Insured)</v>
      </c>
      <c r="C209" s="81" t="str">
        <f>A209&amp;B209&amp;F209</f>
        <v>Paradise Valley Medical Group - Client ID H3240PRIME EPO PLAN (Self-Insured)EE &amp; Child(ren)</v>
      </c>
      <c r="D209" s="22"/>
      <c r="E209" s="15"/>
      <c r="F209" s="66" t="s">
        <v>19</v>
      </c>
      <c r="G209" s="167">
        <v>0</v>
      </c>
      <c r="H209" s="150">
        <v>1268.22</v>
      </c>
      <c r="I209" s="152">
        <f>+H209-J209</f>
        <v>1155.79</v>
      </c>
      <c r="J209" s="152">
        <v>112.42999999999995</v>
      </c>
      <c r="K209" s="27"/>
      <c r="L209" s="27"/>
      <c r="M209" s="27"/>
      <c r="N209" s="167">
        <v>1</v>
      </c>
      <c r="O209" s="167">
        <v>1</v>
      </c>
      <c r="P209" s="167">
        <v>1</v>
      </c>
      <c r="Q209" s="167">
        <v>1</v>
      </c>
      <c r="R209" s="167">
        <v>1</v>
      </c>
      <c r="S209" s="167">
        <v>1</v>
      </c>
      <c r="T209" s="167">
        <v>1</v>
      </c>
      <c r="U209" s="167">
        <v>1</v>
      </c>
      <c r="V209" s="167">
        <v>1</v>
      </c>
      <c r="W209" s="167">
        <v>1</v>
      </c>
      <c r="X209" s="167">
        <v>1</v>
      </c>
      <c r="Y209" s="167">
        <v>1</v>
      </c>
      <c r="Z209" s="167">
        <v>1</v>
      </c>
      <c r="AA209" s="167">
        <v>1</v>
      </c>
      <c r="AB209" s="167">
        <v>1</v>
      </c>
      <c r="AC209" s="167">
        <v>1</v>
      </c>
      <c r="AD209" s="167">
        <v>1</v>
      </c>
      <c r="AE209" s="167">
        <v>1</v>
      </c>
      <c r="AF209" s="167">
        <v>1</v>
      </c>
      <c r="AG209" s="167">
        <v>1</v>
      </c>
      <c r="AH209" s="167">
        <v>1</v>
      </c>
      <c r="AI209" s="167">
        <v>1</v>
      </c>
      <c r="AJ209" s="167">
        <v>1</v>
      </c>
      <c r="AK209" s="167">
        <v>1</v>
      </c>
      <c r="AL209" s="167">
        <v>1</v>
      </c>
      <c r="AM209" s="167">
        <v>1</v>
      </c>
      <c r="AN209" s="167">
        <v>1</v>
      </c>
      <c r="AO209" s="167">
        <v>1</v>
      </c>
      <c r="AP209" s="167">
        <v>1</v>
      </c>
      <c r="AQ209" s="167">
        <v>1</v>
      </c>
      <c r="AR209" s="167">
        <v>1</v>
      </c>
      <c r="AS209" s="167">
        <v>1</v>
      </c>
      <c r="AT209" s="167">
        <v>1</v>
      </c>
      <c r="AU209" s="167">
        <v>1</v>
      </c>
      <c r="AV209" s="167">
        <v>1</v>
      </c>
      <c r="AW209" s="167">
        <v>1</v>
      </c>
      <c r="AX209" s="167">
        <v>1</v>
      </c>
      <c r="AY209" s="167">
        <v>1</v>
      </c>
      <c r="AZ209" s="167">
        <v>1</v>
      </c>
      <c r="BA209" s="167">
        <v>1</v>
      </c>
      <c r="BB209" s="167">
        <v>1</v>
      </c>
      <c r="BC209" s="167">
        <v>1</v>
      </c>
      <c r="BD209" s="242">
        <v>1</v>
      </c>
      <c r="BE209" s="167">
        <v>0</v>
      </c>
      <c r="BF209" s="167">
        <v>0</v>
      </c>
      <c r="BG209" s="167">
        <v>0</v>
      </c>
      <c r="BH209" s="167">
        <v>0</v>
      </c>
      <c r="BI209" s="167">
        <v>0</v>
      </c>
      <c r="BJ209" s="167">
        <v>0</v>
      </c>
      <c r="BK209" s="167">
        <v>0</v>
      </c>
      <c r="BL209" s="167">
        <v>0</v>
      </c>
      <c r="BM209" s="167">
        <v>0</v>
      </c>
      <c r="BN209" s="167">
        <v>0</v>
      </c>
      <c r="BO209" s="167">
        <v>0</v>
      </c>
      <c r="BP209" s="167">
        <v>0</v>
      </c>
      <c r="BQ209" s="167">
        <v>0</v>
      </c>
      <c r="BR209" s="167">
        <v>0</v>
      </c>
      <c r="BS209" s="167">
        <v>0</v>
      </c>
      <c r="BT209" s="242">
        <v>0</v>
      </c>
      <c r="BU209" s="242">
        <v>0</v>
      </c>
      <c r="BV209" s="242">
        <v>0</v>
      </c>
      <c r="BW209" s="167">
        <v>0</v>
      </c>
      <c r="BX209" s="167">
        <v>0</v>
      </c>
      <c r="BY209" s="167">
        <v>0</v>
      </c>
      <c r="BZ209" s="167">
        <v>0</v>
      </c>
      <c r="CA209" s="167">
        <v>0</v>
      </c>
      <c r="CB209" s="167">
        <v>0</v>
      </c>
      <c r="CC209" s="167">
        <v>0</v>
      </c>
      <c r="CD209" s="167">
        <v>0</v>
      </c>
      <c r="CE209" s="167">
        <v>0</v>
      </c>
      <c r="CF209" s="167">
        <v>0</v>
      </c>
      <c r="CG209" s="167">
        <v>0</v>
      </c>
      <c r="CH209" s="167">
        <v>0</v>
      </c>
      <c r="CI209" s="167">
        <v>0</v>
      </c>
      <c r="CJ209" s="167">
        <v>0</v>
      </c>
      <c r="CK209" s="167">
        <v>0</v>
      </c>
      <c r="CL209" s="167">
        <v>0</v>
      </c>
      <c r="CM209" s="167">
        <v>0</v>
      </c>
      <c r="CN209" s="167">
        <v>0</v>
      </c>
      <c r="CO209" s="167">
        <v>0</v>
      </c>
      <c r="CP209" s="167">
        <v>0</v>
      </c>
      <c r="CQ209" s="167">
        <v>0</v>
      </c>
      <c r="CR209" s="167">
        <v>0</v>
      </c>
      <c r="CS209" s="167">
        <v>0</v>
      </c>
      <c r="CT209" s="167">
        <v>0</v>
      </c>
      <c r="CU209" s="167">
        <v>0</v>
      </c>
      <c r="CV209" s="167">
        <v>0</v>
      </c>
      <c r="CW209" s="167">
        <v>0</v>
      </c>
      <c r="CX209" s="325">
        <v>0</v>
      </c>
      <c r="CY209" s="167">
        <v>0</v>
      </c>
      <c r="CZ209" s="167">
        <v>0</v>
      </c>
    </row>
    <row r="210" spans="1:104" ht="13.15" customHeight="1" x14ac:dyDescent="0.2">
      <c r="A210" s="81" t="str">
        <f t="shared" si="462"/>
        <v>Paradise Valley Medical Group - Client ID H3240</v>
      </c>
      <c r="B210" s="81" t="str">
        <f>B209</f>
        <v>PRIME EPO PLAN (Self-Insured)</v>
      </c>
      <c r="C210" s="81" t="str">
        <f>A210&amp;B210&amp;F210</f>
        <v>Paradise Valley Medical Group - Client ID H3240PRIME EPO PLAN (Self-Insured)EE &amp; Family</v>
      </c>
      <c r="D210" s="22"/>
      <c r="E210" s="15"/>
      <c r="F210" s="66" t="s">
        <v>12</v>
      </c>
      <c r="G210" s="168">
        <v>2</v>
      </c>
      <c r="H210" s="151">
        <v>2113.73</v>
      </c>
      <c r="I210" s="153">
        <f>+H210-J210</f>
        <v>1832.66</v>
      </c>
      <c r="J210" s="153">
        <v>281.06999999999994</v>
      </c>
      <c r="K210" s="134"/>
      <c r="L210" s="134"/>
      <c r="M210" s="134"/>
      <c r="N210" s="168">
        <v>1</v>
      </c>
      <c r="O210" s="168">
        <v>1</v>
      </c>
      <c r="P210" s="168">
        <v>1</v>
      </c>
      <c r="Q210" s="168">
        <v>1</v>
      </c>
      <c r="R210" s="168">
        <v>1</v>
      </c>
      <c r="S210" s="168">
        <v>1</v>
      </c>
      <c r="T210" s="168">
        <v>1</v>
      </c>
      <c r="U210" s="168">
        <v>1</v>
      </c>
      <c r="V210" s="168">
        <v>1</v>
      </c>
      <c r="W210" s="168">
        <v>1</v>
      </c>
      <c r="X210" s="168">
        <v>1</v>
      </c>
      <c r="Y210" s="168">
        <v>1</v>
      </c>
      <c r="Z210" s="168">
        <v>1</v>
      </c>
      <c r="AA210" s="168">
        <v>1</v>
      </c>
      <c r="AB210" s="168">
        <v>1</v>
      </c>
      <c r="AC210" s="168">
        <v>1</v>
      </c>
      <c r="AD210" s="168">
        <v>1</v>
      </c>
      <c r="AE210" s="168">
        <v>1</v>
      </c>
      <c r="AF210" s="168">
        <v>1</v>
      </c>
      <c r="AG210" s="168">
        <v>1</v>
      </c>
      <c r="AH210" s="168">
        <v>1</v>
      </c>
      <c r="AI210" s="168">
        <v>1</v>
      </c>
      <c r="AJ210" s="168">
        <v>1</v>
      </c>
      <c r="AK210" s="168">
        <v>1</v>
      </c>
      <c r="AL210" s="168">
        <v>2</v>
      </c>
      <c r="AM210" s="168">
        <v>2</v>
      </c>
      <c r="AN210" s="168">
        <v>2</v>
      </c>
      <c r="AO210" s="168">
        <v>2</v>
      </c>
      <c r="AP210" s="168">
        <v>2</v>
      </c>
      <c r="AQ210" s="168">
        <v>1</v>
      </c>
      <c r="AR210" s="168">
        <v>1</v>
      </c>
      <c r="AS210" s="168">
        <v>1</v>
      </c>
      <c r="AT210" s="168">
        <v>2</v>
      </c>
      <c r="AU210" s="168">
        <v>2</v>
      </c>
      <c r="AV210" s="168">
        <v>2</v>
      </c>
      <c r="AW210" s="168">
        <v>2</v>
      </c>
      <c r="AX210" s="168">
        <v>2</v>
      </c>
      <c r="AY210" s="168">
        <v>2</v>
      </c>
      <c r="AZ210" s="168">
        <v>2</v>
      </c>
      <c r="BA210" s="168">
        <v>2</v>
      </c>
      <c r="BB210" s="168">
        <v>2</v>
      </c>
      <c r="BC210" s="168">
        <v>2</v>
      </c>
      <c r="BD210" s="243">
        <v>2</v>
      </c>
      <c r="BE210" s="168">
        <v>3</v>
      </c>
      <c r="BF210" s="168">
        <v>3</v>
      </c>
      <c r="BG210" s="168">
        <v>3</v>
      </c>
      <c r="BH210" s="168">
        <v>2</v>
      </c>
      <c r="BI210" s="168">
        <v>2</v>
      </c>
      <c r="BJ210" s="168">
        <v>2</v>
      </c>
      <c r="BK210" s="168">
        <v>2</v>
      </c>
      <c r="BL210" s="168">
        <v>2</v>
      </c>
      <c r="BM210" s="168">
        <v>2</v>
      </c>
      <c r="BN210" s="168">
        <v>2</v>
      </c>
      <c r="BO210" s="168">
        <v>2</v>
      </c>
      <c r="BP210" s="168">
        <v>3</v>
      </c>
      <c r="BQ210" s="168">
        <v>3</v>
      </c>
      <c r="BR210" s="168">
        <v>3</v>
      </c>
      <c r="BS210" s="168">
        <v>3</v>
      </c>
      <c r="BT210" s="243">
        <v>3</v>
      </c>
      <c r="BU210" s="243">
        <v>3</v>
      </c>
      <c r="BV210" s="243">
        <v>3</v>
      </c>
      <c r="BW210" s="168">
        <v>3</v>
      </c>
      <c r="BX210" s="168">
        <v>3</v>
      </c>
      <c r="BY210" s="168">
        <v>3</v>
      </c>
      <c r="BZ210" s="168">
        <v>3</v>
      </c>
      <c r="CA210" s="168">
        <v>3</v>
      </c>
      <c r="CB210" s="168">
        <v>3</v>
      </c>
      <c r="CC210" s="168">
        <v>3</v>
      </c>
      <c r="CD210" s="168">
        <v>3</v>
      </c>
      <c r="CE210" s="168">
        <v>3</v>
      </c>
      <c r="CF210" s="168">
        <v>3</v>
      </c>
      <c r="CG210" s="168">
        <v>3</v>
      </c>
      <c r="CH210" s="168">
        <v>3</v>
      </c>
      <c r="CI210" s="168">
        <v>3</v>
      </c>
      <c r="CJ210" s="168">
        <v>3</v>
      </c>
      <c r="CK210" s="168">
        <v>3</v>
      </c>
      <c r="CL210" s="168">
        <v>2</v>
      </c>
      <c r="CM210" s="168">
        <v>3</v>
      </c>
      <c r="CN210" s="168">
        <v>3</v>
      </c>
      <c r="CO210" s="168">
        <v>3</v>
      </c>
      <c r="CP210" s="168">
        <v>3</v>
      </c>
      <c r="CQ210" s="168">
        <v>3</v>
      </c>
      <c r="CR210" s="168">
        <v>3</v>
      </c>
      <c r="CS210" s="168">
        <v>2</v>
      </c>
      <c r="CT210" s="168">
        <v>2</v>
      </c>
      <c r="CU210" s="168">
        <v>2</v>
      </c>
      <c r="CV210" s="168">
        <v>2</v>
      </c>
      <c r="CW210" s="168">
        <v>2</v>
      </c>
      <c r="CX210" s="326">
        <v>2</v>
      </c>
      <c r="CY210" s="168">
        <v>2</v>
      </c>
      <c r="CZ210" s="168">
        <v>2</v>
      </c>
    </row>
    <row r="211" spans="1:104" ht="13.15" customHeight="1" x14ac:dyDescent="0.2">
      <c r="A211" s="81" t="str">
        <f t="shared" si="462"/>
        <v>Paradise Valley Medical Group - Client ID H3240</v>
      </c>
      <c r="B211" s="81" t="str">
        <f>B210</f>
        <v>PRIME EPO PLAN (Self-Insured)</v>
      </c>
      <c r="D211" s="20"/>
      <c r="E211" s="15"/>
      <c r="F211" s="69" t="s">
        <v>7</v>
      </c>
      <c r="G211" s="67">
        <f>SUM(G207:G210)</f>
        <v>4</v>
      </c>
      <c r="H211" s="70">
        <f>SUMPRODUCT(H207:H210,$G207:$G210)</f>
        <v>5569.46</v>
      </c>
      <c r="I211" s="70">
        <f>SUMPRODUCT(I207:I210,$G207:$G210)</f>
        <v>4898.9800000000005</v>
      </c>
      <c r="J211" s="70">
        <f>SUMPRODUCT(J207:J210,$G207:$G210)</f>
        <v>670.47999999999979</v>
      </c>
      <c r="K211" s="34"/>
      <c r="L211" s="34"/>
      <c r="M211" s="34"/>
      <c r="N211" s="67">
        <v>4</v>
      </c>
      <c r="O211" s="67">
        <v>4</v>
      </c>
      <c r="P211" s="67">
        <v>4</v>
      </c>
      <c r="Q211" s="67">
        <v>4</v>
      </c>
      <c r="R211" s="67">
        <v>4</v>
      </c>
      <c r="S211" s="67">
        <f t="shared" ref="S211:X211" si="463">SUM(S207:S210)</f>
        <v>4</v>
      </c>
      <c r="T211" s="67">
        <f t="shared" si="463"/>
        <v>4</v>
      </c>
      <c r="U211" s="67">
        <f t="shared" si="463"/>
        <v>4</v>
      </c>
      <c r="V211" s="67">
        <f t="shared" si="463"/>
        <v>4</v>
      </c>
      <c r="W211" s="67">
        <f t="shared" si="463"/>
        <v>4</v>
      </c>
      <c r="X211" s="67">
        <f t="shared" si="463"/>
        <v>4</v>
      </c>
      <c r="Y211" s="67">
        <f t="shared" ref="Y211:AD211" si="464">SUM(Y207:Y210)</f>
        <v>4</v>
      </c>
      <c r="Z211" s="67">
        <f t="shared" si="464"/>
        <v>4</v>
      </c>
      <c r="AA211" s="67">
        <f t="shared" si="464"/>
        <v>4</v>
      </c>
      <c r="AB211" s="67">
        <f t="shared" si="464"/>
        <v>4</v>
      </c>
      <c r="AC211" s="67">
        <f t="shared" si="464"/>
        <v>4</v>
      </c>
      <c r="AD211" s="67">
        <f t="shared" si="464"/>
        <v>4</v>
      </c>
      <c r="AE211" s="67">
        <f t="shared" ref="AE211:AJ211" si="465">SUM(AE207:AE210)</f>
        <v>4</v>
      </c>
      <c r="AF211" s="67">
        <f t="shared" si="465"/>
        <v>5</v>
      </c>
      <c r="AG211" s="67">
        <f t="shared" si="465"/>
        <v>5</v>
      </c>
      <c r="AH211" s="67">
        <f t="shared" si="465"/>
        <v>5</v>
      </c>
      <c r="AI211" s="67">
        <f t="shared" si="465"/>
        <v>5</v>
      </c>
      <c r="AJ211" s="67">
        <f t="shared" si="465"/>
        <v>6</v>
      </c>
      <c r="AK211" s="67">
        <f t="shared" ref="AK211:AP211" si="466">SUM(AK207:AK210)</f>
        <v>6</v>
      </c>
      <c r="AL211" s="67">
        <f t="shared" si="466"/>
        <v>7</v>
      </c>
      <c r="AM211" s="67">
        <f t="shared" si="466"/>
        <v>7</v>
      </c>
      <c r="AN211" s="67">
        <f t="shared" si="466"/>
        <v>6</v>
      </c>
      <c r="AO211" s="67">
        <f t="shared" si="466"/>
        <v>6</v>
      </c>
      <c r="AP211" s="67">
        <f t="shared" si="466"/>
        <v>7</v>
      </c>
      <c r="AQ211" s="67">
        <f t="shared" ref="AQ211:AV211" si="467">SUM(AQ207:AQ210)</f>
        <v>5</v>
      </c>
      <c r="AR211" s="67">
        <f t="shared" si="467"/>
        <v>5</v>
      </c>
      <c r="AS211" s="67">
        <f t="shared" si="467"/>
        <v>5</v>
      </c>
      <c r="AT211" s="67">
        <f t="shared" si="467"/>
        <v>6</v>
      </c>
      <c r="AU211" s="67">
        <f t="shared" si="467"/>
        <v>6</v>
      </c>
      <c r="AV211" s="67">
        <f t="shared" si="467"/>
        <v>6</v>
      </c>
      <c r="AW211" s="67">
        <f t="shared" ref="AW211:BB211" si="468">SUM(AW207:AW210)</f>
        <v>6</v>
      </c>
      <c r="AX211" s="67">
        <f t="shared" si="468"/>
        <v>6</v>
      </c>
      <c r="AY211" s="67">
        <f t="shared" si="468"/>
        <v>6</v>
      </c>
      <c r="AZ211" s="67">
        <f t="shared" si="468"/>
        <v>6</v>
      </c>
      <c r="BA211" s="67">
        <f t="shared" si="468"/>
        <v>6</v>
      </c>
      <c r="BB211" s="67">
        <f t="shared" si="468"/>
        <v>6</v>
      </c>
      <c r="BC211" s="67">
        <f t="shared" ref="BC211:BH211" si="469">SUM(BC207:BC210)</f>
        <v>6</v>
      </c>
      <c r="BD211" s="94">
        <f t="shared" si="469"/>
        <v>6</v>
      </c>
      <c r="BE211" s="67">
        <f t="shared" si="469"/>
        <v>5</v>
      </c>
      <c r="BF211" s="67">
        <f t="shared" si="469"/>
        <v>5</v>
      </c>
      <c r="BG211" s="67">
        <f t="shared" si="469"/>
        <v>5</v>
      </c>
      <c r="BH211" s="67">
        <f t="shared" si="469"/>
        <v>4</v>
      </c>
      <c r="BI211" s="67">
        <f t="shared" ref="BI211:BN211" si="470">SUM(BI207:BI210)</f>
        <v>4</v>
      </c>
      <c r="BJ211" s="67">
        <f t="shared" si="470"/>
        <v>4</v>
      </c>
      <c r="BK211" s="67">
        <f t="shared" si="470"/>
        <v>4</v>
      </c>
      <c r="BL211" s="67">
        <f t="shared" si="470"/>
        <v>4</v>
      </c>
      <c r="BM211" s="67">
        <f t="shared" si="470"/>
        <v>4</v>
      </c>
      <c r="BN211" s="67">
        <f t="shared" si="470"/>
        <v>4</v>
      </c>
      <c r="BO211" s="67">
        <f>SUM(BO207:BO210)</f>
        <v>4</v>
      </c>
      <c r="BP211" s="67">
        <f>SUM(BP207:BP210)</f>
        <v>5</v>
      </c>
      <c r="BQ211" s="67">
        <f>SUM(BQ207:BQ210)</f>
        <v>5</v>
      </c>
      <c r="BR211" s="67">
        <f>SUM(BR207:BR210)</f>
        <v>5</v>
      </c>
      <c r="BS211" s="67">
        <f>SUM(BS207:BS210)</f>
        <v>5</v>
      </c>
      <c r="BT211" s="94">
        <f t="shared" ref="BT211:BY211" si="471">SUM(BT207:BT210)</f>
        <v>5</v>
      </c>
      <c r="BU211" s="94">
        <f t="shared" si="471"/>
        <v>5</v>
      </c>
      <c r="BV211" s="94">
        <f t="shared" si="471"/>
        <v>5</v>
      </c>
      <c r="BW211" s="67">
        <f t="shared" si="471"/>
        <v>5</v>
      </c>
      <c r="BX211" s="67">
        <f t="shared" si="471"/>
        <v>5</v>
      </c>
      <c r="BY211" s="67">
        <f t="shared" si="471"/>
        <v>5</v>
      </c>
      <c r="BZ211" s="67">
        <f t="shared" ref="BZ211:CE211" si="472">SUM(BZ207:BZ210)</f>
        <v>5</v>
      </c>
      <c r="CA211" s="67">
        <f t="shared" si="472"/>
        <v>5</v>
      </c>
      <c r="CB211" s="67">
        <f t="shared" si="472"/>
        <v>5</v>
      </c>
      <c r="CC211" s="67">
        <f t="shared" si="472"/>
        <v>5</v>
      </c>
      <c r="CD211" s="67">
        <f t="shared" si="472"/>
        <v>5</v>
      </c>
      <c r="CE211" s="67">
        <f t="shared" si="472"/>
        <v>5</v>
      </c>
      <c r="CF211" s="67">
        <f t="shared" ref="CF211:CK211" si="473">SUM(CF207:CF210)</f>
        <v>5</v>
      </c>
      <c r="CG211" s="67">
        <f t="shared" si="473"/>
        <v>5</v>
      </c>
      <c r="CH211" s="67">
        <f t="shared" si="473"/>
        <v>5</v>
      </c>
      <c r="CI211" s="67">
        <f t="shared" si="473"/>
        <v>5</v>
      </c>
      <c r="CJ211" s="67">
        <f t="shared" si="473"/>
        <v>5</v>
      </c>
      <c r="CK211" s="67">
        <f t="shared" si="473"/>
        <v>5</v>
      </c>
      <c r="CL211" s="67">
        <f t="shared" ref="CL211:CQ211" si="474">SUM(CL207:CL210)</f>
        <v>4</v>
      </c>
      <c r="CM211" s="67">
        <f t="shared" si="474"/>
        <v>5</v>
      </c>
      <c r="CN211" s="67">
        <f t="shared" si="474"/>
        <v>5</v>
      </c>
      <c r="CO211" s="67">
        <f t="shared" si="474"/>
        <v>5</v>
      </c>
      <c r="CP211" s="67">
        <f t="shared" si="474"/>
        <v>5</v>
      </c>
      <c r="CQ211" s="67">
        <f t="shared" si="474"/>
        <v>5</v>
      </c>
      <c r="CR211" s="67">
        <f>SUM(CR207:CR210)</f>
        <v>5</v>
      </c>
      <c r="CS211" s="67">
        <f>SUM(CS207:CS210)</f>
        <v>4</v>
      </c>
      <c r="CT211" s="67">
        <f>SUM(CT207:CT210)</f>
        <v>4</v>
      </c>
      <c r="CU211" s="67">
        <v>4</v>
      </c>
      <c r="CV211" s="67">
        <f>SUM(CV207:CV210)</f>
        <v>4</v>
      </c>
      <c r="CW211" s="67">
        <f>SUM(CW207:CW210)</f>
        <v>4</v>
      </c>
      <c r="CX211" s="94">
        <f>SUM(CX207:CX210)</f>
        <v>4</v>
      </c>
      <c r="CY211" s="67">
        <f>SUM(CY207:CY210)</f>
        <v>4</v>
      </c>
      <c r="CZ211" s="67">
        <f>SUM(CZ207:CZ210)</f>
        <v>4</v>
      </c>
    </row>
    <row r="212" spans="1:104" s="14" customFormat="1" ht="13.15" customHeight="1" x14ac:dyDescent="0.2">
      <c r="A212" s="81" t="str">
        <f t="shared" si="462"/>
        <v>Paradise Valley Medical Group - Client ID H3240</v>
      </c>
      <c r="B212" s="81" t="str">
        <f>B211</f>
        <v>PRIME EPO PLAN (Self-Insured)</v>
      </c>
      <c r="C212" s="81"/>
      <c r="D212" s="20"/>
      <c r="E212" s="15"/>
      <c r="F212" s="12"/>
      <c r="G212" s="16"/>
      <c r="H212" s="21"/>
      <c r="I212" s="21"/>
      <c r="J212" s="21"/>
      <c r="K212" s="135"/>
      <c r="L212" s="135"/>
      <c r="M212" s="135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</row>
    <row r="213" spans="1:104" s="14" customFormat="1" ht="13.15" customHeight="1" x14ac:dyDescent="0.2">
      <c r="A213" s="81" t="str">
        <f t="shared" si="462"/>
        <v>Paradise Valley Medical Group - Client ID H3240</v>
      </c>
      <c r="B213" s="81" t="str">
        <f>D213</f>
        <v xml:space="preserve">PRIME VALUE PLAN (Self-Insured) </v>
      </c>
      <c r="C213" s="81" t="str">
        <f>A213&amp;B213&amp;F213</f>
        <v>Paradise Valley Medical Group - Client ID H3240PRIME VALUE PLAN (Self-Insured) EE</v>
      </c>
      <c r="D213" s="64" t="s">
        <v>22</v>
      </c>
      <c r="E213" s="65" t="str">
        <f>E4</f>
        <v>1/1/25 - 12/31/25</v>
      </c>
      <c r="F213" s="66" t="s">
        <v>11</v>
      </c>
      <c r="G213" s="67">
        <v>0</v>
      </c>
      <c r="H213" s="152">
        <v>518.77</v>
      </c>
      <c r="I213" s="152">
        <f>+H213-J213</f>
        <v>416.97999999999996</v>
      </c>
      <c r="J213" s="152">
        <v>101.79</v>
      </c>
      <c r="K213" s="27"/>
      <c r="L213" s="27"/>
      <c r="M213" s="27"/>
      <c r="N213" s="67">
        <v>0</v>
      </c>
      <c r="O213" s="67">
        <v>0</v>
      </c>
      <c r="P213" s="67">
        <v>0</v>
      </c>
      <c r="Q213" s="67">
        <v>0</v>
      </c>
      <c r="R213" s="67">
        <v>0</v>
      </c>
      <c r="S213" s="67">
        <v>0</v>
      </c>
      <c r="T213" s="67">
        <v>0</v>
      </c>
      <c r="U213" s="67">
        <v>0</v>
      </c>
      <c r="V213" s="67">
        <v>0</v>
      </c>
      <c r="W213" s="67">
        <v>0</v>
      </c>
      <c r="X213" s="67">
        <v>0</v>
      </c>
      <c r="Y213" s="67">
        <v>0</v>
      </c>
      <c r="Z213" s="67">
        <v>0</v>
      </c>
      <c r="AA213" s="67">
        <v>0</v>
      </c>
      <c r="AB213" s="67">
        <v>0</v>
      </c>
      <c r="AC213" s="67">
        <v>0</v>
      </c>
      <c r="AD213" s="67">
        <v>0</v>
      </c>
      <c r="AE213" s="67">
        <v>0</v>
      </c>
      <c r="AF213" s="67">
        <v>0</v>
      </c>
      <c r="AG213" s="67">
        <v>0</v>
      </c>
      <c r="AH213" s="67">
        <v>0</v>
      </c>
      <c r="AI213" s="67">
        <v>0</v>
      </c>
      <c r="AJ213" s="67">
        <v>0</v>
      </c>
      <c r="AK213" s="67">
        <v>0</v>
      </c>
      <c r="AL213" s="67">
        <v>0</v>
      </c>
      <c r="AM213" s="67">
        <v>0</v>
      </c>
      <c r="AN213" s="67">
        <v>0</v>
      </c>
      <c r="AO213" s="67">
        <v>0</v>
      </c>
      <c r="AP213" s="67">
        <v>0</v>
      </c>
      <c r="AQ213" s="67">
        <v>0</v>
      </c>
      <c r="AR213" s="67">
        <v>0</v>
      </c>
      <c r="AS213" s="67">
        <v>0</v>
      </c>
      <c r="AT213" s="67">
        <v>0</v>
      </c>
      <c r="AU213" s="67">
        <v>0</v>
      </c>
      <c r="AV213" s="67">
        <v>0</v>
      </c>
      <c r="AW213" s="67">
        <v>0</v>
      </c>
      <c r="AX213" s="67">
        <v>0</v>
      </c>
      <c r="AY213" s="67">
        <v>0</v>
      </c>
      <c r="AZ213" s="67">
        <v>0</v>
      </c>
      <c r="BA213" s="67">
        <v>0</v>
      </c>
      <c r="BB213" s="67">
        <v>0</v>
      </c>
      <c r="BC213" s="67">
        <v>0</v>
      </c>
      <c r="BD213" s="94">
        <v>0</v>
      </c>
      <c r="BE213" s="67">
        <v>0</v>
      </c>
      <c r="BF213" s="67">
        <v>0</v>
      </c>
      <c r="BG213" s="67">
        <v>0</v>
      </c>
      <c r="BH213" s="67">
        <v>0</v>
      </c>
      <c r="BI213" s="67">
        <v>0</v>
      </c>
      <c r="BJ213" s="67">
        <v>0</v>
      </c>
      <c r="BK213" s="67">
        <v>0</v>
      </c>
      <c r="BL213" s="67">
        <v>0</v>
      </c>
      <c r="BM213" s="67">
        <v>0</v>
      </c>
      <c r="BN213" s="67">
        <v>0</v>
      </c>
      <c r="BO213" s="67">
        <v>0</v>
      </c>
      <c r="BP213" s="67">
        <v>0</v>
      </c>
      <c r="BQ213" s="67">
        <v>0</v>
      </c>
      <c r="BR213" s="67">
        <v>0</v>
      </c>
      <c r="BS213" s="67">
        <v>0</v>
      </c>
      <c r="BT213" s="94">
        <v>0</v>
      </c>
      <c r="BU213" s="94">
        <v>0</v>
      </c>
      <c r="BV213" s="94">
        <v>0</v>
      </c>
      <c r="BW213" s="67">
        <v>0</v>
      </c>
      <c r="BX213" s="67">
        <v>0</v>
      </c>
      <c r="BY213" s="67">
        <v>0</v>
      </c>
      <c r="BZ213" s="67">
        <v>0</v>
      </c>
      <c r="CA213" s="67">
        <v>0</v>
      </c>
      <c r="CB213" s="67">
        <v>0</v>
      </c>
      <c r="CC213" s="67">
        <v>0</v>
      </c>
      <c r="CD213" s="67">
        <v>0</v>
      </c>
      <c r="CE213" s="67">
        <v>0</v>
      </c>
      <c r="CF213" s="67">
        <v>0</v>
      </c>
      <c r="CG213" s="67">
        <v>0</v>
      </c>
      <c r="CH213" s="67">
        <v>0</v>
      </c>
      <c r="CI213" s="67">
        <v>0</v>
      </c>
      <c r="CJ213" s="67">
        <v>0</v>
      </c>
      <c r="CK213" s="67">
        <v>0</v>
      </c>
      <c r="CL213" s="67">
        <v>0</v>
      </c>
      <c r="CM213" s="67">
        <v>0</v>
      </c>
      <c r="CN213" s="67">
        <v>0</v>
      </c>
      <c r="CO213" s="67">
        <v>0</v>
      </c>
      <c r="CP213" s="67">
        <v>0</v>
      </c>
      <c r="CQ213" s="67">
        <v>0</v>
      </c>
      <c r="CR213" s="67">
        <v>0</v>
      </c>
      <c r="CS213" s="67">
        <v>0</v>
      </c>
      <c r="CT213" s="67">
        <v>0</v>
      </c>
      <c r="CU213" s="67">
        <v>0</v>
      </c>
      <c r="CV213" s="67">
        <v>0</v>
      </c>
      <c r="CW213" s="67">
        <v>0</v>
      </c>
      <c r="CX213" s="94">
        <v>0</v>
      </c>
      <c r="CY213" s="67">
        <v>0</v>
      </c>
      <c r="CZ213" s="67">
        <v>0</v>
      </c>
    </row>
    <row r="214" spans="1:104" s="14" customFormat="1" ht="13.15" customHeight="1" x14ac:dyDescent="0.2">
      <c r="A214" s="81" t="str">
        <f t="shared" si="462"/>
        <v>Paradise Valley Medical Group - Client ID H3240</v>
      </c>
      <c r="B214" s="81" t="str">
        <f t="shared" ref="B214:B222" si="475">B213</f>
        <v xml:space="preserve">PRIME VALUE PLAN (Self-Insured) </v>
      </c>
      <c r="C214" s="81" t="str">
        <f>A214&amp;B214&amp;F214</f>
        <v>Paradise Valley Medical Group - Client ID H3240PRIME VALUE PLAN (Self-Insured) EE &amp; Spouse</v>
      </c>
      <c r="D214" s="22"/>
      <c r="E214" s="15"/>
      <c r="F214" s="66" t="s">
        <v>18</v>
      </c>
      <c r="G214" s="67">
        <v>0</v>
      </c>
      <c r="H214" s="152">
        <v>1037.57</v>
      </c>
      <c r="I214" s="152">
        <f>+H214-J214</f>
        <v>799.78</v>
      </c>
      <c r="J214" s="152">
        <v>237.79</v>
      </c>
      <c r="K214" s="27"/>
      <c r="L214" s="27"/>
      <c r="M214" s="27"/>
      <c r="N214" s="67">
        <v>0</v>
      </c>
      <c r="O214" s="67">
        <v>0</v>
      </c>
      <c r="P214" s="67">
        <v>0</v>
      </c>
      <c r="Q214" s="67">
        <v>0</v>
      </c>
      <c r="R214" s="67">
        <v>0</v>
      </c>
      <c r="S214" s="67">
        <v>0</v>
      </c>
      <c r="T214" s="67">
        <v>0</v>
      </c>
      <c r="U214" s="67">
        <v>0</v>
      </c>
      <c r="V214" s="67">
        <v>0</v>
      </c>
      <c r="W214" s="67">
        <v>0</v>
      </c>
      <c r="X214" s="67">
        <v>0</v>
      </c>
      <c r="Y214" s="67">
        <v>0</v>
      </c>
      <c r="Z214" s="67">
        <v>0</v>
      </c>
      <c r="AA214" s="67">
        <v>0</v>
      </c>
      <c r="AB214" s="67">
        <v>0</v>
      </c>
      <c r="AC214" s="67">
        <v>0</v>
      </c>
      <c r="AD214" s="67">
        <v>0</v>
      </c>
      <c r="AE214" s="67">
        <v>0</v>
      </c>
      <c r="AF214" s="67">
        <v>0</v>
      </c>
      <c r="AG214" s="67">
        <v>0</v>
      </c>
      <c r="AH214" s="67">
        <v>0</v>
      </c>
      <c r="AI214" s="67">
        <v>0</v>
      </c>
      <c r="AJ214" s="67">
        <v>0</v>
      </c>
      <c r="AK214" s="67">
        <v>0</v>
      </c>
      <c r="AL214" s="67">
        <v>0</v>
      </c>
      <c r="AM214" s="67">
        <v>0</v>
      </c>
      <c r="AN214" s="67">
        <v>0</v>
      </c>
      <c r="AO214" s="67">
        <v>0</v>
      </c>
      <c r="AP214" s="67">
        <v>0</v>
      </c>
      <c r="AQ214" s="67">
        <v>0</v>
      </c>
      <c r="AR214" s="67">
        <v>0</v>
      </c>
      <c r="AS214" s="67">
        <v>0</v>
      </c>
      <c r="AT214" s="67">
        <v>0</v>
      </c>
      <c r="AU214" s="67">
        <v>0</v>
      </c>
      <c r="AV214" s="67">
        <v>0</v>
      </c>
      <c r="AW214" s="67">
        <v>0</v>
      </c>
      <c r="AX214" s="67">
        <v>0</v>
      </c>
      <c r="AY214" s="67">
        <v>0</v>
      </c>
      <c r="AZ214" s="67">
        <v>0</v>
      </c>
      <c r="BA214" s="67">
        <v>0</v>
      </c>
      <c r="BB214" s="67">
        <v>0</v>
      </c>
      <c r="BC214" s="67">
        <v>0</v>
      </c>
      <c r="BD214" s="94">
        <v>0</v>
      </c>
      <c r="BE214" s="67">
        <v>0</v>
      </c>
      <c r="BF214" s="67">
        <v>0</v>
      </c>
      <c r="BG214" s="67">
        <v>0</v>
      </c>
      <c r="BH214" s="67">
        <v>0</v>
      </c>
      <c r="BI214" s="67">
        <v>0</v>
      </c>
      <c r="BJ214" s="67">
        <v>0</v>
      </c>
      <c r="BK214" s="67">
        <v>0</v>
      </c>
      <c r="BL214" s="67">
        <v>0</v>
      </c>
      <c r="BM214" s="67">
        <v>0</v>
      </c>
      <c r="BN214" s="67">
        <v>0</v>
      </c>
      <c r="BO214" s="67">
        <v>0</v>
      </c>
      <c r="BP214" s="67">
        <v>0</v>
      </c>
      <c r="BQ214" s="67">
        <v>0</v>
      </c>
      <c r="BR214" s="67">
        <v>0</v>
      </c>
      <c r="BS214" s="67">
        <v>0</v>
      </c>
      <c r="BT214" s="94">
        <v>0</v>
      </c>
      <c r="BU214" s="94">
        <v>0</v>
      </c>
      <c r="BV214" s="94">
        <v>0</v>
      </c>
      <c r="BW214" s="67">
        <v>0</v>
      </c>
      <c r="BX214" s="67">
        <v>0</v>
      </c>
      <c r="BY214" s="67">
        <v>0</v>
      </c>
      <c r="BZ214" s="67">
        <v>0</v>
      </c>
      <c r="CA214" s="67">
        <v>0</v>
      </c>
      <c r="CB214" s="67">
        <v>0</v>
      </c>
      <c r="CC214" s="67">
        <v>0</v>
      </c>
      <c r="CD214" s="67">
        <v>0</v>
      </c>
      <c r="CE214" s="67">
        <v>0</v>
      </c>
      <c r="CF214" s="67">
        <v>0</v>
      </c>
      <c r="CG214" s="67">
        <v>0</v>
      </c>
      <c r="CH214" s="67">
        <v>0</v>
      </c>
      <c r="CI214" s="67">
        <v>0</v>
      </c>
      <c r="CJ214" s="67">
        <v>0</v>
      </c>
      <c r="CK214" s="67">
        <v>0</v>
      </c>
      <c r="CL214" s="67">
        <v>0</v>
      </c>
      <c r="CM214" s="67">
        <v>0</v>
      </c>
      <c r="CN214" s="67">
        <v>0</v>
      </c>
      <c r="CO214" s="67">
        <v>0</v>
      </c>
      <c r="CP214" s="67">
        <v>0</v>
      </c>
      <c r="CQ214" s="67">
        <v>0</v>
      </c>
      <c r="CR214" s="67">
        <v>0</v>
      </c>
      <c r="CS214" s="67">
        <v>0</v>
      </c>
      <c r="CT214" s="67">
        <v>0</v>
      </c>
      <c r="CU214" s="67">
        <v>0</v>
      </c>
      <c r="CV214" s="67">
        <v>0</v>
      </c>
      <c r="CW214" s="67">
        <v>0</v>
      </c>
      <c r="CX214" s="94">
        <v>0</v>
      </c>
      <c r="CY214" s="67">
        <v>0</v>
      </c>
      <c r="CZ214" s="67">
        <v>0</v>
      </c>
    </row>
    <row r="215" spans="1:104" s="14" customFormat="1" ht="13.15" customHeight="1" x14ac:dyDescent="0.2">
      <c r="A215" s="81" t="str">
        <f t="shared" si="462"/>
        <v>Paradise Valley Medical Group - Client ID H3240</v>
      </c>
      <c r="B215" s="81" t="str">
        <f t="shared" si="475"/>
        <v xml:space="preserve">PRIME VALUE PLAN (Self-Insured) </v>
      </c>
      <c r="C215" s="81" t="str">
        <f>A215&amp;B215&amp;F215</f>
        <v>Paradise Valley Medical Group - Client ID H3240PRIME VALUE PLAN (Self-Insured) EE &amp; Child(ren)</v>
      </c>
      <c r="D215" s="22"/>
      <c r="E215" s="15"/>
      <c r="F215" s="66" t="s">
        <v>19</v>
      </c>
      <c r="G215" s="67">
        <v>0</v>
      </c>
      <c r="H215" s="152">
        <v>933.8</v>
      </c>
      <c r="I215" s="152">
        <f>+H215-J215</f>
        <v>735.24</v>
      </c>
      <c r="J215" s="152">
        <v>198.56</v>
      </c>
      <c r="K215" s="27"/>
      <c r="L215" s="27"/>
      <c r="M215" s="27"/>
      <c r="N215" s="67">
        <v>0</v>
      </c>
      <c r="O215" s="67">
        <v>0</v>
      </c>
      <c r="P215" s="67">
        <v>0</v>
      </c>
      <c r="Q215" s="67">
        <v>0</v>
      </c>
      <c r="R215" s="67">
        <v>0</v>
      </c>
      <c r="S215" s="67">
        <v>0</v>
      </c>
      <c r="T215" s="67">
        <v>0</v>
      </c>
      <c r="U215" s="67">
        <v>0</v>
      </c>
      <c r="V215" s="67">
        <v>0</v>
      </c>
      <c r="W215" s="67">
        <v>0</v>
      </c>
      <c r="X215" s="67">
        <v>0</v>
      </c>
      <c r="Y215" s="67">
        <v>0</v>
      </c>
      <c r="Z215" s="67">
        <v>0</v>
      </c>
      <c r="AA215" s="67">
        <v>0</v>
      </c>
      <c r="AB215" s="67">
        <v>0</v>
      </c>
      <c r="AC215" s="67">
        <v>0</v>
      </c>
      <c r="AD215" s="67">
        <v>0</v>
      </c>
      <c r="AE215" s="67">
        <v>0</v>
      </c>
      <c r="AF215" s="67">
        <v>0</v>
      </c>
      <c r="AG215" s="67">
        <v>0</v>
      </c>
      <c r="AH215" s="67">
        <v>0</v>
      </c>
      <c r="AI215" s="67">
        <v>0</v>
      </c>
      <c r="AJ215" s="67">
        <v>0</v>
      </c>
      <c r="AK215" s="67">
        <v>0</v>
      </c>
      <c r="AL215" s="67">
        <v>0</v>
      </c>
      <c r="AM215" s="67">
        <v>0</v>
      </c>
      <c r="AN215" s="67">
        <v>0</v>
      </c>
      <c r="AO215" s="67">
        <v>0</v>
      </c>
      <c r="AP215" s="67">
        <v>0</v>
      </c>
      <c r="AQ215" s="67">
        <v>0</v>
      </c>
      <c r="AR215" s="67">
        <v>0</v>
      </c>
      <c r="AS215" s="67">
        <v>0</v>
      </c>
      <c r="AT215" s="67">
        <v>0</v>
      </c>
      <c r="AU215" s="67">
        <v>0</v>
      </c>
      <c r="AV215" s="67">
        <v>0</v>
      </c>
      <c r="AW215" s="67">
        <v>0</v>
      </c>
      <c r="AX215" s="67">
        <v>0</v>
      </c>
      <c r="AY215" s="67">
        <v>0</v>
      </c>
      <c r="AZ215" s="67">
        <v>0</v>
      </c>
      <c r="BA215" s="67">
        <v>0</v>
      </c>
      <c r="BB215" s="67">
        <v>0</v>
      </c>
      <c r="BC215" s="67">
        <v>0</v>
      </c>
      <c r="BD215" s="94">
        <v>0</v>
      </c>
      <c r="BE215" s="67">
        <v>0</v>
      </c>
      <c r="BF215" s="67">
        <v>0</v>
      </c>
      <c r="BG215" s="67">
        <v>0</v>
      </c>
      <c r="BH215" s="67">
        <v>0</v>
      </c>
      <c r="BI215" s="67">
        <v>0</v>
      </c>
      <c r="BJ215" s="67">
        <v>0</v>
      </c>
      <c r="BK215" s="67">
        <v>0</v>
      </c>
      <c r="BL215" s="67">
        <v>0</v>
      </c>
      <c r="BM215" s="67">
        <v>0</v>
      </c>
      <c r="BN215" s="67">
        <v>0</v>
      </c>
      <c r="BO215" s="67">
        <v>0</v>
      </c>
      <c r="BP215" s="67">
        <v>0</v>
      </c>
      <c r="BQ215" s="67">
        <v>0</v>
      </c>
      <c r="BR215" s="67">
        <v>0</v>
      </c>
      <c r="BS215" s="67">
        <v>0</v>
      </c>
      <c r="BT215" s="94">
        <v>0</v>
      </c>
      <c r="BU215" s="94">
        <v>0</v>
      </c>
      <c r="BV215" s="94">
        <v>0</v>
      </c>
      <c r="BW215" s="67">
        <v>0</v>
      </c>
      <c r="BX215" s="67">
        <v>0</v>
      </c>
      <c r="BY215" s="67">
        <v>0</v>
      </c>
      <c r="BZ215" s="67">
        <v>0</v>
      </c>
      <c r="CA215" s="67">
        <v>0</v>
      </c>
      <c r="CB215" s="67">
        <v>0</v>
      </c>
      <c r="CC215" s="67">
        <v>0</v>
      </c>
      <c r="CD215" s="67">
        <v>0</v>
      </c>
      <c r="CE215" s="67">
        <v>0</v>
      </c>
      <c r="CF215" s="67">
        <v>0</v>
      </c>
      <c r="CG215" s="67">
        <v>0</v>
      </c>
      <c r="CH215" s="67">
        <v>0</v>
      </c>
      <c r="CI215" s="67">
        <v>0</v>
      </c>
      <c r="CJ215" s="67">
        <v>0</v>
      </c>
      <c r="CK215" s="67">
        <v>0</v>
      </c>
      <c r="CL215" s="67">
        <v>0</v>
      </c>
      <c r="CM215" s="67">
        <v>0</v>
      </c>
      <c r="CN215" s="67">
        <v>0</v>
      </c>
      <c r="CO215" s="67">
        <v>0</v>
      </c>
      <c r="CP215" s="67">
        <v>0</v>
      </c>
      <c r="CQ215" s="67">
        <v>0</v>
      </c>
      <c r="CR215" s="67">
        <v>0</v>
      </c>
      <c r="CS215" s="67">
        <v>0</v>
      </c>
      <c r="CT215" s="67">
        <v>0</v>
      </c>
      <c r="CU215" s="67">
        <v>0</v>
      </c>
      <c r="CV215" s="67">
        <v>0</v>
      </c>
      <c r="CW215" s="67">
        <v>0</v>
      </c>
      <c r="CX215" s="94">
        <v>0</v>
      </c>
      <c r="CY215" s="67">
        <v>0</v>
      </c>
      <c r="CZ215" s="67">
        <v>0</v>
      </c>
    </row>
    <row r="216" spans="1:104" s="14" customFormat="1" ht="13.15" customHeight="1" x14ac:dyDescent="0.2">
      <c r="A216" s="81" t="str">
        <f t="shared" si="462"/>
        <v>Paradise Valley Medical Group - Client ID H3240</v>
      </c>
      <c r="B216" s="81" t="str">
        <f t="shared" si="475"/>
        <v xml:space="preserve">PRIME VALUE PLAN (Self-Insured) </v>
      </c>
      <c r="C216" s="81" t="str">
        <f>A216&amp;B216&amp;F216</f>
        <v>Paradise Valley Medical Group - Client ID H3240PRIME VALUE PLAN (Self-Insured) EE &amp; Family</v>
      </c>
      <c r="D216" s="22"/>
      <c r="E216" s="15"/>
      <c r="F216" s="66" t="s">
        <v>12</v>
      </c>
      <c r="G216" s="68">
        <v>0</v>
      </c>
      <c r="H216" s="153">
        <v>1556.37</v>
      </c>
      <c r="I216" s="153">
        <f>+H216-J216</f>
        <v>1160.0899999999999</v>
      </c>
      <c r="J216" s="153">
        <v>396.28</v>
      </c>
      <c r="K216" s="134"/>
      <c r="L216" s="134"/>
      <c r="M216" s="134"/>
      <c r="N216" s="68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250">
        <v>0</v>
      </c>
      <c r="BE216" s="68">
        <v>0</v>
      </c>
      <c r="BF216" s="68">
        <v>0</v>
      </c>
      <c r="BG216" s="68">
        <v>0</v>
      </c>
      <c r="BH216" s="68">
        <v>0</v>
      </c>
      <c r="BI216" s="68">
        <v>0</v>
      </c>
      <c r="BJ216" s="68">
        <v>0</v>
      </c>
      <c r="BK216" s="68">
        <v>0</v>
      </c>
      <c r="BL216" s="68">
        <v>0</v>
      </c>
      <c r="BM216" s="68">
        <v>0</v>
      </c>
      <c r="BN216" s="68">
        <v>0</v>
      </c>
      <c r="BO216" s="68">
        <v>0</v>
      </c>
      <c r="BP216" s="68">
        <v>0</v>
      </c>
      <c r="BQ216" s="68">
        <v>0</v>
      </c>
      <c r="BR216" s="68">
        <v>0</v>
      </c>
      <c r="BS216" s="68">
        <v>0</v>
      </c>
      <c r="BT216" s="250">
        <v>0</v>
      </c>
      <c r="BU216" s="250">
        <v>0</v>
      </c>
      <c r="BV216" s="250">
        <v>0</v>
      </c>
      <c r="BW216" s="68">
        <v>0</v>
      </c>
      <c r="BX216" s="68">
        <v>0</v>
      </c>
      <c r="BY216" s="68">
        <v>0</v>
      </c>
      <c r="BZ216" s="68">
        <v>0</v>
      </c>
      <c r="CA216" s="68">
        <v>0</v>
      </c>
      <c r="CB216" s="68">
        <v>0</v>
      </c>
      <c r="CC216" s="68">
        <v>0</v>
      </c>
      <c r="CD216" s="68">
        <v>0</v>
      </c>
      <c r="CE216" s="68">
        <v>0</v>
      </c>
      <c r="CF216" s="68">
        <v>0</v>
      </c>
      <c r="CG216" s="68">
        <v>0</v>
      </c>
      <c r="CH216" s="68">
        <v>0</v>
      </c>
      <c r="CI216" s="68">
        <v>0</v>
      </c>
      <c r="CJ216" s="68">
        <v>0</v>
      </c>
      <c r="CK216" s="68">
        <v>0</v>
      </c>
      <c r="CL216" s="68">
        <v>0</v>
      </c>
      <c r="CM216" s="68">
        <v>0</v>
      </c>
      <c r="CN216" s="68">
        <v>0</v>
      </c>
      <c r="CO216" s="68">
        <v>0</v>
      </c>
      <c r="CP216" s="68">
        <v>0</v>
      </c>
      <c r="CQ216" s="68">
        <v>0</v>
      </c>
      <c r="CR216" s="68">
        <v>0</v>
      </c>
      <c r="CS216" s="68">
        <v>0</v>
      </c>
      <c r="CT216" s="68">
        <v>0</v>
      </c>
      <c r="CU216" s="68">
        <v>0</v>
      </c>
      <c r="CV216" s="68">
        <v>0</v>
      </c>
      <c r="CW216" s="68">
        <v>0</v>
      </c>
      <c r="CX216" s="250">
        <v>0</v>
      </c>
      <c r="CY216" s="68">
        <v>0</v>
      </c>
      <c r="CZ216" s="68">
        <v>0</v>
      </c>
    </row>
    <row r="217" spans="1:104" s="14" customFormat="1" ht="13.15" customHeight="1" x14ac:dyDescent="0.2">
      <c r="A217" s="81" t="str">
        <f t="shared" si="462"/>
        <v>Paradise Valley Medical Group - Client ID H3240</v>
      </c>
      <c r="B217" s="81" t="str">
        <f t="shared" si="475"/>
        <v xml:space="preserve">PRIME VALUE PLAN (Self-Insured) </v>
      </c>
      <c r="C217" s="81"/>
      <c r="D217" s="20"/>
      <c r="E217" s="15"/>
      <c r="F217" s="69" t="s">
        <v>7</v>
      </c>
      <c r="G217" s="67">
        <f>SUM(G213:G216)</f>
        <v>0</v>
      </c>
      <c r="H217" s="70">
        <f>SUMPRODUCT(H213:H216,$G213:$G216)</f>
        <v>0</v>
      </c>
      <c r="I217" s="70">
        <f>SUMPRODUCT(I213:I216,$G213:$G216)</f>
        <v>0</v>
      </c>
      <c r="J217" s="70">
        <f>SUMPRODUCT(J213:J216,$G213:$G216)</f>
        <v>0</v>
      </c>
      <c r="K217" s="34"/>
      <c r="L217" s="34"/>
      <c r="M217" s="34"/>
      <c r="N217" s="67">
        <v>0</v>
      </c>
      <c r="O217" s="67">
        <v>0</v>
      </c>
      <c r="P217" s="67">
        <v>0</v>
      </c>
      <c r="Q217" s="67">
        <v>0</v>
      </c>
      <c r="R217" s="67">
        <v>0</v>
      </c>
      <c r="S217" s="67">
        <f t="shared" ref="S217:X217" si="476">SUM(S213:S216)</f>
        <v>0</v>
      </c>
      <c r="T217" s="67">
        <f t="shared" si="476"/>
        <v>0</v>
      </c>
      <c r="U217" s="67">
        <f t="shared" si="476"/>
        <v>0</v>
      </c>
      <c r="V217" s="67">
        <f t="shared" si="476"/>
        <v>0</v>
      </c>
      <c r="W217" s="67">
        <f t="shared" si="476"/>
        <v>0</v>
      </c>
      <c r="X217" s="67">
        <f t="shared" si="476"/>
        <v>0</v>
      </c>
      <c r="Y217" s="67">
        <f t="shared" ref="Y217:AD217" si="477">SUM(Y213:Y216)</f>
        <v>0</v>
      </c>
      <c r="Z217" s="67">
        <f t="shared" si="477"/>
        <v>0</v>
      </c>
      <c r="AA217" s="67">
        <f t="shared" si="477"/>
        <v>0</v>
      </c>
      <c r="AB217" s="67">
        <f t="shared" si="477"/>
        <v>0</v>
      </c>
      <c r="AC217" s="67">
        <f t="shared" si="477"/>
        <v>0</v>
      </c>
      <c r="AD217" s="67">
        <f t="shared" si="477"/>
        <v>0</v>
      </c>
      <c r="AE217" s="67">
        <f t="shared" ref="AE217:AJ217" si="478">SUM(AE213:AE216)</f>
        <v>0</v>
      </c>
      <c r="AF217" s="67">
        <f t="shared" si="478"/>
        <v>0</v>
      </c>
      <c r="AG217" s="67">
        <f t="shared" si="478"/>
        <v>0</v>
      </c>
      <c r="AH217" s="67">
        <f t="shared" si="478"/>
        <v>0</v>
      </c>
      <c r="AI217" s="67">
        <f t="shared" si="478"/>
        <v>0</v>
      </c>
      <c r="AJ217" s="67">
        <f t="shared" si="478"/>
        <v>0</v>
      </c>
      <c r="AK217" s="67">
        <f t="shared" ref="AK217:AP217" si="479">SUM(AK213:AK216)</f>
        <v>0</v>
      </c>
      <c r="AL217" s="67">
        <f t="shared" si="479"/>
        <v>0</v>
      </c>
      <c r="AM217" s="67">
        <f t="shared" si="479"/>
        <v>0</v>
      </c>
      <c r="AN217" s="67">
        <f t="shared" si="479"/>
        <v>0</v>
      </c>
      <c r="AO217" s="67">
        <f t="shared" si="479"/>
        <v>0</v>
      </c>
      <c r="AP217" s="67">
        <f t="shared" si="479"/>
        <v>0</v>
      </c>
      <c r="AQ217" s="67">
        <f t="shared" ref="AQ217:AV217" si="480">SUM(AQ213:AQ216)</f>
        <v>0</v>
      </c>
      <c r="AR217" s="67">
        <f t="shared" si="480"/>
        <v>0</v>
      </c>
      <c r="AS217" s="67">
        <f t="shared" si="480"/>
        <v>0</v>
      </c>
      <c r="AT217" s="67">
        <f t="shared" si="480"/>
        <v>0</v>
      </c>
      <c r="AU217" s="67">
        <f t="shared" si="480"/>
        <v>0</v>
      </c>
      <c r="AV217" s="67">
        <f t="shared" si="480"/>
        <v>0</v>
      </c>
      <c r="AW217" s="67">
        <f t="shared" ref="AW217:BB217" si="481">SUM(AW213:AW216)</f>
        <v>0</v>
      </c>
      <c r="AX217" s="67">
        <f t="shared" si="481"/>
        <v>0</v>
      </c>
      <c r="AY217" s="67">
        <f t="shared" si="481"/>
        <v>0</v>
      </c>
      <c r="AZ217" s="67">
        <f t="shared" si="481"/>
        <v>0</v>
      </c>
      <c r="BA217" s="67">
        <f t="shared" si="481"/>
        <v>0</v>
      </c>
      <c r="BB217" s="67">
        <f t="shared" si="481"/>
        <v>0</v>
      </c>
      <c r="BC217" s="67">
        <f t="shared" ref="BC217:BH217" si="482">SUM(BC213:BC216)</f>
        <v>0</v>
      </c>
      <c r="BD217" s="94">
        <f t="shared" si="482"/>
        <v>0</v>
      </c>
      <c r="BE217" s="67">
        <f t="shared" si="482"/>
        <v>0</v>
      </c>
      <c r="BF217" s="67">
        <f t="shared" si="482"/>
        <v>0</v>
      </c>
      <c r="BG217" s="67">
        <f t="shared" si="482"/>
        <v>0</v>
      </c>
      <c r="BH217" s="67">
        <f t="shared" si="482"/>
        <v>0</v>
      </c>
      <c r="BI217" s="67">
        <f t="shared" ref="BI217:BN217" si="483">SUM(BI213:BI216)</f>
        <v>0</v>
      </c>
      <c r="BJ217" s="67">
        <f t="shared" si="483"/>
        <v>0</v>
      </c>
      <c r="BK217" s="67">
        <f t="shared" si="483"/>
        <v>0</v>
      </c>
      <c r="BL217" s="67">
        <f t="shared" si="483"/>
        <v>0</v>
      </c>
      <c r="BM217" s="67">
        <f t="shared" si="483"/>
        <v>0</v>
      </c>
      <c r="BN217" s="67">
        <f t="shared" si="483"/>
        <v>0</v>
      </c>
      <c r="BO217" s="67">
        <f>SUM(BO213:BO216)</f>
        <v>0</v>
      </c>
      <c r="BP217" s="67">
        <f>SUM(BP213:BP216)</f>
        <v>0</v>
      </c>
      <c r="BQ217" s="67">
        <f>SUM(BQ213:BQ216)</f>
        <v>0</v>
      </c>
      <c r="BR217" s="67">
        <f>SUM(BR213:BR216)</f>
        <v>0</v>
      </c>
      <c r="BS217" s="67">
        <f>SUM(BS213:BS216)</f>
        <v>0</v>
      </c>
      <c r="BT217" s="94">
        <f t="shared" ref="BT217:BY217" si="484">SUM(BT213:BT216)</f>
        <v>0</v>
      </c>
      <c r="BU217" s="94">
        <f t="shared" si="484"/>
        <v>0</v>
      </c>
      <c r="BV217" s="94">
        <f t="shared" si="484"/>
        <v>0</v>
      </c>
      <c r="BW217" s="67">
        <f t="shared" si="484"/>
        <v>0</v>
      </c>
      <c r="BX217" s="67">
        <f t="shared" si="484"/>
        <v>0</v>
      </c>
      <c r="BY217" s="67">
        <f t="shared" si="484"/>
        <v>0</v>
      </c>
      <c r="BZ217" s="67">
        <f t="shared" ref="BZ217:CE217" si="485">SUM(BZ213:BZ216)</f>
        <v>0</v>
      </c>
      <c r="CA217" s="67">
        <f t="shared" si="485"/>
        <v>0</v>
      </c>
      <c r="CB217" s="67">
        <f t="shared" si="485"/>
        <v>0</v>
      </c>
      <c r="CC217" s="67">
        <f t="shared" si="485"/>
        <v>0</v>
      </c>
      <c r="CD217" s="67">
        <f t="shared" si="485"/>
        <v>0</v>
      </c>
      <c r="CE217" s="67">
        <f t="shared" si="485"/>
        <v>0</v>
      </c>
      <c r="CF217" s="67">
        <f t="shared" ref="CF217:CK217" si="486">SUM(CF213:CF216)</f>
        <v>0</v>
      </c>
      <c r="CG217" s="67">
        <f t="shared" si="486"/>
        <v>0</v>
      </c>
      <c r="CH217" s="67">
        <f t="shared" si="486"/>
        <v>0</v>
      </c>
      <c r="CI217" s="67">
        <f t="shared" si="486"/>
        <v>0</v>
      </c>
      <c r="CJ217" s="67">
        <f t="shared" si="486"/>
        <v>0</v>
      </c>
      <c r="CK217" s="67">
        <f t="shared" si="486"/>
        <v>0</v>
      </c>
      <c r="CL217" s="67">
        <f t="shared" ref="CL217:CQ217" si="487">SUM(CL213:CL216)</f>
        <v>0</v>
      </c>
      <c r="CM217" s="67">
        <f t="shared" si="487"/>
        <v>0</v>
      </c>
      <c r="CN217" s="67">
        <f t="shared" si="487"/>
        <v>0</v>
      </c>
      <c r="CO217" s="67">
        <f t="shared" si="487"/>
        <v>0</v>
      </c>
      <c r="CP217" s="67">
        <f t="shared" si="487"/>
        <v>0</v>
      </c>
      <c r="CQ217" s="67">
        <f t="shared" si="487"/>
        <v>0</v>
      </c>
      <c r="CR217" s="67">
        <f>SUM(CR213:CR216)</f>
        <v>0</v>
      </c>
      <c r="CS217" s="67">
        <f>SUM(CS213:CS216)</f>
        <v>0</v>
      </c>
      <c r="CT217" s="67">
        <f>SUM(CT213:CT216)</f>
        <v>0</v>
      </c>
      <c r="CU217" s="67">
        <v>0</v>
      </c>
      <c r="CV217" s="67">
        <f>SUM(CV213:CV216)</f>
        <v>0</v>
      </c>
      <c r="CW217" s="67">
        <f>SUM(CW213:CW216)</f>
        <v>0</v>
      </c>
      <c r="CX217" s="94">
        <f>SUM(CX213:CX216)</f>
        <v>0</v>
      </c>
      <c r="CY217" s="67">
        <f>SUM(CY213:CY216)</f>
        <v>0</v>
      </c>
      <c r="CZ217" s="67">
        <f>SUM(CZ213:CZ216)</f>
        <v>0</v>
      </c>
    </row>
    <row r="218" spans="1:104" s="14" customFormat="1" ht="13.15" customHeight="1" x14ac:dyDescent="0.2">
      <c r="A218" s="81" t="str">
        <f t="shared" si="462"/>
        <v>Paradise Valley Medical Group - Client ID H3240</v>
      </c>
      <c r="B218" s="81" t="str">
        <f t="shared" si="475"/>
        <v xml:space="preserve">PRIME VALUE PLAN (Self-Insured) </v>
      </c>
      <c r="C218" s="81"/>
      <c r="D218" s="20"/>
      <c r="E218" s="15"/>
      <c r="F218" s="12"/>
      <c r="G218" s="16"/>
      <c r="H218" s="21"/>
      <c r="I218" s="21"/>
      <c r="J218" s="21"/>
      <c r="K218" s="135"/>
      <c r="L218" s="135"/>
      <c r="M218" s="135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</row>
    <row r="219" spans="1:104" ht="13.15" customHeight="1" x14ac:dyDescent="0.2">
      <c r="A219" s="81" t="str">
        <f t="shared" si="462"/>
        <v>Paradise Valley Medical Group - Client ID H3240</v>
      </c>
      <c r="B219" s="81" t="str">
        <f t="shared" si="475"/>
        <v xml:space="preserve">PRIME VALUE PLAN (Self-Insured) </v>
      </c>
      <c r="D219" s="71" t="s">
        <v>8</v>
      </c>
      <c r="E219" s="72"/>
      <c r="F219" s="29" t="s">
        <v>10</v>
      </c>
      <c r="G219" s="30">
        <f>+G211+G217</f>
        <v>4</v>
      </c>
      <c r="H219" s="86">
        <f>H211+H217</f>
        <v>5569.46</v>
      </c>
      <c r="I219" s="86">
        <f>I211+I217</f>
        <v>4898.9800000000005</v>
      </c>
      <c r="J219" s="86">
        <f>J211+J217</f>
        <v>670.47999999999979</v>
      </c>
      <c r="K219" s="136"/>
      <c r="L219" s="136"/>
      <c r="M219" s="136"/>
      <c r="N219" s="30">
        <v>4</v>
      </c>
      <c r="O219" s="30">
        <v>4</v>
      </c>
      <c r="P219" s="30">
        <v>4</v>
      </c>
      <c r="Q219" s="30">
        <v>4</v>
      </c>
      <c r="R219" s="30">
        <v>4</v>
      </c>
      <c r="S219" s="30">
        <f t="shared" ref="S219:X219" si="488">+S211+S217</f>
        <v>4</v>
      </c>
      <c r="T219" s="30">
        <f t="shared" si="488"/>
        <v>4</v>
      </c>
      <c r="U219" s="30">
        <f t="shared" si="488"/>
        <v>4</v>
      </c>
      <c r="V219" s="30">
        <f t="shared" si="488"/>
        <v>4</v>
      </c>
      <c r="W219" s="30">
        <f t="shared" si="488"/>
        <v>4</v>
      </c>
      <c r="X219" s="30">
        <f t="shared" si="488"/>
        <v>4</v>
      </c>
      <c r="Y219" s="30">
        <f t="shared" ref="Y219:AD219" si="489">+Y211+Y217</f>
        <v>4</v>
      </c>
      <c r="Z219" s="30">
        <f t="shared" si="489"/>
        <v>4</v>
      </c>
      <c r="AA219" s="30">
        <f t="shared" si="489"/>
        <v>4</v>
      </c>
      <c r="AB219" s="30">
        <f t="shared" si="489"/>
        <v>4</v>
      </c>
      <c r="AC219" s="30">
        <f t="shared" si="489"/>
        <v>4</v>
      </c>
      <c r="AD219" s="30">
        <f t="shared" si="489"/>
        <v>4</v>
      </c>
      <c r="AE219" s="30">
        <f t="shared" ref="AE219:AJ219" si="490">+AE211+AE217</f>
        <v>4</v>
      </c>
      <c r="AF219" s="30">
        <f t="shared" si="490"/>
        <v>5</v>
      </c>
      <c r="AG219" s="30">
        <f t="shared" si="490"/>
        <v>5</v>
      </c>
      <c r="AH219" s="30">
        <f t="shared" si="490"/>
        <v>5</v>
      </c>
      <c r="AI219" s="30">
        <f t="shared" si="490"/>
        <v>5</v>
      </c>
      <c r="AJ219" s="30">
        <f t="shared" si="490"/>
        <v>6</v>
      </c>
      <c r="AK219" s="30">
        <f t="shared" ref="AK219:AP219" si="491">+AK211+AK217</f>
        <v>6</v>
      </c>
      <c r="AL219" s="30">
        <f t="shared" si="491"/>
        <v>7</v>
      </c>
      <c r="AM219" s="30">
        <f t="shared" si="491"/>
        <v>7</v>
      </c>
      <c r="AN219" s="30">
        <f t="shared" si="491"/>
        <v>6</v>
      </c>
      <c r="AO219" s="30">
        <f t="shared" si="491"/>
        <v>6</v>
      </c>
      <c r="AP219" s="30">
        <f t="shared" si="491"/>
        <v>7</v>
      </c>
      <c r="AQ219" s="30">
        <f t="shared" ref="AQ219:AV219" si="492">+AQ211+AQ217</f>
        <v>5</v>
      </c>
      <c r="AR219" s="30">
        <f t="shared" si="492"/>
        <v>5</v>
      </c>
      <c r="AS219" s="30">
        <f t="shared" si="492"/>
        <v>5</v>
      </c>
      <c r="AT219" s="30">
        <f t="shared" si="492"/>
        <v>6</v>
      </c>
      <c r="AU219" s="30">
        <f t="shared" si="492"/>
        <v>6</v>
      </c>
      <c r="AV219" s="30">
        <f t="shared" si="492"/>
        <v>6</v>
      </c>
      <c r="AW219" s="30">
        <f t="shared" ref="AW219:BB219" si="493">+AW211+AW217</f>
        <v>6</v>
      </c>
      <c r="AX219" s="30">
        <f t="shared" si="493"/>
        <v>6</v>
      </c>
      <c r="AY219" s="30">
        <f t="shared" si="493"/>
        <v>6</v>
      </c>
      <c r="AZ219" s="30">
        <f t="shared" si="493"/>
        <v>6</v>
      </c>
      <c r="BA219" s="30">
        <f t="shared" si="493"/>
        <v>6</v>
      </c>
      <c r="BB219" s="30">
        <f t="shared" si="493"/>
        <v>6</v>
      </c>
      <c r="BC219" s="30">
        <f t="shared" ref="BC219:BH219" si="494">+BC211+BC217</f>
        <v>6</v>
      </c>
      <c r="BD219" s="30">
        <f t="shared" si="494"/>
        <v>6</v>
      </c>
      <c r="BE219" s="30">
        <f t="shared" si="494"/>
        <v>5</v>
      </c>
      <c r="BF219" s="30">
        <f t="shared" si="494"/>
        <v>5</v>
      </c>
      <c r="BG219" s="30">
        <f t="shared" si="494"/>
        <v>5</v>
      </c>
      <c r="BH219" s="30">
        <f t="shared" si="494"/>
        <v>4</v>
      </c>
      <c r="BI219" s="30">
        <f t="shared" ref="BI219:BN219" si="495">+BI211+BI217</f>
        <v>4</v>
      </c>
      <c r="BJ219" s="30">
        <f t="shared" si="495"/>
        <v>4</v>
      </c>
      <c r="BK219" s="30">
        <f t="shared" si="495"/>
        <v>4</v>
      </c>
      <c r="BL219" s="30">
        <f t="shared" si="495"/>
        <v>4</v>
      </c>
      <c r="BM219" s="30">
        <f t="shared" si="495"/>
        <v>4</v>
      </c>
      <c r="BN219" s="30">
        <f t="shared" si="495"/>
        <v>4</v>
      </c>
      <c r="BO219" s="30">
        <f>+BO211+BO217</f>
        <v>4</v>
      </c>
      <c r="BP219" s="30">
        <f>+BP211+BP217</f>
        <v>5</v>
      </c>
      <c r="BQ219" s="30">
        <f>+BQ211+BQ217</f>
        <v>5</v>
      </c>
      <c r="BR219" s="30">
        <f>+BR211+BR217</f>
        <v>5</v>
      </c>
      <c r="BS219" s="30">
        <f>+BS211+BS217</f>
        <v>5</v>
      </c>
      <c r="BT219" s="30">
        <f t="shared" ref="BT219:BY219" si="496">+BT211+BT217</f>
        <v>5</v>
      </c>
      <c r="BU219" s="30">
        <f t="shared" si="496"/>
        <v>5</v>
      </c>
      <c r="BV219" s="30">
        <f t="shared" si="496"/>
        <v>5</v>
      </c>
      <c r="BW219" s="30">
        <f t="shared" si="496"/>
        <v>5</v>
      </c>
      <c r="BX219" s="30">
        <f t="shared" si="496"/>
        <v>5</v>
      </c>
      <c r="BY219" s="30">
        <f t="shared" si="496"/>
        <v>5</v>
      </c>
      <c r="BZ219" s="30">
        <f t="shared" ref="BZ219:CE219" si="497">+BZ211+BZ217</f>
        <v>5</v>
      </c>
      <c r="CA219" s="30">
        <f t="shared" si="497"/>
        <v>5</v>
      </c>
      <c r="CB219" s="30">
        <f t="shared" si="497"/>
        <v>5</v>
      </c>
      <c r="CC219" s="30">
        <f t="shared" si="497"/>
        <v>5</v>
      </c>
      <c r="CD219" s="30">
        <f t="shared" si="497"/>
        <v>5</v>
      </c>
      <c r="CE219" s="30">
        <f t="shared" si="497"/>
        <v>5</v>
      </c>
      <c r="CF219" s="30">
        <f t="shared" ref="CF219:CK219" si="498">+CF211+CF217</f>
        <v>5</v>
      </c>
      <c r="CG219" s="30">
        <f t="shared" si="498"/>
        <v>5</v>
      </c>
      <c r="CH219" s="30">
        <f t="shared" si="498"/>
        <v>5</v>
      </c>
      <c r="CI219" s="30">
        <f t="shared" si="498"/>
        <v>5</v>
      </c>
      <c r="CJ219" s="30">
        <f t="shared" si="498"/>
        <v>5</v>
      </c>
      <c r="CK219" s="30">
        <f t="shared" si="498"/>
        <v>5</v>
      </c>
      <c r="CL219" s="30">
        <f t="shared" ref="CL219:CQ219" si="499">+CL211+CL217</f>
        <v>4</v>
      </c>
      <c r="CM219" s="30">
        <f t="shared" si="499"/>
        <v>5</v>
      </c>
      <c r="CN219" s="30">
        <f t="shared" si="499"/>
        <v>5</v>
      </c>
      <c r="CO219" s="30">
        <f t="shared" si="499"/>
        <v>5</v>
      </c>
      <c r="CP219" s="30">
        <f t="shared" si="499"/>
        <v>5</v>
      </c>
      <c r="CQ219" s="30">
        <f t="shared" si="499"/>
        <v>5</v>
      </c>
      <c r="CR219" s="30">
        <f>+CR211+CR217</f>
        <v>5</v>
      </c>
      <c r="CS219" s="30">
        <f>+CS211+CS217</f>
        <v>4</v>
      </c>
      <c r="CT219" s="30">
        <f>+CT211+CT217</f>
        <v>4</v>
      </c>
      <c r="CU219" s="30">
        <v>4</v>
      </c>
      <c r="CV219" s="30">
        <f>+CV211+CV217</f>
        <v>4</v>
      </c>
      <c r="CW219" s="30">
        <f>+CW211+CW217</f>
        <v>4</v>
      </c>
      <c r="CX219" s="30">
        <f>+CX211+CX217</f>
        <v>4</v>
      </c>
      <c r="CY219" s="30">
        <f>+CY211+CY217</f>
        <v>4</v>
      </c>
      <c r="CZ219" s="30">
        <f>+CZ211+CZ217</f>
        <v>4</v>
      </c>
    </row>
    <row r="220" spans="1:104" ht="13.15" customHeight="1" x14ac:dyDescent="0.2">
      <c r="A220" s="81" t="str">
        <f t="shared" si="462"/>
        <v>Paradise Valley Medical Group - Client ID H3240</v>
      </c>
      <c r="B220" s="81" t="str">
        <f t="shared" si="475"/>
        <v xml:space="preserve">PRIME VALUE PLAN (Self-Insured) </v>
      </c>
      <c r="D220" s="71" t="s">
        <v>9</v>
      </c>
      <c r="E220" s="29"/>
      <c r="F220" s="89"/>
      <c r="G220" s="30"/>
      <c r="H220" s="86">
        <f>H219*12</f>
        <v>66833.52</v>
      </c>
      <c r="I220" s="86">
        <f>I219*12</f>
        <v>58787.760000000009</v>
      </c>
      <c r="J220" s="86">
        <f>J219*12</f>
        <v>8045.7599999999975</v>
      </c>
      <c r="K220" s="136"/>
      <c r="L220" s="136"/>
      <c r="M220" s="136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</row>
    <row r="221" spans="1:104" ht="13.15" customHeight="1" x14ac:dyDescent="0.2">
      <c r="A221" s="81" t="str">
        <f t="shared" si="462"/>
        <v>Paradise Valley Medical Group - Client ID H3240</v>
      </c>
      <c r="B221" s="81" t="str">
        <f t="shared" si="475"/>
        <v xml:space="preserve">PRIME VALUE PLAN (Self-Insured) </v>
      </c>
      <c r="D221" s="28"/>
      <c r="E221" s="90"/>
      <c r="F221" s="91"/>
      <c r="G221" s="91"/>
      <c r="H221" s="92"/>
      <c r="I221" s="92"/>
      <c r="J221" s="92"/>
      <c r="K221" s="132"/>
      <c r="L221" s="132"/>
      <c r="M221" s="132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</row>
    <row r="222" spans="1:104" s="83" customFormat="1" ht="13.15" customHeight="1" x14ac:dyDescent="0.2">
      <c r="A222" s="81" t="str">
        <f>D222</f>
        <v>Sherman Oaks Hospital - Client ID H3180</v>
      </c>
      <c r="B222" s="81" t="str">
        <f t="shared" si="475"/>
        <v xml:space="preserve">PRIME VALUE PLAN (Self-Insured) </v>
      </c>
      <c r="C222" s="81"/>
      <c r="D222" s="76" t="s">
        <v>49</v>
      </c>
      <c r="E222" s="77"/>
      <c r="F222" s="78"/>
      <c r="G222" s="111"/>
      <c r="H222" s="80"/>
      <c r="I222" s="80"/>
      <c r="J222" s="47"/>
      <c r="K222" s="133"/>
      <c r="L222" s="133"/>
      <c r="M222" s="133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</row>
    <row r="223" spans="1:104" ht="13.15" customHeight="1" x14ac:dyDescent="0.2">
      <c r="A223" s="81" t="str">
        <f t="shared" ref="A223:A253" si="500">A222</f>
        <v>Sherman Oaks Hospital - Client ID H3180</v>
      </c>
      <c r="B223" s="81" t="str">
        <f>D223</f>
        <v>PRIME EPO PLAN (Self-Insured)</v>
      </c>
      <c r="C223" s="81" t="str">
        <f>A223&amp;B223&amp;F223</f>
        <v>Sherman Oaks Hospital - Client ID H3180PRIME EPO PLAN (Self-Insured)EE</v>
      </c>
      <c r="D223" s="64" t="str">
        <f>+$D$4</f>
        <v>PRIME EPO PLAN (Self-Insured)</v>
      </c>
      <c r="E223" s="65" t="str">
        <f>E4</f>
        <v>1/1/25 - 12/31/25</v>
      </c>
      <c r="F223" s="66" t="s">
        <v>11</v>
      </c>
      <c r="G223" s="165">
        <v>200</v>
      </c>
      <c r="H223" s="150">
        <v>671</v>
      </c>
      <c r="I223" s="152">
        <f>+H223-J223</f>
        <v>616.83000000000004</v>
      </c>
      <c r="J223" s="152">
        <v>54.17</v>
      </c>
      <c r="K223" s="27"/>
      <c r="L223" s="27"/>
      <c r="M223" s="27"/>
      <c r="N223" s="165">
        <v>268</v>
      </c>
      <c r="O223" s="165">
        <v>271</v>
      </c>
      <c r="P223" s="165">
        <v>269</v>
      </c>
      <c r="Q223" s="165">
        <v>265</v>
      </c>
      <c r="R223" s="165">
        <v>266</v>
      </c>
      <c r="S223" s="165">
        <v>269</v>
      </c>
      <c r="T223" s="165">
        <v>276</v>
      </c>
      <c r="U223" s="165">
        <v>268</v>
      </c>
      <c r="V223" s="165">
        <v>265</v>
      </c>
      <c r="W223" s="165">
        <v>266</v>
      </c>
      <c r="X223" s="165">
        <v>262</v>
      </c>
      <c r="Y223" s="165">
        <v>261</v>
      </c>
      <c r="Z223" s="165">
        <v>284</v>
      </c>
      <c r="AA223" s="165">
        <v>275</v>
      </c>
      <c r="AB223" s="165">
        <v>274</v>
      </c>
      <c r="AC223" s="165">
        <v>278</v>
      </c>
      <c r="AD223" s="165">
        <v>270</v>
      </c>
      <c r="AE223" s="165">
        <v>276</v>
      </c>
      <c r="AF223" s="165">
        <v>274</v>
      </c>
      <c r="AG223" s="165">
        <v>276</v>
      </c>
      <c r="AH223" s="165">
        <v>266</v>
      </c>
      <c r="AI223" s="165">
        <v>268</v>
      </c>
      <c r="AJ223" s="165">
        <v>264</v>
      </c>
      <c r="AK223" s="165">
        <v>262</v>
      </c>
      <c r="AL223" s="165">
        <v>249</v>
      </c>
      <c r="AM223" s="165">
        <v>248</v>
      </c>
      <c r="AN223" s="165">
        <v>248</v>
      </c>
      <c r="AO223" s="165">
        <v>246</v>
      </c>
      <c r="AP223" s="165">
        <v>246</v>
      </c>
      <c r="AQ223" s="165">
        <v>242</v>
      </c>
      <c r="AR223" s="165">
        <v>242</v>
      </c>
      <c r="AS223" s="165">
        <v>242</v>
      </c>
      <c r="AT223" s="165">
        <v>241</v>
      </c>
      <c r="AU223" s="165">
        <v>239</v>
      </c>
      <c r="AV223" s="165">
        <v>238</v>
      </c>
      <c r="AW223" s="165">
        <v>241</v>
      </c>
      <c r="AX223" s="165">
        <v>265</v>
      </c>
      <c r="AY223" s="165">
        <v>262</v>
      </c>
      <c r="AZ223" s="165">
        <v>247</v>
      </c>
      <c r="BA223" s="165">
        <v>232</v>
      </c>
      <c r="BB223" s="165">
        <v>236</v>
      </c>
      <c r="BC223" s="165">
        <v>229</v>
      </c>
      <c r="BD223" s="240">
        <v>230</v>
      </c>
      <c r="BE223" s="165">
        <v>228</v>
      </c>
      <c r="BF223" s="165">
        <v>223</v>
      </c>
      <c r="BG223" s="165">
        <v>219</v>
      </c>
      <c r="BH223" s="165">
        <v>222</v>
      </c>
      <c r="BI223" s="165">
        <v>215</v>
      </c>
      <c r="BJ223" s="165">
        <v>223</v>
      </c>
      <c r="BK223" s="165">
        <v>222</v>
      </c>
      <c r="BL223" s="165">
        <v>215</v>
      </c>
      <c r="BM223" s="165">
        <v>219</v>
      </c>
      <c r="BN223" s="165">
        <v>204</v>
      </c>
      <c r="BO223" s="165">
        <v>196</v>
      </c>
      <c r="BP223" s="165">
        <v>200</v>
      </c>
      <c r="BQ223" s="165">
        <v>200</v>
      </c>
      <c r="BR223" s="165">
        <v>188</v>
      </c>
      <c r="BS223" s="165">
        <v>187</v>
      </c>
      <c r="BT223" s="240">
        <v>188</v>
      </c>
      <c r="BU223" s="240">
        <v>188</v>
      </c>
      <c r="BV223" s="240">
        <v>198</v>
      </c>
      <c r="BW223" s="165">
        <v>197</v>
      </c>
      <c r="BX223" s="165">
        <v>190</v>
      </c>
      <c r="BY223" s="165">
        <v>190</v>
      </c>
      <c r="BZ223" s="165">
        <v>190</v>
      </c>
      <c r="CA223" s="165">
        <v>186</v>
      </c>
      <c r="CB223" s="165">
        <v>184</v>
      </c>
      <c r="CC223" s="165">
        <v>185</v>
      </c>
      <c r="CD223" s="165">
        <v>184</v>
      </c>
      <c r="CE223" s="165">
        <v>180</v>
      </c>
      <c r="CF223" s="165">
        <v>178</v>
      </c>
      <c r="CG223" s="165">
        <v>176</v>
      </c>
      <c r="CH223" s="165">
        <v>193</v>
      </c>
      <c r="CI223" s="165">
        <v>187</v>
      </c>
      <c r="CJ223" s="165">
        <v>189</v>
      </c>
      <c r="CK223" s="165">
        <v>192</v>
      </c>
      <c r="CL223" s="165">
        <v>194</v>
      </c>
      <c r="CM223" s="165">
        <v>195</v>
      </c>
      <c r="CN223" s="165">
        <v>191</v>
      </c>
      <c r="CO223" s="165">
        <v>190</v>
      </c>
      <c r="CP223" s="165">
        <v>188</v>
      </c>
      <c r="CQ223" s="165">
        <v>190</v>
      </c>
      <c r="CR223" s="165">
        <v>188</v>
      </c>
      <c r="CS223" s="165">
        <v>185</v>
      </c>
      <c r="CT223" s="165">
        <v>205</v>
      </c>
      <c r="CU223" s="165">
        <v>206</v>
      </c>
      <c r="CV223" s="165">
        <v>207</v>
      </c>
      <c r="CW223" s="165">
        <v>204</v>
      </c>
      <c r="CX223" s="323">
        <v>200</v>
      </c>
      <c r="CY223" s="165">
        <v>202</v>
      </c>
      <c r="CZ223" s="165">
        <v>200</v>
      </c>
    </row>
    <row r="224" spans="1:104" ht="13.15" customHeight="1" x14ac:dyDescent="0.2">
      <c r="A224" s="81" t="str">
        <f t="shared" si="500"/>
        <v>Sherman Oaks Hospital - Client ID H3180</v>
      </c>
      <c r="B224" s="81" t="str">
        <f>B223</f>
        <v>PRIME EPO PLAN (Self-Insured)</v>
      </c>
      <c r="C224" s="81" t="str">
        <f>A224&amp;B224&amp;F224</f>
        <v>Sherman Oaks Hospital - Client ID H3180PRIME EPO PLAN (Self-Insured)EE &amp; Spouse</v>
      </c>
      <c r="D224" s="22"/>
      <c r="E224" s="15"/>
      <c r="F224" s="66" t="s">
        <v>18</v>
      </c>
      <c r="G224" s="165">
        <v>53</v>
      </c>
      <c r="H224" s="150">
        <v>1409.16</v>
      </c>
      <c r="I224" s="152">
        <f>+H224-J224</f>
        <v>1271.75</v>
      </c>
      <c r="J224" s="152">
        <v>137.41</v>
      </c>
      <c r="K224" s="27"/>
      <c r="L224" s="27"/>
      <c r="M224" s="27"/>
      <c r="N224" s="165">
        <v>48</v>
      </c>
      <c r="O224" s="165">
        <v>47</v>
      </c>
      <c r="P224" s="165">
        <v>46</v>
      </c>
      <c r="Q224" s="165">
        <v>46</v>
      </c>
      <c r="R224" s="165">
        <v>45</v>
      </c>
      <c r="S224" s="165">
        <v>45</v>
      </c>
      <c r="T224" s="165">
        <v>45</v>
      </c>
      <c r="U224" s="165">
        <v>44</v>
      </c>
      <c r="V224" s="165">
        <v>45</v>
      </c>
      <c r="W224" s="165">
        <v>44</v>
      </c>
      <c r="X224" s="165">
        <v>44</v>
      </c>
      <c r="Y224" s="165">
        <v>44</v>
      </c>
      <c r="Z224" s="165">
        <v>45</v>
      </c>
      <c r="AA224" s="165">
        <v>41</v>
      </c>
      <c r="AB224" s="165">
        <v>41</v>
      </c>
      <c r="AC224" s="165">
        <v>45</v>
      </c>
      <c r="AD224" s="165">
        <v>44</v>
      </c>
      <c r="AE224" s="165">
        <v>45</v>
      </c>
      <c r="AF224" s="165">
        <v>47</v>
      </c>
      <c r="AG224" s="165">
        <v>48</v>
      </c>
      <c r="AH224" s="165">
        <v>43</v>
      </c>
      <c r="AI224" s="165">
        <v>43</v>
      </c>
      <c r="AJ224" s="165">
        <v>42</v>
      </c>
      <c r="AK224" s="165">
        <v>42</v>
      </c>
      <c r="AL224" s="165">
        <v>51</v>
      </c>
      <c r="AM224" s="165">
        <v>51</v>
      </c>
      <c r="AN224" s="165">
        <v>47</v>
      </c>
      <c r="AO224" s="165">
        <v>47</v>
      </c>
      <c r="AP224" s="165">
        <v>47</v>
      </c>
      <c r="AQ224" s="165">
        <v>43</v>
      </c>
      <c r="AR224" s="165">
        <v>43</v>
      </c>
      <c r="AS224" s="165">
        <v>43</v>
      </c>
      <c r="AT224" s="165">
        <v>45</v>
      </c>
      <c r="AU224" s="165">
        <v>45</v>
      </c>
      <c r="AV224" s="165">
        <v>46</v>
      </c>
      <c r="AW224" s="165">
        <v>46</v>
      </c>
      <c r="AX224" s="165">
        <v>43</v>
      </c>
      <c r="AY224" s="165">
        <v>42</v>
      </c>
      <c r="AZ224" s="165">
        <v>43</v>
      </c>
      <c r="BA224" s="165">
        <v>44</v>
      </c>
      <c r="BB224" s="165">
        <v>44</v>
      </c>
      <c r="BC224" s="165">
        <v>44</v>
      </c>
      <c r="BD224" s="240">
        <v>43</v>
      </c>
      <c r="BE224" s="165">
        <v>45</v>
      </c>
      <c r="BF224" s="165">
        <v>45</v>
      </c>
      <c r="BG224" s="165">
        <v>43</v>
      </c>
      <c r="BH224" s="165">
        <v>43</v>
      </c>
      <c r="BI224" s="165">
        <v>43</v>
      </c>
      <c r="BJ224" s="165">
        <v>44</v>
      </c>
      <c r="BK224" s="165">
        <v>44</v>
      </c>
      <c r="BL224" s="165">
        <v>44</v>
      </c>
      <c r="BM224" s="165">
        <v>44</v>
      </c>
      <c r="BN224" s="165">
        <v>43</v>
      </c>
      <c r="BO224" s="165">
        <v>43</v>
      </c>
      <c r="BP224" s="165">
        <v>41</v>
      </c>
      <c r="BQ224" s="165">
        <v>43</v>
      </c>
      <c r="BR224" s="165">
        <v>41</v>
      </c>
      <c r="BS224" s="165">
        <v>41</v>
      </c>
      <c r="BT224" s="240">
        <v>42</v>
      </c>
      <c r="BU224" s="240">
        <v>43</v>
      </c>
      <c r="BV224" s="240">
        <v>48</v>
      </c>
      <c r="BW224" s="165">
        <v>49</v>
      </c>
      <c r="BX224" s="165">
        <v>48</v>
      </c>
      <c r="BY224" s="165">
        <v>48</v>
      </c>
      <c r="BZ224" s="165">
        <v>49</v>
      </c>
      <c r="CA224" s="165">
        <v>51</v>
      </c>
      <c r="CB224" s="165">
        <v>49</v>
      </c>
      <c r="CC224" s="165">
        <v>49</v>
      </c>
      <c r="CD224" s="165">
        <v>47</v>
      </c>
      <c r="CE224" s="165">
        <v>48</v>
      </c>
      <c r="CF224" s="165">
        <v>48</v>
      </c>
      <c r="CG224" s="165">
        <v>48</v>
      </c>
      <c r="CH224" s="165">
        <v>47</v>
      </c>
      <c r="CI224" s="165">
        <v>46</v>
      </c>
      <c r="CJ224" s="165">
        <v>49</v>
      </c>
      <c r="CK224" s="165">
        <v>50</v>
      </c>
      <c r="CL224" s="165">
        <v>49</v>
      </c>
      <c r="CM224" s="165">
        <v>50</v>
      </c>
      <c r="CN224" s="165">
        <v>51</v>
      </c>
      <c r="CO224" s="165">
        <v>54</v>
      </c>
      <c r="CP224" s="165">
        <v>54</v>
      </c>
      <c r="CQ224" s="165">
        <v>55</v>
      </c>
      <c r="CR224" s="165">
        <v>54</v>
      </c>
      <c r="CS224" s="165">
        <v>54</v>
      </c>
      <c r="CT224" s="165">
        <v>54</v>
      </c>
      <c r="CU224" s="165">
        <v>53</v>
      </c>
      <c r="CV224" s="165">
        <v>52</v>
      </c>
      <c r="CW224" s="165">
        <v>51</v>
      </c>
      <c r="CX224" s="323">
        <v>52</v>
      </c>
      <c r="CY224" s="165">
        <v>52</v>
      </c>
      <c r="CZ224" s="165">
        <v>53</v>
      </c>
    </row>
    <row r="225" spans="1:104" ht="13.15" customHeight="1" x14ac:dyDescent="0.2">
      <c r="A225" s="81" t="str">
        <f t="shared" si="500"/>
        <v>Sherman Oaks Hospital - Client ID H3180</v>
      </c>
      <c r="B225" s="81" t="str">
        <f>B224</f>
        <v>PRIME EPO PLAN (Self-Insured)</v>
      </c>
      <c r="C225" s="81" t="str">
        <f>A225&amp;B225&amp;F225</f>
        <v>Sherman Oaks Hospital - Client ID H3180PRIME EPO PLAN (Self-Insured)EE &amp; Child(ren)</v>
      </c>
      <c r="D225" s="22"/>
      <c r="E225" s="15"/>
      <c r="F225" s="66" t="s">
        <v>19</v>
      </c>
      <c r="G225" s="165">
        <v>39</v>
      </c>
      <c r="H225" s="150">
        <v>1268.22</v>
      </c>
      <c r="I225" s="152">
        <f>+H225-J225</f>
        <v>1155.79</v>
      </c>
      <c r="J225" s="152">
        <v>112.43</v>
      </c>
      <c r="K225" s="27"/>
      <c r="L225" s="27"/>
      <c r="M225" s="27"/>
      <c r="N225" s="165">
        <v>71</v>
      </c>
      <c r="O225" s="165">
        <v>73</v>
      </c>
      <c r="P225" s="165">
        <v>74</v>
      </c>
      <c r="Q225" s="165">
        <v>77</v>
      </c>
      <c r="R225" s="165">
        <v>80</v>
      </c>
      <c r="S225" s="165">
        <v>79</v>
      </c>
      <c r="T225" s="165">
        <v>79</v>
      </c>
      <c r="U225" s="165">
        <v>79</v>
      </c>
      <c r="V225" s="165">
        <v>79</v>
      </c>
      <c r="W225" s="165">
        <v>80</v>
      </c>
      <c r="X225" s="165">
        <v>81</v>
      </c>
      <c r="Y225" s="165">
        <v>81</v>
      </c>
      <c r="Z225" s="165">
        <v>73</v>
      </c>
      <c r="AA225" s="165">
        <v>73</v>
      </c>
      <c r="AB225" s="165">
        <v>73</v>
      </c>
      <c r="AC225" s="165">
        <v>74</v>
      </c>
      <c r="AD225" s="165">
        <v>76</v>
      </c>
      <c r="AE225" s="165">
        <v>77</v>
      </c>
      <c r="AF225" s="165">
        <v>77</v>
      </c>
      <c r="AG225" s="165">
        <v>77</v>
      </c>
      <c r="AH225" s="165">
        <v>74</v>
      </c>
      <c r="AI225" s="165">
        <v>76</v>
      </c>
      <c r="AJ225" s="165">
        <v>74</v>
      </c>
      <c r="AK225" s="165">
        <v>74</v>
      </c>
      <c r="AL225" s="165">
        <v>80</v>
      </c>
      <c r="AM225" s="165">
        <v>81</v>
      </c>
      <c r="AN225" s="165">
        <v>80</v>
      </c>
      <c r="AO225" s="165">
        <v>78</v>
      </c>
      <c r="AP225" s="165">
        <v>78</v>
      </c>
      <c r="AQ225" s="165">
        <v>76</v>
      </c>
      <c r="AR225" s="165">
        <v>73</v>
      </c>
      <c r="AS225" s="165">
        <v>73</v>
      </c>
      <c r="AT225" s="165">
        <v>69</v>
      </c>
      <c r="AU225" s="165">
        <v>68</v>
      </c>
      <c r="AV225" s="165">
        <v>69</v>
      </c>
      <c r="AW225" s="165">
        <v>67</v>
      </c>
      <c r="AX225" s="165">
        <v>62</v>
      </c>
      <c r="AY225" s="165">
        <v>60</v>
      </c>
      <c r="AZ225" s="165">
        <v>57</v>
      </c>
      <c r="BA225" s="165">
        <v>58</v>
      </c>
      <c r="BB225" s="165">
        <v>59</v>
      </c>
      <c r="BC225" s="165">
        <v>57</v>
      </c>
      <c r="BD225" s="240">
        <v>55</v>
      </c>
      <c r="BE225" s="165">
        <v>55</v>
      </c>
      <c r="BF225" s="165">
        <v>56</v>
      </c>
      <c r="BG225" s="165">
        <v>56</v>
      </c>
      <c r="BH225" s="165">
        <v>54</v>
      </c>
      <c r="BI225" s="165">
        <v>51</v>
      </c>
      <c r="BJ225" s="165">
        <v>58</v>
      </c>
      <c r="BK225" s="165">
        <v>62</v>
      </c>
      <c r="BL225" s="165">
        <v>61</v>
      </c>
      <c r="BM225" s="165">
        <v>60</v>
      </c>
      <c r="BN225" s="165">
        <v>57</v>
      </c>
      <c r="BO225" s="165">
        <v>57</v>
      </c>
      <c r="BP225" s="165">
        <v>58</v>
      </c>
      <c r="BQ225" s="165">
        <v>58</v>
      </c>
      <c r="BR225" s="165">
        <v>54</v>
      </c>
      <c r="BS225" s="165">
        <v>52</v>
      </c>
      <c r="BT225" s="240">
        <v>55</v>
      </c>
      <c r="BU225" s="240">
        <v>53</v>
      </c>
      <c r="BV225" s="240">
        <v>55</v>
      </c>
      <c r="BW225" s="165">
        <v>55</v>
      </c>
      <c r="BX225" s="165">
        <v>54</v>
      </c>
      <c r="BY225" s="165">
        <v>54</v>
      </c>
      <c r="BZ225" s="165">
        <v>50</v>
      </c>
      <c r="CA225" s="165">
        <v>50</v>
      </c>
      <c r="CB225" s="165">
        <v>54</v>
      </c>
      <c r="CC225" s="165">
        <v>54</v>
      </c>
      <c r="CD225" s="165">
        <v>52</v>
      </c>
      <c r="CE225" s="165">
        <v>51</v>
      </c>
      <c r="CF225" s="165">
        <v>50</v>
      </c>
      <c r="CG225" s="165">
        <v>47</v>
      </c>
      <c r="CH225" s="165">
        <v>47</v>
      </c>
      <c r="CI225" s="165">
        <v>44</v>
      </c>
      <c r="CJ225" s="165">
        <v>42</v>
      </c>
      <c r="CK225" s="165">
        <v>42</v>
      </c>
      <c r="CL225" s="165">
        <v>41</v>
      </c>
      <c r="CM225" s="165">
        <v>41</v>
      </c>
      <c r="CN225" s="165">
        <v>41</v>
      </c>
      <c r="CO225" s="165">
        <v>40</v>
      </c>
      <c r="CP225" s="165">
        <v>39</v>
      </c>
      <c r="CQ225" s="165">
        <v>39</v>
      </c>
      <c r="CR225" s="165">
        <v>41</v>
      </c>
      <c r="CS225" s="165">
        <v>40</v>
      </c>
      <c r="CT225" s="165">
        <v>44</v>
      </c>
      <c r="CU225" s="165">
        <v>43</v>
      </c>
      <c r="CV225" s="165">
        <v>43</v>
      </c>
      <c r="CW225" s="165">
        <v>42</v>
      </c>
      <c r="CX225" s="323">
        <v>40</v>
      </c>
      <c r="CY225" s="165">
        <v>40</v>
      </c>
      <c r="CZ225" s="165">
        <v>39</v>
      </c>
    </row>
    <row r="226" spans="1:104" ht="13.15" customHeight="1" x14ac:dyDescent="0.2">
      <c r="A226" s="81" t="str">
        <f t="shared" si="500"/>
        <v>Sherman Oaks Hospital - Client ID H3180</v>
      </c>
      <c r="B226" s="81" t="str">
        <f>B225</f>
        <v>PRIME EPO PLAN (Self-Insured)</v>
      </c>
      <c r="C226" s="81" t="str">
        <f>A226&amp;B226&amp;F226</f>
        <v>Sherman Oaks Hospital - Client ID H3180PRIME EPO PLAN (Self-Insured)EE &amp; Family</v>
      </c>
      <c r="D226" s="22"/>
      <c r="E226" s="15"/>
      <c r="F226" s="66" t="s">
        <v>12</v>
      </c>
      <c r="G226" s="166">
        <v>38</v>
      </c>
      <c r="H226" s="151">
        <v>2113.73</v>
      </c>
      <c r="I226" s="153">
        <f>+H226-J226</f>
        <v>1832.66</v>
      </c>
      <c r="J226" s="153">
        <v>281.07</v>
      </c>
      <c r="K226" s="134"/>
      <c r="L226" s="134"/>
      <c r="M226" s="134"/>
      <c r="N226" s="166">
        <v>60</v>
      </c>
      <c r="O226" s="166">
        <v>57</v>
      </c>
      <c r="P226" s="166">
        <v>56</v>
      </c>
      <c r="Q226" s="166">
        <v>54</v>
      </c>
      <c r="R226" s="166">
        <v>54</v>
      </c>
      <c r="S226" s="166">
        <v>57</v>
      </c>
      <c r="T226" s="166">
        <v>58</v>
      </c>
      <c r="U226" s="166">
        <v>57</v>
      </c>
      <c r="V226" s="166">
        <v>58</v>
      </c>
      <c r="W226" s="166">
        <v>58</v>
      </c>
      <c r="X226" s="166">
        <v>57</v>
      </c>
      <c r="Y226" s="166">
        <v>56</v>
      </c>
      <c r="Z226" s="166">
        <v>56</v>
      </c>
      <c r="AA226" s="166">
        <v>55</v>
      </c>
      <c r="AB226" s="166">
        <v>55</v>
      </c>
      <c r="AC226" s="166">
        <v>57</v>
      </c>
      <c r="AD226" s="166">
        <v>55</v>
      </c>
      <c r="AE226" s="166">
        <v>54</v>
      </c>
      <c r="AF226" s="166">
        <v>53</v>
      </c>
      <c r="AG226" s="166">
        <v>53</v>
      </c>
      <c r="AH226" s="166">
        <v>52</v>
      </c>
      <c r="AI226" s="166">
        <v>53</v>
      </c>
      <c r="AJ226" s="166">
        <v>50</v>
      </c>
      <c r="AK226" s="166">
        <v>51</v>
      </c>
      <c r="AL226" s="166">
        <v>49</v>
      </c>
      <c r="AM226" s="166">
        <v>50</v>
      </c>
      <c r="AN226" s="166">
        <v>50</v>
      </c>
      <c r="AO226" s="166">
        <v>50</v>
      </c>
      <c r="AP226" s="166">
        <v>50</v>
      </c>
      <c r="AQ226" s="166">
        <v>49</v>
      </c>
      <c r="AR226" s="166">
        <v>47</v>
      </c>
      <c r="AS226" s="166">
        <v>47</v>
      </c>
      <c r="AT226" s="166">
        <v>46</v>
      </c>
      <c r="AU226" s="166">
        <v>48</v>
      </c>
      <c r="AV226" s="166">
        <v>49</v>
      </c>
      <c r="AW226" s="166">
        <v>46</v>
      </c>
      <c r="AX226" s="166">
        <v>43</v>
      </c>
      <c r="AY226" s="166">
        <v>42</v>
      </c>
      <c r="AZ226" s="166">
        <v>46</v>
      </c>
      <c r="BA226" s="166">
        <v>46</v>
      </c>
      <c r="BB226" s="166">
        <v>47</v>
      </c>
      <c r="BC226" s="166">
        <v>46</v>
      </c>
      <c r="BD226" s="241">
        <v>47</v>
      </c>
      <c r="BE226" s="166">
        <v>46</v>
      </c>
      <c r="BF226" s="166">
        <v>46</v>
      </c>
      <c r="BG226" s="166">
        <v>44</v>
      </c>
      <c r="BH226" s="166">
        <v>43</v>
      </c>
      <c r="BI226" s="166">
        <v>43</v>
      </c>
      <c r="BJ226" s="166">
        <v>45</v>
      </c>
      <c r="BK226" s="166">
        <v>46</v>
      </c>
      <c r="BL226" s="166">
        <v>43</v>
      </c>
      <c r="BM226" s="166">
        <v>40</v>
      </c>
      <c r="BN226" s="166">
        <v>39</v>
      </c>
      <c r="BO226" s="166">
        <v>38</v>
      </c>
      <c r="BP226" s="166">
        <v>38</v>
      </c>
      <c r="BQ226" s="166">
        <v>40</v>
      </c>
      <c r="BR226" s="166">
        <v>37</v>
      </c>
      <c r="BS226" s="166">
        <v>38</v>
      </c>
      <c r="BT226" s="241">
        <v>38</v>
      </c>
      <c r="BU226" s="241">
        <v>36</v>
      </c>
      <c r="BV226" s="241">
        <v>39</v>
      </c>
      <c r="BW226" s="166">
        <v>40</v>
      </c>
      <c r="BX226" s="166">
        <v>40</v>
      </c>
      <c r="BY226" s="166">
        <v>40</v>
      </c>
      <c r="BZ226" s="166">
        <v>39</v>
      </c>
      <c r="CA226" s="166">
        <v>39</v>
      </c>
      <c r="CB226" s="166">
        <v>38</v>
      </c>
      <c r="CC226" s="166">
        <v>38</v>
      </c>
      <c r="CD226" s="166">
        <v>39</v>
      </c>
      <c r="CE226" s="166">
        <v>39</v>
      </c>
      <c r="CF226" s="166">
        <v>39</v>
      </c>
      <c r="CG226" s="166">
        <v>38</v>
      </c>
      <c r="CH226" s="166">
        <v>40</v>
      </c>
      <c r="CI226" s="166">
        <v>39</v>
      </c>
      <c r="CJ226" s="166">
        <v>39</v>
      </c>
      <c r="CK226" s="166">
        <v>38</v>
      </c>
      <c r="CL226" s="166">
        <v>39</v>
      </c>
      <c r="CM226" s="166">
        <v>40</v>
      </c>
      <c r="CN226" s="166">
        <v>43</v>
      </c>
      <c r="CO226" s="166">
        <v>40</v>
      </c>
      <c r="CP226" s="166">
        <v>40</v>
      </c>
      <c r="CQ226" s="166">
        <v>38</v>
      </c>
      <c r="CR226" s="166">
        <v>38</v>
      </c>
      <c r="CS226" s="166">
        <v>39</v>
      </c>
      <c r="CT226" s="166">
        <v>34</v>
      </c>
      <c r="CU226" s="166">
        <v>35</v>
      </c>
      <c r="CV226" s="166">
        <v>35</v>
      </c>
      <c r="CW226" s="166">
        <v>36</v>
      </c>
      <c r="CX226" s="324">
        <v>36</v>
      </c>
      <c r="CY226" s="166">
        <v>38</v>
      </c>
      <c r="CZ226" s="166">
        <v>38</v>
      </c>
    </row>
    <row r="227" spans="1:104" ht="13.15" customHeight="1" x14ac:dyDescent="0.2">
      <c r="A227" s="81" t="str">
        <f t="shared" si="500"/>
        <v>Sherman Oaks Hospital - Client ID H3180</v>
      </c>
      <c r="B227" s="81" t="str">
        <f>B226</f>
        <v>PRIME EPO PLAN (Self-Insured)</v>
      </c>
      <c r="D227" s="20"/>
      <c r="E227" s="15"/>
      <c r="F227" s="69" t="s">
        <v>7</v>
      </c>
      <c r="G227" s="67">
        <f>SUM(G223:G226)</f>
        <v>330</v>
      </c>
      <c r="H227" s="70">
        <f>SUMPRODUCT(H223:H226,$G223:$G226)</f>
        <v>338667.8</v>
      </c>
      <c r="I227" s="70">
        <f>SUMPRODUCT(I223:I226,$G223:$G226)</f>
        <v>305485.64</v>
      </c>
      <c r="J227" s="70">
        <f>SUMPRODUCT(J223:J226,$G223:$G226)</f>
        <v>33182.160000000003</v>
      </c>
      <c r="K227" s="34"/>
      <c r="L227" s="34"/>
      <c r="M227" s="34"/>
      <c r="N227" s="67">
        <v>447</v>
      </c>
      <c r="O227" s="67">
        <v>448</v>
      </c>
      <c r="P227" s="67">
        <v>445</v>
      </c>
      <c r="Q227" s="67">
        <v>442</v>
      </c>
      <c r="R227" s="67">
        <v>445</v>
      </c>
      <c r="S227" s="67">
        <f t="shared" ref="S227:X227" si="501">SUM(S223:S226)</f>
        <v>450</v>
      </c>
      <c r="T227" s="67">
        <f t="shared" si="501"/>
        <v>458</v>
      </c>
      <c r="U227" s="67">
        <f t="shared" si="501"/>
        <v>448</v>
      </c>
      <c r="V227" s="67">
        <f t="shared" si="501"/>
        <v>447</v>
      </c>
      <c r="W227" s="67">
        <f t="shared" si="501"/>
        <v>448</v>
      </c>
      <c r="X227" s="67">
        <f t="shared" si="501"/>
        <v>444</v>
      </c>
      <c r="Y227" s="67">
        <f t="shared" ref="Y227:AD227" si="502">SUM(Y223:Y226)</f>
        <v>442</v>
      </c>
      <c r="Z227" s="67">
        <f t="shared" si="502"/>
        <v>458</v>
      </c>
      <c r="AA227" s="67">
        <f t="shared" si="502"/>
        <v>444</v>
      </c>
      <c r="AB227" s="67">
        <f t="shared" si="502"/>
        <v>443</v>
      </c>
      <c r="AC227" s="67">
        <f t="shared" si="502"/>
        <v>454</v>
      </c>
      <c r="AD227" s="67">
        <f t="shared" si="502"/>
        <v>445</v>
      </c>
      <c r="AE227" s="67">
        <f t="shared" ref="AE227:AJ227" si="503">SUM(AE223:AE226)</f>
        <v>452</v>
      </c>
      <c r="AF227" s="67">
        <f t="shared" si="503"/>
        <v>451</v>
      </c>
      <c r="AG227" s="67">
        <f t="shared" si="503"/>
        <v>454</v>
      </c>
      <c r="AH227" s="67">
        <f t="shared" si="503"/>
        <v>435</v>
      </c>
      <c r="AI227" s="67">
        <f t="shared" si="503"/>
        <v>440</v>
      </c>
      <c r="AJ227" s="67">
        <f t="shared" si="503"/>
        <v>430</v>
      </c>
      <c r="AK227" s="67">
        <f t="shared" ref="AK227:AP227" si="504">SUM(AK223:AK226)</f>
        <v>429</v>
      </c>
      <c r="AL227" s="67">
        <f t="shared" si="504"/>
        <v>429</v>
      </c>
      <c r="AM227" s="67">
        <f t="shared" si="504"/>
        <v>430</v>
      </c>
      <c r="AN227" s="67">
        <f t="shared" si="504"/>
        <v>425</v>
      </c>
      <c r="AO227" s="67">
        <f t="shared" si="504"/>
        <v>421</v>
      </c>
      <c r="AP227" s="67">
        <f t="shared" si="504"/>
        <v>421</v>
      </c>
      <c r="AQ227" s="67">
        <f t="shared" ref="AQ227:AV227" si="505">SUM(AQ223:AQ226)</f>
        <v>410</v>
      </c>
      <c r="AR227" s="67">
        <f t="shared" si="505"/>
        <v>405</v>
      </c>
      <c r="AS227" s="67">
        <f t="shared" si="505"/>
        <v>405</v>
      </c>
      <c r="AT227" s="67">
        <f t="shared" si="505"/>
        <v>401</v>
      </c>
      <c r="AU227" s="67">
        <f t="shared" si="505"/>
        <v>400</v>
      </c>
      <c r="AV227" s="67">
        <f t="shared" si="505"/>
        <v>402</v>
      </c>
      <c r="AW227" s="67">
        <f t="shared" ref="AW227:BB227" si="506">SUM(AW223:AW226)</f>
        <v>400</v>
      </c>
      <c r="AX227" s="67">
        <f t="shared" si="506"/>
        <v>413</v>
      </c>
      <c r="AY227" s="67">
        <f t="shared" si="506"/>
        <v>406</v>
      </c>
      <c r="AZ227" s="67">
        <f t="shared" si="506"/>
        <v>393</v>
      </c>
      <c r="BA227" s="67">
        <f t="shared" si="506"/>
        <v>380</v>
      </c>
      <c r="BB227" s="67">
        <f t="shared" si="506"/>
        <v>386</v>
      </c>
      <c r="BC227" s="67">
        <f t="shared" ref="BC227:BH227" si="507">SUM(BC223:BC226)</f>
        <v>376</v>
      </c>
      <c r="BD227" s="94">
        <f t="shared" si="507"/>
        <v>375</v>
      </c>
      <c r="BE227" s="67">
        <f t="shared" si="507"/>
        <v>374</v>
      </c>
      <c r="BF227" s="67">
        <f t="shared" si="507"/>
        <v>370</v>
      </c>
      <c r="BG227" s="67">
        <f t="shared" si="507"/>
        <v>362</v>
      </c>
      <c r="BH227" s="67">
        <f t="shared" si="507"/>
        <v>362</v>
      </c>
      <c r="BI227" s="67">
        <f t="shared" ref="BI227:BN227" si="508">SUM(BI223:BI226)</f>
        <v>352</v>
      </c>
      <c r="BJ227" s="67">
        <f t="shared" si="508"/>
        <v>370</v>
      </c>
      <c r="BK227" s="67">
        <f t="shared" si="508"/>
        <v>374</v>
      </c>
      <c r="BL227" s="67">
        <f t="shared" si="508"/>
        <v>363</v>
      </c>
      <c r="BM227" s="67">
        <f t="shared" si="508"/>
        <v>363</v>
      </c>
      <c r="BN227" s="67">
        <f t="shared" si="508"/>
        <v>343</v>
      </c>
      <c r="BO227" s="67">
        <f>SUM(BO223:BO226)</f>
        <v>334</v>
      </c>
      <c r="BP227" s="67">
        <f>SUM(BP223:BP226)</f>
        <v>337</v>
      </c>
      <c r="BQ227" s="67">
        <f>SUM(BQ223:BQ226)</f>
        <v>341</v>
      </c>
      <c r="BR227" s="67">
        <f>SUM(BR223:BR226)</f>
        <v>320</v>
      </c>
      <c r="BS227" s="67">
        <f>SUM(BS223:BS226)</f>
        <v>318</v>
      </c>
      <c r="BT227" s="94">
        <f t="shared" ref="BT227:BY227" si="509">SUM(BT223:BT226)</f>
        <v>323</v>
      </c>
      <c r="BU227" s="94">
        <f t="shared" si="509"/>
        <v>320</v>
      </c>
      <c r="BV227" s="94">
        <f t="shared" si="509"/>
        <v>340</v>
      </c>
      <c r="BW227" s="67">
        <f t="shared" si="509"/>
        <v>341</v>
      </c>
      <c r="BX227" s="67">
        <f t="shared" si="509"/>
        <v>332</v>
      </c>
      <c r="BY227" s="67">
        <f t="shared" si="509"/>
        <v>332</v>
      </c>
      <c r="BZ227" s="67">
        <f t="shared" ref="BZ227:CE227" si="510">SUM(BZ223:BZ226)</f>
        <v>328</v>
      </c>
      <c r="CA227" s="67">
        <f t="shared" si="510"/>
        <v>326</v>
      </c>
      <c r="CB227" s="67">
        <f t="shared" si="510"/>
        <v>325</v>
      </c>
      <c r="CC227" s="67">
        <f t="shared" si="510"/>
        <v>326</v>
      </c>
      <c r="CD227" s="67">
        <f t="shared" si="510"/>
        <v>322</v>
      </c>
      <c r="CE227" s="67">
        <f t="shared" si="510"/>
        <v>318</v>
      </c>
      <c r="CF227" s="67">
        <f t="shared" ref="CF227:CK227" si="511">SUM(CF223:CF226)</f>
        <v>315</v>
      </c>
      <c r="CG227" s="67">
        <f t="shared" si="511"/>
        <v>309</v>
      </c>
      <c r="CH227" s="67">
        <f t="shared" si="511"/>
        <v>327</v>
      </c>
      <c r="CI227" s="67">
        <f t="shared" si="511"/>
        <v>316</v>
      </c>
      <c r="CJ227" s="67">
        <f t="shared" si="511"/>
        <v>319</v>
      </c>
      <c r="CK227" s="67">
        <f t="shared" si="511"/>
        <v>322</v>
      </c>
      <c r="CL227" s="67">
        <f t="shared" ref="CL227:CQ227" si="512">SUM(CL223:CL226)</f>
        <v>323</v>
      </c>
      <c r="CM227" s="67">
        <f t="shared" si="512"/>
        <v>326</v>
      </c>
      <c r="CN227" s="67">
        <f t="shared" si="512"/>
        <v>326</v>
      </c>
      <c r="CO227" s="67">
        <f t="shared" si="512"/>
        <v>324</v>
      </c>
      <c r="CP227" s="67">
        <f t="shared" si="512"/>
        <v>321</v>
      </c>
      <c r="CQ227" s="67">
        <f t="shared" si="512"/>
        <v>322</v>
      </c>
      <c r="CR227" s="67">
        <f>SUM(CR223:CR226)</f>
        <v>321</v>
      </c>
      <c r="CS227" s="67">
        <f>SUM(CS223:CS226)</f>
        <v>318</v>
      </c>
      <c r="CT227" s="67">
        <f>SUM(CT223:CT226)</f>
        <v>337</v>
      </c>
      <c r="CU227" s="67">
        <v>337</v>
      </c>
      <c r="CV227" s="67">
        <f>SUM(CV223:CV226)</f>
        <v>337</v>
      </c>
      <c r="CW227" s="67">
        <f>SUM(CW223:CW226)</f>
        <v>333</v>
      </c>
      <c r="CX227" s="94">
        <f>SUM(CX223:CX226)</f>
        <v>328</v>
      </c>
      <c r="CY227" s="67">
        <f>SUM(CY223:CY226)</f>
        <v>332</v>
      </c>
      <c r="CZ227" s="67">
        <f>SUM(CZ223:CZ226)</f>
        <v>330</v>
      </c>
    </row>
    <row r="228" spans="1:104" s="14" customFormat="1" ht="13.15" customHeight="1" x14ac:dyDescent="0.2">
      <c r="A228" s="81" t="str">
        <f t="shared" si="500"/>
        <v>Sherman Oaks Hospital - Client ID H3180</v>
      </c>
      <c r="B228" s="81" t="str">
        <f>B227</f>
        <v>PRIME EPO PLAN (Self-Insured)</v>
      </c>
      <c r="C228" s="81"/>
      <c r="D228" s="20"/>
      <c r="E228" s="15"/>
      <c r="F228" s="12"/>
      <c r="G228" s="16"/>
      <c r="H228" s="21"/>
      <c r="I228" s="21"/>
      <c r="J228" s="21"/>
      <c r="K228" s="135"/>
      <c r="L228" s="135"/>
      <c r="M228" s="135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</row>
    <row r="229" spans="1:104" s="14" customFormat="1" ht="13.15" customHeight="1" x14ac:dyDescent="0.2">
      <c r="A229" s="81" t="str">
        <f t="shared" si="500"/>
        <v>Sherman Oaks Hospital - Client ID H3180</v>
      </c>
      <c r="B229" s="81" t="str">
        <f>D229</f>
        <v xml:space="preserve">PRIME VALUE PLAN (Self-Insured) </v>
      </c>
      <c r="C229" s="81" t="str">
        <f>A229&amp;B229&amp;F229</f>
        <v>Sherman Oaks Hospital - Client ID H3180PRIME VALUE PLAN (Self-Insured) EE</v>
      </c>
      <c r="D229" s="64" t="s">
        <v>22</v>
      </c>
      <c r="E229" s="65" t="str">
        <f>E4</f>
        <v>1/1/25 - 12/31/25</v>
      </c>
      <c r="F229" s="66" t="s">
        <v>11</v>
      </c>
      <c r="G229" s="165">
        <v>29</v>
      </c>
      <c r="H229" s="152">
        <v>518.77</v>
      </c>
      <c r="I229" s="152">
        <f>+H229-J229</f>
        <v>405.57</v>
      </c>
      <c r="J229" s="152">
        <v>113.2</v>
      </c>
      <c r="K229" s="27"/>
      <c r="L229" s="27"/>
      <c r="M229" s="27"/>
      <c r="N229" s="165">
        <v>29</v>
      </c>
      <c r="O229" s="165">
        <v>29</v>
      </c>
      <c r="P229" s="165">
        <v>32</v>
      </c>
      <c r="Q229" s="165">
        <v>28</v>
      </c>
      <c r="R229" s="165">
        <v>28</v>
      </c>
      <c r="S229" s="165">
        <v>28</v>
      </c>
      <c r="T229" s="165">
        <v>29</v>
      </c>
      <c r="U229" s="165">
        <v>27</v>
      </c>
      <c r="V229" s="165">
        <v>28</v>
      </c>
      <c r="W229" s="165">
        <v>27</v>
      </c>
      <c r="X229" s="165">
        <v>30</v>
      </c>
      <c r="Y229" s="165">
        <v>28</v>
      </c>
      <c r="Z229" s="165">
        <v>28</v>
      </c>
      <c r="AA229" s="165">
        <v>28</v>
      </c>
      <c r="AB229" s="165">
        <v>28</v>
      </c>
      <c r="AC229" s="165">
        <v>26</v>
      </c>
      <c r="AD229" s="165">
        <v>28</v>
      </c>
      <c r="AE229" s="165">
        <v>29</v>
      </c>
      <c r="AF229" s="165">
        <v>28</v>
      </c>
      <c r="AG229" s="165">
        <v>28</v>
      </c>
      <c r="AH229" s="165">
        <v>28</v>
      </c>
      <c r="AI229" s="165">
        <v>28</v>
      </c>
      <c r="AJ229" s="165">
        <v>28</v>
      </c>
      <c r="AK229" s="165">
        <v>28</v>
      </c>
      <c r="AL229" s="165">
        <v>25</v>
      </c>
      <c r="AM229" s="165">
        <v>25</v>
      </c>
      <c r="AN229" s="165">
        <v>26</v>
      </c>
      <c r="AO229" s="165">
        <v>26</v>
      </c>
      <c r="AP229" s="165">
        <v>26</v>
      </c>
      <c r="AQ229" s="165">
        <v>27</v>
      </c>
      <c r="AR229" s="165">
        <v>26</v>
      </c>
      <c r="AS229" s="165">
        <v>26</v>
      </c>
      <c r="AT229" s="165">
        <v>27</v>
      </c>
      <c r="AU229" s="165">
        <v>28</v>
      </c>
      <c r="AV229" s="165">
        <v>30</v>
      </c>
      <c r="AW229" s="165">
        <v>31</v>
      </c>
      <c r="AX229" s="165">
        <v>32</v>
      </c>
      <c r="AY229" s="165">
        <v>32</v>
      </c>
      <c r="AZ229" s="165">
        <v>30</v>
      </c>
      <c r="BA229" s="165">
        <v>29</v>
      </c>
      <c r="BB229" s="165">
        <v>31</v>
      </c>
      <c r="BC229" s="165">
        <v>30</v>
      </c>
      <c r="BD229" s="240">
        <v>30</v>
      </c>
      <c r="BE229" s="165">
        <v>30</v>
      </c>
      <c r="BF229" s="165">
        <v>30</v>
      </c>
      <c r="BG229" s="165">
        <v>28</v>
      </c>
      <c r="BH229" s="165">
        <v>24</v>
      </c>
      <c r="BI229" s="165">
        <v>27</v>
      </c>
      <c r="BJ229" s="165">
        <v>27</v>
      </c>
      <c r="BK229" s="165">
        <v>27</v>
      </c>
      <c r="BL229" s="165">
        <v>26</v>
      </c>
      <c r="BM229" s="165">
        <v>25</v>
      </c>
      <c r="BN229" s="165">
        <v>24</v>
      </c>
      <c r="BO229" s="165">
        <v>26</v>
      </c>
      <c r="BP229" s="165">
        <v>26</v>
      </c>
      <c r="BQ229" s="165">
        <v>27</v>
      </c>
      <c r="BR229" s="165">
        <v>24</v>
      </c>
      <c r="BS229" s="165">
        <v>28</v>
      </c>
      <c r="BT229" s="240">
        <v>28</v>
      </c>
      <c r="BU229" s="240">
        <v>28</v>
      </c>
      <c r="BV229" s="240">
        <v>31</v>
      </c>
      <c r="BW229" s="165">
        <v>31</v>
      </c>
      <c r="BX229" s="165">
        <v>29</v>
      </c>
      <c r="BY229" s="165">
        <v>29</v>
      </c>
      <c r="BZ229" s="165">
        <v>32</v>
      </c>
      <c r="CA229" s="165">
        <v>34</v>
      </c>
      <c r="CB229" s="165">
        <v>33</v>
      </c>
      <c r="CC229" s="165">
        <v>34</v>
      </c>
      <c r="CD229" s="165">
        <v>32</v>
      </c>
      <c r="CE229" s="165">
        <v>32</v>
      </c>
      <c r="CF229" s="165">
        <v>32</v>
      </c>
      <c r="CG229" s="165">
        <v>29</v>
      </c>
      <c r="CH229" s="165">
        <v>27</v>
      </c>
      <c r="CI229" s="165">
        <v>26</v>
      </c>
      <c r="CJ229" s="165">
        <v>25</v>
      </c>
      <c r="CK229" s="165">
        <v>25</v>
      </c>
      <c r="CL229" s="165">
        <v>30</v>
      </c>
      <c r="CM229" s="165">
        <v>32</v>
      </c>
      <c r="CN229" s="165">
        <v>31</v>
      </c>
      <c r="CO229" s="165">
        <v>32</v>
      </c>
      <c r="CP229" s="165">
        <v>30</v>
      </c>
      <c r="CQ229" s="165">
        <v>33</v>
      </c>
      <c r="CR229" s="165">
        <v>34</v>
      </c>
      <c r="CS229" s="165">
        <v>35</v>
      </c>
      <c r="CT229" s="165">
        <v>37</v>
      </c>
      <c r="CU229" s="165">
        <v>37</v>
      </c>
      <c r="CV229" s="165">
        <v>35</v>
      </c>
      <c r="CW229" s="165">
        <v>33</v>
      </c>
      <c r="CX229" s="323">
        <v>31</v>
      </c>
      <c r="CY229" s="165">
        <v>31</v>
      </c>
      <c r="CZ229" s="165">
        <v>29</v>
      </c>
    </row>
    <row r="230" spans="1:104" s="14" customFormat="1" ht="13.15" customHeight="1" x14ac:dyDescent="0.2">
      <c r="A230" s="81" t="str">
        <f t="shared" si="500"/>
        <v>Sherman Oaks Hospital - Client ID H3180</v>
      </c>
      <c r="B230" s="81" t="str">
        <f t="shared" ref="B230:B238" si="513">B229</f>
        <v xml:space="preserve">PRIME VALUE PLAN (Self-Insured) </v>
      </c>
      <c r="C230" s="81" t="str">
        <f>A230&amp;B230&amp;F230</f>
        <v>Sherman Oaks Hospital - Client ID H3180PRIME VALUE PLAN (Self-Insured) EE &amp; Spouse</v>
      </c>
      <c r="D230" s="22"/>
      <c r="E230" s="15"/>
      <c r="F230" s="66" t="s">
        <v>18</v>
      </c>
      <c r="G230" s="165">
        <v>4</v>
      </c>
      <c r="H230" s="152">
        <v>1037.57</v>
      </c>
      <c r="I230" s="152">
        <f>+H230-J230</f>
        <v>796.58999999999992</v>
      </c>
      <c r="J230" s="152">
        <v>240.98000000000002</v>
      </c>
      <c r="K230" s="27"/>
      <c r="L230" s="27"/>
      <c r="M230" s="27"/>
      <c r="N230" s="165">
        <v>1</v>
      </c>
      <c r="O230" s="165">
        <v>1</v>
      </c>
      <c r="P230" s="165">
        <v>0</v>
      </c>
      <c r="Q230" s="165">
        <v>0</v>
      </c>
      <c r="R230" s="165">
        <v>0</v>
      </c>
      <c r="S230" s="165">
        <v>0</v>
      </c>
      <c r="T230" s="165">
        <v>0</v>
      </c>
      <c r="U230" s="165">
        <v>0</v>
      </c>
      <c r="V230" s="165">
        <v>0</v>
      </c>
      <c r="W230" s="165">
        <v>0</v>
      </c>
      <c r="X230" s="165">
        <v>0</v>
      </c>
      <c r="Y230" s="165">
        <v>0</v>
      </c>
      <c r="Z230" s="165">
        <v>0</v>
      </c>
      <c r="AA230" s="165">
        <v>0</v>
      </c>
      <c r="AB230" s="165">
        <v>1</v>
      </c>
      <c r="AC230" s="165">
        <v>2</v>
      </c>
      <c r="AD230" s="165">
        <v>2</v>
      </c>
      <c r="AE230" s="165">
        <v>1</v>
      </c>
      <c r="AF230" s="165">
        <v>1</v>
      </c>
      <c r="AG230" s="165">
        <v>1</v>
      </c>
      <c r="AH230" s="165">
        <v>3</v>
      </c>
      <c r="AI230" s="165">
        <v>3</v>
      </c>
      <c r="AJ230" s="165">
        <v>3</v>
      </c>
      <c r="AK230" s="165">
        <v>3</v>
      </c>
      <c r="AL230" s="165">
        <v>2</v>
      </c>
      <c r="AM230" s="165">
        <v>2</v>
      </c>
      <c r="AN230" s="165">
        <v>2</v>
      </c>
      <c r="AO230" s="165">
        <v>2</v>
      </c>
      <c r="AP230" s="165">
        <v>2</v>
      </c>
      <c r="AQ230" s="165">
        <v>2</v>
      </c>
      <c r="AR230" s="165">
        <v>2</v>
      </c>
      <c r="AS230" s="165">
        <v>2</v>
      </c>
      <c r="AT230" s="165">
        <v>2</v>
      </c>
      <c r="AU230" s="165">
        <v>2</v>
      </c>
      <c r="AV230" s="165">
        <v>2</v>
      </c>
      <c r="AW230" s="165">
        <v>2</v>
      </c>
      <c r="AX230" s="165">
        <v>2</v>
      </c>
      <c r="AY230" s="165">
        <v>2</v>
      </c>
      <c r="AZ230" s="165">
        <v>2</v>
      </c>
      <c r="BA230" s="165">
        <v>2</v>
      </c>
      <c r="BB230" s="165">
        <v>2</v>
      </c>
      <c r="BC230" s="165">
        <v>2</v>
      </c>
      <c r="BD230" s="240">
        <v>2</v>
      </c>
      <c r="BE230" s="165">
        <v>2</v>
      </c>
      <c r="BF230" s="165">
        <v>2</v>
      </c>
      <c r="BG230" s="165">
        <v>2</v>
      </c>
      <c r="BH230" s="165">
        <v>2</v>
      </c>
      <c r="BI230" s="165">
        <v>2</v>
      </c>
      <c r="BJ230" s="165">
        <v>2</v>
      </c>
      <c r="BK230" s="165">
        <v>3</v>
      </c>
      <c r="BL230" s="165">
        <v>3</v>
      </c>
      <c r="BM230" s="165">
        <v>3</v>
      </c>
      <c r="BN230" s="165">
        <v>3</v>
      </c>
      <c r="BO230" s="165">
        <v>3</v>
      </c>
      <c r="BP230" s="165">
        <v>3</v>
      </c>
      <c r="BQ230" s="165">
        <v>3</v>
      </c>
      <c r="BR230" s="165">
        <v>4</v>
      </c>
      <c r="BS230" s="165">
        <v>4</v>
      </c>
      <c r="BT230" s="240">
        <v>4</v>
      </c>
      <c r="BU230" s="240">
        <v>4</v>
      </c>
      <c r="BV230" s="240">
        <v>2</v>
      </c>
      <c r="BW230" s="165">
        <v>2</v>
      </c>
      <c r="BX230" s="165">
        <v>2</v>
      </c>
      <c r="BY230" s="165">
        <v>2</v>
      </c>
      <c r="BZ230" s="165">
        <v>2</v>
      </c>
      <c r="CA230" s="165">
        <v>3</v>
      </c>
      <c r="CB230" s="165">
        <v>3</v>
      </c>
      <c r="CC230" s="165">
        <v>3</v>
      </c>
      <c r="CD230" s="165">
        <v>3</v>
      </c>
      <c r="CE230" s="165">
        <v>3</v>
      </c>
      <c r="CF230" s="165">
        <v>3</v>
      </c>
      <c r="CG230" s="165">
        <v>3</v>
      </c>
      <c r="CH230" s="165">
        <v>2</v>
      </c>
      <c r="CI230" s="165">
        <v>2</v>
      </c>
      <c r="CJ230" s="165">
        <v>2</v>
      </c>
      <c r="CK230" s="165">
        <v>3</v>
      </c>
      <c r="CL230" s="165">
        <v>3</v>
      </c>
      <c r="CM230" s="165">
        <v>3</v>
      </c>
      <c r="CN230" s="165">
        <v>3</v>
      </c>
      <c r="CO230" s="165">
        <v>3</v>
      </c>
      <c r="CP230" s="165">
        <v>4</v>
      </c>
      <c r="CQ230" s="165">
        <v>4</v>
      </c>
      <c r="CR230" s="165">
        <v>4</v>
      </c>
      <c r="CS230" s="165">
        <v>4</v>
      </c>
      <c r="CT230" s="165">
        <v>5</v>
      </c>
      <c r="CU230" s="165">
        <v>5</v>
      </c>
      <c r="CV230" s="165">
        <v>5</v>
      </c>
      <c r="CW230" s="165">
        <v>4</v>
      </c>
      <c r="CX230" s="323">
        <v>4</v>
      </c>
      <c r="CY230" s="165">
        <v>4</v>
      </c>
      <c r="CZ230" s="165">
        <v>4</v>
      </c>
    </row>
    <row r="231" spans="1:104" s="14" customFormat="1" ht="13.15" customHeight="1" x14ac:dyDescent="0.2">
      <c r="A231" s="81" t="str">
        <f t="shared" si="500"/>
        <v>Sherman Oaks Hospital - Client ID H3180</v>
      </c>
      <c r="B231" s="81" t="str">
        <f t="shared" si="513"/>
        <v xml:space="preserve">PRIME VALUE PLAN (Self-Insured) </v>
      </c>
      <c r="C231" s="81" t="str">
        <f>A231&amp;B231&amp;F231</f>
        <v>Sherman Oaks Hospital - Client ID H3180PRIME VALUE PLAN (Self-Insured) EE &amp; Child(ren)</v>
      </c>
      <c r="D231" s="22"/>
      <c r="E231" s="15"/>
      <c r="F231" s="66" t="s">
        <v>19</v>
      </c>
      <c r="G231" s="165">
        <v>3</v>
      </c>
      <c r="H231" s="152">
        <v>933.8</v>
      </c>
      <c r="I231" s="152">
        <f>+H231-J231</f>
        <v>732.57999999999993</v>
      </c>
      <c r="J231" s="152">
        <v>201.22000000000003</v>
      </c>
      <c r="K231" s="27"/>
      <c r="L231" s="27"/>
      <c r="M231" s="27"/>
      <c r="N231" s="165">
        <v>6</v>
      </c>
      <c r="O231" s="165">
        <v>5</v>
      </c>
      <c r="P231" s="165">
        <v>5</v>
      </c>
      <c r="Q231" s="165">
        <v>4</v>
      </c>
      <c r="R231" s="165">
        <v>5</v>
      </c>
      <c r="S231" s="165">
        <v>6</v>
      </c>
      <c r="T231" s="165">
        <v>7</v>
      </c>
      <c r="U231" s="165">
        <v>7</v>
      </c>
      <c r="V231" s="165">
        <v>7</v>
      </c>
      <c r="W231" s="165">
        <v>7</v>
      </c>
      <c r="X231" s="165">
        <v>8</v>
      </c>
      <c r="Y231" s="165">
        <v>8</v>
      </c>
      <c r="Z231" s="165">
        <v>5</v>
      </c>
      <c r="AA231" s="165">
        <v>5</v>
      </c>
      <c r="AB231" s="165">
        <v>5</v>
      </c>
      <c r="AC231" s="165">
        <v>5</v>
      </c>
      <c r="AD231" s="165">
        <v>5</v>
      </c>
      <c r="AE231" s="165">
        <v>5</v>
      </c>
      <c r="AF231" s="165">
        <v>3</v>
      </c>
      <c r="AG231" s="165">
        <v>3</v>
      </c>
      <c r="AH231" s="165">
        <v>3</v>
      </c>
      <c r="AI231" s="165">
        <v>3</v>
      </c>
      <c r="AJ231" s="165">
        <v>3</v>
      </c>
      <c r="AK231" s="165">
        <v>3</v>
      </c>
      <c r="AL231" s="165">
        <v>3</v>
      </c>
      <c r="AM231" s="165">
        <v>3</v>
      </c>
      <c r="AN231" s="165">
        <v>2</v>
      </c>
      <c r="AO231" s="165">
        <v>2</v>
      </c>
      <c r="AP231" s="165">
        <v>2</v>
      </c>
      <c r="AQ231" s="165">
        <v>2</v>
      </c>
      <c r="AR231" s="165">
        <v>2</v>
      </c>
      <c r="AS231" s="165">
        <v>2</v>
      </c>
      <c r="AT231" s="165">
        <v>3</v>
      </c>
      <c r="AU231" s="165">
        <v>3</v>
      </c>
      <c r="AV231" s="165">
        <v>3</v>
      </c>
      <c r="AW231" s="165">
        <v>4</v>
      </c>
      <c r="AX231" s="165">
        <v>3</v>
      </c>
      <c r="AY231" s="165">
        <v>3</v>
      </c>
      <c r="AZ231" s="165">
        <v>3</v>
      </c>
      <c r="BA231" s="165">
        <v>3</v>
      </c>
      <c r="BB231" s="165">
        <v>2</v>
      </c>
      <c r="BC231" s="165">
        <v>2</v>
      </c>
      <c r="BD231" s="240">
        <v>3</v>
      </c>
      <c r="BE231" s="165">
        <v>3</v>
      </c>
      <c r="BF231" s="165">
        <v>3</v>
      </c>
      <c r="BG231" s="165">
        <v>4</v>
      </c>
      <c r="BH231" s="165">
        <v>4</v>
      </c>
      <c r="BI231" s="165">
        <v>4</v>
      </c>
      <c r="BJ231" s="165">
        <v>3</v>
      </c>
      <c r="BK231" s="165">
        <v>3</v>
      </c>
      <c r="BL231" s="165">
        <v>2</v>
      </c>
      <c r="BM231" s="165">
        <v>2</v>
      </c>
      <c r="BN231" s="165">
        <v>2</v>
      </c>
      <c r="BO231" s="165">
        <v>2</v>
      </c>
      <c r="BP231" s="165">
        <v>2</v>
      </c>
      <c r="BQ231" s="165">
        <v>2</v>
      </c>
      <c r="BR231" s="165">
        <v>2</v>
      </c>
      <c r="BS231" s="165">
        <v>2</v>
      </c>
      <c r="BT231" s="240">
        <v>2</v>
      </c>
      <c r="BU231" s="240">
        <v>2</v>
      </c>
      <c r="BV231" s="240">
        <v>1</v>
      </c>
      <c r="BW231" s="165">
        <v>2</v>
      </c>
      <c r="BX231" s="165">
        <v>2</v>
      </c>
      <c r="BY231" s="165">
        <v>2</v>
      </c>
      <c r="BZ231" s="165">
        <v>4</v>
      </c>
      <c r="CA231" s="165">
        <v>4</v>
      </c>
      <c r="CB231" s="165">
        <v>3</v>
      </c>
      <c r="CC231" s="165">
        <v>3</v>
      </c>
      <c r="CD231" s="165">
        <v>3</v>
      </c>
      <c r="CE231" s="165">
        <v>4</v>
      </c>
      <c r="CF231" s="165">
        <v>4</v>
      </c>
      <c r="CG231" s="165">
        <v>4</v>
      </c>
      <c r="CH231" s="165">
        <v>3</v>
      </c>
      <c r="CI231" s="165">
        <v>3</v>
      </c>
      <c r="CJ231" s="165">
        <v>3</v>
      </c>
      <c r="CK231" s="165">
        <v>3</v>
      </c>
      <c r="CL231" s="165">
        <v>4</v>
      </c>
      <c r="CM231" s="165">
        <v>5</v>
      </c>
      <c r="CN231" s="165">
        <v>5</v>
      </c>
      <c r="CO231" s="165">
        <v>5</v>
      </c>
      <c r="CP231" s="165">
        <v>4</v>
      </c>
      <c r="CQ231" s="165">
        <v>4</v>
      </c>
      <c r="CR231" s="165">
        <v>5</v>
      </c>
      <c r="CS231" s="165">
        <v>5</v>
      </c>
      <c r="CT231" s="165">
        <v>4</v>
      </c>
      <c r="CU231" s="165">
        <v>3</v>
      </c>
      <c r="CV231" s="165">
        <v>3</v>
      </c>
      <c r="CW231" s="165">
        <v>2</v>
      </c>
      <c r="CX231" s="323">
        <v>3</v>
      </c>
      <c r="CY231" s="165">
        <v>3</v>
      </c>
      <c r="CZ231" s="165">
        <v>3</v>
      </c>
    </row>
    <row r="232" spans="1:104" s="14" customFormat="1" ht="13.15" customHeight="1" x14ac:dyDescent="0.2">
      <c r="A232" s="81" t="str">
        <f t="shared" si="500"/>
        <v>Sherman Oaks Hospital - Client ID H3180</v>
      </c>
      <c r="B232" s="81" t="str">
        <f t="shared" si="513"/>
        <v xml:space="preserve">PRIME VALUE PLAN (Self-Insured) </v>
      </c>
      <c r="C232" s="81" t="str">
        <f>A232&amp;B232&amp;F232</f>
        <v>Sherman Oaks Hospital - Client ID H3180PRIME VALUE PLAN (Self-Insured) EE &amp; Family</v>
      </c>
      <c r="D232" s="22"/>
      <c r="E232" s="15"/>
      <c r="F232" s="66" t="s">
        <v>12</v>
      </c>
      <c r="G232" s="166">
        <v>3</v>
      </c>
      <c r="H232" s="153">
        <v>1556.37</v>
      </c>
      <c r="I232" s="153">
        <f>+H232-J232</f>
        <v>1154.78</v>
      </c>
      <c r="J232" s="153">
        <v>401.58999999999992</v>
      </c>
      <c r="K232" s="134"/>
      <c r="L232" s="134"/>
      <c r="M232" s="134"/>
      <c r="N232" s="166">
        <v>2</v>
      </c>
      <c r="O232" s="166">
        <v>3</v>
      </c>
      <c r="P232" s="166">
        <v>3</v>
      </c>
      <c r="Q232" s="166">
        <v>3</v>
      </c>
      <c r="R232" s="166">
        <v>3</v>
      </c>
      <c r="S232" s="166">
        <v>3</v>
      </c>
      <c r="T232" s="166">
        <v>3</v>
      </c>
      <c r="U232" s="166">
        <v>3</v>
      </c>
      <c r="V232" s="166">
        <v>3</v>
      </c>
      <c r="W232" s="166">
        <v>3</v>
      </c>
      <c r="X232" s="166">
        <v>3</v>
      </c>
      <c r="Y232" s="166">
        <v>3</v>
      </c>
      <c r="Z232" s="166">
        <v>0</v>
      </c>
      <c r="AA232" s="166">
        <v>0</v>
      </c>
      <c r="AB232" s="166">
        <v>0</v>
      </c>
      <c r="AC232" s="166">
        <v>0</v>
      </c>
      <c r="AD232" s="166">
        <v>0</v>
      </c>
      <c r="AE232" s="166">
        <v>0</v>
      </c>
      <c r="AF232" s="166">
        <v>1</v>
      </c>
      <c r="AG232" s="166">
        <v>1</v>
      </c>
      <c r="AH232" s="166">
        <v>1</v>
      </c>
      <c r="AI232" s="166">
        <v>1</v>
      </c>
      <c r="AJ232" s="166">
        <v>1</v>
      </c>
      <c r="AK232" s="166">
        <v>1</v>
      </c>
      <c r="AL232" s="166">
        <v>4</v>
      </c>
      <c r="AM232" s="166">
        <v>4</v>
      </c>
      <c r="AN232" s="166">
        <v>4</v>
      </c>
      <c r="AO232" s="166">
        <v>4</v>
      </c>
      <c r="AP232" s="166">
        <v>3</v>
      </c>
      <c r="AQ232" s="166">
        <v>3</v>
      </c>
      <c r="AR232" s="166">
        <v>3</v>
      </c>
      <c r="AS232" s="166">
        <v>5</v>
      </c>
      <c r="AT232" s="166">
        <v>3</v>
      </c>
      <c r="AU232" s="166">
        <v>2</v>
      </c>
      <c r="AV232" s="166">
        <v>2</v>
      </c>
      <c r="AW232" s="166">
        <v>2</v>
      </c>
      <c r="AX232" s="166">
        <v>1</v>
      </c>
      <c r="AY232" s="166">
        <v>1</v>
      </c>
      <c r="AZ232" s="166">
        <v>1</v>
      </c>
      <c r="BA232" s="166">
        <v>1</v>
      </c>
      <c r="BB232" s="166">
        <v>1</v>
      </c>
      <c r="BC232" s="166">
        <v>0</v>
      </c>
      <c r="BD232" s="241">
        <v>0</v>
      </c>
      <c r="BE232" s="166">
        <v>0</v>
      </c>
      <c r="BF232" s="166">
        <v>0</v>
      </c>
      <c r="BG232" s="166">
        <v>0</v>
      </c>
      <c r="BH232" s="166">
        <v>0</v>
      </c>
      <c r="BI232" s="166">
        <v>0</v>
      </c>
      <c r="BJ232" s="166">
        <v>0</v>
      </c>
      <c r="BK232" s="166">
        <v>0</v>
      </c>
      <c r="BL232" s="166">
        <v>0</v>
      </c>
      <c r="BM232" s="166">
        <v>0</v>
      </c>
      <c r="BN232" s="166">
        <v>1</v>
      </c>
      <c r="BO232" s="166">
        <v>1</v>
      </c>
      <c r="BP232" s="166">
        <v>2</v>
      </c>
      <c r="BQ232" s="166">
        <v>3</v>
      </c>
      <c r="BR232" s="166">
        <v>3</v>
      </c>
      <c r="BS232" s="166">
        <v>3</v>
      </c>
      <c r="BT232" s="241">
        <v>2</v>
      </c>
      <c r="BU232" s="241">
        <v>1</v>
      </c>
      <c r="BV232" s="241">
        <v>1</v>
      </c>
      <c r="BW232" s="166">
        <v>1</v>
      </c>
      <c r="BX232" s="166">
        <v>1</v>
      </c>
      <c r="BY232" s="166">
        <v>1</v>
      </c>
      <c r="BZ232" s="166">
        <v>1</v>
      </c>
      <c r="CA232" s="166">
        <v>2</v>
      </c>
      <c r="CB232" s="166">
        <v>3</v>
      </c>
      <c r="CC232" s="166">
        <v>3</v>
      </c>
      <c r="CD232" s="166">
        <v>3</v>
      </c>
      <c r="CE232" s="166">
        <v>2</v>
      </c>
      <c r="CF232" s="166">
        <v>2</v>
      </c>
      <c r="CG232" s="166">
        <v>2</v>
      </c>
      <c r="CH232" s="166">
        <v>3</v>
      </c>
      <c r="CI232" s="166">
        <v>4</v>
      </c>
      <c r="CJ232" s="166">
        <v>4</v>
      </c>
      <c r="CK232" s="166">
        <v>4</v>
      </c>
      <c r="CL232" s="166">
        <v>4</v>
      </c>
      <c r="CM232" s="166">
        <v>4</v>
      </c>
      <c r="CN232" s="166">
        <v>5</v>
      </c>
      <c r="CO232" s="166">
        <v>4</v>
      </c>
      <c r="CP232" s="166">
        <v>5</v>
      </c>
      <c r="CQ232" s="166">
        <v>5</v>
      </c>
      <c r="CR232" s="166">
        <v>5</v>
      </c>
      <c r="CS232" s="166">
        <v>5</v>
      </c>
      <c r="CT232" s="166">
        <v>1</v>
      </c>
      <c r="CU232" s="166">
        <v>2</v>
      </c>
      <c r="CV232" s="166">
        <v>3</v>
      </c>
      <c r="CW232" s="166">
        <v>3</v>
      </c>
      <c r="CX232" s="324">
        <v>3</v>
      </c>
      <c r="CY232" s="166">
        <v>3</v>
      </c>
      <c r="CZ232" s="166">
        <v>3</v>
      </c>
    </row>
    <row r="233" spans="1:104" s="14" customFormat="1" ht="13.15" customHeight="1" x14ac:dyDescent="0.2">
      <c r="A233" s="81" t="str">
        <f t="shared" si="500"/>
        <v>Sherman Oaks Hospital - Client ID H3180</v>
      </c>
      <c r="B233" s="81" t="str">
        <f t="shared" si="513"/>
        <v xml:space="preserve">PRIME VALUE PLAN (Self-Insured) </v>
      </c>
      <c r="C233" s="81"/>
      <c r="D233" s="20"/>
      <c r="E233" s="15"/>
      <c r="F233" s="69" t="s">
        <v>7</v>
      </c>
      <c r="G233" s="67">
        <f>SUM(G229:G232)</f>
        <v>39</v>
      </c>
      <c r="H233" s="70">
        <f>SUMPRODUCT(H229:H232,$G229:$G232)</f>
        <v>26665.120000000003</v>
      </c>
      <c r="I233" s="70">
        <f>SUMPRODUCT(I229:I232,$G229:$G232)</f>
        <v>20609.969999999998</v>
      </c>
      <c r="J233" s="70">
        <f>SUMPRODUCT(J229:J232,$G229:$G232)</f>
        <v>6055.15</v>
      </c>
      <c r="K233" s="34"/>
      <c r="L233" s="34"/>
      <c r="M233" s="34"/>
      <c r="N233" s="67">
        <v>38</v>
      </c>
      <c r="O233" s="67">
        <v>38</v>
      </c>
      <c r="P233" s="67">
        <v>40</v>
      </c>
      <c r="Q233" s="67">
        <v>35</v>
      </c>
      <c r="R233" s="67">
        <v>36</v>
      </c>
      <c r="S233" s="67">
        <f t="shared" ref="S233:X233" si="514">SUM(S229:S232)</f>
        <v>37</v>
      </c>
      <c r="T233" s="67">
        <f t="shared" si="514"/>
        <v>39</v>
      </c>
      <c r="U233" s="67">
        <f t="shared" si="514"/>
        <v>37</v>
      </c>
      <c r="V233" s="67">
        <f t="shared" si="514"/>
        <v>38</v>
      </c>
      <c r="W233" s="67">
        <f t="shared" si="514"/>
        <v>37</v>
      </c>
      <c r="X233" s="67">
        <f t="shared" si="514"/>
        <v>41</v>
      </c>
      <c r="Y233" s="67">
        <f t="shared" ref="Y233:AD233" si="515">SUM(Y229:Y232)</f>
        <v>39</v>
      </c>
      <c r="Z233" s="67">
        <f t="shared" si="515"/>
        <v>33</v>
      </c>
      <c r="AA233" s="67">
        <f t="shared" si="515"/>
        <v>33</v>
      </c>
      <c r="AB233" s="67">
        <f t="shared" si="515"/>
        <v>34</v>
      </c>
      <c r="AC233" s="67">
        <f t="shared" si="515"/>
        <v>33</v>
      </c>
      <c r="AD233" s="67">
        <f t="shared" si="515"/>
        <v>35</v>
      </c>
      <c r="AE233" s="67">
        <f t="shared" ref="AE233:AJ233" si="516">SUM(AE229:AE232)</f>
        <v>35</v>
      </c>
      <c r="AF233" s="67">
        <f t="shared" si="516"/>
        <v>33</v>
      </c>
      <c r="AG233" s="67">
        <f t="shared" si="516"/>
        <v>33</v>
      </c>
      <c r="AH233" s="67">
        <f t="shared" si="516"/>
        <v>35</v>
      </c>
      <c r="AI233" s="67">
        <f t="shared" si="516"/>
        <v>35</v>
      </c>
      <c r="AJ233" s="67">
        <f t="shared" si="516"/>
        <v>35</v>
      </c>
      <c r="AK233" s="67">
        <f t="shared" ref="AK233:AP233" si="517">SUM(AK229:AK232)</f>
        <v>35</v>
      </c>
      <c r="AL233" s="67">
        <f t="shared" si="517"/>
        <v>34</v>
      </c>
      <c r="AM233" s="67">
        <f t="shared" si="517"/>
        <v>34</v>
      </c>
      <c r="AN233" s="67">
        <f t="shared" si="517"/>
        <v>34</v>
      </c>
      <c r="AO233" s="67">
        <f t="shared" si="517"/>
        <v>34</v>
      </c>
      <c r="AP233" s="67">
        <f t="shared" si="517"/>
        <v>33</v>
      </c>
      <c r="AQ233" s="67">
        <f t="shared" ref="AQ233:AV233" si="518">SUM(AQ229:AQ232)</f>
        <v>34</v>
      </c>
      <c r="AR233" s="67">
        <f t="shared" si="518"/>
        <v>33</v>
      </c>
      <c r="AS233" s="67">
        <f t="shared" si="518"/>
        <v>35</v>
      </c>
      <c r="AT233" s="67">
        <f t="shared" si="518"/>
        <v>35</v>
      </c>
      <c r="AU233" s="67">
        <f t="shared" si="518"/>
        <v>35</v>
      </c>
      <c r="AV233" s="67">
        <f t="shared" si="518"/>
        <v>37</v>
      </c>
      <c r="AW233" s="67">
        <f t="shared" ref="AW233:BB233" si="519">SUM(AW229:AW232)</f>
        <v>39</v>
      </c>
      <c r="AX233" s="67">
        <f t="shared" si="519"/>
        <v>38</v>
      </c>
      <c r="AY233" s="67">
        <f t="shared" si="519"/>
        <v>38</v>
      </c>
      <c r="AZ233" s="67">
        <f t="shared" si="519"/>
        <v>36</v>
      </c>
      <c r="BA233" s="67">
        <f t="shared" si="519"/>
        <v>35</v>
      </c>
      <c r="BB233" s="67">
        <f t="shared" si="519"/>
        <v>36</v>
      </c>
      <c r="BC233" s="67">
        <f t="shared" ref="BC233:BH233" si="520">SUM(BC229:BC232)</f>
        <v>34</v>
      </c>
      <c r="BD233" s="94">
        <f t="shared" si="520"/>
        <v>35</v>
      </c>
      <c r="BE233" s="67">
        <f t="shared" si="520"/>
        <v>35</v>
      </c>
      <c r="BF233" s="67">
        <f t="shared" si="520"/>
        <v>35</v>
      </c>
      <c r="BG233" s="67">
        <f t="shared" si="520"/>
        <v>34</v>
      </c>
      <c r="BH233" s="67">
        <f t="shared" si="520"/>
        <v>30</v>
      </c>
      <c r="BI233" s="67">
        <f t="shared" ref="BI233:BN233" si="521">SUM(BI229:BI232)</f>
        <v>33</v>
      </c>
      <c r="BJ233" s="67">
        <f t="shared" si="521"/>
        <v>32</v>
      </c>
      <c r="BK233" s="67">
        <f t="shared" si="521"/>
        <v>33</v>
      </c>
      <c r="BL233" s="67">
        <f t="shared" si="521"/>
        <v>31</v>
      </c>
      <c r="BM233" s="67">
        <f t="shared" si="521"/>
        <v>30</v>
      </c>
      <c r="BN233" s="67">
        <f t="shared" si="521"/>
        <v>30</v>
      </c>
      <c r="BO233" s="67">
        <f>SUM(BO229:BO232)</f>
        <v>32</v>
      </c>
      <c r="BP233" s="67">
        <f>SUM(BP229:BP232)</f>
        <v>33</v>
      </c>
      <c r="BQ233" s="67">
        <f>SUM(BQ229:BQ232)</f>
        <v>35</v>
      </c>
      <c r="BR233" s="67">
        <f>SUM(BR229:BR232)</f>
        <v>33</v>
      </c>
      <c r="BS233" s="67">
        <f>SUM(BS229:BS232)</f>
        <v>37</v>
      </c>
      <c r="BT233" s="94">
        <f t="shared" ref="BT233:BY233" si="522">SUM(BT229:BT232)</f>
        <v>36</v>
      </c>
      <c r="BU233" s="94">
        <f t="shared" si="522"/>
        <v>35</v>
      </c>
      <c r="BV233" s="94">
        <f t="shared" si="522"/>
        <v>35</v>
      </c>
      <c r="BW233" s="67">
        <f t="shared" si="522"/>
        <v>36</v>
      </c>
      <c r="BX233" s="67">
        <f t="shared" si="522"/>
        <v>34</v>
      </c>
      <c r="BY233" s="67">
        <f t="shared" si="522"/>
        <v>34</v>
      </c>
      <c r="BZ233" s="67">
        <f t="shared" ref="BZ233:CE233" si="523">SUM(BZ229:BZ232)</f>
        <v>39</v>
      </c>
      <c r="CA233" s="67">
        <f t="shared" si="523"/>
        <v>43</v>
      </c>
      <c r="CB233" s="67">
        <f t="shared" si="523"/>
        <v>42</v>
      </c>
      <c r="CC233" s="67">
        <f t="shared" si="523"/>
        <v>43</v>
      </c>
      <c r="CD233" s="67">
        <f t="shared" si="523"/>
        <v>41</v>
      </c>
      <c r="CE233" s="67">
        <f t="shared" si="523"/>
        <v>41</v>
      </c>
      <c r="CF233" s="67">
        <f t="shared" ref="CF233:CK233" si="524">SUM(CF229:CF232)</f>
        <v>41</v>
      </c>
      <c r="CG233" s="67">
        <f t="shared" si="524"/>
        <v>38</v>
      </c>
      <c r="CH233" s="67">
        <f t="shared" si="524"/>
        <v>35</v>
      </c>
      <c r="CI233" s="67">
        <f t="shared" si="524"/>
        <v>35</v>
      </c>
      <c r="CJ233" s="67">
        <f t="shared" si="524"/>
        <v>34</v>
      </c>
      <c r="CK233" s="67">
        <f t="shared" si="524"/>
        <v>35</v>
      </c>
      <c r="CL233" s="67">
        <f t="shared" ref="CL233:CQ233" si="525">SUM(CL229:CL232)</f>
        <v>41</v>
      </c>
      <c r="CM233" s="67">
        <f t="shared" si="525"/>
        <v>44</v>
      </c>
      <c r="CN233" s="67">
        <f t="shared" si="525"/>
        <v>44</v>
      </c>
      <c r="CO233" s="67">
        <f t="shared" si="525"/>
        <v>44</v>
      </c>
      <c r="CP233" s="67">
        <f t="shared" si="525"/>
        <v>43</v>
      </c>
      <c r="CQ233" s="67">
        <f t="shared" si="525"/>
        <v>46</v>
      </c>
      <c r="CR233" s="67">
        <f>SUM(CR229:CR232)</f>
        <v>48</v>
      </c>
      <c r="CS233" s="67">
        <f>SUM(CS229:CS232)</f>
        <v>49</v>
      </c>
      <c r="CT233" s="67">
        <f>SUM(CT229:CT232)</f>
        <v>47</v>
      </c>
      <c r="CU233" s="67">
        <v>47</v>
      </c>
      <c r="CV233" s="67">
        <f>SUM(CV229:CV232)</f>
        <v>46</v>
      </c>
      <c r="CW233" s="67">
        <f>SUM(CW229:CW232)</f>
        <v>42</v>
      </c>
      <c r="CX233" s="94">
        <f>SUM(CX229:CX232)</f>
        <v>41</v>
      </c>
      <c r="CY233" s="67">
        <f>SUM(CY229:CY232)</f>
        <v>41</v>
      </c>
      <c r="CZ233" s="67">
        <f>SUM(CZ229:CZ232)</f>
        <v>39</v>
      </c>
    </row>
    <row r="234" spans="1:104" s="14" customFormat="1" ht="13.15" customHeight="1" x14ac:dyDescent="0.2">
      <c r="A234" s="81" t="str">
        <f t="shared" si="500"/>
        <v>Sherman Oaks Hospital - Client ID H3180</v>
      </c>
      <c r="B234" s="81" t="str">
        <f t="shared" si="513"/>
        <v xml:space="preserve">PRIME VALUE PLAN (Self-Insured) </v>
      </c>
      <c r="C234" s="81"/>
      <c r="D234" s="20"/>
      <c r="E234" s="15"/>
      <c r="F234" s="12"/>
      <c r="G234" s="16"/>
      <c r="H234" s="21"/>
      <c r="I234" s="21"/>
      <c r="J234" s="21"/>
      <c r="K234" s="135"/>
      <c r="L234" s="135"/>
      <c r="M234" s="135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</row>
    <row r="235" spans="1:104" ht="13.15" customHeight="1" x14ac:dyDescent="0.2">
      <c r="A235" s="81" t="str">
        <f t="shared" si="500"/>
        <v>Sherman Oaks Hospital - Client ID H3180</v>
      </c>
      <c r="B235" s="81" t="str">
        <f t="shared" si="513"/>
        <v xml:space="preserve">PRIME VALUE PLAN (Self-Insured) </v>
      </c>
      <c r="D235" s="71" t="s">
        <v>8</v>
      </c>
      <c r="E235" s="72"/>
      <c r="F235" s="29" t="s">
        <v>10</v>
      </c>
      <c r="G235" s="30">
        <f>+G227+G233</f>
        <v>369</v>
      </c>
      <c r="H235" s="86">
        <f>H227+H233</f>
        <v>365332.92</v>
      </c>
      <c r="I235" s="86">
        <f>I227+I233</f>
        <v>326095.61</v>
      </c>
      <c r="J235" s="86">
        <f>J227+J233</f>
        <v>39237.310000000005</v>
      </c>
      <c r="K235" s="136"/>
      <c r="L235" s="136"/>
      <c r="M235" s="136"/>
      <c r="N235" s="30">
        <v>485</v>
      </c>
      <c r="O235" s="30">
        <v>486</v>
      </c>
      <c r="P235" s="30">
        <v>485</v>
      </c>
      <c r="Q235" s="30">
        <v>477</v>
      </c>
      <c r="R235" s="30">
        <v>481</v>
      </c>
      <c r="S235" s="30">
        <f t="shared" ref="S235:X235" si="526">+S227+S233</f>
        <v>487</v>
      </c>
      <c r="T235" s="30">
        <f t="shared" si="526"/>
        <v>497</v>
      </c>
      <c r="U235" s="30">
        <f t="shared" si="526"/>
        <v>485</v>
      </c>
      <c r="V235" s="30">
        <f t="shared" si="526"/>
        <v>485</v>
      </c>
      <c r="W235" s="30">
        <f t="shared" si="526"/>
        <v>485</v>
      </c>
      <c r="X235" s="30">
        <f t="shared" si="526"/>
        <v>485</v>
      </c>
      <c r="Y235" s="30">
        <f t="shared" ref="Y235:AD235" si="527">+Y227+Y233</f>
        <v>481</v>
      </c>
      <c r="Z235" s="30">
        <f t="shared" si="527"/>
        <v>491</v>
      </c>
      <c r="AA235" s="30">
        <f t="shared" si="527"/>
        <v>477</v>
      </c>
      <c r="AB235" s="30">
        <f t="shared" si="527"/>
        <v>477</v>
      </c>
      <c r="AC235" s="30">
        <f t="shared" si="527"/>
        <v>487</v>
      </c>
      <c r="AD235" s="30">
        <f t="shared" si="527"/>
        <v>480</v>
      </c>
      <c r="AE235" s="30">
        <f t="shared" ref="AE235:AJ235" si="528">+AE227+AE233</f>
        <v>487</v>
      </c>
      <c r="AF235" s="30">
        <f t="shared" si="528"/>
        <v>484</v>
      </c>
      <c r="AG235" s="30">
        <f t="shared" si="528"/>
        <v>487</v>
      </c>
      <c r="AH235" s="30">
        <f t="shared" si="528"/>
        <v>470</v>
      </c>
      <c r="AI235" s="30">
        <f t="shared" si="528"/>
        <v>475</v>
      </c>
      <c r="AJ235" s="30">
        <f t="shared" si="528"/>
        <v>465</v>
      </c>
      <c r="AK235" s="30">
        <f t="shared" ref="AK235:AP235" si="529">+AK227+AK233</f>
        <v>464</v>
      </c>
      <c r="AL235" s="30">
        <f t="shared" si="529"/>
        <v>463</v>
      </c>
      <c r="AM235" s="30">
        <f t="shared" si="529"/>
        <v>464</v>
      </c>
      <c r="AN235" s="30">
        <f t="shared" si="529"/>
        <v>459</v>
      </c>
      <c r="AO235" s="30">
        <f t="shared" si="529"/>
        <v>455</v>
      </c>
      <c r="AP235" s="30">
        <f t="shared" si="529"/>
        <v>454</v>
      </c>
      <c r="AQ235" s="30">
        <f t="shared" ref="AQ235:AV235" si="530">+AQ227+AQ233</f>
        <v>444</v>
      </c>
      <c r="AR235" s="30">
        <f t="shared" si="530"/>
        <v>438</v>
      </c>
      <c r="AS235" s="30">
        <f t="shared" si="530"/>
        <v>440</v>
      </c>
      <c r="AT235" s="30">
        <f t="shared" si="530"/>
        <v>436</v>
      </c>
      <c r="AU235" s="30">
        <f t="shared" si="530"/>
        <v>435</v>
      </c>
      <c r="AV235" s="30">
        <f t="shared" si="530"/>
        <v>439</v>
      </c>
      <c r="AW235" s="30">
        <f t="shared" ref="AW235:BB235" si="531">+AW227+AW233</f>
        <v>439</v>
      </c>
      <c r="AX235" s="30">
        <f t="shared" si="531"/>
        <v>451</v>
      </c>
      <c r="AY235" s="30">
        <f t="shared" si="531"/>
        <v>444</v>
      </c>
      <c r="AZ235" s="30">
        <f t="shared" si="531"/>
        <v>429</v>
      </c>
      <c r="BA235" s="30">
        <f t="shared" si="531"/>
        <v>415</v>
      </c>
      <c r="BB235" s="30">
        <f t="shared" si="531"/>
        <v>422</v>
      </c>
      <c r="BC235" s="30">
        <f t="shared" ref="BC235:BH235" si="532">+BC227+BC233</f>
        <v>410</v>
      </c>
      <c r="BD235" s="30">
        <f t="shared" si="532"/>
        <v>410</v>
      </c>
      <c r="BE235" s="30">
        <f t="shared" si="532"/>
        <v>409</v>
      </c>
      <c r="BF235" s="30">
        <f t="shared" si="532"/>
        <v>405</v>
      </c>
      <c r="BG235" s="30">
        <f t="shared" si="532"/>
        <v>396</v>
      </c>
      <c r="BH235" s="30">
        <f t="shared" si="532"/>
        <v>392</v>
      </c>
      <c r="BI235" s="30">
        <f t="shared" ref="BI235:BN235" si="533">+BI227+BI233</f>
        <v>385</v>
      </c>
      <c r="BJ235" s="30">
        <f t="shared" si="533"/>
        <v>402</v>
      </c>
      <c r="BK235" s="30">
        <f t="shared" si="533"/>
        <v>407</v>
      </c>
      <c r="BL235" s="30">
        <f t="shared" si="533"/>
        <v>394</v>
      </c>
      <c r="BM235" s="30">
        <f t="shared" si="533"/>
        <v>393</v>
      </c>
      <c r="BN235" s="30">
        <f t="shared" si="533"/>
        <v>373</v>
      </c>
      <c r="BO235" s="30">
        <f>+BO227+BO233</f>
        <v>366</v>
      </c>
      <c r="BP235" s="30">
        <f>+BP227+BP233</f>
        <v>370</v>
      </c>
      <c r="BQ235" s="30">
        <f>+BQ227+BQ233</f>
        <v>376</v>
      </c>
      <c r="BR235" s="30">
        <f>+BR227+BR233</f>
        <v>353</v>
      </c>
      <c r="BS235" s="30">
        <f>+BS227+BS233</f>
        <v>355</v>
      </c>
      <c r="BT235" s="30">
        <f t="shared" ref="BT235:BY235" si="534">+BT227+BT233</f>
        <v>359</v>
      </c>
      <c r="BU235" s="30">
        <f t="shared" si="534"/>
        <v>355</v>
      </c>
      <c r="BV235" s="30">
        <f t="shared" si="534"/>
        <v>375</v>
      </c>
      <c r="BW235" s="30">
        <f t="shared" si="534"/>
        <v>377</v>
      </c>
      <c r="BX235" s="30">
        <f t="shared" si="534"/>
        <v>366</v>
      </c>
      <c r="BY235" s="30">
        <f t="shared" si="534"/>
        <v>366</v>
      </c>
      <c r="BZ235" s="30">
        <f t="shared" ref="BZ235:CE235" si="535">+BZ227+BZ233</f>
        <v>367</v>
      </c>
      <c r="CA235" s="30">
        <f t="shared" si="535"/>
        <v>369</v>
      </c>
      <c r="CB235" s="30">
        <f t="shared" si="535"/>
        <v>367</v>
      </c>
      <c r="CC235" s="30">
        <f t="shared" si="535"/>
        <v>369</v>
      </c>
      <c r="CD235" s="30">
        <f t="shared" si="535"/>
        <v>363</v>
      </c>
      <c r="CE235" s="30">
        <f t="shared" si="535"/>
        <v>359</v>
      </c>
      <c r="CF235" s="30">
        <f t="shared" ref="CF235:CK235" si="536">+CF227+CF233</f>
        <v>356</v>
      </c>
      <c r="CG235" s="30">
        <f t="shared" si="536"/>
        <v>347</v>
      </c>
      <c r="CH235" s="30">
        <f t="shared" si="536"/>
        <v>362</v>
      </c>
      <c r="CI235" s="30">
        <f t="shared" si="536"/>
        <v>351</v>
      </c>
      <c r="CJ235" s="30">
        <f t="shared" si="536"/>
        <v>353</v>
      </c>
      <c r="CK235" s="30">
        <f t="shared" si="536"/>
        <v>357</v>
      </c>
      <c r="CL235" s="30">
        <f t="shared" ref="CL235:CQ235" si="537">+CL227+CL233</f>
        <v>364</v>
      </c>
      <c r="CM235" s="30">
        <f t="shared" si="537"/>
        <v>370</v>
      </c>
      <c r="CN235" s="30">
        <f t="shared" si="537"/>
        <v>370</v>
      </c>
      <c r="CO235" s="30">
        <f t="shared" si="537"/>
        <v>368</v>
      </c>
      <c r="CP235" s="30">
        <f t="shared" si="537"/>
        <v>364</v>
      </c>
      <c r="CQ235" s="30">
        <f t="shared" si="537"/>
        <v>368</v>
      </c>
      <c r="CR235" s="30">
        <f>+CR227+CR233</f>
        <v>369</v>
      </c>
      <c r="CS235" s="30">
        <f>+CS227+CS233</f>
        <v>367</v>
      </c>
      <c r="CT235" s="30">
        <f>+CT227+CT233</f>
        <v>384</v>
      </c>
      <c r="CU235" s="30">
        <v>384</v>
      </c>
      <c r="CV235" s="30">
        <f>+CV227+CV233</f>
        <v>383</v>
      </c>
      <c r="CW235" s="30">
        <f>+CW227+CW233</f>
        <v>375</v>
      </c>
      <c r="CX235" s="30">
        <f>+CX227+CX233</f>
        <v>369</v>
      </c>
      <c r="CY235" s="30">
        <f>+CY227+CY233</f>
        <v>373</v>
      </c>
      <c r="CZ235" s="30">
        <f>+CZ227+CZ233</f>
        <v>369</v>
      </c>
    </row>
    <row r="236" spans="1:104" ht="13.15" customHeight="1" x14ac:dyDescent="0.2">
      <c r="A236" s="81" t="str">
        <f t="shared" si="500"/>
        <v>Sherman Oaks Hospital - Client ID H3180</v>
      </c>
      <c r="B236" s="81" t="str">
        <f t="shared" si="513"/>
        <v xml:space="preserve">PRIME VALUE PLAN (Self-Insured) </v>
      </c>
      <c r="D236" s="71" t="s">
        <v>9</v>
      </c>
      <c r="E236" s="29"/>
      <c r="F236" s="89"/>
      <c r="G236" s="30"/>
      <c r="H236" s="86">
        <f>H235*12</f>
        <v>4383995.04</v>
      </c>
      <c r="I236" s="86">
        <f>I235*12</f>
        <v>3913147.32</v>
      </c>
      <c r="J236" s="86">
        <f>J235*12</f>
        <v>470847.72000000009</v>
      </c>
      <c r="K236" s="136"/>
      <c r="L236" s="136"/>
      <c r="M236" s="136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</row>
    <row r="237" spans="1:104" ht="13.15" customHeight="1" x14ac:dyDescent="0.2">
      <c r="A237" s="81" t="str">
        <f t="shared" si="500"/>
        <v>Sherman Oaks Hospital - Client ID H3180</v>
      </c>
      <c r="B237" s="81" t="str">
        <f t="shared" si="513"/>
        <v xml:space="preserve">PRIME VALUE PLAN (Self-Insured) </v>
      </c>
      <c r="D237" s="28"/>
      <c r="E237" s="90"/>
      <c r="F237" s="91"/>
      <c r="G237" s="91"/>
      <c r="H237" s="92"/>
      <c r="I237" s="92"/>
      <c r="J237" s="92"/>
      <c r="K237" s="132"/>
      <c r="L237" s="132"/>
      <c r="M237" s="132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</row>
    <row r="238" spans="1:104" s="83" customFormat="1" ht="13.15" customHeight="1" x14ac:dyDescent="0.2">
      <c r="A238" s="81" t="str">
        <f t="shared" si="500"/>
        <v>Sherman Oaks Hospital - Client ID H3180</v>
      </c>
      <c r="B238" s="81" t="str">
        <f t="shared" si="513"/>
        <v xml:space="preserve">PRIME VALUE PLAN (Self-Insured) </v>
      </c>
      <c r="C238" s="81"/>
      <c r="D238" s="76" t="s">
        <v>50</v>
      </c>
      <c r="E238" s="77"/>
      <c r="F238" s="78"/>
      <c r="G238" s="111"/>
      <c r="H238" s="47"/>
      <c r="I238" s="47"/>
      <c r="J238" s="47"/>
      <c r="K238" s="133"/>
      <c r="L238" s="133"/>
      <c r="M238" s="133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</row>
    <row r="239" spans="1:104" ht="13.15" customHeight="1" x14ac:dyDescent="0.2">
      <c r="A239" s="81" t="str">
        <f t="shared" si="500"/>
        <v>Sherman Oaks Hospital - Client ID H3180</v>
      </c>
      <c r="B239" s="81" t="str">
        <f>D239</f>
        <v>PRIME EPO PLAN (Self-Insured)</v>
      </c>
      <c r="C239" s="81" t="str">
        <f>A239&amp;B239&amp;F239</f>
        <v>Sherman Oaks Hospital - Client ID H3180PRIME EPO PLAN (Self-Insured)EE</v>
      </c>
      <c r="D239" s="64" t="str">
        <f>+$D$4</f>
        <v>PRIME EPO PLAN (Self-Insured)</v>
      </c>
      <c r="E239" s="65" t="str">
        <f>E4</f>
        <v>1/1/25 - 12/31/25</v>
      </c>
      <c r="F239" s="66" t="s">
        <v>11</v>
      </c>
      <c r="G239" s="167">
        <v>0</v>
      </c>
      <c r="H239" s="152">
        <f t="shared" ref="H239:I242" si="538">H4</f>
        <v>671</v>
      </c>
      <c r="I239" s="152">
        <f t="shared" si="538"/>
        <v>616.83000000000004</v>
      </c>
      <c r="J239" s="152">
        <f>H239-I239</f>
        <v>54.169999999999959</v>
      </c>
      <c r="K239" s="27"/>
      <c r="L239" s="27"/>
      <c r="M239" s="27"/>
      <c r="N239" s="167">
        <v>2</v>
      </c>
      <c r="O239" s="167">
        <v>2</v>
      </c>
      <c r="P239" s="167">
        <v>2</v>
      </c>
      <c r="Q239" s="167">
        <v>3</v>
      </c>
      <c r="R239" s="167">
        <v>3</v>
      </c>
      <c r="S239" s="167">
        <v>0</v>
      </c>
      <c r="T239" s="167">
        <v>0</v>
      </c>
      <c r="U239" s="167">
        <v>0</v>
      </c>
      <c r="V239" s="167">
        <v>0</v>
      </c>
      <c r="W239" s="167">
        <v>0</v>
      </c>
      <c r="X239" s="167">
        <v>0</v>
      </c>
      <c r="Y239" s="167">
        <v>0</v>
      </c>
      <c r="Z239" s="167">
        <v>0</v>
      </c>
      <c r="AA239" s="167">
        <v>0</v>
      </c>
      <c r="AB239" s="167">
        <v>0</v>
      </c>
      <c r="AC239" s="167">
        <v>0</v>
      </c>
      <c r="AD239" s="167">
        <v>0</v>
      </c>
      <c r="AE239" s="167">
        <v>0</v>
      </c>
      <c r="AF239" s="167">
        <v>0</v>
      </c>
      <c r="AG239" s="167">
        <v>0</v>
      </c>
      <c r="AH239" s="167">
        <v>0</v>
      </c>
      <c r="AI239" s="167">
        <v>0</v>
      </c>
      <c r="AJ239" s="167">
        <v>0</v>
      </c>
      <c r="AK239" s="167">
        <v>0</v>
      </c>
      <c r="AL239" s="167">
        <v>0</v>
      </c>
      <c r="AM239" s="167">
        <v>0</v>
      </c>
      <c r="AN239" s="167">
        <v>0</v>
      </c>
      <c r="AO239" s="167">
        <v>0</v>
      </c>
      <c r="AP239" s="167">
        <v>0</v>
      </c>
      <c r="AQ239" s="167">
        <v>0</v>
      </c>
      <c r="AR239" s="167">
        <v>0</v>
      </c>
      <c r="AS239" s="167">
        <v>0</v>
      </c>
      <c r="AT239" s="167">
        <v>0</v>
      </c>
      <c r="AU239" s="167">
        <v>0</v>
      </c>
      <c r="AV239" s="167">
        <v>0</v>
      </c>
      <c r="AW239" s="167">
        <v>0</v>
      </c>
      <c r="AX239" s="167">
        <v>0</v>
      </c>
      <c r="AY239" s="167">
        <v>0</v>
      </c>
      <c r="AZ239" s="167">
        <v>0</v>
      </c>
      <c r="BA239" s="167">
        <v>0</v>
      </c>
      <c r="BB239" s="167">
        <v>0</v>
      </c>
      <c r="BC239" s="167">
        <v>0</v>
      </c>
      <c r="BD239" s="242">
        <v>0</v>
      </c>
      <c r="BE239" s="167">
        <v>0</v>
      </c>
      <c r="BF239" s="167">
        <v>0</v>
      </c>
      <c r="BG239" s="167">
        <v>0</v>
      </c>
      <c r="BH239" s="167">
        <v>0</v>
      </c>
      <c r="BI239" s="167">
        <v>0</v>
      </c>
      <c r="BJ239" s="167">
        <v>0</v>
      </c>
      <c r="BK239" s="167">
        <v>0</v>
      </c>
      <c r="BL239" s="167">
        <v>0</v>
      </c>
      <c r="BM239" s="167">
        <v>0</v>
      </c>
      <c r="BN239" s="167">
        <v>0</v>
      </c>
      <c r="BO239" s="167">
        <v>0</v>
      </c>
      <c r="BP239" s="167">
        <v>0</v>
      </c>
      <c r="BQ239" s="167">
        <v>0</v>
      </c>
      <c r="BR239" s="167">
        <v>0</v>
      </c>
      <c r="BS239" s="167">
        <v>0</v>
      </c>
      <c r="BT239" s="242">
        <v>0</v>
      </c>
      <c r="BU239" s="242">
        <v>0</v>
      </c>
      <c r="BV239" s="242">
        <v>0</v>
      </c>
      <c r="BW239" s="167">
        <v>0</v>
      </c>
      <c r="BX239" s="167">
        <v>0</v>
      </c>
      <c r="BY239" s="167">
        <v>0</v>
      </c>
      <c r="BZ239" s="167">
        <v>0</v>
      </c>
      <c r="CA239" s="167">
        <v>0</v>
      </c>
      <c r="CB239" s="167">
        <v>0</v>
      </c>
      <c r="CC239" s="167">
        <v>0</v>
      </c>
      <c r="CD239" s="167">
        <v>0</v>
      </c>
      <c r="CE239" s="167">
        <v>0</v>
      </c>
      <c r="CF239" s="167">
        <v>0</v>
      </c>
      <c r="CG239" s="167">
        <v>0</v>
      </c>
      <c r="CH239" s="167">
        <v>0</v>
      </c>
      <c r="CI239" s="167">
        <v>0</v>
      </c>
      <c r="CJ239" s="167">
        <v>0</v>
      </c>
      <c r="CK239" s="167">
        <v>0</v>
      </c>
      <c r="CL239" s="167">
        <v>0</v>
      </c>
      <c r="CM239" s="167">
        <v>0</v>
      </c>
      <c r="CN239" s="167">
        <v>0</v>
      </c>
      <c r="CO239" s="167">
        <v>0</v>
      </c>
      <c r="CP239" s="167">
        <v>0</v>
      </c>
      <c r="CQ239" s="167">
        <v>0</v>
      </c>
      <c r="CR239" s="167">
        <v>0</v>
      </c>
      <c r="CS239" s="167">
        <v>0</v>
      </c>
      <c r="CT239" s="167">
        <v>0</v>
      </c>
      <c r="CU239" s="167">
        <v>0</v>
      </c>
      <c r="CV239" s="167"/>
      <c r="CW239" s="167"/>
      <c r="CX239" s="325">
        <v>0</v>
      </c>
      <c r="CY239" s="167">
        <v>0</v>
      </c>
      <c r="CZ239" s="167">
        <v>0</v>
      </c>
    </row>
    <row r="240" spans="1:104" ht="13.15" customHeight="1" x14ac:dyDescent="0.2">
      <c r="A240" s="81" t="str">
        <f t="shared" si="500"/>
        <v>Sherman Oaks Hospital - Client ID H3180</v>
      </c>
      <c r="B240" s="81" t="str">
        <f>B239</f>
        <v>PRIME EPO PLAN (Self-Insured)</v>
      </c>
      <c r="C240" s="81" t="str">
        <f>A240&amp;B240&amp;F240</f>
        <v>Sherman Oaks Hospital - Client ID H3180PRIME EPO PLAN (Self-Insured)EE &amp; Spouse</v>
      </c>
      <c r="D240" s="22"/>
      <c r="E240" s="15"/>
      <c r="F240" s="66" t="s">
        <v>18</v>
      </c>
      <c r="G240" s="167">
        <v>0</v>
      </c>
      <c r="H240" s="152">
        <f t="shared" si="538"/>
        <v>1409.16</v>
      </c>
      <c r="I240" s="152">
        <f t="shared" si="538"/>
        <v>1271.75</v>
      </c>
      <c r="J240" s="152">
        <f>H240-I240</f>
        <v>137.41000000000008</v>
      </c>
      <c r="K240" s="27"/>
      <c r="L240" s="27"/>
      <c r="M240" s="27"/>
      <c r="N240" s="167">
        <v>0</v>
      </c>
      <c r="O240" s="167">
        <v>0</v>
      </c>
      <c r="P240" s="167">
        <v>0</v>
      </c>
      <c r="Q240" s="167">
        <v>0</v>
      </c>
      <c r="R240" s="167">
        <v>0</v>
      </c>
      <c r="S240" s="167">
        <v>0</v>
      </c>
      <c r="T240" s="167">
        <v>0</v>
      </c>
      <c r="U240" s="167">
        <v>0</v>
      </c>
      <c r="V240" s="167">
        <v>0</v>
      </c>
      <c r="W240" s="167">
        <v>0</v>
      </c>
      <c r="X240" s="167">
        <v>0</v>
      </c>
      <c r="Y240" s="167">
        <v>0</v>
      </c>
      <c r="Z240" s="167">
        <v>0</v>
      </c>
      <c r="AA240" s="167">
        <v>0</v>
      </c>
      <c r="AB240" s="167">
        <v>0</v>
      </c>
      <c r="AC240" s="167">
        <v>0</v>
      </c>
      <c r="AD240" s="167">
        <v>0</v>
      </c>
      <c r="AE240" s="167">
        <v>0</v>
      </c>
      <c r="AF240" s="167">
        <v>0</v>
      </c>
      <c r="AG240" s="167">
        <v>0</v>
      </c>
      <c r="AH240" s="167">
        <v>0</v>
      </c>
      <c r="AI240" s="167">
        <v>0</v>
      </c>
      <c r="AJ240" s="167">
        <v>0</v>
      </c>
      <c r="AK240" s="167">
        <v>0</v>
      </c>
      <c r="AL240" s="167">
        <v>0</v>
      </c>
      <c r="AM240" s="167">
        <v>0</v>
      </c>
      <c r="AN240" s="167">
        <v>0</v>
      </c>
      <c r="AO240" s="167">
        <v>0</v>
      </c>
      <c r="AP240" s="167">
        <v>0</v>
      </c>
      <c r="AQ240" s="167">
        <v>0</v>
      </c>
      <c r="AR240" s="167">
        <v>0</v>
      </c>
      <c r="AS240" s="167">
        <v>0</v>
      </c>
      <c r="AT240" s="167">
        <v>0</v>
      </c>
      <c r="AU240" s="167">
        <v>0</v>
      </c>
      <c r="AV240" s="167">
        <v>0</v>
      </c>
      <c r="AW240" s="167">
        <v>0</v>
      </c>
      <c r="AX240" s="167">
        <v>0</v>
      </c>
      <c r="AY240" s="167">
        <v>0</v>
      </c>
      <c r="AZ240" s="167">
        <v>0</v>
      </c>
      <c r="BA240" s="167">
        <v>0</v>
      </c>
      <c r="BB240" s="167">
        <v>0</v>
      </c>
      <c r="BC240" s="167">
        <v>0</v>
      </c>
      <c r="BD240" s="242">
        <v>0</v>
      </c>
      <c r="BE240" s="167">
        <v>0</v>
      </c>
      <c r="BF240" s="167">
        <v>0</v>
      </c>
      <c r="BG240" s="167">
        <v>0</v>
      </c>
      <c r="BH240" s="167">
        <v>0</v>
      </c>
      <c r="BI240" s="167">
        <v>0</v>
      </c>
      <c r="BJ240" s="167">
        <v>0</v>
      </c>
      <c r="BK240" s="167">
        <v>0</v>
      </c>
      <c r="BL240" s="167">
        <v>0</v>
      </c>
      <c r="BM240" s="167">
        <v>0</v>
      </c>
      <c r="BN240" s="167">
        <v>0</v>
      </c>
      <c r="BO240" s="167">
        <v>0</v>
      </c>
      <c r="BP240" s="167">
        <v>0</v>
      </c>
      <c r="BQ240" s="167">
        <v>0</v>
      </c>
      <c r="BR240" s="167">
        <v>0</v>
      </c>
      <c r="BS240" s="167">
        <v>0</v>
      </c>
      <c r="BT240" s="242">
        <v>0</v>
      </c>
      <c r="BU240" s="242">
        <v>0</v>
      </c>
      <c r="BV240" s="242">
        <v>0</v>
      </c>
      <c r="BW240" s="167">
        <v>0</v>
      </c>
      <c r="BX240" s="167">
        <v>0</v>
      </c>
      <c r="BY240" s="167">
        <v>0</v>
      </c>
      <c r="BZ240" s="167">
        <v>0</v>
      </c>
      <c r="CA240" s="167">
        <v>0</v>
      </c>
      <c r="CB240" s="167">
        <v>0</v>
      </c>
      <c r="CC240" s="167">
        <v>0</v>
      </c>
      <c r="CD240" s="167">
        <v>0</v>
      </c>
      <c r="CE240" s="167">
        <v>0</v>
      </c>
      <c r="CF240" s="167">
        <v>0</v>
      </c>
      <c r="CG240" s="167">
        <v>0</v>
      </c>
      <c r="CH240" s="167">
        <v>0</v>
      </c>
      <c r="CI240" s="167">
        <v>0</v>
      </c>
      <c r="CJ240" s="167">
        <v>0</v>
      </c>
      <c r="CK240" s="167">
        <v>0</v>
      </c>
      <c r="CL240" s="167">
        <v>0</v>
      </c>
      <c r="CM240" s="167">
        <v>0</v>
      </c>
      <c r="CN240" s="167">
        <v>0</v>
      </c>
      <c r="CO240" s="167">
        <v>0</v>
      </c>
      <c r="CP240" s="167">
        <v>0</v>
      </c>
      <c r="CQ240" s="167">
        <v>0</v>
      </c>
      <c r="CR240" s="167">
        <v>0</v>
      </c>
      <c r="CS240" s="167">
        <v>0</v>
      </c>
      <c r="CT240" s="167">
        <v>0</v>
      </c>
      <c r="CU240" s="167">
        <v>0</v>
      </c>
      <c r="CV240" s="167"/>
      <c r="CW240" s="167"/>
      <c r="CX240" s="325">
        <v>0</v>
      </c>
      <c r="CY240" s="167">
        <v>0</v>
      </c>
      <c r="CZ240" s="167">
        <v>0</v>
      </c>
    </row>
    <row r="241" spans="1:104" ht="13.15" customHeight="1" x14ac:dyDescent="0.2">
      <c r="A241" s="81" t="str">
        <f t="shared" si="500"/>
        <v>Sherman Oaks Hospital - Client ID H3180</v>
      </c>
      <c r="B241" s="81" t="str">
        <f>B240</f>
        <v>PRIME EPO PLAN (Self-Insured)</v>
      </c>
      <c r="C241" s="81" t="str">
        <f>A241&amp;B241&amp;F241</f>
        <v>Sherman Oaks Hospital - Client ID H3180PRIME EPO PLAN (Self-Insured)EE &amp; Child(ren)</v>
      </c>
      <c r="D241" s="22"/>
      <c r="E241" s="15"/>
      <c r="F241" s="66" t="s">
        <v>19</v>
      </c>
      <c r="G241" s="167">
        <v>0</v>
      </c>
      <c r="H241" s="152">
        <f t="shared" si="538"/>
        <v>1268.22</v>
      </c>
      <c r="I241" s="152">
        <f t="shared" si="538"/>
        <v>1155.79</v>
      </c>
      <c r="J241" s="152">
        <f>H241-I241</f>
        <v>112.43000000000006</v>
      </c>
      <c r="K241" s="27"/>
      <c r="L241" s="27"/>
      <c r="M241" s="27"/>
      <c r="N241" s="167">
        <v>2</v>
      </c>
      <c r="O241" s="167">
        <v>2</v>
      </c>
      <c r="P241" s="167">
        <v>2</v>
      </c>
      <c r="Q241" s="167">
        <v>2</v>
      </c>
      <c r="R241" s="167">
        <v>2</v>
      </c>
      <c r="S241" s="167">
        <v>0</v>
      </c>
      <c r="T241" s="167">
        <v>0</v>
      </c>
      <c r="U241" s="167">
        <v>0</v>
      </c>
      <c r="V241" s="167">
        <v>0</v>
      </c>
      <c r="W241" s="167">
        <v>0</v>
      </c>
      <c r="X241" s="167">
        <v>0</v>
      </c>
      <c r="Y241" s="167">
        <v>0</v>
      </c>
      <c r="Z241" s="167">
        <v>0</v>
      </c>
      <c r="AA241" s="167">
        <v>0</v>
      </c>
      <c r="AB241" s="167">
        <v>0</v>
      </c>
      <c r="AC241" s="167">
        <v>0</v>
      </c>
      <c r="AD241" s="167">
        <v>0</v>
      </c>
      <c r="AE241" s="167">
        <v>0</v>
      </c>
      <c r="AF241" s="167">
        <v>0</v>
      </c>
      <c r="AG241" s="167">
        <v>0</v>
      </c>
      <c r="AH241" s="167">
        <v>0</v>
      </c>
      <c r="AI241" s="167">
        <v>0</v>
      </c>
      <c r="AJ241" s="167">
        <v>0</v>
      </c>
      <c r="AK241" s="167">
        <v>0</v>
      </c>
      <c r="AL241" s="167">
        <v>0</v>
      </c>
      <c r="AM241" s="167">
        <v>0</v>
      </c>
      <c r="AN241" s="167">
        <v>0</v>
      </c>
      <c r="AO241" s="167">
        <v>0</v>
      </c>
      <c r="AP241" s="167">
        <v>0</v>
      </c>
      <c r="AQ241" s="167">
        <v>0</v>
      </c>
      <c r="AR241" s="167">
        <v>0</v>
      </c>
      <c r="AS241" s="167">
        <v>0</v>
      </c>
      <c r="AT241" s="167">
        <v>0</v>
      </c>
      <c r="AU241" s="167">
        <v>0</v>
      </c>
      <c r="AV241" s="167">
        <v>0</v>
      </c>
      <c r="AW241" s="167">
        <v>0</v>
      </c>
      <c r="AX241" s="167">
        <v>0</v>
      </c>
      <c r="AY241" s="167">
        <v>0</v>
      </c>
      <c r="AZ241" s="167">
        <v>0</v>
      </c>
      <c r="BA241" s="167">
        <v>0</v>
      </c>
      <c r="BB241" s="167">
        <v>0</v>
      </c>
      <c r="BC241" s="167">
        <v>0</v>
      </c>
      <c r="BD241" s="242">
        <v>0</v>
      </c>
      <c r="BE241" s="167">
        <v>0</v>
      </c>
      <c r="BF241" s="167">
        <v>0</v>
      </c>
      <c r="BG241" s="167">
        <v>0</v>
      </c>
      <c r="BH241" s="167">
        <v>0</v>
      </c>
      <c r="BI241" s="167">
        <v>0</v>
      </c>
      <c r="BJ241" s="167">
        <v>0</v>
      </c>
      <c r="BK241" s="167">
        <v>0</v>
      </c>
      <c r="BL241" s="167">
        <v>0</v>
      </c>
      <c r="BM241" s="167">
        <v>0</v>
      </c>
      <c r="BN241" s="167">
        <v>0</v>
      </c>
      <c r="BO241" s="167">
        <v>0</v>
      </c>
      <c r="BP241" s="167">
        <v>0</v>
      </c>
      <c r="BQ241" s="167">
        <v>0</v>
      </c>
      <c r="BR241" s="167">
        <v>0</v>
      </c>
      <c r="BS241" s="167">
        <v>0</v>
      </c>
      <c r="BT241" s="242">
        <v>0</v>
      </c>
      <c r="BU241" s="242">
        <v>0</v>
      </c>
      <c r="BV241" s="242">
        <v>0</v>
      </c>
      <c r="BW241" s="167">
        <v>0</v>
      </c>
      <c r="BX241" s="167">
        <v>0</v>
      </c>
      <c r="BY241" s="167">
        <v>0</v>
      </c>
      <c r="BZ241" s="167">
        <v>0</v>
      </c>
      <c r="CA241" s="167">
        <v>0</v>
      </c>
      <c r="CB241" s="167">
        <v>0</v>
      </c>
      <c r="CC241" s="167">
        <v>0</v>
      </c>
      <c r="CD241" s="167">
        <v>0</v>
      </c>
      <c r="CE241" s="167">
        <v>0</v>
      </c>
      <c r="CF241" s="167">
        <v>0</v>
      </c>
      <c r="CG241" s="167">
        <v>0</v>
      </c>
      <c r="CH241" s="167">
        <v>0</v>
      </c>
      <c r="CI241" s="167">
        <v>0</v>
      </c>
      <c r="CJ241" s="167">
        <v>0</v>
      </c>
      <c r="CK241" s="167">
        <v>0</v>
      </c>
      <c r="CL241" s="167">
        <v>0</v>
      </c>
      <c r="CM241" s="167">
        <v>0</v>
      </c>
      <c r="CN241" s="167">
        <v>0</v>
      </c>
      <c r="CO241" s="167">
        <v>0</v>
      </c>
      <c r="CP241" s="167">
        <v>0</v>
      </c>
      <c r="CQ241" s="167">
        <v>0</v>
      </c>
      <c r="CR241" s="167">
        <v>0</v>
      </c>
      <c r="CS241" s="167">
        <v>0</v>
      </c>
      <c r="CT241" s="167">
        <v>0</v>
      </c>
      <c r="CU241" s="167">
        <v>0</v>
      </c>
      <c r="CV241" s="167"/>
      <c r="CW241" s="167"/>
      <c r="CX241" s="325">
        <v>0</v>
      </c>
      <c r="CY241" s="167">
        <v>0</v>
      </c>
      <c r="CZ241" s="167">
        <v>0</v>
      </c>
    </row>
    <row r="242" spans="1:104" ht="13.15" customHeight="1" x14ac:dyDescent="0.2">
      <c r="A242" s="81" t="str">
        <f t="shared" si="500"/>
        <v>Sherman Oaks Hospital - Client ID H3180</v>
      </c>
      <c r="B242" s="81" t="str">
        <f>B241</f>
        <v>PRIME EPO PLAN (Self-Insured)</v>
      </c>
      <c r="C242" s="81" t="str">
        <f>A242&amp;B242&amp;F242</f>
        <v>Sherman Oaks Hospital - Client ID H3180PRIME EPO PLAN (Self-Insured)EE &amp; Family</v>
      </c>
      <c r="D242" s="22"/>
      <c r="E242" s="15"/>
      <c r="F242" s="66" t="s">
        <v>12</v>
      </c>
      <c r="G242" s="168">
        <v>0</v>
      </c>
      <c r="H242" s="153">
        <f t="shared" si="538"/>
        <v>2113.73</v>
      </c>
      <c r="I242" s="153">
        <f t="shared" si="538"/>
        <v>1832.66</v>
      </c>
      <c r="J242" s="153">
        <f>H242-I242</f>
        <v>281.06999999999994</v>
      </c>
      <c r="K242" s="134"/>
      <c r="L242" s="134"/>
      <c r="M242" s="134"/>
      <c r="N242" s="168">
        <v>0</v>
      </c>
      <c r="O242" s="168">
        <v>0</v>
      </c>
      <c r="P242" s="168">
        <v>0</v>
      </c>
      <c r="Q242" s="168">
        <v>0</v>
      </c>
      <c r="R242" s="168">
        <v>0</v>
      </c>
      <c r="S242" s="168">
        <v>0</v>
      </c>
      <c r="T242" s="168">
        <v>0</v>
      </c>
      <c r="U242" s="168">
        <v>0</v>
      </c>
      <c r="V242" s="168">
        <v>0</v>
      </c>
      <c r="W242" s="168">
        <v>0</v>
      </c>
      <c r="X242" s="168">
        <v>0</v>
      </c>
      <c r="Y242" s="168">
        <v>0</v>
      </c>
      <c r="Z242" s="168">
        <v>0</v>
      </c>
      <c r="AA242" s="168">
        <v>0</v>
      </c>
      <c r="AB242" s="168">
        <v>0</v>
      </c>
      <c r="AC242" s="168">
        <v>0</v>
      </c>
      <c r="AD242" s="168">
        <v>0</v>
      </c>
      <c r="AE242" s="168">
        <v>0</v>
      </c>
      <c r="AF242" s="168">
        <v>0</v>
      </c>
      <c r="AG242" s="168">
        <v>0</v>
      </c>
      <c r="AH242" s="168">
        <v>0</v>
      </c>
      <c r="AI242" s="168">
        <v>0</v>
      </c>
      <c r="AJ242" s="168">
        <v>0</v>
      </c>
      <c r="AK242" s="168">
        <v>0</v>
      </c>
      <c r="AL242" s="168">
        <v>0</v>
      </c>
      <c r="AM242" s="168">
        <v>0</v>
      </c>
      <c r="AN242" s="168">
        <v>0</v>
      </c>
      <c r="AO242" s="168">
        <v>0</v>
      </c>
      <c r="AP242" s="168">
        <v>0</v>
      </c>
      <c r="AQ242" s="168">
        <v>0</v>
      </c>
      <c r="AR242" s="168">
        <v>0</v>
      </c>
      <c r="AS242" s="168">
        <v>0</v>
      </c>
      <c r="AT242" s="168">
        <v>0</v>
      </c>
      <c r="AU242" s="168">
        <v>0</v>
      </c>
      <c r="AV242" s="168">
        <v>0</v>
      </c>
      <c r="AW242" s="168">
        <v>0</v>
      </c>
      <c r="AX242" s="168">
        <v>0</v>
      </c>
      <c r="AY242" s="168">
        <v>0</v>
      </c>
      <c r="AZ242" s="168">
        <v>0</v>
      </c>
      <c r="BA242" s="168">
        <v>0</v>
      </c>
      <c r="BB242" s="168">
        <v>0</v>
      </c>
      <c r="BC242" s="168">
        <v>0</v>
      </c>
      <c r="BD242" s="243">
        <v>0</v>
      </c>
      <c r="BE242" s="168">
        <v>0</v>
      </c>
      <c r="BF242" s="168">
        <v>0</v>
      </c>
      <c r="BG242" s="168">
        <v>0</v>
      </c>
      <c r="BH242" s="168">
        <v>0</v>
      </c>
      <c r="BI242" s="168">
        <v>0</v>
      </c>
      <c r="BJ242" s="168">
        <v>0</v>
      </c>
      <c r="BK242" s="168">
        <v>0</v>
      </c>
      <c r="BL242" s="168">
        <v>0</v>
      </c>
      <c r="BM242" s="168">
        <v>0</v>
      </c>
      <c r="BN242" s="168">
        <v>0</v>
      </c>
      <c r="BO242" s="168">
        <v>0</v>
      </c>
      <c r="BP242" s="168">
        <v>0</v>
      </c>
      <c r="BQ242" s="168">
        <v>0</v>
      </c>
      <c r="BR242" s="168">
        <v>0</v>
      </c>
      <c r="BS242" s="168">
        <v>0</v>
      </c>
      <c r="BT242" s="243">
        <v>0</v>
      </c>
      <c r="BU242" s="243">
        <v>0</v>
      </c>
      <c r="BV242" s="243">
        <v>0</v>
      </c>
      <c r="BW242" s="168">
        <v>0</v>
      </c>
      <c r="BX242" s="168">
        <v>0</v>
      </c>
      <c r="BY242" s="168">
        <v>0</v>
      </c>
      <c r="BZ242" s="168">
        <v>0</v>
      </c>
      <c r="CA242" s="168">
        <v>0</v>
      </c>
      <c r="CB242" s="168">
        <v>0</v>
      </c>
      <c r="CC242" s="168">
        <v>0</v>
      </c>
      <c r="CD242" s="168">
        <v>0</v>
      </c>
      <c r="CE242" s="168">
        <v>0</v>
      </c>
      <c r="CF242" s="168">
        <v>0</v>
      </c>
      <c r="CG242" s="168">
        <v>0</v>
      </c>
      <c r="CH242" s="168">
        <v>0</v>
      </c>
      <c r="CI242" s="168">
        <v>0</v>
      </c>
      <c r="CJ242" s="168">
        <v>0</v>
      </c>
      <c r="CK242" s="168">
        <v>0</v>
      </c>
      <c r="CL242" s="168">
        <v>0</v>
      </c>
      <c r="CM242" s="168">
        <v>0</v>
      </c>
      <c r="CN242" s="168">
        <v>0</v>
      </c>
      <c r="CO242" s="168">
        <v>0</v>
      </c>
      <c r="CP242" s="168">
        <v>0</v>
      </c>
      <c r="CQ242" s="168">
        <v>0</v>
      </c>
      <c r="CR242" s="168">
        <v>0</v>
      </c>
      <c r="CS242" s="168">
        <v>0</v>
      </c>
      <c r="CT242" s="168">
        <v>0</v>
      </c>
      <c r="CU242" s="168">
        <v>0</v>
      </c>
      <c r="CV242" s="168"/>
      <c r="CW242" s="168"/>
      <c r="CX242" s="326">
        <v>0</v>
      </c>
      <c r="CY242" s="168">
        <v>0</v>
      </c>
      <c r="CZ242" s="168">
        <v>0</v>
      </c>
    </row>
    <row r="243" spans="1:104" ht="13.15" customHeight="1" x14ac:dyDescent="0.2">
      <c r="A243" s="81" t="str">
        <f t="shared" si="500"/>
        <v>Sherman Oaks Hospital - Client ID H3180</v>
      </c>
      <c r="B243" s="81" t="str">
        <f>B242</f>
        <v>PRIME EPO PLAN (Self-Insured)</v>
      </c>
      <c r="D243" s="20"/>
      <c r="E243" s="15"/>
      <c r="F243" s="69" t="s">
        <v>7</v>
      </c>
      <c r="G243" s="67">
        <f>SUM(G239:G242)</f>
        <v>0</v>
      </c>
      <c r="H243" s="70">
        <f>SUMPRODUCT(H239:H242,$G239:$G242)</f>
        <v>0</v>
      </c>
      <c r="I243" s="70">
        <f>SUMPRODUCT(I239:I242,$G239:$G242)</f>
        <v>0</v>
      </c>
      <c r="J243" s="70">
        <f>SUMPRODUCT(J239:J242,$G239:$G242)</f>
        <v>0</v>
      </c>
      <c r="K243" s="34"/>
      <c r="L243" s="34"/>
      <c r="M243" s="34"/>
      <c r="N243" s="67">
        <v>4</v>
      </c>
      <c r="O243" s="67">
        <v>4</v>
      </c>
      <c r="P243" s="67">
        <v>4</v>
      </c>
      <c r="Q243" s="67">
        <v>5</v>
      </c>
      <c r="R243" s="67">
        <v>5</v>
      </c>
      <c r="S243" s="67">
        <f t="shared" ref="S243:X243" si="539">SUM(S239:S242)</f>
        <v>0</v>
      </c>
      <c r="T243" s="67">
        <f t="shared" si="539"/>
        <v>0</v>
      </c>
      <c r="U243" s="67">
        <f t="shared" si="539"/>
        <v>0</v>
      </c>
      <c r="V243" s="67">
        <f t="shared" si="539"/>
        <v>0</v>
      </c>
      <c r="W243" s="67">
        <f t="shared" si="539"/>
        <v>0</v>
      </c>
      <c r="X243" s="67">
        <f t="shared" si="539"/>
        <v>0</v>
      </c>
      <c r="Y243" s="67">
        <f t="shared" ref="Y243:AD243" si="540">SUM(Y239:Y242)</f>
        <v>0</v>
      </c>
      <c r="Z243" s="67">
        <f t="shared" si="540"/>
        <v>0</v>
      </c>
      <c r="AA243" s="67">
        <f t="shared" si="540"/>
        <v>0</v>
      </c>
      <c r="AB243" s="67">
        <f t="shared" si="540"/>
        <v>0</v>
      </c>
      <c r="AC243" s="67">
        <f t="shared" si="540"/>
        <v>0</v>
      </c>
      <c r="AD243" s="67">
        <f t="shared" si="540"/>
        <v>0</v>
      </c>
      <c r="AE243" s="67">
        <f t="shared" ref="AE243:AJ243" si="541">SUM(AE239:AE242)</f>
        <v>0</v>
      </c>
      <c r="AF243" s="67">
        <f t="shared" si="541"/>
        <v>0</v>
      </c>
      <c r="AG243" s="67">
        <f t="shared" si="541"/>
        <v>0</v>
      </c>
      <c r="AH243" s="67">
        <f t="shared" si="541"/>
        <v>0</v>
      </c>
      <c r="AI243" s="67">
        <f t="shared" si="541"/>
        <v>0</v>
      </c>
      <c r="AJ243" s="67">
        <f t="shared" si="541"/>
        <v>0</v>
      </c>
      <c r="AK243" s="67">
        <f t="shared" ref="AK243:AP243" si="542">SUM(AK239:AK242)</f>
        <v>0</v>
      </c>
      <c r="AL243" s="67">
        <f t="shared" si="542"/>
        <v>0</v>
      </c>
      <c r="AM243" s="67">
        <f t="shared" si="542"/>
        <v>0</v>
      </c>
      <c r="AN243" s="67">
        <f t="shared" si="542"/>
        <v>0</v>
      </c>
      <c r="AO243" s="67">
        <f t="shared" si="542"/>
        <v>0</v>
      </c>
      <c r="AP243" s="67">
        <f t="shared" si="542"/>
        <v>0</v>
      </c>
      <c r="AQ243" s="67">
        <f t="shared" ref="AQ243:AV243" si="543">SUM(AQ239:AQ242)</f>
        <v>0</v>
      </c>
      <c r="AR243" s="67">
        <f t="shared" si="543"/>
        <v>0</v>
      </c>
      <c r="AS243" s="67">
        <f t="shared" si="543"/>
        <v>0</v>
      </c>
      <c r="AT243" s="67">
        <f t="shared" si="543"/>
        <v>0</v>
      </c>
      <c r="AU243" s="67">
        <f t="shared" si="543"/>
        <v>0</v>
      </c>
      <c r="AV243" s="67">
        <f t="shared" si="543"/>
        <v>0</v>
      </c>
      <c r="AW243" s="67">
        <f t="shared" ref="AW243:BB243" si="544">SUM(AW239:AW242)</f>
        <v>0</v>
      </c>
      <c r="AX243" s="67">
        <f t="shared" si="544"/>
        <v>0</v>
      </c>
      <c r="AY243" s="67">
        <f t="shared" si="544"/>
        <v>0</v>
      </c>
      <c r="AZ243" s="67">
        <f t="shared" si="544"/>
        <v>0</v>
      </c>
      <c r="BA243" s="67">
        <f t="shared" si="544"/>
        <v>0</v>
      </c>
      <c r="BB243" s="67">
        <f t="shared" si="544"/>
        <v>0</v>
      </c>
      <c r="BC243" s="67">
        <f t="shared" ref="BC243:BH243" si="545">SUM(BC239:BC242)</f>
        <v>0</v>
      </c>
      <c r="BD243" s="94">
        <f t="shared" si="545"/>
        <v>0</v>
      </c>
      <c r="BE243" s="67">
        <f t="shared" si="545"/>
        <v>0</v>
      </c>
      <c r="BF243" s="67">
        <f t="shared" si="545"/>
        <v>0</v>
      </c>
      <c r="BG243" s="67">
        <f t="shared" si="545"/>
        <v>0</v>
      </c>
      <c r="BH243" s="67">
        <f t="shared" si="545"/>
        <v>0</v>
      </c>
      <c r="BI243" s="67">
        <f t="shared" ref="BI243:BN243" si="546">SUM(BI239:BI242)</f>
        <v>0</v>
      </c>
      <c r="BJ243" s="67">
        <f t="shared" si="546"/>
        <v>0</v>
      </c>
      <c r="BK243" s="67">
        <f t="shared" si="546"/>
        <v>0</v>
      </c>
      <c r="BL243" s="67">
        <f t="shared" si="546"/>
        <v>0</v>
      </c>
      <c r="BM243" s="67">
        <f t="shared" si="546"/>
        <v>0</v>
      </c>
      <c r="BN243" s="67">
        <f t="shared" si="546"/>
        <v>0</v>
      </c>
      <c r="BO243" s="67">
        <f>SUM(BO239:BO242)</f>
        <v>0</v>
      </c>
      <c r="BP243" s="67">
        <f>SUM(BP239:BP242)</f>
        <v>0</v>
      </c>
      <c r="BQ243" s="67">
        <f>SUM(BQ239:BQ242)</f>
        <v>0</v>
      </c>
      <c r="BR243" s="67">
        <f>SUM(BR239:BR242)</f>
        <v>0</v>
      </c>
      <c r="BS243" s="67">
        <f>SUM(BS239:BS242)</f>
        <v>0</v>
      </c>
      <c r="BT243" s="94">
        <f t="shared" ref="BT243:BY243" si="547">SUM(BT239:BT242)</f>
        <v>0</v>
      </c>
      <c r="BU243" s="94">
        <f t="shared" si="547"/>
        <v>0</v>
      </c>
      <c r="BV243" s="94">
        <f t="shared" si="547"/>
        <v>0</v>
      </c>
      <c r="BW243" s="67">
        <f t="shared" si="547"/>
        <v>0</v>
      </c>
      <c r="BX243" s="67">
        <f t="shared" si="547"/>
        <v>0</v>
      </c>
      <c r="BY243" s="67">
        <f t="shared" si="547"/>
        <v>0</v>
      </c>
      <c r="BZ243" s="67">
        <f t="shared" ref="BZ243:CE243" si="548">SUM(BZ239:BZ242)</f>
        <v>0</v>
      </c>
      <c r="CA243" s="67">
        <f t="shared" si="548"/>
        <v>0</v>
      </c>
      <c r="CB243" s="67">
        <f t="shared" si="548"/>
        <v>0</v>
      </c>
      <c r="CC243" s="67">
        <f t="shared" si="548"/>
        <v>0</v>
      </c>
      <c r="CD243" s="67">
        <f t="shared" si="548"/>
        <v>0</v>
      </c>
      <c r="CE243" s="67">
        <f t="shared" si="548"/>
        <v>0</v>
      </c>
      <c r="CF243" s="67">
        <f t="shared" ref="CF243:CK243" si="549">SUM(CF239:CF242)</f>
        <v>0</v>
      </c>
      <c r="CG243" s="67">
        <f t="shared" si="549"/>
        <v>0</v>
      </c>
      <c r="CH243" s="67">
        <f t="shared" si="549"/>
        <v>0</v>
      </c>
      <c r="CI243" s="67">
        <f t="shared" si="549"/>
        <v>0</v>
      </c>
      <c r="CJ243" s="67">
        <f t="shared" si="549"/>
        <v>0</v>
      </c>
      <c r="CK243" s="67">
        <f t="shared" si="549"/>
        <v>0</v>
      </c>
      <c r="CL243" s="67">
        <f t="shared" ref="CL243:CQ243" si="550">SUM(CL239:CL242)</f>
        <v>0</v>
      </c>
      <c r="CM243" s="67">
        <f t="shared" si="550"/>
        <v>0</v>
      </c>
      <c r="CN243" s="67">
        <f t="shared" si="550"/>
        <v>0</v>
      </c>
      <c r="CO243" s="67">
        <f t="shared" si="550"/>
        <v>0</v>
      </c>
      <c r="CP243" s="67">
        <f t="shared" si="550"/>
        <v>0</v>
      </c>
      <c r="CQ243" s="67">
        <f t="shared" si="550"/>
        <v>0</v>
      </c>
      <c r="CR243" s="67">
        <f>SUM(CR239:CR242)</f>
        <v>0</v>
      </c>
      <c r="CS243" s="67">
        <f>SUM(CS239:CS242)</f>
        <v>0</v>
      </c>
      <c r="CT243" s="67">
        <f>SUM(CT239:CT242)</f>
        <v>0</v>
      </c>
      <c r="CU243" s="67">
        <v>0</v>
      </c>
      <c r="CV243" s="67">
        <f>SUM(CV239:CV242)</f>
        <v>0</v>
      </c>
      <c r="CW243" s="67">
        <f>SUM(CW239:CW242)</f>
        <v>0</v>
      </c>
      <c r="CX243" s="94">
        <f>SUM(CX239:CX242)</f>
        <v>0</v>
      </c>
      <c r="CY243" s="67">
        <f>SUM(CY239:CY242)</f>
        <v>0</v>
      </c>
      <c r="CZ243" s="67">
        <f>SUM(CZ239:CZ242)</f>
        <v>0</v>
      </c>
    </row>
    <row r="244" spans="1:104" s="14" customFormat="1" ht="13.15" customHeight="1" x14ac:dyDescent="0.2">
      <c r="A244" s="81" t="str">
        <f t="shared" si="500"/>
        <v>Sherman Oaks Hospital - Client ID H3180</v>
      </c>
      <c r="B244" s="81" t="str">
        <f>B243</f>
        <v>PRIME EPO PLAN (Self-Insured)</v>
      </c>
      <c r="C244" s="81"/>
      <c r="D244" s="20"/>
      <c r="E244" s="15"/>
      <c r="F244" s="12"/>
      <c r="G244" s="16"/>
      <c r="H244" s="21"/>
      <c r="I244" s="21"/>
      <c r="J244" s="21"/>
      <c r="K244" s="135"/>
      <c r="L244" s="135"/>
      <c r="M244" s="135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</row>
    <row r="245" spans="1:104" s="14" customFormat="1" ht="13.15" customHeight="1" x14ac:dyDescent="0.2">
      <c r="A245" s="81" t="str">
        <f t="shared" si="500"/>
        <v>Sherman Oaks Hospital - Client ID H3180</v>
      </c>
      <c r="B245" s="81" t="str">
        <f>D245</f>
        <v xml:space="preserve">PRIME VALUE PLAN (Self-Insured) </v>
      </c>
      <c r="C245" s="81" t="str">
        <f>A245&amp;B245&amp;F245</f>
        <v>Sherman Oaks Hospital - Client ID H3180PRIME VALUE PLAN (Self-Insured) EE</v>
      </c>
      <c r="D245" s="64" t="s">
        <v>22</v>
      </c>
      <c r="E245" s="65" t="str">
        <f>E4</f>
        <v>1/1/25 - 12/31/25</v>
      </c>
      <c r="F245" s="66" t="s">
        <v>11</v>
      </c>
      <c r="G245" s="67">
        <v>0</v>
      </c>
      <c r="H245" s="152">
        <f t="shared" ref="H245:I248" si="551">H10</f>
        <v>518.77</v>
      </c>
      <c r="I245" s="152">
        <f t="shared" si="551"/>
        <v>405.57</v>
      </c>
      <c r="J245" s="152">
        <f>H245-I245</f>
        <v>113.19999999999999</v>
      </c>
      <c r="K245" s="27"/>
      <c r="L245" s="27"/>
      <c r="M245" s="27"/>
      <c r="N245" s="67">
        <v>0</v>
      </c>
      <c r="O245" s="67">
        <v>0</v>
      </c>
      <c r="P245" s="67">
        <v>0</v>
      </c>
      <c r="Q245" s="67">
        <v>0</v>
      </c>
      <c r="R245" s="67">
        <v>0</v>
      </c>
      <c r="S245" s="67">
        <v>0</v>
      </c>
      <c r="T245" s="67">
        <v>0</v>
      </c>
      <c r="U245" s="67">
        <v>0</v>
      </c>
      <c r="V245" s="67">
        <v>0</v>
      </c>
      <c r="W245" s="67">
        <v>0</v>
      </c>
      <c r="X245" s="67">
        <v>0</v>
      </c>
      <c r="Y245" s="67">
        <v>0</v>
      </c>
      <c r="Z245" s="67">
        <v>0</v>
      </c>
      <c r="AA245" s="67">
        <v>0</v>
      </c>
      <c r="AB245" s="67">
        <v>0</v>
      </c>
      <c r="AC245" s="67">
        <v>0</v>
      </c>
      <c r="AD245" s="67">
        <v>0</v>
      </c>
      <c r="AE245" s="67">
        <v>0</v>
      </c>
      <c r="AF245" s="67">
        <v>0</v>
      </c>
      <c r="AG245" s="67">
        <v>0</v>
      </c>
      <c r="AH245" s="67">
        <v>0</v>
      </c>
      <c r="AI245" s="67">
        <v>0</v>
      </c>
      <c r="AJ245" s="67">
        <v>0</v>
      </c>
      <c r="AK245" s="67">
        <v>0</v>
      </c>
      <c r="AL245" s="67">
        <v>0</v>
      </c>
      <c r="AM245" s="67">
        <v>0</v>
      </c>
      <c r="AN245" s="67">
        <v>0</v>
      </c>
      <c r="AO245" s="67">
        <v>0</v>
      </c>
      <c r="AP245" s="67">
        <v>0</v>
      </c>
      <c r="AQ245" s="67">
        <v>0</v>
      </c>
      <c r="AR245" s="67">
        <v>0</v>
      </c>
      <c r="AS245" s="67">
        <v>0</v>
      </c>
      <c r="AT245" s="67">
        <v>0</v>
      </c>
      <c r="AU245" s="67">
        <v>0</v>
      </c>
      <c r="AV245" s="67">
        <v>0</v>
      </c>
      <c r="AW245" s="67">
        <v>0</v>
      </c>
      <c r="AX245" s="67">
        <v>0</v>
      </c>
      <c r="AY245" s="67">
        <v>0</v>
      </c>
      <c r="AZ245" s="67">
        <v>0</v>
      </c>
      <c r="BA245" s="67">
        <v>0</v>
      </c>
      <c r="BB245" s="67">
        <v>0</v>
      </c>
      <c r="BC245" s="67">
        <v>0</v>
      </c>
      <c r="BD245" s="94">
        <v>0</v>
      </c>
      <c r="BE245" s="67">
        <v>0</v>
      </c>
      <c r="BF245" s="67">
        <v>0</v>
      </c>
      <c r="BG245" s="67">
        <v>0</v>
      </c>
      <c r="BH245" s="67">
        <v>0</v>
      </c>
      <c r="BI245" s="67">
        <v>0</v>
      </c>
      <c r="BJ245" s="67">
        <v>0</v>
      </c>
      <c r="BK245" s="67">
        <v>0</v>
      </c>
      <c r="BL245" s="67">
        <v>0</v>
      </c>
      <c r="BM245" s="67">
        <v>0</v>
      </c>
      <c r="BN245" s="67">
        <v>0</v>
      </c>
      <c r="BO245" s="67">
        <v>0</v>
      </c>
      <c r="BP245" s="67">
        <v>0</v>
      </c>
      <c r="BQ245" s="67">
        <v>0</v>
      </c>
      <c r="BR245" s="67">
        <v>0</v>
      </c>
      <c r="BS245" s="67">
        <v>0</v>
      </c>
      <c r="BT245" s="94">
        <v>0</v>
      </c>
      <c r="BU245" s="94">
        <v>0</v>
      </c>
      <c r="BV245" s="94">
        <v>0</v>
      </c>
      <c r="BW245" s="67">
        <v>0</v>
      </c>
      <c r="BX245" s="67">
        <v>0</v>
      </c>
      <c r="BY245" s="67">
        <v>0</v>
      </c>
      <c r="BZ245" s="67">
        <v>0</v>
      </c>
      <c r="CA245" s="67">
        <v>0</v>
      </c>
      <c r="CB245" s="67">
        <v>0</v>
      </c>
      <c r="CC245" s="67">
        <v>0</v>
      </c>
      <c r="CD245" s="67">
        <v>0</v>
      </c>
      <c r="CE245" s="67">
        <v>0</v>
      </c>
      <c r="CF245" s="67">
        <v>0</v>
      </c>
      <c r="CG245" s="67">
        <v>0</v>
      </c>
      <c r="CH245" s="67">
        <v>0</v>
      </c>
      <c r="CI245" s="67">
        <v>0</v>
      </c>
      <c r="CJ245" s="67">
        <v>0</v>
      </c>
      <c r="CK245" s="67">
        <v>0</v>
      </c>
      <c r="CL245" s="67">
        <v>0</v>
      </c>
      <c r="CM245" s="67">
        <v>0</v>
      </c>
      <c r="CN245" s="67">
        <v>0</v>
      </c>
      <c r="CO245" s="67">
        <v>0</v>
      </c>
      <c r="CP245" s="67">
        <v>0</v>
      </c>
      <c r="CQ245" s="67">
        <v>0</v>
      </c>
      <c r="CR245" s="67">
        <v>0</v>
      </c>
      <c r="CS245" s="67">
        <v>0</v>
      </c>
      <c r="CT245" s="67">
        <v>0</v>
      </c>
      <c r="CU245" s="67">
        <v>0</v>
      </c>
      <c r="CV245" s="67"/>
      <c r="CW245" s="67"/>
      <c r="CX245" s="94">
        <v>0</v>
      </c>
      <c r="CY245" s="67">
        <v>0</v>
      </c>
      <c r="CZ245" s="67">
        <v>0</v>
      </c>
    </row>
    <row r="246" spans="1:104" s="14" customFormat="1" ht="13.15" customHeight="1" x14ac:dyDescent="0.2">
      <c r="A246" s="81" t="str">
        <f t="shared" si="500"/>
        <v>Sherman Oaks Hospital - Client ID H3180</v>
      </c>
      <c r="B246" s="81" t="str">
        <f t="shared" ref="B246:B254" si="552">B245</f>
        <v xml:space="preserve">PRIME VALUE PLAN (Self-Insured) </v>
      </c>
      <c r="C246" s="81" t="str">
        <f>A246&amp;B246&amp;F246</f>
        <v>Sherman Oaks Hospital - Client ID H3180PRIME VALUE PLAN (Self-Insured) EE &amp; Spouse</v>
      </c>
      <c r="D246" s="22"/>
      <c r="E246" s="15"/>
      <c r="F246" s="66" t="s">
        <v>18</v>
      </c>
      <c r="G246" s="67">
        <v>0</v>
      </c>
      <c r="H246" s="152">
        <f t="shared" si="551"/>
        <v>1037.57</v>
      </c>
      <c r="I246" s="152">
        <f t="shared" si="551"/>
        <v>796.58999999999992</v>
      </c>
      <c r="J246" s="152">
        <f>H246-I246</f>
        <v>240.98000000000002</v>
      </c>
      <c r="K246" s="27"/>
      <c r="L246" s="27"/>
      <c r="M246" s="27"/>
      <c r="N246" s="67">
        <v>0</v>
      </c>
      <c r="O246" s="67">
        <v>0</v>
      </c>
      <c r="P246" s="67">
        <v>0</v>
      </c>
      <c r="Q246" s="67">
        <v>0</v>
      </c>
      <c r="R246" s="67">
        <v>0</v>
      </c>
      <c r="S246" s="67">
        <v>0</v>
      </c>
      <c r="T246" s="67">
        <v>0</v>
      </c>
      <c r="U246" s="67">
        <v>0</v>
      </c>
      <c r="V246" s="67">
        <v>0</v>
      </c>
      <c r="W246" s="67">
        <v>0</v>
      </c>
      <c r="X246" s="67">
        <v>0</v>
      </c>
      <c r="Y246" s="67">
        <v>0</v>
      </c>
      <c r="Z246" s="67">
        <v>0</v>
      </c>
      <c r="AA246" s="67">
        <v>0</v>
      </c>
      <c r="AB246" s="67">
        <v>0</v>
      </c>
      <c r="AC246" s="67">
        <v>0</v>
      </c>
      <c r="AD246" s="67">
        <v>0</v>
      </c>
      <c r="AE246" s="67">
        <v>0</v>
      </c>
      <c r="AF246" s="67">
        <v>0</v>
      </c>
      <c r="AG246" s="67">
        <v>0</v>
      </c>
      <c r="AH246" s="67">
        <v>0</v>
      </c>
      <c r="AI246" s="67">
        <v>0</v>
      </c>
      <c r="AJ246" s="67">
        <v>0</v>
      </c>
      <c r="AK246" s="67">
        <v>0</v>
      </c>
      <c r="AL246" s="67">
        <v>0</v>
      </c>
      <c r="AM246" s="67">
        <v>0</v>
      </c>
      <c r="AN246" s="67">
        <v>0</v>
      </c>
      <c r="AO246" s="67">
        <v>0</v>
      </c>
      <c r="AP246" s="67">
        <v>0</v>
      </c>
      <c r="AQ246" s="67">
        <v>0</v>
      </c>
      <c r="AR246" s="67">
        <v>0</v>
      </c>
      <c r="AS246" s="67">
        <v>0</v>
      </c>
      <c r="AT246" s="67">
        <v>0</v>
      </c>
      <c r="AU246" s="67">
        <v>0</v>
      </c>
      <c r="AV246" s="67">
        <v>0</v>
      </c>
      <c r="AW246" s="67">
        <v>0</v>
      </c>
      <c r="AX246" s="67">
        <v>0</v>
      </c>
      <c r="AY246" s="67">
        <v>0</v>
      </c>
      <c r="AZ246" s="67">
        <v>0</v>
      </c>
      <c r="BA246" s="67">
        <v>0</v>
      </c>
      <c r="BB246" s="67">
        <v>0</v>
      </c>
      <c r="BC246" s="67">
        <v>0</v>
      </c>
      <c r="BD246" s="94">
        <v>0</v>
      </c>
      <c r="BE246" s="67">
        <v>0</v>
      </c>
      <c r="BF246" s="67">
        <v>0</v>
      </c>
      <c r="BG246" s="67">
        <v>0</v>
      </c>
      <c r="BH246" s="67">
        <v>0</v>
      </c>
      <c r="BI246" s="67">
        <v>0</v>
      </c>
      <c r="BJ246" s="67">
        <v>0</v>
      </c>
      <c r="BK246" s="67">
        <v>0</v>
      </c>
      <c r="BL246" s="67">
        <v>0</v>
      </c>
      <c r="BM246" s="67">
        <v>0</v>
      </c>
      <c r="BN246" s="67">
        <v>0</v>
      </c>
      <c r="BO246" s="67">
        <v>0</v>
      </c>
      <c r="BP246" s="67">
        <v>0</v>
      </c>
      <c r="BQ246" s="67">
        <v>0</v>
      </c>
      <c r="BR246" s="67">
        <v>0</v>
      </c>
      <c r="BS246" s="67">
        <v>0</v>
      </c>
      <c r="BT246" s="94">
        <v>0</v>
      </c>
      <c r="BU246" s="94">
        <v>0</v>
      </c>
      <c r="BV246" s="94">
        <v>0</v>
      </c>
      <c r="BW246" s="67">
        <v>0</v>
      </c>
      <c r="BX246" s="67">
        <v>0</v>
      </c>
      <c r="BY246" s="67">
        <v>0</v>
      </c>
      <c r="BZ246" s="67">
        <v>0</v>
      </c>
      <c r="CA246" s="67">
        <v>0</v>
      </c>
      <c r="CB246" s="67">
        <v>0</v>
      </c>
      <c r="CC246" s="67">
        <v>0</v>
      </c>
      <c r="CD246" s="67">
        <v>0</v>
      </c>
      <c r="CE246" s="67">
        <v>0</v>
      </c>
      <c r="CF246" s="67">
        <v>0</v>
      </c>
      <c r="CG246" s="67">
        <v>0</v>
      </c>
      <c r="CH246" s="67">
        <v>0</v>
      </c>
      <c r="CI246" s="67">
        <v>0</v>
      </c>
      <c r="CJ246" s="67">
        <v>0</v>
      </c>
      <c r="CK246" s="67">
        <v>0</v>
      </c>
      <c r="CL246" s="67">
        <v>0</v>
      </c>
      <c r="CM246" s="67">
        <v>0</v>
      </c>
      <c r="CN246" s="67">
        <v>0</v>
      </c>
      <c r="CO246" s="67">
        <v>0</v>
      </c>
      <c r="CP246" s="67">
        <v>0</v>
      </c>
      <c r="CQ246" s="67">
        <v>0</v>
      </c>
      <c r="CR246" s="67">
        <v>0</v>
      </c>
      <c r="CS246" s="67">
        <v>0</v>
      </c>
      <c r="CT246" s="67">
        <v>0</v>
      </c>
      <c r="CU246" s="67">
        <v>0</v>
      </c>
      <c r="CV246" s="67"/>
      <c r="CW246" s="67"/>
      <c r="CX246" s="94">
        <v>0</v>
      </c>
      <c r="CY246" s="67">
        <v>0</v>
      </c>
      <c r="CZ246" s="67">
        <v>0</v>
      </c>
    </row>
    <row r="247" spans="1:104" s="14" customFormat="1" ht="13.15" customHeight="1" x14ac:dyDescent="0.2">
      <c r="A247" s="81" t="str">
        <f t="shared" si="500"/>
        <v>Sherman Oaks Hospital - Client ID H3180</v>
      </c>
      <c r="B247" s="81" t="str">
        <f t="shared" si="552"/>
        <v xml:space="preserve">PRIME VALUE PLAN (Self-Insured) </v>
      </c>
      <c r="C247" s="81" t="str">
        <f>A247&amp;B247&amp;F247</f>
        <v>Sherman Oaks Hospital - Client ID H3180PRIME VALUE PLAN (Self-Insured) EE &amp; Child(ren)</v>
      </c>
      <c r="D247" s="22"/>
      <c r="E247" s="15"/>
      <c r="F247" s="66" t="s">
        <v>19</v>
      </c>
      <c r="G247" s="67">
        <v>0</v>
      </c>
      <c r="H247" s="152">
        <f t="shared" si="551"/>
        <v>933.8</v>
      </c>
      <c r="I247" s="152">
        <f t="shared" si="551"/>
        <v>732.57999999999993</v>
      </c>
      <c r="J247" s="152">
        <f>H247-I247</f>
        <v>201.22000000000003</v>
      </c>
      <c r="K247" s="27"/>
      <c r="L247" s="27"/>
      <c r="M247" s="27"/>
      <c r="N247" s="67">
        <v>0</v>
      </c>
      <c r="O247" s="67">
        <v>0</v>
      </c>
      <c r="P247" s="67">
        <v>0</v>
      </c>
      <c r="Q247" s="67">
        <v>0</v>
      </c>
      <c r="R247" s="67">
        <v>0</v>
      </c>
      <c r="S247" s="67">
        <v>0</v>
      </c>
      <c r="T247" s="67">
        <v>0</v>
      </c>
      <c r="U247" s="67">
        <v>0</v>
      </c>
      <c r="V247" s="67">
        <v>0</v>
      </c>
      <c r="W247" s="67">
        <v>0</v>
      </c>
      <c r="X247" s="67">
        <v>0</v>
      </c>
      <c r="Y247" s="67">
        <v>0</v>
      </c>
      <c r="Z247" s="67">
        <v>0</v>
      </c>
      <c r="AA247" s="67">
        <v>0</v>
      </c>
      <c r="AB247" s="67">
        <v>0</v>
      </c>
      <c r="AC247" s="67">
        <v>0</v>
      </c>
      <c r="AD247" s="67">
        <v>0</v>
      </c>
      <c r="AE247" s="67">
        <v>0</v>
      </c>
      <c r="AF247" s="67">
        <v>0</v>
      </c>
      <c r="AG247" s="67">
        <v>0</v>
      </c>
      <c r="AH247" s="67">
        <v>0</v>
      </c>
      <c r="AI247" s="67">
        <v>0</v>
      </c>
      <c r="AJ247" s="67">
        <v>0</v>
      </c>
      <c r="AK247" s="67">
        <v>0</v>
      </c>
      <c r="AL247" s="67">
        <v>0</v>
      </c>
      <c r="AM247" s="67">
        <v>0</v>
      </c>
      <c r="AN247" s="67">
        <v>0</v>
      </c>
      <c r="AO247" s="67">
        <v>0</v>
      </c>
      <c r="AP247" s="67">
        <v>0</v>
      </c>
      <c r="AQ247" s="67">
        <v>0</v>
      </c>
      <c r="AR247" s="67">
        <v>0</v>
      </c>
      <c r="AS247" s="67">
        <v>0</v>
      </c>
      <c r="AT247" s="67">
        <v>0</v>
      </c>
      <c r="AU247" s="67">
        <v>0</v>
      </c>
      <c r="AV247" s="67">
        <v>0</v>
      </c>
      <c r="AW247" s="67">
        <v>0</v>
      </c>
      <c r="AX247" s="67">
        <v>0</v>
      </c>
      <c r="AY247" s="67">
        <v>0</v>
      </c>
      <c r="AZ247" s="67">
        <v>0</v>
      </c>
      <c r="BA247" s="67">
        <v>0</v>
      </c>
      <c r="BB247" s="67">
        <v>0</v>
      </c>
      <c r="BC247" s="67">
        <v>0</v>
      </c>
      <c r="BD247" s="94">
        <v>0</v>
      </c>
      <c r="BE247" s="67">
        <v>0</v>
      </c>
      <c r="BF247" s="67">
        <v>0</v>
      </c>
      <c r="BG247" s="67">
        <v>0</v>
      </c>
      <c r="BH247" s="67">
        <v>0</v>
      </c>
      <c r="BI247" s="67">
        <v>0</v>
      </c>
      <c r="BJ247" s="67">
        <v>0</v>
      </c>
      <c r="BK247" s="67">
        <v>0</v>
      </c>
      <c r="BL247" s="67">
        <v>0</v>
      </c>
      <c r="BM247" s="67">
        <v>0</v>
      </c>
      <c r="BN247" s="67">
        <v>0</v>
      </c>
      <c r="BO247" s="67">
        <v>0</v>
      </c>
      <c r="BP247" s="67">
        <v>0</v>
      </c>
      <c r="BQ247" s="67">
        <v>0</v>
      </c>
      <c r="BR247" s="67">
        <v>0</v>
      </c>
      <c r="BS247" s="67">
        <v>0</v>
      </c>
      <c r="BT247" s="94">
        <v>0</v>
      </c>
      <c r="BU247" s="94">
        <v>0</v>
      </c>
      <c r="BV247" s="94">
        <v>0</v>
      </c>
      <c r="BW247" s="67">
        <v>0</v>
      </c>
      <c r="BX247" s="67">
        <v>0</v>
      </c>
      <c r="BY247" s="67">
        <v>0</v>
      </c>
      <c r="BZ247" s="67">
        <v>0</v>
      </c>
      <c r="CA247" s="67">
        <v>0</v>
      </c>
      <c r="CB247" s="67">
        <v>0</v>
      </c>
      <c r="CC247" s="67">
        <v>0</v>
      </c>
      <c r="CD247" s="67">
        <v>0</v>
      </c>
      <c r="CE247" s="67">
        <v>0</v>
      </c>
      <c r="CF247" s="67">
        <v>0</v>
      </c>
      <c r="CG247" s="67">
        <v>0</v>
      </c>
      <c r="CH247" s="67">
        <v>0</v>
      </c>
      <c r="CI247" s="67">
        <v>0</v>
      </c>
      <c r="CJ247" s="67">
        <v>0</v>
      </c>
      <c r="CK247" s="67">
        <v>0</v>
      </c>
      <c r="CL247" s="67">
        <v>0</v>
      </c>
      <c r="CM247" s="67">
        <v>0</v>
      </c>
      <c r="CN247" s="67">
        <v>0</v>
      </c>
      <c r="CO247" s="67">
        <v>0</v>
      </c>
      <c r="CP247" s="67">
        <v>0</v>
      </c>
      <c r="CQ247" s="67">
        <v>0</v>
      </c>
      <c r="CR247" s="67">
        <v>0</v>
      </c>
      <c r="CS247" s="67">
        <v>0</v>
      </c>
      <c r="CT247" s="67">
        <v>0</v>
      </c>
      <c r="CU247" s="67">
        <v>0</v>
      </c>
      <c r="CV247" s="67"/>
      <c r="CW247" s="67"/>
      <c r="CX247" s="94">
        <v>0</v>
      </c>
      <c r="CY247" s="67">
        <v>0</v>
      </c>
      <c r="CZ247" s="67">
        <v>0</v>
      </c>
    </row>
    <row r="248" spans="1:104" s="14" customFormat="1" ht="13.15" customHeight="1" x14ac:dyDescent="0.2">
      <c r="A248" s="81" t="str">
        <f t="shared" si="500"/>
        <v>Sherman Oaks Hospital - Client ID H3180</v>
      </c>
      <c r="B248" s="81" t="str">
        <f t="shared" si="552"/>
        <v xml:space="preserve">PRIME VALUE PLAN (Self-Insured) </v>
      </c>
      <c r="C248" s="81" t="str">
        <f>A248&amp;B248&amp;F248</f>
        <v>Sherman Oaks Hospital - Client ID H3180PRIME VALUE PLAN (Self-Insured) EE &amp; Family</v>
      </c>
      <c r="D248" s="22"/>
      <c r="E248" s="15"/>
      <c r="F248" s="66" t="s">
        <v>12</v>
      </c>
      <c r="G248" s="68">
        <v>0</v>
      </c>
      <c r="H248" s="153">
        <f t="shared" si="551"/>
        <v>1556.37</v>
      </c>
      <c r="I248" s="153">
        <f t="shared" si="551"/>
        <v>1154.78</v>
      </c>
      <c r="J248" s="153">
        <f>H248-I248</f>
        <v>401.58999999999992</v>
      </c>
      <c r="K248" s="134"/>
      <c r="L248" s="134"/>
      <c r="M248" s="134"/>
      <c r="N248" s="68">
        <v>0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68">
        <v>0</v>
      </c>
      <c r="V248" s="68">
        <v>0</v>
      </c>
      <c r="W248" s="68">
        <v>0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>
        <v>0</v>
      </c>
      <c r="AE248" s="68">
        <v>0</v>
      </c>
      <c r="AF248" s="68">
        <v>0</v>
      </c>
      <c r="AG248" s="68">
        <v>0</v>
      </c>
      <c r="AH248" s="68">
        <v>0</v>
      </c>
      <c r="AI248" s="68">
        <v>0</v>
      </c>
      <c r="AJ248" s="68">
        <v>0</v>
      </c>
      <c r="AK248" s="68">
        <v>0</v>
      </c>
      <c r="AL248" s="68">
        <v>0</v>
      </c>
      <c r="AM248" s="68">
        <v>0</v>
      </c>
      <c r="AN248" s="68">
        <v>0</v>
      </c>
      <c r="AO248" s="68">
        <v>0</v>
      </c>
      <c r="AP248" s="68">
        <v>0</v>
      </c>
      <c r="AQ248" s="68">
        <v>0</v>
      </c>
      <c r="AR248" s="68">
        <v>0</v>
      </c>
      <c r="AS248" s="68">
        <v>0</v>
      </c>
      <c r="AT248" s="68">
        <v>0</v>
      </c>
      <c r="AU248" s="68">
        <v>0</v>
      </c>
      <c r="AV248" s="68">
        <v>0</v>
      </c>
      <c r="AW248" s="68">
        <v>0</v>
      </c>
      <c r="AX248" s="68">
        <v>0</v>
      </c>
      <c r="AY248" s="68">
        <v>0</v>
      </c>
      <c r="AZ248" s="68">
        <v>0</v>
      </c>
      <c r="BA248" s="68">
        <v>0</v>
      </c>
      <c r="BB248" s="68">
        <v>0</v>
      </c>
      <c r="BC248" s="68">
        <v>0</v>
      </c>
      <c r="BD248" s="250">
        <v>0</v>
      </c>
      <c r="BE248" s="68">
        <v>0</v>
      </c>
      <c r="BF248" s="68">
        <v>0</v>
      </c>
      <c r="BG248" s="68">
        <v>0</v>
      </c>
      <c r="BH248" s="68">
        <v>0</v>
      </c>
      <c r="BI248" s="68">
        <v>0</v>
      </c>
      <c r="BJ248" s="68">
        <v>0</v>
      </c>
      <c r="BK248" s="68">
        <v>0</v>
      </c>
      <c r="BL248" s="68">
        <v>0</v>
      </c>
      <c r="BM248" s="68">
        <v>0</v>
      </c>
      <c r="BN248" s="68">
        <v>0</v>
      </c>
      <c r="BO248" s="68">
        <v>0</v>
      </c>
      <c r="BP248" s="68">
        <v>0</v>
      </c>
      <c r="BQ248" s="68">
        <v>0</v>
      </c>
      <c r="BR248" s="68">
        <v>0</v>
      </c>
      <c r="BS248" s="68">
        <v>0</v>
      </c>
      <c r="BT248" s="250">
        <v>0</v>
      </c>
      <c r="BU248" s="250">
        <v>0</v>
      </c>
      <c r="BV248" s="250">
        <v>0</v>
      </c>
      <c r="BW248" s="68">
        <v>0</v>
      </c>
      <c r="BX248" s="68">
        <v>0</v>
      </c>
      <c r="BY248" s="68">
        <v>0</v>
      </c>
      <c r="BZ248" s="68">
        <v>0</v>
      </c>
      <c r="CA248" s="68">
        <v>0</v>
      </c>
      <c r="CB248" s="68">
        <v>0</v>
      </c>
      <c r="CC248" s="68">
        <v>0</v>
      </c>
      <c r="CD248" s="68">
        <v>0</v>
      </c>
      <c r="CE248" s="68">
        <v>0</v>
      </c>
      <c r="CF248" s="68">
        <v>0</v>
      </c>
      <c r="CG248" s="68">
        <v>0</v>
      </c>
      <c r="CH248" s="68">
        <v>0</v>
      </c>
      <c r="CI248" s="68">
        <v>0</v>
      </c>
      <c r="CJ248" s="68">
        <v>0</v>
      </c>
      <c r="CK248" s="68">
        <v>0</v>
      </c>
      <c r="CL248" s="68">
        <v>0</v>
      </c>
      <c r="CM248" s="68">
        <v>0</v>
      </c>
      <c r="CN248" s="68">
        <v>0</v>
      </c>
      <c r="CO248" s="68">
        <v>0</v>
      </c>
      <c r="CP248" s="68">
        <v>0</v>
      </c>
      <c r="CQ248" s="68">
        <v>0</v>
      </c>
      <c r="CR248" s="68">
        <v>0</v>
      </c>
      <c r="CS248" s="68">
        <v>0</v>
      </c>
      <c r="CT248" s="68">
        <v>0</v>
      </c>
      <c r="CU248" s="68">
        <v>0</v>
      </c>
      <c r="CV248" s="68"/>
      <c r="CW248" s="68"/>
      <c r="CX248" s="250">
        <v>0</v>
      </c>
      <c r="CY248" s="68">
        <v>0</v>
      </c>
      <c r="CZ248" s="68">
        <v>0</v>
      </c>
    </row>
    <row r="249" spans="1:104" s="14" customFormat="1" ht="13.15" customHeight="1" x14ac:dyDescent="0.2">
      <c r="A249" s="81" t="str">
        <f t="shared" si="500"/>
        <v>Sherman Oaks Hospital - Client ID H3180</v>
      </c>
      <c r="B249" s="81" t="str">
        <f t="shared" si="552"/>
        <v xml:space="preserve">PRIME VALUE PLAN (Self-Insured) </v>
      </c>
      <c r="C249" s="81"/>
      <c r="D249" s="20"/>
      <c r="E249" s="15"/>
      <c r="F249" s="69" t="s">
        <v>7</v>
      </c>
      <c r="G249" s="67">
        <f>SUM(G245:G248)</f>
        <v>0</v>
      </c>
      <c r="H249" s="70">
        <f>SUMPRODUCT(H245:H248,$G245:$G248)</f>
        <v>0</v>
      </c>
      <c r="I249" s="70">
        <f>SUMPRODUCT(I245:I248,$G245:$G248)</f>
        <v>0</v>
      </c>
      <c r="J249" s="70">
        <f>SUMPRODUCT(J245:J248,$G245:$G248)</f>
        <v>0</v>
      </c>
      <c r="K249" s="34"/>
      <c r="L249" s="34"/>
      <c r="M249" s="34"/>
      <c r="N249" s="67">
        <v>0</v>
      </c>
      <c r="O249" s="67">
        <v>0</v>
      </c>
      <c r="P249" s="67">
        <v>0</v>
      </c>
      <c r="Q249" s="67">
        <v>0</v>
      </c>
      <c r="R249" s="67">
        <v>0</v>
      </c>
      <c r="S249" s="67">
        <f t="shared" ref="S249:X249" si="553">SUM(S245:S248)</f>
        <v>0</v>
      </c>
      <c r="T249" s="67">
        <f t="shared" si="553"/>
        <v>0</v>
      </c>
      <c r="U249" s="67">
        <f t="shared" si="553"/>
        <v>0</v>
      </c>
      <c r="V249" s="67">
        <f t="shared" si="553"/>
        <v>0</v>
      </c>
      <c r="W249" s="67">
        <f t="shared" si="553"/>
        <v>0</v>
      </c>
      <c r="X249" s="67">
        <f t="shared" si="553"/>
        <v>0</v>
      </c>
      <c r="Y249" s="67">
        <f t="shared" ref="Y249:AD249" si="554">SUM(Y245:Y248)</f>
        <v>0</v>
      </c>
      <c r="Z249" s="67">
        <f t="shared" si="554"/>
        <v>0</v>
      </c>
      <c r="AA249" s="67">
        <f t="shared" si="554"/>
        <v>0</v>
      </c>
      <c r="AB249" s="67">
        <f t="shared" si="554"/>
        <v>0</v>
      </c>
      <c r="AC249" s="67">
        <f t="shared" si="554"/>
        <v>0</v>
      </c>
      <c r="AD249" s="67">
        <f t="shared" si="554"/>
        <v>0</v>
      </c>
      <c r="AE249" s="67">
        <f t="shared" ref="AE249:AJ249" si="555">SUM(AE245:AE248)</f>
        <v>0</v>
      </c>
      <c r="AF249" s="67">
        <f t="shared" si="555"/>
        <v>0</v>
      </c>
      <c r="AG249" s="67">
        <f t="shared" si="555"/>
        <v>0</v>
      </c>
      <c r="AH249" s="67">
        <f t="shared" si="555"/>
        <v>0</v>
      </c>
      <c r="AI249" s="67">
        <f t="shared" si="555"/>
        <v>0</v>
      </c>
      <c r="AJ249" s="67">
        <f t="shared" si="555"/>
        <v>0</v>
      </c>
      <c r="AK249" s="67">
        <f t="shared" ref="AK249:AP249" si="556">SUM(AK245:AK248)</f>
        <v>0</v>
      </c>
      <c r="AL249" s="67">
        <f t="shared" si="556"/>
        <v>0</v>
      </c>
      <c r="AM249" s="67">
        <f t="shared" si="556"/>
        <v>0</v>
      </c>
      <c r="AN249" s="67">
        <f t="shared" si="556"/>
        <v>0</v>
      </c>
      <c r="AO249" s="67">
        <f t="shared" si="556"/>
        <v>0</v>
      </c>
      <c r="AP249" s="67">
        <f t="shared" si="556"/>
        <v>0</v>
      </c>
      <c r="AQ249" s="67">
        <f t="shared" ref="AQ249:AV249" si="557">SUM(AQ245:AQ248)</f>
        <v>0</v>
      </c>
      <c r="AR249" s="67">
        <f t="shared" si="557"/>
        <v>0</v>
      </c>
      <c r="AS249" s="67">
        <f t="shared" si="557"/>
        <v>0</v>
      </c>
      <c r="AT249" s="67">
        <f t="shared" si="557"/>
        <v>0</v>
      </c>
      <c r="AU249" s="67">
        <f t="shared" si="557"/>
        <v>0</v>
      </c>
      <c r="AV249" s="67">
        <f t="shared" si="557"/>
        <v>0</v>
      </c>
      <c r="AW249" s="67">
        <f t="shared" ref="AW249:BB249" si="558">SUM(AW245:AW248)</f>
        <v>0</v>
      </c>
      <c r="AX249" s="67">
        <f t="shared" si="558"/>
        <v>0</v>
      </c>
      <c r="AY249" s="67">
        <f t="shared" si="558"/>
        <v>0</v>
      </c>
      <c r="AZ249" s="67">
        <f t="shared" si="558"/>
        <v>0</v>
      </c>
      <c r="BA249" s="67">
        <f t="shared" si="558"/>
        <v>0</v>
      </c>
      <c r="BB249" s="67">
        <f t="shared" si="558"/>
        <v>0</v>
      </c>
      <c r="BC249" s="67">
        <f t="shared" ref="BC249:BH249" si="559">SUM(BC245:BC248)</f>
        <v>0</v>
      </c>
      <c r="BD249" s="94">
        <f t="shared" si="559"/>
        <v>0</v>
      </c>
      <c r="BE249" s="67">
        <f t="shared" si="559"/>
        <v>0</v>
      </c>
      <c r="BF249" s="67">
        <f t="shared" si="559"/>
        <v>0</v>
      </c>
      <c r="BG249" s="67">
        <f t="shared" si="559"/>
        <v>0</v>
      </c>
      <c r="BH249" s="67">
        <f t="shared" si="559"/>
        <v>0</v>
      </c>
      <c r="BI249" s="67">
        <f t="shared" ref="BI249:BN249" si="560">SUM(BI245:BI248)</f>
        <v>0</v>
      </c>
      <c r="BJ249" s="67">
        <f t="shared" si="560"/>
        <v>0</v>
      </c>
      <c r="BK249" s="67">
        <f t="shared" si="560"/>
        <v>0</v>
      </c>
      <c r="BL249" s="67">
        <f t="shared" si="560"/>
        <v>0</v>
      </c>
      <c r="BM249" s="67">
        <f t="shared" si="560"/>
        <v>0</v>
      </c>
      <c r="BN249" s="67">
        <f t="shared" si="560"/>
        <v>0</v>
      </c>
      <c r="BO249" s="67">
        <f>SUM(BO245:BO248)</f>
        <v>0</v>
      </c>
      <c r="BP249" s="67">
        <f>SUM(BP245:BP248)</f>
        <v>0</v>
      </c>
      <c r="BQ249" s="67">
        <f>SUM(BQ245:BQ248)</f>
        <v>0</v>
      </c>
      <c r="BR249" s="67">
        <f>SUM(BR245:BR248)</f>
        <v>0</v>
      </c>
      <c r="BS249" s="67">
        <f>SUM(BS245:BS248)</f>
        <v>0</v>
      </c>
      <c r="BT249" s="94">
        <f t="shared" ref="BT249:BY249" si="561">SUM(BT245:BT248)</f>
        <v>0</v>
      </c>
      <c r="BU249" s="94">
        <f t="shared" si="561"/>
        <v>0</v>
      </c>
      <c r="BV249" s="94">
        <f t="shared" si="561"/>
        <v>0</v>
      </c>
      <c r="BW249" s="67">
        <f t="shared" si="561"/>
        <v>0</v>
      </c>
      <c r="BX249" s="67">
        <f t="shared" si="561"/>
        <v>0</v>
      </c>
      <c r="BY249" s="67">
        <f t="shared" si="561"/>
        <v>0</v>
      </c>
      <c r="BZ249" s="67">
        <f t="shared" ref="BZ249:CE249" si="562">SUM(BZ245:BZ248)</f>
        <v>0</v>
      </c>
      <c r="CA249" s="67">
        <f t="shared" si="562"/>
        <v>0</v>
      </c>
      <c r="CB249" s="67">
        <f t="shared" si="562"/>
        <v>0</v>
      </c>
      <c r="CC249" s="67">
        <f t="shared" si="562"/>
        <v>0</v>
      </c>
      <c r="CD249" s="67">
        <f t="shared" si="562"/>
        <v>0</v>
      </c>
      <c r="CE249" s="67">
        <f t="shared" si="562"/>
        <v>0</v>
      </c>
      <c r="CF249" s="67">
        <f t="shared" ref="CF249:CK249" si="563">SUM(CF245:CF248)</f>
        <v>0</v>
      </c>
      <c r="CG249" s="67">
        <f t="shared" si="563"/>
        <v>0</v>
      </c>
      <c r="CH249" s="67">
        <f t="shared" si="563"/>
        <v>0</v>
      </c>
      <c r="CI249" s="67">
        <f t="shared" si="563"/>
        <v>0</v>
      </c>
      <c r="CJ249" s="67">
        <f t="shared" si="563"/>
        <v>0</v>
      </c>
      <c r="CK249" s="67">
        <f t="shared" si="563"/>
        <v>0</v>
      </c>
      <c r="CL249" s="67">
        <f t="shared" ref="CL249:CQ249" si="564">SUM(CL245:CL248)</f>
        <v>0</v>
      </c>
      <c r="CM249" s="67">
        <f t="shared" si="564"/>
        <v>0</v>
      </c>
      <c r="CN249" s="67">
        <f t="shared" si="564"/>
        <v>0</v>
      </c>
      <c r="CO249" s="67">
        <f t="shared" si="564"/>
        <v>0</v>
      </c>
      <c r="CP249" s="67">
        <f t="shared" si="564"/>
        <v>0</v>
      </c>
      <c r="CQ249" s="67">
        <f t="shared" si="564"/>
        <v>0</v>
      </c>
      <c r="CR249" s="67">
        <f>SUM(CR245:CR248)</f>
        <v>0</v>
      </c>
      <c r="CS249" s="67">
        <f>SUM(CS245:CS248)</f>
        <v>0</v>
      </c>
      <c r="CT249" s="67">
        <f>SUM(CT245:CT248)</f>
        <v>0</v>
      </c>
      <c r="CU249" s="67">
        <v>0</v>
      </c>
      <c r="CV249" s="67">
        <f>SUM(CV245:CV248)</f>
        <v>0</v>
      </c>
      <c r="CW249" s="67">
        <f>SUM(CW245:CW248)</f>
        <v>0</v>
      </c>
      <c r="CX249" s="94">
        <f>SUM(CX245:CX248)</f>
        <v>0</v>
      </c>
      <c r="CY249" s="67">
        <f>SUM(CY245:CY248)</f>
        <v>0</v>
      </c>
      <c r="CZ249" s="67">
        <f>SUM(CZ245:CZ248)</f>
        <v>0</v>
      </c>
    </row>
    <row r="250" spans="1:104" s="14" customFormat="1" ht="13.15" customHeight="1" x14ac:dyDescent="0.2">
      <c r="A250" s="81" t="str">
        <f t="shared" si="500"/>
        <v>Sherman Oaks Hospital - Client ID H3180</v>
      </c>
      <c r="B250" s="81" t="str">
        <f t="shared" si="552"/>
        <v xml:space="preserve">PRIME VALUE PLAN (Self-Insured) </v>
      </c>
      <c r="C250" s="81"/>
      <c r="D250" s="20"/>
      <c r="E250" s="15"/>
      <c r="F250" s="12"/>
      <c r="G250" s="16"/>
      <c r="H250" s="21"/>
      <c r="I250" s="21"/>
      <c r="J250" s="21"/>
      <c r="K250" s="135"/>
      <c r="L250" s="135"/>
      <c r="M250" s="135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</row>
    <row r="251" spans="1:104" ht="13.15" customHeight="1" x14ac:dyDescent="0.2">
      <c r="A251" s="81" t="str">
        <f t="shared" si="500"/>
        <v>Sherman Oaks Hospital - Client ID H3180</v>
      </c>
      <c r="B251" s="81" t="str">
        <f t="shared" si="552"/>
        <v xml:space="preserve">PRIME VALUE PLAN (Self-Insured) </v>
      </c>
      <c r="D251" s="71" t="s">
        <v>8</v>
      </c>
      <c r="E251" s="72"/>
      <c r="F251" s="29" t="s">
        <v>10</v>
      </c>
      <c r="G251" s="30">
        <f>+G243+G249</f>
        <v>0</v>
      </c>
      <c r="H251" s="86">
        <f>H243+H249</f>
        <v>0</v>
      </c>
      <c r="I251" s="86">
        <f>I243+I249</f>
        <v>0</v>
      </c>
      <c r="J251" s="86">
        <f>J243+J249</f>
        <v>0</v>
      </c>
      <c r="K251" s="136"/>
      <c r="L251" s="136"/>
      <c r="M251" s="136"/>
      <c r="N251" s="30">
        <v>4</v>
      </c>
      <c r="O251" s="30">
        <v>4</v>
      </c>
      <c r="P251" s="30">
        <v>4</v>
      </c>
      <c r="Q251" s="30">
        <v>5</v>
      </c>
      <c r="R251" s="30">
        <v>5</v>
      </c>
      <c r="S251" s="30">
        <f t="shared" ref="S251:X251" si="565">+S243+S249</f>
        <v>0</v>
      </c>
      <c r="T251" s="30">
        <f t="shared" si="565"/>
        <v>0</v>
      </c>
      <c r="U251" s="30">
        <f t="shared" si="565"/>
        <v>0</v>
      </c>
      <c r="V251" s="30">
        <f t="shared" si="565"/>
        <v>0</v>
      </c>
      <c r="W251" s="30">
        <f t="shared" si="565"/>
        <v>0</v>
      </c>
      <c r="X251" s="30">
        <f t="shared" si="565"/>
        <v>0</v>
      </c>
      <c r="Y251" s="30">
        <f t="shared" ref="Y251:AD251" si="566">+Y243+Y249</f>
        <v>0</v>
      </c>
      <c r="Z251" s="30">
        <f t="shared" si="566"/>
        <v>0</v>
      </c>
      <c r="AA251" s="30">
        <f t="shared" si="566"/>
        <v>0</v>
      </c>
      <c r="AB251" s="30">
        <f t="shared" si="566"/>
        <v>0</v>
      </c>
      <c r="AC251" s="30">
        <f t="shared" si="566"/>
        <v>0</v>
      </c>
      <c r="AD251" s="30">
        <f t="shared" si="566"/>
        <v>0</v>
      </c>
      <c r="AE251" s="30">
        <f t="shared" ref="AE251:AJ251" si="567">+AE243+AE249</f>
        <v>0</v>
      </c>
      <c r="AF251" s="30">
        <f t="shared" si="567"/>
        <v>0</v>
      </c>
      <c r="AG251" s="30">
        <f t="shared" si="567"/>
        <v>0</v>
      </c>
      <c r="AH251" s="30">
        <f t="shared" si="567"/>
        <v>0</v>
      </c>
      <c r="AI251" s="30">
        <f t="shared" si="567"/>
        <v>0</v>
      </c>
      <c r="AJ251" s="30">
        <f t="shared" si="567"/>
        <v>0</v>
      </c>
      <c r="AK251" s="30">
        <f t="shared" ref="AK251:AP251" si="568">+AK243+AK249</f>
        <v>0</v>
      </c>
      <c r="AL251" s="30">
        <f t="shared" si="568"/>
        <v>0</v>
      </c>
      <c r="AM251" s="30">
        <f t="shared" si="568"/>
        <v>0</v>
      </c>
      <c r="AN251" s="30">
        <f t="shared" si="568"/>
        <v>0</v>
      </c>
      <c r="AO251" s="30">
        <f t="shared" si="568"/>
        <v>0</v>
      </c>
      <c r="AP251" s="30">
        <f t="shared" si="568"/>
        <v>0</v>
      </c>
      <c r="AQ251" s="30">
        <f t="shared" ref="AQ251:AV251" si="569">+AQ243+AQ249</f>
        <v>0</v>
      </c>
      <c r="AR251" s="30">
        <f t="shared" si="569"/>
        <v>0</v>
      </c>
      <c r="AS251" s="30">
        <f t="shared" si="569"/>
        <v>0</v>
      </c>
      <c r="AT251" s="30">
        <f t="shared" si="569"/>
        <v>0</v>
      </c>
      <c r="AU251" s="30">
        <f t="shared" si="569"/>
        <v>0</v>
      </c>
      <c r="AV251" s="30">
        <f t="shared" si="569"/>
        <v>0</v>
      </c>
      <c r="AW251" s="30">
        <f t="shared" ref="AW251:BB251" si="570">+AW243+AW249</f>
        <v>0</v>
      </c>
      <c r="AX251" s="30">
        <f t="shared" si="570"/>
        <v>0</v>
      </c>
      <c r="AY251" s="30">
        <f t="shared" si="570"/>
        <v>0</v>
      </c>
      <c r="AZ251" s="30">
        <f t="shared" si="570"/>
        <v>0</v>
      </c>
      <c r="BA251" s="30">
        <f t="shared" si="570"/>
        <v>0</v>
      </c>
      <c r="BB251" s="30">
        <f t="shared" si="570"/>
        <v>0</v>
      </c>
      <c r="BC251" s="30">
        <f t="shared" ref="BC251:BH251" si="571">+BC243+BC249</f>
        <v>0</v>
      </c>
      <c r="BD251" s="30">
        <f t="shared" si="571"/>
        <v>0</v>
      </c>
      <c r="BE251" s="30">
        <f t="shared" si="571"/>
        <v>0</v>
      </c>
      <c r="BF251" s="30">
        <f t="shared" si="571"/>
        <v>0</v>
      </c>
      <c r="BG251" s="30">
        <f t="shared" si="571"/>
        <v>0</v>
      </c>
      <c r="BH251" s="30">
        <f t="shared" si="571"/>
        <v>0</v>
      </c>
      <c r="BI251" s="30">
        <f t="shared" ref="BI251:BN251" si="572">+BI243+BI249</f>
        <v>0</v>
      </c>
      <c r="BJ251" s="30">
        <f t="shared" si="572"/>
        <v>0</v>
      </c>
      <c r="BK251" s="30">
        <f t="shared" si="572"/>
        <v>0</v>
      </c>
      <c r="BL251" s="30">
        <f t="shared" si="572"/>
        <v>0</v>
      </c>
      <c r="BM251" s="30">
        <f t="shared" si="572"/>
        <v>0</v>
      </c>
      <c r="BN251" s="30">
        <f t="shared" si="572"/>
        <v>0</v>
      </c>
      <c r="BO251" s="30">
        <f>+BO243+BO249</f>
        <v>0</v>
      </c>
      <c r="BP251" s="30">
        <f>+BP243+BP249</f>
        <v>0</v>
      </c>
      <c r="BQ251" s="30">
        <f>+BQ243+BQ249</f>
        <v>0</v>
      </c>
      <c r="BR251" s="30">
        <f>+BR243+BR249</f>
        <v>0</v>
      </c>
      <c r="BS251" s="30">
        <f>+BS243+BS249</f>
        <v>0</v>
      </c>
      <c r="BT251" s="30">
        <f t="shared" ref="BT251:BY251" si="573">+BT243+BT249</f>
        <v>0</v>
      </c>
      <c r="BU251" s="30">
        <f t="shared" si="573"/>
        <v>0</v>
      </c>
      <c r="BV251" s="30">
        <f t="shared" si="573"/>
        <v>0</v>
      </c>
      <c r="BW251" s="30">
        <f t="shared" si="573"/>
        <v>0</v>
      </c>
      <c r="BX251" s="30">
        <f t="shared" si="573"/>
        <v>0</v>
      </c>
      <c r="BY251" s="30">
        <f t="shared" si="573"/>
        <v>0</v>
      </c>
      <c r="BZ251" s="30">
        <f t="shared" ref="BZ251:CE251" si="574">+BZ243+BZ249</f>
        <v>0</v>
      </c>
      <c r="CA251" s="30">
        <f t="shared" si="574"/>
        <v>0</v>
      </c>
      <c r="CB251" s="30">
        <f t="shared" si="574"/>
        <v>0</v>
      </c>
      <c r="CC251" s="30">
        <f t="shared" si="574"/>
        <v>0</v>
      </c>
      <c r="CD251" s="30">
        <f t="shared" si="574"/>
        <v>0</v>
      </c>
      <c r="CE251" s="30">
        <f t="shared" si="574"/>
        <v>0</v>
      </c>
      <c r="CF251" s="30">
        <f t="shared" ref="CF251:CK251" si="575">+CF243+CF249</f>
        <v>0</v>
      </c>
      <c r="CG251" s="30">
        <f t="shared" si="575"/>
        <v>0</v>
      </c>
      <c r="CH251" s="30">
        <f t="shared" si="575"/>
        <v>0</v>
      </c>
      <c r="CI251" s="30">
        <f t="shared" si="575"/>
        <v>0</v>
      </c>
      <c r="CJ251" s="30">
        <f t="shared" si="575"/>
        <v>0</v>
      </c>
      <c r="CK251" s="30">
        <f t="shared" si="575"/>
        <v>0</v>
      </c>
      <c r="CL251" s="30">
        <f t="shared" ref="CL251:CQ251" si="576">+CL243+CL249</f>
        <v>0</v>
      </c>
      <c r="CM251" s="30">
        <f t="shared" si="576"/>
        <v>0</v>
      </c>
      <c r="CN251" s="30">
        <f t="shared" si="576"/>
        <v>0</v>
      </c>
      <c r="CO251" s="30">
        <f t="shared" si="576"/>
        <v>0</v>
      </c>
      <c r="CP251" s="30">
        <f t="shared" si="576"/>
        <v>0</v>
      </c>
      <c r="CQ251" s="30">
        <f t="shared" si="576"/>
        <v>0</v>
      </c>
      <c r="CR251" s="30">
        <f>+CR243+CR249</f>
        <v>0</v>
      </c>
      <c r="CS251" s="30">
        <f>+CS243+CS249</f>
        <v>0</v>
      </c>
      <c r="CT251" s="30">
        <f>+CT243+CT249</f>
        <v>0</v>
      </c>
      <c r="CU251" s="30">
        <v>0</v>
      </c>
      <c r="CV251" s="30">
        <f>+CV243+CV249</f>
        <v>0</v>
      </c>
      <c r="CW251" s="30">
        <f>+CW243+CW249</f>
        <v>0</v>
      </c>
      <c r="CX251" s="30">
        <f>+CX243+CX249</f>
        <v>0</v>
      </c>
      <c r="CY251" s="30">
        <f>+CY243+CY249</f>
        <v>0</v>
      </c>
      <c r="CZ251" s="30">
        <f>+CZ243+CZ249</f>
        <v>0</v>
      </c>
    </row>
    <row r="252" spans="1:104" ht="13.15" customHeight="1" x14ac:dyDescent="0.2">
      <c r="A252" s="81" t="str">
        <f t="shared" si="500"/>
        <v>Sherman Oaks Hospital - Client ID H3180</v>
      </c>
      <c r="B252" s="81" t="str">
        <f t="shared" si="552"/>
        <v xml:space="preserve">PRIME VALUE PLAN (Self-Insured) </v>
      </c>
      <c r="D252" s="71" t="s">
        <v>9</v>
      </c>
      <c r="E252" s="29"/>
      <c r="F252" s="89"/>
      <c r="G252" s="30"/>
      <c r="H252" s="86">
        <f>H251*12</f>
        <v>0</v>
      </c>
      <c r="I252" s="86">
        <f>I251*12</f>
        <v>0</v>
      </c>
      <c r="J252" s="86">
        <f>J251*12</f>
        <v>0</v>
      </c>
      <c r="K252" s="136"/>
      <c r="L252" s="136"/>
      <c r="M252" s="136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</row>
    <row r="253" spans="1:104" ht="13.15" customHeight="1" x14ac:dyDescent="0.2">
      <c r="A253" s="81" t="str">
        <f t="shared" si="500"/>
        <v>Sherman Oaks Hospital - Client ID H3180</v>
      </c>
      <c r="B253" s="81" t="str">
        <f t="shared" si="552"/>
        <v xml:space="preserve">PRIME VALUE PLAN (Self-Insured) </v>
      </c>
      <c r="D253" s="28"/>
      <c r="E253" s="90"/>
      <c r="F253" s="91"/>
      <c r="G253" s="91"/>
      <c r="H253" s="92"/>
      <c r="I253" s="92"/>
      <c r="J253" s="92"/>
      <c r="K253" s="132"/>
      <c r="L253" s="132"/>
      <c r="M253" s="132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</row>
    <row r="254" spans="1:104" s="83" customFormat="1" ht="13.15" customHeight="1" x14ac:dyDescent="0.2">
      <c r="A254" s="81" t="str">
        <f>D254</f>
        <v>West Anaheim Medical Center - Client ID H3220</v>
      </c>
      <c r="B254" s="81" t="str">
        <f t="shared" si="552"/>
        <v xml:space="preserve">PRIME VALUE PLAN (Self-Insured) </v>
      </c>
      <c r="C254" s="81"/>
      <c r="D254" s="76" t="s">
        <v>51</v>
      </c>
      <c r="E254" s="77"/>
      <c r="F254" s="78"/>
      <c r="G254" s="111"/>
      <c r="H254" s="80"/>
      <c r="I254" s="80"/>
      <c r="J254" s="47"/>
      <c r="K254" s="133"/>
      <c r="L254" s="133"/>
      <c r="M254" s="133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/>
      <c r="BQ254" s="111"/>
      <c r="BR254" s="111"/>
      <c r="BS254" s="111"/>
      <c r="BT254" s="111"/>
      <c r="BU254" s="111"/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1"/>
      <c r="CX254" s="111"/>
      <c r="CY254" s="111"/>
      <c r="CZ254" s="111"/>
    </row>
    <row r="255" spans="1:104" ht="13.15" customHeight="1" x14ac:dyDescent="0.2">
      <c r="A255" s="81" t="str">
        <f t="shared" ref="A255:A269" si="577">A254</f>
        <v>West Anaheim Medical Center - Client ID H3220</v>
      </c>
      <c r="B255" s="81" t="str">
        <f>D255</f>
        <v>PRIME EPO PLAN (Self-Insured)</v>
      </c>
      <c r="C255" s="81" t="str">
        <f>A255&amp;B255&amp;F255</f>
        <v>West Anaheim Medical Center - Client ID H3220PRIME EPO PLAN (Self-Insured)EE</v>
      </c>
      <c r="D255" s="64" t="str">
        <f>+$D$4</f>
        <v>PRIME EPO PLAN (Self-Insured)</v>
      </c>
      <c r="E255" s="65" t="str">
        <f>E4</f>
        <v>1/1/25 - 12/31/25</v>
      </c>
      <c r="F255" s="66" t="s">
        <v>11</v>
      </c>
      <c r="G255" s="165">
        <v>415</v>
      </c>
      <c r="H255" s="150">
        <v>671</v>
      </c>
      <c r="I255" s="152">
        <f>+H255-J255</f>
        <v>671</v>
      </c>
      <c r="J255" s="152">
        <v>0</v>
      </c>
      <c r="K255" s="27" t="e">
        <f>+"Total:"&amp;TEXT(H255/L255-1,"0.00%")&amp;"/ EE:"&amp;TEXT(J255/M255-1,"0.00%")</f>
        <v>#DIV/0!</v>
      </c>
      <c r="L255" s="27">
        <f>+[2]Legacy!E245</f>
        <v>563.91999999999996</v>
      </c>
      <c r="M255" s="27">
        <f>+[2]Legacy!G245</f>
        <v>0</v>
      </c>
      <c r="N255" s="165">
        <v>276</v>
      </c>
      <c r="O255" s="165">
        <v>284</v>
      </c>
      <c r="P255" s="165">
        <v>293</v>
      </c>
      <c r="Q255" s="165">
        <v>295</v>
      </c>
      <c r="R255" s="165">
        <v>300</v>
      </c>
      <c r="S255" s="165">
        <v>298</v>
      </c>
      <c r="T255" s="165">
        <v>303</v>
      </c>
      <c r="U255" s="165">
        <v>296</v>
      </c>
      <c r="V255" s="165">
        <v>300</v>
      </c>
      <c r="W255" s="165">
        <v>301</v>
      </c>
      <c r="X255" s="165">
        <v>294</v>
      </c>
      <c r="Y255" s="165">
        <v>298</v>
      </c>
      <c r="Z255" s="165">
        <v>313</v>
      </c>
      <c r="AA255" s="165">
        <v>314</v>
      </c>
      <c r="AB255" s="165">
        <v>313</v>
      </c>
      <c r="AC255" s="165">
        <v>312</v>
      </c>
      <c r="AD255" s="165">
        <v>313</v>
      </c>
      <c r="AE255" s="165">
        <v>307</v>
      </c>
      <c r="AF255" s="165">
        <v>309</v>
      </c>
      <c r="AG255" s="165">
        <v>308</v>
      </c>
      <c r="AH255" s="165">
        <v>310</v>
      </c>
      <c r="AI255" s="165">
        <v>311</v>
      </c>
      <c r="AJ255" s="165">
        <v>316</v>
      </c>
      <c r="AK255" s="165">
        <v>315</v>
      </c>
      <c r="AL255" s="165">
        <v>318</v>
      </c>
      <c r="AM255" s="165">
        <v>311</v>
      </c>
      <c r="AN255" s="165">
        <v>311</v>
      </c>
      <c r="AO255" s="165">
        <v>303</v>
      </c>
      <c r="AP255" s="165">
        <v>302</v>
      </c>
      <c r="AQ255" s="165">
        <v>296</v>
      </c>
      <c r="AR255" s="165">
        <v>299</v>
      </c>
      <c r="AS255" s="165">
        <v>294</v>
      </c>
      <c r="AT255" s="165">
        <v>290</v>
      </c>
      <c r="AU255" s="165">
        <v>289</v>
      </c>
      <c r="AV255" s="165">
        <v>296</v>
      </c>
      <c r="AW255" s="165">
        <v>293</v>
      </c>
      <c r="AX255" s="165">
        <v>296</v>
      </c>
      <c r="AY255" s="165">
        <v>292</v>
      </c>
      <c r="AZ255" s="165">
        <v>298</v>
      </c>
      <c r="BA255" s="165">
        <v>302</v>
      </c>
      <c r="BB255" s="165">
        <v>302</v>
      </c>
      <c r="BC255" s="165">
        <v>303</v>
      </c>
      <c r="BD255" s="240">
        <v>305</v>
      </c>
      <c r="BE255" s="165">
        <v>300</v>
      </c>
      <c r="BF255" s="165">
        <v>308</v>
      </c>
      <c r="BG255" s="165">
        <v>304</v>
      </c>
      <c r="BH255" s="165">
        <v>296</v>
      </c>
      <c r="BI255" s="165">
        <v>309</v>
      </c>
      <c r="BJ255" s="165">
        <v>300</v>
      </c>
      <c r="BK255" s="165">
        <v>311</v>
      </c>
      <c r="BL255" s="165">
        <v>305</v>
      </c>
      <c r="BM255" s="165">
        <v>308</v>
      </c>
      <c r="BN255" s="165">
        <v>296</v>
      </c>
      <c r="BO255" s="165">
        <v>292</v>
      </c>
      <c r="BP255" s="165">
        <v>293</v>
      </c>
      <c r="BQ255" s="165">
        <v>294</v>
      </c>
      <c r="BR255" s="165">
        <v>291</v>
      </c>
      <c r="BS255" s="165">
        <v>292</v>
      </c>
      <c r="BT255" s="240">
        <v>291</v>
      </c>
      <c r="BU255" s="240">
        <v>289</v>
      </c>
      <c r="BV255" s="240">
        <v>305</v>
      </c>
      <c r="BW255" s="165">
        <v>302</v>
      </c>
      <c r="BX255" s="165">
        <v>301</v>
      </c>
      <c r="BY255" s="165">
        <v>301</v>
      </c>
      <c r="BZ255" s="165">
        <v>301</v>
      </c>
      <c r="CA255" s="165">
        <v>307</v>
      </c>
      <c r="CB255" s="165">
        <v>303</v>
      </c>
      <c r="CC255" s="165">
        <v>303</v>
      </c>
      <c r="CD255" s="165">
        <v>308</v>
      </c>
      <c r="CE255" s="165">
        <v>314</v>
      </c>
      <c r="CF255" s="165">
        <v>315</v>
      </c>
      <c r="CG255" s="165">
        <v>327</v>
      </c>
      <c r="CH255" s="165">
        <v>348</v>
      </c>
      <c r="CI255" s="165">
        <v>348</v>
      </c>
      <c r="CJ255" s="165">
        <v>342</v>
      </c>
      <c r="CK255" s="165">
        <v>357</v>
      </c>
      <c r="CL255" s="165">
        <v>354</v>
      </c>
      <c r="CM255" s="165">
        <v>353</v>
      </c>
      <c r="CN255" s="165">
        <v>364</v>
      </c>
      <c r="CO255" s="165">
        <v>363</v>
      </c>
      <c r="CP255" s="165">
        <v>365</v>
      </c>
      <c r="CQ255" s="165">
        <v>362</v>
      </c>
      <c r="CR255" s="165">
        <v>371</v>
      </c>
      <c r="CS255" s="165">
        <v>378</v>
      </c>
      <c r="CT255" s="165">
        <v>390</v>
      </c>
      <c r="CU255" s="165">
        <v>394</v>
      </c>
      <c r="CV255" s="165">
        <v>391</v>
      </c>
      <c r="CW255" s="165">
        <v>398</v>
      </c>
      <c r="CX255" s="323">
        <v>402</v>
      </c>
      <c r="CY255" s="165">
        <v>408</v>
      </c>
      <c r="CZ255" s="165">
        <v>415</v>
      </c>
    </row>
    <row r="256" spans="1:104" ht="13.15" customHeight="1" x14ac:dyDescent="0.2">
      <c r="A256" s="81" t="str">
        <f t="shared" si="577"/>
        <v>West Anaheim Medical Center - Client ID H3220</v>
      </c>
      <c r="B256" s="81" t="str">
        <f>B255</f>
        <v>PRIME EPO PLAN (Self-Insured)</v>
      </c>
      <c r="C256" s="81" t="str">
        <f>A256&amp;B256&amp;F256</f>
        <v>West Anaheim Medical Center - Client ID H3220PRIME EPO PLAN (Self-Insured)EE &amp; Spouse</v>
      </c>
      <c r="D256" s="22"/>
      <c r="E256" s="15"/>
      <c r="F256" s="66" t="s">
        <v>18</v>
      </c>
      <c r="G256" s="165">
        <v>41</v>
      </c>
      <c r="H256" s="150">
        <v>1409.16</v>
      </c>
      <c r="I256" s="152">
        <f>+H256-J256</f>
        <v>1295.8600000000001</v>
      </c>
      <c r="J256" s="152">
        <v>113.3</v>
      </c>
      <c r="K256" s="27" t="str">
        <f>+"Total:"&amp;TEXT(H256/L256-1,"0.00%")&amp;"/ EE:"&amp;TEXT(J256/M256-1,"0.00%")</f>
        <v>Total:18.99%/ EE:0.00%</v>
      </c>
      <c r="L256" s="27">
        <f>+[2]Legacy!E246</f>
        <v>1184.28</v>
      </c>
      <c r="M256" s="27">
        <f>+[2]Legacy!G246</f>
        <v>113.3</v>
      </c>
      <c r="N256" s="165">
        <v>66</v>
      </c>
      <c r="O256" s="165">
        <v>67</v>
      </c>
      <c r="P256" s="165">
        <v>69</v>
      </c>
      <c r="Q256" s="165">
        <v>70</v>
      </c>
      <c r="R256" s="165">
        <v>69</v>
      </c>
      <c r="S256" s="165">
        <v>70</v>
      </c>
      <c r="T256" s="165">
        <v>68</v>
      </c>
      <c r="U256" s="165">
        <v>69</v>
      </c>
      <c r="V256" s="165">
        <v>70</v>
      </c>
      <c r="W256" s="165">
        <v>71</v>
      </c>
      <c r="X256" s="165">
        <v>70</v>
      </c>
      <c r="Y256" s="165">
        <v>67</v>
      </c>
      <c r="Z256" s="165">
        <v>65</v>
      </c>
      <c r="AA256" s="165">
        <v>65</v>
      </c>
      <c r="AB256" s="165">
        <v>65</v>
      </c>
      <c r="AC256" s="165">
        <v>64</v>
      </c>
      <c r="AD256" s="165">
        <v>65</v>
      </c>
      <c r="AE256" s="165">
        <v>66</v>
      </c>
      <c r="AF256" s="165">
        <v>64</v>
      </c>
      <c r="AG256" s="165">
        <v>63</v>
      </c>
      <c r="AH256" s="165">
        <v>63</v>
      </c>
      <c r="AI256" s="165">
        <v>63</v>
      </c>
      <c r="AJ256" s="165">
        <v>62</v>
      </c>
      <c r="AK256" s="165">
        <v>62</v>
      </c>
      <c r="AL256" s="165">
        <v>65</v>
      </c>
      <c r="AM256" s="165">
        <v>67</v>
      </c>
      <c r="AN256" s="165">
        <v>69</v>
      </c>
      <c r="AO256" s="165">
        <v>71</v>
      </c>
      <c r="AP256" s="165">
        <v>70</v>
      </c>
      <c r="AQ256" s="165">
        <v>74</v>
      </c>
      <c r="AR256" s="165">
        <v>72</v>
      </c>
      <c r="AS256" s="165">
        <v>68</v>
      </c>
      <c r="AT256" s="165">
        <v>68</v>
      </c>
      <c r="AU256" s="165">
        <v>69</v>
      </c>
      <c r="AV256" s="165">
        <v>64</v>
      </c>
      <c r="AW256" s="165">
        <v>60</v>
      </c>
      <c r="AX256" s="165">
        <v>61</v>
      </c>
      <c r="AY256" s="165">
        <v>58</v>
      </c>
      <c r="AZ256" s="165">
        <v>55</v>
      </c>
      <c r="BA256" s="165">
        <v>52</v>
      </c>
      <c r="BB256" s="165">
        <v>50</v>
      </c>
      <c r="BC256" s="165">
        <v>49</v>
      </c>
      <c r="BD256" s="240">
        <v>50</v>
      </c>
      <c r="BE256" s="165">
        <v>47</v>
      </c>
      <c r="BF256" s="165">
        <v>47</v>
      </c>
      <c r="BG256" s="165">
        <v>46</v>
      </c>
      <c r="BH256" s="165">
        <v>45</v>
      </c>
      <c r="BI256" s="165">
        <v>46</v>
      </c>
      <c r="BJ256" s="165">
        <v>48</v>
      </c>
      <c r="BK256" s="165">
        <v>49</v>
      </c>
      <c r="BL256" s="165">
        <v>45</v>
      </c>
      <c r="BM256" s="165">
        <v>44</v>
      </c>
      <c r="BN256" s="165">
        <v>42</v>
      </c>
      <c r="BO256" s="165">
        <v>43</v>
      </c>
      <c r="BP256" s="165">
        <v>44</v>
      </c>
      <c r="BQ256" s="165">
        <v>44</v>
      </c>
      <c r="BR256" s="165">
        <v>46</v>
      </c>
      <c r="BS256" s="165">
        <v>48</v>
      </c>
      <c r="BT256" s="240">
        <v>49</v>
      </c>
      <c r="BU256" s="240">
        <v>47</v>
      </c>
      <c r="BV256" s="240">
        <v>45</v>
      </c>
      <c r="BW256" s="165">
        <v>48</v>
      </c>
      <c r="BX256" s="165">
        <v>49</v>
      </c>
      <c r="BY256" s="165">
        <v>49</v>
      </c>
      <c r="BZ256" s="165">
        <v>48</v>
      </c>
      <c r="CA256" s="165">
        <v>46</v>
      </c>
      <c r="CB256" s="165">
        <v>47</v>
      </c>
      <c r="CC256" s="165">
        <v>47</v>
      </c>
      <c r="CD256" s="165">
        <v>47</v>
      </c>
      <c r="CE256" s="165">
        <v>46</v>
      </c>
      <c r="CF256" s="165">
        <v>48</v>
      </c>
      <c r="CG256" s="165">
        <v>48</v>
      </c>
      <c r="CH256" s="165">
        <v>47</v>
      </c>
      <c r="CI256" s="165">
        <v>45</v>
      </c>
      <c r="CJ256" s="165">
        <v>47</v>
      </c>
      <c r="CK256" s="165">
        <v>46</v>
      </c>
      <c r="CL256" s="165">
        <v>48</v>
      </c>
      <c r="CM256" s="165">
        <v>49</v>
      </c>
      <c r="CN256" s="165">
        <v>48</v>
      </c>
      <c r="CO256" s="165">
        <v>50</v>
      </c>
      <c r="CP256" s="165">
        <v>50</v>
      </c>
      <c r="CQ256" s="165">
        <v>50</v>
      </c>
      <c r="CR256" s="165">
        <v>50</v>
      </c>
      <c r="CS256" s="165">
        <v>50</v>
      </c>
      <c r="CT256" s="165">
        <v>46</v>
      </c>
      <c r="CU256" s="165">
        <v>44</v>
      </c>
      <c r="CV256" s="165">
        <v>45</v>
      </c>
      <c r="CW256" s="165">
        <v>43</v>
      </c>
      <c r="CX256" s="323">
        <v>43</v>
      </c>
      <c r="CY256" s="165">
        <v>42</v>
      </c>
      <c r="CZ256" s="165">
        <v>41</v>
      </c>
    </row>
    <row r="257" spans="1:104" ht="13.15" customHeight="1" x14ac:dyDescent="0.2">
      <c r="A257" s="81" t="str">
        <f t="shared" si="577"/>
        <v>West Anaheim Medical Center - Client ID H3220</v>
      </c>
      <c r="B257" s="81" t="str">
        <f>B256</f>
        <v>PRIME EPO PLAN (Self-Insured)</v>
      </c>
      <c r="C257" s="81" t="str">
        <f>A257&amp;B257&amp;F257</f>
        <v>West Anaheim Medical Center - Client ID H3220PRIME EPO PLAN (Self-Insured)EE &amp; Child(ren)</v>
      </c>
      <c r="D257" s="22"/>
      <c r="E257" s="15"/>
      <c r="F257" s="66" t="s">
        <v>19</v>
      </c>
      <c r="G257" s="165">
        <v>83</v>
      </c>
      <c r="H257" s="150">
        <v>1268.22</v>
      </c>
      <c r="I257" s="152">
        <f>+H257-J257</f>
        <v>1175.52</v>
      </c>
      <c r="J257" s="152">
        <v>92.7</v>
      </c>
      <c r="K257" s="27" t="str">
        <f>+"Total:"&amp;TEXT(H257/L257-1,"0.00%")&amp;"/ EE:"&amp;TEXT(J257/M257-1,"0.00%")</f>
        <v>Total:18.99%/ EE:0.00%</v>
      </c>
      <c r="L257" s="27">
        <f>+[2]Legacy!E247</f>
        <v>1065.8399999999999</v>
      </c>
      <c r="M257" s="27">
        <f>+[2]Legacy!G247</f>
        <v>92.7</v>
      </c>
      <c r="N257" s="165">
        <v>90</v>
      </c>
      <c r="O257" s="165">
        <v>96</v>
      </c>
      <c r="P257" s="165">
        <v>96</v>
      </c>
      <c r="Q257" s="165">
        <v>94</v>
      </c>
      <c r="R257" s="165">
        <v>94</v>
      </c>
      <c r="S257" s="165">
        <v>100</v>
      </c>
      <c r="T257" s="165">
        <v>99</v>
      </c>
      <c r="U257" s="165">
        <v>95</v>
      </c>
      <c r="V257" s="165">
        <v>93</v>
      </c>
      <c r="W257" s="165">
        <v>90</v>
      </c>
      <c r="X257" s="165">
        <v>93</v>
      </c>
      <c r="Y257" s="165">
        <v>90</v>
      </c>
      <c r="Z257" s="165">
        <v>99</v>
      </c>
      <c r="AA257" s="165">
        <v>101</v>
      </c>
      <c r="AB257" s="165">
        <v>99</v>
      </c>
      <c r="AC257" s="165">
        <v>99</v>
      </c>
      <c r="AD257" s="165">
        <v>98</v>
      </c>
      <c r="AE257" s="165">
        <v>98</v>
      </c>
      <c r="AF257" s="165">
        <v>91</v>
      </c>
      <c r="AG257" s="165">
        <v>89</v>
      </c>
      <c r="AH257" s="165">
        <v>90</v>
      </c>
      <c r="AI257" s="165">
        <v>90</v>
      </c>
      <c r="AJ257" s="165">
        <v>86</v>
      </c>
      <c r="AK257" s="165">
        <v>85</v>
      </c>
      <c r="AL257" s="165">
        <v>93</v>
      </c>
      <c r="AM257" s="165">
        <v>90</v>
      </c>
      <c r="AN257" s="165">
        <v>90</v>
      </c>
      <c r="AO257" s="165">
        <v>85</v>
      </c>
      <c r="AP257" s="165">
        <v>85</v>
      </c>
      <c r="AQ257" s="165">
        <v>84</v>
      </c>
      <c r="AR257" s="165">
        <v>85</v>
      </c>
      <c r="AS257" s="165">
        <v>84</v>
      </c>
      <c r="AT257" s="165">
        <v>86</v>
      </c>
      <c r="AU257" s="165">
        <v>86</v>
      </c>
      <c r="AV257" s="165">
        <v>87</v>
      </c>
      <c r="AW257" s="165">
        <v>87</v>
      </c>
      <c r="AX257" s="165">
        <v>86</v>
      </c>
      <c r="AY257" s="165">
        <v>83</v>
      </c>
      <c r="AZ257" s="165">
        <v>81</v>
      </c>
      <c r="BA257" s="165">
        <v>78</v>
      </c>
      <c r="BB257" s="165">
        <v>77</v>
      </c>
      <c r="BC257" s="165">
        <v>81</v>
      </c>
      <c r="BD257" s="240">
        <v>84</v>
      </c>
      <c r="BE257" s="165">
        <v>81</v>
      </c>
      <c r="BF257" s="165">
        <v>80</v>
      </c>
      <c r="BG257" s="165">
        <v>76</v>
      </c>
      <c r="BH257" s="165">
        <v>74</v>
      </c>
      <c r="BI257" s="165">
        <v>76</v>
      </c>
      <c r="BJ257" s="165">
        <v>80</v>
      </c>
      <c r="BK257" s="165">
        <v>82</v>
      </c>
      <c r="BL257" s="165">
        <v>84</v>
      </c>
      <c r="BM257" s="165">
        <v>88</v>
      </c>
      <c r="BN257" s="165">
        <v>89</v>
      </c>
      <c r="BO257" s="165">
        <v>90</v>
      </c>
      <c r="BP257" s="165">
        <v>91</v>
      </c>
      <c r="BQ257" s="165">
        <v>91</v>
      </c>
      <c r="BR257" s="165">
        <v>93</v>
      </c>
      <c r="BS257" s="165">
        <v>93</v>
      </c>
      <c r="BT257" s="240">
        <v>92</v>
      </c>
      <c r="BU257" s="240">
        <v>91</v>
      </c>
      <c r="BV257" s="240">
        <v>90</v>
      </c>
      <c r="BW257" s="165">
        <v>85</v>
      </c>
      <c r="BX257" s="165">
        <v>84</v>
      </c>
      <c r="BY257" s="165">
        <v>84</v>
      </c>
      <c r="BZ257" s="165">
        <v>84</v>
      </c>
      <c r="CA257" s="165">
        <v>86</v>
      </c>
      <c r="CB257" s="165">
        <v>83</v>
      </c>
      <c r="CC257" s="165">
        <v>80</v>
      </c>
      <c r="CD257" s="165">
        <v>82</v>
      </c>
      <c r="CE257" s="165">
        <v>82</v>
      </c>
      <c r="CF257" s="165">
        <v>83</v>
      </c>
      <c r="CG257" s="165">
        <v>82</v>
      </c>
      <c r="CH257" s="165">
        <v>87</v>
      </c>
      <c r="CI257" s="165">
        <v>88</v>
      </c>
      <c r="CJ257" s="165">
        <v>84</v>
      </c>
      <c r="CK257" s="165">
        <v>84</v>
      </c>
      <c r="CL257" s="165">
        <v>79</v>
      </c>
      <c r="CM257" s="165">
        <v>79</v>
      </c>
      <c r="CN257" s="165">
        <v>79</v>
      </c>
      <c r="CO257" s="165">
        <v>81</v>
      </c>
      <c r="CP257" s="165">
        <v>83</v>
      </c>
      <c r="CQ257" s="165">
        <v>82</v>
      </c>
      <c r="CR257" s="165">
        <v>81</v>
      </c>
      <c r="CS257" s="165">
        <v>82</v>
      </c>
      <c r="CT257" s="165">
        <v>86</v>
      </c>
      <c r="CU257" s="165">
        <v>84</v>
      </c>
      <c r="CV257" s="165">
        <v>82</v>
      </c>
      <c r="CW257" s="165">
        <v>83</v>
      </c>
      <c r="CX257" s="323">
        <v>87</v>
      </c>
      <c r="CY257" s="165">
        <v>85</v>
      </c>
      <c r="CZ257" s="165">
        <v>83</v>
      </c>
    </row>
    <row r="258" spans="1:104" ht="13.15" customHeight="1" x14ac:dyDescent="0.2">
      <c r="A258" s="81" t="str">
        <f t="shared" si="577"/>
        <v>West Anaheim Medical Center - Client ID H3220</v>
      </c>
      <c r="B258" s="81" t="str">
        <f>B257</f>
        <v>PRIME EPO PLAN (Self-Insured)</v>
      </c>
      <c r="C258" s="81" t="str">
        <f>A258&amp;B258&amp;F258</f>
        <v>West Anaheim Medical Center - Client ID H3220PRIME EPO PLAN (Self-Insured)EE &amp; Family</v>
      </c>
      <c r="D258" s="22"/>
      <c r="E258" s="15"/>
      <c r="F258" s="66" t="s">
        <v>12</v>
      </c>
      <c r="G258" s="166">
        <v>84</v>
      </c>
      <c r="H258" s="151">
        <v>2113.73</v>
      </c>
      <c r="I258" s="153">
        <f>+H258-J258</f>
        <v>1881.97</v>
      </c>
      <c r="J258" s="153">
        <v>231.76</v>
      </c>
      <c r="K258" s="27" t="str">
        <f>+"Total:"&amp;TEXT(H258/L258-1,"0.00%")&amp;"/ EE:"&amp;TEXT(J258/M258-1,"0.00%")</f>
        <v>Total:18.99%/ EE:0.00%</v>
      </c>
      <c r="L258" s="27">
        <f>+[2]Legacy!E248</f>
        <v>1776.42</v>
      </c>
      <c r="M258" s="27">
        <f>+[2]Legacy!G248</f>
        <v>231.76</v>
      </c>
      <c r="N258" s="166">
        <v>85</v>
      </c>
      <c r="O258" s="166">
        <v>82</v>
      </c>
      <c r="P258" s="166">
        <v>80</v>
      </c>
      <c r="Q258" s="166">
        <v>80</v>
      </c>
      <c r="R258" s="166">
        <v>81</v>
      </c>
      <c r="S258" s="166">
        <v>80</v>
      </c>
      <c r="T258" s="166">
        <v>80</v>
      </c>
      <c r="U258" s="166">
        <v>79</v>
      </c>
      <c r="V258" s="166">
        <v>77</v>
      </c>
      <c r="W258" s="166">
        <v>76</v>
      </c>
      <c r="X258" s="166">
        <v>77</v>
      </c>
      <c r="Y258" s="166">
        <v>79</v>
      </c>
      <c r="Z258" s="166">
        <v>76</v>
      </c>
      <c r="AA258" s="166">
        <v>75</v>
      </c>
      <c r="AB258" s="166">
        <v>75</v>
      </c>
      <c r="AC258" s="166">
        <v>73</v>
      </c>
      <c r="AD258" s="166">
        <v>73</v>
      </c>
      <c r="AE258" s="166">
        <v>74</v>
      </c>
      <c r="AF258" s="166">
        <v>76</v>
      </c>
      <c r="AG258" s="166">
        <v>77</v>
      </c>
      <c r="AH258" s="166">
        <v>78</v>
      </c>
      <c r="AI258" s="166">
        <v>77</v>
      </c>
      <c r="AJ258" s="166">
        <v>81</v>
      </c>
      <c r="AK258" s="166">
        <v>81</v>
      </c>
      <c r="AL258" s="166">
        <v>86</v>
      </c>
      <c r="AM258" s="166">
        <v>86</v>
      </c>
      <c r="AN258" s="166">
        <v>85</v>
      </c>
      <c r="AO258" s="166">
        <v>83</v>
      </c>
      <c r="AP258" s="166">
        <v>85</v>
      </c>
      <c r="AQ258" s="166">
        <v>84</v>
      </c>
      <c r="AR258" s="166">
        <v>85</v>
      </c>
      <c r="AS258" s="166">
        <v>84</v>
      </c>
      <c r="AT258" s="166">
        <v>86</v>
      </c>
      <c r="AU258" s="166">
        <v>85</v>
      </c>
      <c r="AV258" s="166">
        <v>86</v>
      </c>
      <c r="AW258" s="166">
        <v>84</v>
      </c>
      <c r="AX258" s="166">
        <v>85</v>
      </c>
      <c r="AY258" s="166">
        <v>86</v>
      </c>
      <c r="AZ258" s="166">
        <v>85</v>
      </c>
      <c r="BA258" s="166">
        <v>89</v>
      </c>
      <c r="BB258" s="166">
        <v>90</v>
      </c>
      <c r="BC258" s="166">
        <v>91</v>
      </c>
      <c r="BD258" s="241">
        <v>92</v>
      </c>
      <c r="BE258" s="166">
        <v>87</v>
      </c>
      <c r="BF258" s="166">
        <v>90</v>
      </c>
      <c r="BG258" s="166">
        <v>88</v>
      </c>
      <c r="BH258" s="166">
        <v>86</v>
      </c>
      <c r="BI258" s="166">
        <v>84</v>
      </c>
      <c r="BJ258" s="166">
        <v>82</v>
      </c>
      <c r="BK258" s="166">
        <v>82</v>
      </c>
      <c r="BL258" s="166">
        <v>81</v>
      </c>
      <c r="BM258" s="166">
        <v>80</v>
      </c>
      <c r="BN258" s="166">
        <v>79</v>
      </c>
      <c r="BO258" s="166">
        <v>74</v>
      </c>
      <c r="BP258" s="166">
        <v>70</v>
      </c>
      <c r="BQ258" s="166">
        <v>68</v>
      </c>
      <c r="BR258" s="166">
        <v>70</v>
      </c>
      <c r="BS258" s="166">
        <v>71</v>
      </c>
      <c r="BT258" s="241">
        <v>72</v>
      </c>
      <c r="BU258" s="241">
        <v>73</v>
      </c>
      <c r="BV258" s="241">
        <v>77</v>
      </c>
      <c r="BW258" s="166">
        <v>79</v>
      </c>
      <c r="BX258" s="166">
        <v>79</v>
      </c>
      <c r="BY258" s="166">
        <v>79</v>
      </c>
      <c r="BZ258" s="166">
        <v>74</v>
      </c>
      <c r="CA258" s="166">
        <v>76</v>
      </c>
      <c r="CB258" s="166">
        <v>77</v>
      </c>
      <c r="CC258" s="166">
        <v>78</v>
      </c>
      <c r="CD258" s="166">
        <v>78</v>
      </c>
      <c r="CE258" s="166">
        <v>77</v>
      </c>
      <c r="CF258" s="166">
        <v>79</v>
      </c>
      <c r="CG258" s="166">
        <v>81</v>
      </c>
      <c r="CH258" s="166">
        <v>85</v>
      </c>
      <c r="CI258" s="166">
        <v>82</v>
      </c>
      <c r="CJ258" s="166">
        <v>79</v>
      </c>
      <c r="CK258" s="166">
        <v>79</v>
      </c>
      <c r="CL258" s="166">
        <v>77</v>
      </c>
      <c r="CM258" s="166">
        <v>76</v>
      </c>
      <c r="CN258" s="166">
        <v>80</v>
      </c>
      <c r="CO258" s="166">
        <v>79</v>
      </c>
      <c r="CP258" s="166">
        <v>80</v>
      </c>
      <c r="CQ258" s="166">
        <v>81</v>
      </c>
      <c r="CR258" s="166">
        <v>82</v>
      </c>
      <c r="CS258" s="166">
        <v>82</v>
      </c>
      <c r="CT258" s="166">
        <v>78</v>
      </c>
      <c r="CU258" s="166">
        <v>80</v>
      </c>
      <c r="CV258" s="166">
        <v>82</v>
      </c>
      <c r="CW258" s="166">
        <v>83</v>
      </c>
      <c r="CX258" s="324">
        <v>84</v>
      </c>
      <c r="CY258" s="166">
        <v>82</v>
      </c>
      <c r="CZ258" s="166">
        <v>84</v>
      </c>
    </row>
    <row r="259" spans="1:104" ht="13.15" customHeight="1" x14ac:dyDescent="0.2">
      <c r="A259" s="81" t="str">
        <f t="shared" si="577"/>
        <v>West Anaheim Medical Center - Client ID H3220</v>
      </c>
      <c r="B259" s="81" t="str">
        <f>B258</f>
        <v>PRIME EPO PLAN (Self-Insured)</v>
      </c>
      <c r="D259" s="20"/>
      <c r="E259" s="15"/>
      <c r="F259" s="69" t="s">
        <v>7</v>
      </c>
      <c r="G259" s="67">
        <f>SUM(G255:G258)</f>
        <v>623</v>
      </c>
      <c r="H259" s="70">
        <f>SUMPRODUCT(H255:H258,$G255:$G258)</f>
        <v>619056.14</v>
      </c>
      <c r="I259" s="70">
        <f>SUMPRODUCT(I255:I258,$G255:$G258)</f>
        <v>587248.9</v>
      </c>
      <c r="J259" s="70">
        <f>SUMPRODUCT(J255:J258,$G255:$G258)</f>
        <v>31807.24</v>
      </c>
      <c r="K259" s="34"/>
      <c r="L259" s="34"/>
      <c r="M259" s="190"/>
      <c r="N259" s="67">
        <v>517</v>
      </c>
      <c r="O259" s="67">
        <v>529</v>
      </c>
      <c r="P259" s="67">
        <v>538</v>
      </c>
      <c r="Q259" s="67">
        <v>539</v>
      </c>
      <c r="R259" s="67">
        <v>544</v>
      </c>
      <c r="S259" s="67">
        <f t="shared" ref="S259:X259" si="578">SUM(S255:S258)</f>
        <v>548</v>
      </c>
      <c r="T259" s="67">
        <f t="shared" si="578"/>
        <v>550</v>
      </c>
      <c r="U259" s="67">
        <f t="shared" si="578"/>
        <v>539</v>
      </c>
      <c r="V259" s="67">
        <f t="shared" si="578"/>
        <v>540</v>
      </c>
      <c r="W259" s="67">
        <f t="shared" si="578"/>
        <v>538</v>
      </c>
      <c r="X259" s="67">
        <f t="shared" si="578"/>
        <v>534</v>
      </c>
      <c r="Y259" s="67">
        <f t="shared" ref="Y259:AD259" si="579">SUM(Y255:Y258)</f>
        <v>534</v>
      </c>
      <c r="Z259" s="67">
        <f t="shared" si="579"/>
        <v>553</v>
      </c>
      <c r="AA259" s="67">
        <f t="shared" si="579"/>
        <v>555</v>
      </c>
      <c r="AB259" s="67">
        <f t="shared" si="579"/>
        <v>552</v>
      </c>
      <c r="AC259" s="67">
        <f t="shared" si="579"/>
        <v>548</v>
      </c>
      <c r="AD259" s="67">
        <f t="shared" si="579"/>
        <v>549</v>
      </c>
      <c r="AE259" s="67">
        <f t="shared" ref="AE259:AJ259" si="580">SUM(AE255:AE258)</f>
        <v>545</v>
      </c>
      <c r="AF259" s="67">
        <f t="shared" si="580"/>
        <v>540</v>
      </c>
      <c r="AG259" s="67">
        <f t="shared" si="580"/>
        <v>537</v>
      </c>
      <c r="AH259" s="67">
        <f t="shared" si="580"/>
        <v>541</v>
      </c>
      <c r="AI259" s="67">
        <f t="shared" si="580"/>
        <v>541</v>
      </c>
      <c r="AJ259" s="67">
        <f t="shared" si="580"/>
        <v>545</v>
      </c>
      <c r="AK259" s="67">
        <f t="shared" ref="AK259:AP259" si="581">SUM(AK255:AK258)</f>
        <v>543</v>
      </c>
      <c r="AL259" s="67">
        <f t="shared" si="581"/>
        <v>562</v>
      </c>
      <c r="AM259" s="67">
        <f t="shared" si="581"/>
        <v>554</v>
      </c>
      <c r="AN259" s="67">
        <f t="shared" si="581"/>
        <v>555</v>
      </c>
      <c r="AO259" s="67">
        <f t="shared" si="581"/>
        <v>542</v>
      </c>
      <c r="AP259" s="67">
        <f t="shared" si="581"/>
        <v>542</v>
      </c>
      <c r="AQ259" s="67">
        <f t="shared" ref="AQ259:AV259" si="582">SUM(AQ255:AQ258)</f>
        <v>538</v>
      </c>
      <c r="AR259" s="67">
        <f t="shared" si="582"/>
        <v>541</v>
      </c>
      <c r="AS259" s="67">
        <f t="shared" si="582"/>
        <v>530</v>
      </c>
      <c r="AT259" s="67">
        <f t="shared" si="582"/>
        <v>530</v>
      </c>
      <c r="AU259" s="67">
        <f t="shared" si="582"/>
        <v>529</v>
      </c>
      <c r="AV259" s="67">
        <f t="shared" si="582"/>
        <v>533</v>
      </c>
      <c r="AW259" s="67">
        <f t="shared" ref="AW259:BB259" si="583">SUM(AW255:AW258)</f>
        <v>524</v>
      </c>
      <c r="AX259" s="67">
        <f t="shared" si="583"/>
        <v>528</v>
      </c>
      <c r="AY259" s="67">
        <f t="shared" si="583"/>
        <v>519</v>
      </c>
      <c r="AZ259" s="67">
        <f t="shared" si="583"/>
        <v>519</v>
      </c>
      <c r="BA259" s="67">
        <f t="shared" si="583"/>
        <v>521</v>
      </c>
      <c r="BB259" s="67">
        <f t="shared" si="583"/>
        <v>519</v>
      </c>
      <c r="BC259" s="67">
        <f t="shared" ref="BC259:BH259" si="584">SUM(BC255:BC258)</f>
        <v>524</v>
      </c>
      <c r="BD259" s="94">
        <f t="shared" si="584"/>
        <v>531</v>
      </c>
      <c r="BE259" s="67">
        <f t="shared" si="584"/>
        <v>515</v>
      </c>
      <c r="BF259" s="67">
        <f t="shared" si="584"/>
        <v>525</v>
      </c>
      <c r="BG259" s="67">
        <f t="shared" si="584"/>
        <v>514</v>
      </c>
      <c r="BH259" s="67">
        <f t="shared" si="584"/>
        <v>501</v>
      </c>
      <c r="BI259" s="67">
        <f t="shared" ref="BI259:BN259" si="585">SUM(BI255:BI258)</f>
        <v>515</v>
      </c>
      <c r="BJ259" s="67">
        <f t="shared" si="585"/>
        <v>510</v>
      </c>
      <c r="BK259" s="67">
        <f t="shared" si="585"/>
        <v>524</v>
      </c>
      <c r="BL259" s="67">
        <f t="shared" si="585"/>
        <v>515</v>
      </c>
      <c r="BM259" s="67">
        <f t="shared" si="585"/>
        <v>520</v>
      </c>
      <c r="BN259" s="67">
        <f t="shared" si="585"/>
        <v>506</v>
      </c>
      <c r="BO259" s="67">
        <f>SUM(BO255:BO258)</f>
        <v>499</v>
      </c>
      <c r="BP259" s="67">
        <f>SUM(BP255:BP258)</f>
        <v>498</v>
      </c>
      <c r="BQ259" s="67">
        <f>SUM(BQ255:BQ258)</f>
        <v>497</v>
      </c>
      <c r="BR259" s="67">
        <f>SUM(BR255:BR258)</f>
        <v>500</v>
      </c>
      <c r="BS259" s="67">
        <f>SUM(BS255:BS258)</f>
        <v>504</v>
      </c>
      <c r="BT259" s="94">
        <f t="shared" ref="BT259:BY259" si="586">SUM(BT255:BT258)</f>
        <v>504</v>
      </c>
      <c r="BU259" s="94">
        <f t="shared" si="586"/>
        <v>500</v>
      </c>
      <c r="BV259" s="94">
        <f t="shared" si="586"/>
        <v>517</v>
      </c>
      <c r="BW259" s="67">
        <f t="shared" si="586"/>
        <v>514</v>
      </c>
      <c r="BX259" s="67">
        <f t="shared" si="586"/>
        <v>513</v>
      </c>
      <c r="BY259" s="67">
        <f t="shared" si="586"/>
        <v>513</v>
      </c>
      <c r="BZ259" s="67">
        <f t="shared" ref="BZ259:CE259" si="587">SUM(BZ255:BZ258)</f>
        <v>507</v>
      </c>
      <c r="CA259" s="67">
        <f t="shared" si="587"/>
        <v>515</v>
      </c>
      <c r="CB259" s="67">
        <f t="shared" si="587"/>
        <v>510</v>
      </c>
      <c r="CC259" s="67">
        <f t="shared" si="587"/>
        <v>508</v>
      </c>
      <c r="CD259" s="67">
        <f t="shared" si="587"/>
        <v>515</v>
      </c>
      <c r="CE259" s="67">
        <f t="shared" si="587"/>
        <v>519</v>
      </c>
      <c r="CF259" s="67">
        <f t="shared" ref="CF259:CK259" si="588">SUM(CF255:CF258)</f>
        <v>525</v>
      </c>
      <c r="CG259" s="67">
        <f t="shared" si="588"/>
        <v>538</v>
      </c>
      <c r="CH259" s="67">
        <f t="shared" si="588"/>
        <v>567</v>
      </c>
      <c r="CI259" s="67">
        <f t="shared" si="588"/>
        <v>563</v>
      </c>
      <c r="CJ259" s="67">
        <f t="shared" si="588"/>
        <v>552</v>
      </c>
      <c r="CK259" s="67">
        <f t="shared" si="588"/>
        <v>566</v>
      </c>
      <c r="CL259" s="67">
        <f t="shared" ref="CL259:CQ259" si="589">SUM(CL255:CL258)</f>
        <v>558</v>
      </c>
      <c r="CM259" s="67">
        <f t="shared" si="589"/>
        <v>557</v>
      </c>
      <c r="CN259" s="67">
        <f t="shared" si="589"/>
        <v>571</v>
      </c>
      <c r="CO259" s="67">
        <f t="shared" si="589"/>
        <v>573</v>
      </c>
      <c r="CP259" s="67">
        <f t="shared" si="589"/>
        <v>578</v>
      </c>
      <c r="CQ259" s="67">
        <f t="shared" si="589"/>
        <v>575</v>
      </c>
      <c r="CR259" s="67">
        <f>SUM(CR255:CR258)</f>
        <v>584</v>
      </c>
      <c r="CS259" s="67">
        <f>SUM(CS255:CS258)</f>
        <v>592</v>
      </c>
      <c r="CT259" s="67">
        <f>SUM(CT255:CT258)</f>
        <v>600</v>
      </c>
      <c r="CU259" s="67">
        <v>602</v>
      </c>
      <c r="CV259" s="67">
        <f>SUM(CV255:CV258)</f>
        <v>600</v>
      </c>
      <c r="CW259" s="67">
        <f>SUM(CW255:CW258)</f>
        <v>607</v>
      </c>
      <c r="CX259" s="94">
        <f>SUM(CX255:CX258)</f>
        <v>616</v>
      </c>
      <c r="CY259" s="67">
        <f>SUM(CY255:CY258)</f>
        <v>617</v>
      </c>
      <c r="CZ259" s="67">
        <f>SUM(CZ255:CZ258)</f>
        <v>623</v>
      </c>
    </row>
    <row r="260" spans="1:104" s="14" customFormat="1" ht="13.15" customHeight="1" x14ac:dyDescent="0.2">
      <c r="A260" s="81" t="str">
        <f t="shared" si="577"/>
        <v>West Anaheim Medical Center - Client ID H3220</v>
      </c>
      <c r="B260" s="81" t="str">
        <f>B259</f>
        <v>PRIME EPO PLAN (Self-Insured)</v>
      </c>
      <c r="C260" s="81"/>
      <c r="D260" s="20"/>
      <c r="E260" s="15"/>
      <c r="F260" s="12"/>
      <c r="G260" s="16"/>
      <c r="H260" s="21"/>
      <c r="I260" s="21"/>
      <c r="J260" s="21"/>
      <c r="K260" s="135"/>
      <c r="L260" s="135"/>
      <c r="M260" s="191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</row>
    <row r="261" spans="1:104" s="14" customFormat="1" ht="13.15" customHeight="1" x14ac:dyDescent="0.2">
      <c r="A261" s="81" t="str">
        <f t="shared" si="577"/>
        <v>West Anaheim Medical Center - Client ID H3220</v>
      </c>
      <c r="B261" s="81" t="str">
        <f>D261</f>
        <v xml:space="preserve">PRIME VALUE PLAN (Self-Insured) </v>
      </c>
      <c r="C261" s="81" t="str">
        <f>A261&amp;B261&amp;F261</f>
        <v>West Anaheim Medical Center - Client ID H3220PRIME VALUE PLAN (Self-Insured) EE</v>
      </c>
      <c r="D261" s="64" t="s">
        <v>22</v>
      </c>
      <c r="E261" s="65" t="str">
        <f>E4</f>
        <v>1/1/25 - 12/31/25</v>
      </c>
      <c r="F261" s="66" t="s">
        <v>11</v>
      </c>
      <c r="G261" s="165">
        <v>58</v>
      </c>
      <c r="H261" s="152">
        <v>518.77</v>
      </c>
      <c r="I261" s="152">
        <f>+H261-J261</f>
        <v>416.97999999999996</v>
      </c>
      <c r="J261" s="152">
        <v>101.79</v>
      </c>
      <c r="K261" s="27"/>
      <c r="L261" s="27"/>
      <c r="M261" s="160"/>
      <c r="N261" s="165">
        <v>12</v>
      </c>
      <c r="O261" s="165">
        <v>11</v>
      </c>
      <c r="P261" s="165">
        <v>12</v>
      </c>
      <c r="Q261" s="165">
        <v>10</v>
      </c>
      <c r="R261" s="165">
        <v>10</v>
      </c>
      <c r="S261" s="165">
        <v>10</v>
      </c>
      <c r="T261" s="165">
        <v>8</v>
      </c>
      <c r="U261" s="165">
        <v>10</v>
      </c>
      <c r="V261" s="165">
        <v>13</v>
      </c>
      <c r="W261" s="165">
        <v>12</v>
      </c>
      <c r="X261" s="165">
        <v>11</v>
      </c>
      <c r="Y261" s="165">
        <v>10</v>
      </c>
      <c r="Z261" s="165">
        <v>15</v>
      </c>
      <c r="AA261" s="165">
        <v>13</v>
      </c>
      <c r="AB261" s="165">
        <v>12</v>
      </c>
      <c r="AC261" s="165">
        <v>11</v>
      </c>
      <c r="AD261" s="165">
        <v>12</v>
      </c>
      <c r="AE261" s="165">
        <v>12</v>
      </c>
      <c r="AF261" s="165">
        <v>14</v>
      </c>
      <c r="AG261" s="165">
        <v>14</v>
      </c>
      <c r="AH261" s="165">
        <v>13</v>
      </c>
      <c r="AI261" s="165">
        <v>12</v>
      </c>
      <c r="AJ261" s="165">
        <v>8</v>
      </c>
      <c r="AK261" s="165">
        <v>8</v>
      </c>
      <c r="AL261" s="165">
        <v>11</v>
      </c>
      <c r="AM261" s="165">
        <v>9</v>
      </c>
      <c r="AN261" s="165">
        <v>9</v>
      </c>
      <c r="AO261" s="165">
        <v>9</v>
      </c>
      <c r="AP261" s="165">
        <v>10</v>
      </c>
      <c r="AQ261" s="165">
        <v>13</v>
      </c>
      <c r="AR261" s="165">
        <v>14</v>
      </c>
      <c r="AS261" s="165">
        <v>14</v>
      </c>
      <c r="AT261" s="165">
        <v>18</v>
      </c>
      <c r="AU261" s="165">
        <v>16</v>
      </c>
      <c r="AV261" s="165">
        <v>15</v>
      </c>
      <c r="AW261" s="165">
        <v>15</v>
      </c>
      <c r="AX261" s="165">
        <v>16</v>
      </c>
      <c r="AY261" s="165">
        <v>16</v>
      </c>
      <c r="AZ261" s="165">
        <v>16</v>
      </c>
      <c r="BA261" s="165">
        <v>17</v>
      </c>
      <c r="BB261" s="165">
        <v>18</v>
      </c>
      <c r="BC261" s="165">
        <v>21</v>
      </c>
      <c r="BD261" s="240">
        <v>22</v>
      </c>
      <c r="BE261" s="165">
        <v>22</v>
      </c>
      <c r="BF261" s="165">
        <v>21</v>
      </c>
      <c r="BG261" s="165">
        <v>21</v>
      </c>
      <c r="BH261" s="165">
        <v>17</v>
      </c>
      <c r="BI261" s="165">
        <v>19</v>
      </c>
      <c r="BJ261" s="165">
        <v>21</v>
      </c>
      <c r="BK261" s="165">
        <v>25</v>
      </c>
      <c r="BL261" s="165">
        <v>26</v>
      </c>
      <c r="BM261" s="165">
        <v>28</v>
      </c>
      <c r="BN261" s="165">
        <v>26</v>
      </c>
      <c r="BO261" s="165">
        <v>24</v>
      </c>
      <c r="BP261" s="165">
        <v>30</v>
      </c>
      <c r="BQ261" s="165">
        <v>29</v>
      </c>
      <c r="BR261" s="165">
        <v>27</v>
      </c>
      <c r="BS261" s="165">
        <v>25</v>
      </c>
      <c r="BT261" s="240">
        <v>27</v>
      </c>
      <c r="BU261" s="240">
        <v>28</v>
      </c>
      <c r="BV261" s="240">
        <v>34</v>
      </c>
      <c r="BW261" s="165">
        <v>33</v>
      </c>
      <c r="BX261" s="165">
        <v>34</v>
      </c>
      <c r="BY261" s="165">
        <v>34</v>
      </c>
      <c r="BZ261" s="165">
        <v>33</v>
      </c>
      <c r="CA261" s="165">
        <v>36</v>
      </c>
      <c r="CB261" s="165">
        <v>34</v>
      </c>
      <c r="CC261" s="165">
        <v>34</v>
      </c>
      <c r="CD261" s="165">
        <v>36</v>
      </c>
      <c r="CE261" s="165">
        <v>38</v>
      </c>
      <c r="CF261" s="165">
        <v>39</v>
      </c>
      <c r="CG261" s="165">
        <v>40</v>
      </c>
      <c r="CH261" s="165">
        <v>38</v>
      </c>
      <c r="CI261" s="165">
        <v>41</v>
      </c>
      <c r="CJ261" s="165">
        <v>39</v>
      </c>
      <c r="CK261" s="165">
        <v>40</v>
      </c>
      <c r="CL261" s="165">
        <v>40</v>
      </c>
      <c r="CM261" s="165">
        <v>39</v>
      </c>
      <c r="CN261" s="165">
        <v>41</v>
      </c>
      <c r="CO261" s="165">
        <v>40</v>
      </c>
      <c r="CP261" s="165">
        <v>40</v>
      </c>
      <c r="CQ261" s="165">
        <v>42</v>
      </c>
      <c r="CR261" s="165">
        <v>45</v>
      </c>
      <c r="CS261" s="165">
        <v>46</v>
      </c>
      <c r="CT261" s="165">
        <v>53</v>
      </c>
      <c r="CU261" s="165">
        <v>54</v>
      </c>
      <c r="CV261" s="165">
        <v>56</v>
      </c>
      <c r="CW261" s="165">
        <v>53</v>
      </c>
      <c r="CX261" s="323">
        <v>57</v>
      </c>
      <c r="CY261" s="165">
        <v>58</v>
      </c>
      <c r="CZ261" s="165">
        <v>58</v>
      </c>
    </row>
    <row r="262" spans="1:104" s="14" customFormat="1" ht="13.15" customHeight="1" x14ac:dyDescent="0.2">
      <c r="A262" s="81" t="str">
        <f t="shared" si="577"/>
        <v>West Anaheim Medical Center - Client ID H3220</v>
      </c>
      <c r="B262" s="81" t="str">
        <f t="shared" ref="B262:B270" si="590">B261</f>
        <v xml:space="preserve">PRIME VALUE PLAN (Self-Insured) </v>
      </c>
      <c r="C262" s="81" t="str">
        <f>A262&amp;B262&amp;F262</f>
        <v>West Anaheim Medical Center - Client ID H3220PRIME VALUE PLAN (Self-Insured) EE &amp; Spouse</v>
      </c>
      <c r="D262" s="22"/>
      <c r="E262" s="15"/>
      <c r="F262" s="66" t="s">
        <v>18</v>
      </c>
      <c r="G262" s="165">
        <v>4</v>
      </c>
      <c r="H262" s="152">
        <v>1037.57</v>
      </c>
      <c r="I262" s="152">
        <f>+H262-J262</f>
        <v>799.78</v>
      </c>
      <c r="J262" s="152">
        <v>237.79</v>
      </c>
      <c r="K262" s="27"/>
      <c r="L262" s="27"/>
      <c r="M262" s="160"/>
      <c r="N262" s="165">
        <v>2</v>
      </c>
      <c r="O262" s="165">
        <v>2</v>
      </c>
      <c r="P262" s="165">
        <v>2</v>
      </c>
      <c r="Q262" s="165">
        <v>2</v>
      </c>
      <c r="R262" s="165">
        <v>2</v>
      </c>
      <c r="S262" s="165">
        <v>2</v>
      </c>
      <c r="T262" s="165">
        <v>2</v>
      </c>
      <c r="U262" s="165">
        <v>3</v>
      </c>
      <c r="V262" s="165">
        <v>2</v>
      </c>
      <c r="W262" s="165">
        <v>2</v>
      </c>
      <c r="X262" s="165">
        <v>2</v>
      </c>
      <c r="Y262" s="165">
        <v>2</v>
      </c>
      <c r="Z262" s="165">
        <v>3</v>
      </c>
      <c r="AA262" s="165">
        <v>3</v>
      </c>
      <c r="AB262" s="165">
        <v>3</v>
      </c>
      <c r="AC262" s="165">
        <v>4</v>
      </c>
      <c r="AD262" s="165">
        <v>4</v>
      </c>
      <c r="AE262" s="165">
        <v>4</v>
      </c>
      <c r="AF262" s="165">
        <v>4</v>
      </c>
      <c r="AG262" s="165">
        <v>4</v>
      </c>
      <c r="AH262" s="165">
        <v>4</v>
      </c>
      <c r="AI262" s="165">
        <v>4</v>
      </c>
      <c r="AJ262" s="165">
        <v>4</v>
      </c>
      <c r="AK262" s="165">
        <v>4</v>
      </c>
      <c r="AL262" s="165">
        <v>5</v>
      </c>
      <c r="AM262" s="165">
        <v>4</v>
      </c>
      <c r="AN262" s="165">
        <v>4</v>
      </c>
      <c r="AO262" s="165">
        <v>5</v>
      </c>
      <c r="AP262" s="165">
        <v>5</v>
      </c>
      <c r="AQ262" s="165">
        <v>4</v>
      </c>
      <c r="AR262" s="165">
        <v>4</v>
      </c>
      <c r="AS262" s="165">
        <v>4</v>
      </c>
      <c r="AT262" s="165">
        <v>4</v>
      </c>
      <c r="AU262" s="165">
        <v>4</v>
      </c>
      <c r="AV262" s="165">
        <v>4</v>
      </c>
      <c r="AW262" s="165">
        <v>4</v>
      </c>
      <c r="AX262" s="165">
        <v>4</v>
      </c>
      <c r="AY262" s="165">
        <v>4</v>
      </c>
      <c r="AZ262" s="165">
        <v>4</v>
      </c>
      <c r="BA262" s="165">
        <v>4</v>
      </c>
      <c r="BB262" s="165">
        <v>4</v>
      </c>
      <c r="BC262" s="165">
        <v>4</v>
      </c>
      <c r="BD262" s="240">
        <v>5</v>
      </c>
      <c r="BE262" s="165">
        <v>5</v>
      </c>
      <c r="BF262" s="165">
        <v>4</v>
      </c>
      <c r="BG262" s="165">
        <v>4</v>
      </c>
      <c r="BH262" s="165">
        <v>4</v>
      </c>
      <c r="BI262" s="165">
        <v>4</v>
      </c>
      <c r="BJ262" s="165">
        <v>6</v>
      </c>
      <c r="BK262" s="165">
        <v>6</v>
      </c>
      <c r="BL262" s="165">
        <v>6</v>
      </c>
      <c r="BM262" s="165">
        <v>6</v>
      </c>
      <c r="BN262" s="165">
        <v>7</v>
      </c>
      <c r="BO262" s="165">
        <v>7</v>
      </c>
      <c r="BP262" s="165">
        <v>8</v>
      </c>
      <c r="BQ262" s="165">
        <v>8</v>
      </c>
      <c r="BR262" s="165">
        <v>8</v>
      </c>
      <c r="BS262" s="165">
        <v>8</v>
      </c>
      <c r="BT262" s="240">
        <v>8</v>
      </c>
      <c r="BU262" s="240">
        <v>8</v>
      </c>
      <c r="BV262" s="240">
        <v>6</v>
      </c>
      <c r="BW262" s="165">
        <v>6</v>
      </c>
      <c r="BX262" s="165">
        <v>6</v>
      </c>
      <c r="BY262" s="165">
        <v>6</v>
      </c>
      <c r="BZ262" s="165">
        <v>6</v>
      </c>
      <c r="CA262" s="165">
        <v>6</v>
      </c>
      <c r="CB262" s="165">
        <v>5</v>
      </c>
      <c r="CC262" s="165">
        <v>5</v>
      </c>
      <c r="CD262" s="165">
        <v>4</v>
      </c>
      <c r="CE262" s="165">
        <v>4</v>
      </c>
      <c r="CF262" s="165">
        <v>4</v>
      </c>
      <c r="CG262" s="165">
        <v>3</v>
      </c>
      <c r="CH262" s="165">
        <v>4</v>
      </c>
      <c r="CI262" s="165">
        <v>4</v>
      </c>
      <c r="CJ262" s="165">
        <v>4</v>
      </c>
      <c r="CK262" s="165">
        <v>4</v>
      </c>
      <c r="CL262" s="165">
        <v>4</v>
      </c>
      <c r="CM262" s="165">
        <v>4</v>
      </c>
      <c r="CN262" s="165">
        <v>4</v>
      </c>
      <c r="CO262" s="165">
        <v>4</v>
      </c>
      <c r="CP262" s="165">
        <v>4</v>
      </c>
      <c r="CQ262" s="165">
        <v>5</v>
      </c>
      <c r="CR262" s="165">
        <v>4</v>
      </c>
      <c r="CS262" s="165">
        <v>4</v>
      </c>
      <c r="CT262" s="165">
        <v>4</v>
      </c>
      <c r="CU262" s="165">
        <v>4</v>
      </c>
      <c r="CV262" s="165">
        <v>3</v>
      </c>
      <c r="CW262" s="165">
        <v>3</v>
      </c>
      <c r="CX262" s="323">
        <v>4</v>
      </c>
      <c r="CY262" s="165">
        <v>3</v>
      </c>
      <c r="CZ262" s="165">
        <v>4</v>
      </c>
    </row>
    <row r="263" spans="1:104" s="14" customFormat="1" ht="13.15" customHeight="1" x14ac:dyDescent="0.2">
      <c r="A263" s="81" t="str">
        <f t="shared" si="577"/>
        <v>West Anaheim Medical Center - Client ID H3220</v>
      </c>
      <c r="B263" s="81" t="str">
        <f t="shared" si="590"/>
        <v xml:space="preserve">PRIME VALUE PLAN (Self-Insured) </v>
      </c>
      <c r="C263" s="81" t="str">
        <f>A263&amp;B263&amp;F263</f>
        <v>West Anaheim Medical Center - Client ID H3220PRIME VALUE PLAN (Self-Insured) EE &amp; Child(ren)</v>
      </c>
      <c r="D263" s="22"/>
      <c r="E263" s="15"/>
      <c r="F263" s="66" t="s">
        <v>19</v>
      </c>
      <c r="G263" s="165">
        <v>6</v>
      </c>
      <c r="H263" s="152">
        <v>933.8</v>
      </c>
      <c r="I263" s="152">
        <f>+H263-J263</f>
        <v>735.24</v>
      </c>
      <c r="J263" s="152">
        <v>198.56</v>
      </c>
      <c r="K263" s="27"/>
      <c r="L263" s="27"/>
      <c r="M263" s="160"/>
      <c r="N263" s="165">
        <v>2</v>
      </c>
      <c r="O263" s="165">
        <v>2</v>
      </c>
      <c r="P263" s="165">
        <v>2</v>
      </c>
      <c r="Q263" s="165">
        <v>2</v>
      </c>
      <c r="R263" s="165">
        <v>2</v>
      </c>
      <c r="S263" s="165">
        <v>1</v>
      </c>
      <c r="T263" s="165">
        <v>1</v>
      </c>
      <c r="U263" s="165">
        <v>1</v>
      </c>
      <c r="V263" s="165">
        <v>1</v>
      </c>
      <c r="W263" s="165">
        <v>1</v>
      </c>
      <c r="X263" s="165">
        <v>1</v>
      </c>
      <c r="Y263" s="165">
        <v>2</v>
      </c>
      <c r="Z263" s="165">
        <v>1</v>
      </c>
      <c r="AA263" s="165">
        <v>1</v>
      </c>
      <c r="AB263" s="165">
        <v>1</v>
      </c>
      <c r="AC263" s="165">
        <v>2</v>
      </c>
      <c r="AD263" s="165">
        <v>2</v>
      </c>
      <c r="AE263" s="165">
        <v>2</v>
      </c>
      <c r="AF263" s="165">
        <v>2</v>
      </c>
      <c r="AG263" s="165">
        <v>2</v>
      </c>
      <c r="AH263" s="165">
        <v>2</v>
      </c>
      <c r="AI263" s="165">
        <v>2</v>
      </c>
      <c r="AJ263" s="165">
        <v>2</v>
      </c>
      <c r="AK263" s="165">
        <v>2</v>
      </c>
      <c r="AL263" s="165">
        <v>1</v>
      </c>
      <c r="AM263" s="165">
        <v>1</v>
      </c>
      <c r="AN263" s="165">
        <v>1</v>
      </c>
      <c r="AO263" s="165">
        <v>1</v>
      </c>
      <c r="AP263" s="165">
        <v>1</v>
      </c>
      <c r="AQ263" s="165">
        <v>1</v>
      </c>
      <c r="AR263" s="165">
        <v>1</v>
      </c>
      <c r="AS263" s="165">
        <v>1</v>
      </c>
      <c r="AT263" s="165">
        <v>1</v>
      </c>
      <c r="AU263" s="165">
        <v>1</v>
      </c>
      <c r="AV263" s="165">
        <v>1</v>
      </c>
      <c r="AW263" s="165">
        <v>2</v>
      </c>
      <c r="AX263" s="165">
        <v>2</v>
      </c>
      <c r="AY263" s="165">
        <v>1</v>
      </c>
      <c r="AZ263" s="165">
        <v>3</v>
      </c>
      <c r="BA263" s="165">
        <v>4</v>
      </c>
      <c r="BB263" s="165">
        <v>4</v>
      </c>
      <c r="BC263" s="165">
        <v>4</v>
      </c>
      <c r="BD263" s="240">
        <v>4</v>
      </c>
      <c r="BE263" s="165">
        <v>5</v>
      </c>
      <c r="BF263" s="165">
        <v>5</v>
      </c>
      <c r="BG263" s="165">
        <v>5</v>
      </c>
      <c r="BH263" s="165">
        <v>5</v>
      </c>
      <c r="BI263" s="165">
        <v>5</v>
      </c>
      <c r="BJ263" s="165">
        <v>4</v>
      </c>
      <c r="BK263" s="165">
        <v>4</v>
      </c>
      <c r="BL263" s="165">
        <v>5</v>
      </c>
      <c r="BM263" s="165">
        <v>5</v>
      </c>
      <c r="BN263" s="165">
        <v>5</v>
      </c>
      <c r="BO263" s="165">
        <v>6</v>
      </c>
      <c r="BP263" s="165">
        <v>7</v>
      </c>
      <c r="BQ263" s="165">
        <v>7</v>
      </c>
      <c r="BR263" s="165">
        <v>7</v>
      </c>
      <c r="BS263" s="165">
        <v>8</v>
      </c>
      <c r="BT263" s="240">
        <v>7</v>
      </c>
      <c r="BU263" s="240">
        <v>7</v>
      </c>
      <c r="BV263" s="240">
        <v>6</v>
      </c>
      <c r="BW263" s="165">
        <v>6</v>
      </c>
      <c r="BX263" s="165">
        <v>5</v>
      </c>
      <c r="BY263" s="165">
        <v>5</v>
      </c>
      <c r="BZ263" s="165">
        <v>7</v>
      </c>
      <c r="CA263" s="165">
        <v>7</v>
      </c>
      <c r="CB263" s="165">
        <v>8</v>
      </c>
      <c r="CC263" s="165">
        <v>6</v>
      </c>
      <c r="CD263" s="165">
        <v>5</v>
      </c>
      <c r="CE263" s="165">
        <v>6</v>
      </c>
      <c r="CF263" s="165">
        <v>8</v>
      </c>
      <c r="CG263" s="165">
        <v>9</v>
      </c>
      <c r="CH263" s="165">
        <v>8</v>
      </c>
      <c r="CI263" s="165">
        <v>7</v>
      </c>
      <c r="CJ263" s="165">
        <v>8</v>
      </c>
      <c r="CK263" s="165">
        <v>8</v>
      </c>
      <c r="CL263" s="165">
        <v>7</v>
      </c>
      <c r="CM263" s="165">
        <v>7</v>
      </c>
      <c r="CN263" s="165">
        <v>8</v>
      </c>
      <c r="CO263" s="165">
        <v>8</v>
      </c>
      <c r="CP263" s="165">
        <v>10</v>
      </c>
      <c r="CQ263" s="165">
        <v>11</v>
      </c>
      <c r="CR263" s="165">
        <v>10</v>
      </c>
      <c r="CS263" s="165">
        <v>10</v>
      </c>
      <c r="CT263" s="165">
        <v>7</v>
      </c>
      <c r="CU263" s="165">
        <v>7</v>
      </c>
      <c r="CV263" s="165">
        <v>7</v>
      </c>
      <c r="CW263" s="165">
        <v>6</v>
      </c>
      <c r="CX263" s="323">
        <v>6</v>
      </c>
      <c r="CY263" s="165">
        <v>6</v>
      </c>
      <c r="CZ263" s="165">
        <v>6</v>
      </c>
    </row>
    <row r="264" spans="1:104" s="14" customFormat="1" ht="13.15" customHeight="1" x14ac:dyDescent="0.2">
      <c r="A264" s="81" t="str">
        <f t="shared" si="577"/>
        <v>West Anaheim Medical Center - Client ID H3220</v>
      </c>
      <c r="B264" s="81" t="str">
        <f t="shared" si="590"/>
        <v xml:space="preserve">PRIME VALUE PLAN (Self-Insured) </v>
      </c>
      <c r="C264" s="81" t="str">
        <f>A264&amp;B264&amp;F264</f>
        <v>West Anaheim Medical Center - Client ID H3220PRIME VALUE PLAN (Self-Insured) EE &amp; Family</v>
      </c>
      <c r="D264" s="22"/>
      <c r="E264" s="15"/>
      <c r="F264" s="66" t="s">
        <v>12</v>
      </c>
      <c r="G264" s="166">
        <v>8</v>
      </c>
      <c r="H264" s="153">
        <v>1556.37</v>
      </c>
      <c r="I264" s="153">
        <f>+H264-J264</f>
        <v>1160.0899999999999</v>
      </c>
      <c r="J264" s="153">
        <v>396.28</v>
      </c>
      <c r="K264" s="134"/>
      <c r="L264" s="134"/>
      <c r="M264" s="160"/>
      <c r="N264" s="166">
        <v>2</v>
      </c>
      <c r="O264" s="166">
        <v>2</v>
      </c>
      <c r="P264" s="166">
        <v>2</v>
      </c>
      <c r="Q264" s="166">
        <v>2</v>
      </c>
      <c r="R264" s="166">
        <v>3</v>
      </c>
      <c r="S264" s="166">
        <v>3</v>
      </c>
      <c r="T264" s="166">
        <v>3</v>
      </c>
      <c r="U264" s="166">
        <v>3</v>
      </c>
      <c r="V264" s="166">
        <v>3</v>
      </c>
      <c r="W264" s="166">
        <v>3</v>
      </c>
      <c r="X264" s="166">
        <v>3</v>
      </c>
      <c r="Y264" s="166">
        <v>3</v>
      </c>
      <c r="Z264" s="166">
        <v>2</v>
      </c>
      <c r="AA264" s="166">
        <v>2</v>
      </c>
      <c r="AB264" s="166">
        <v>2</v>
      </c>
      <c r="AC264" s="166">
        <v>2</v>
      </c>
      <c r="AD264" s="166">
        <v>2</v>
      </c>
      <c r="AE264" s="166">
        <v>1</v>
      </c>
      <c r="AF264" s="166">
        <v>2</v>
      </c>
      <c r="AG264" s="166">
        <v>2</v>
      </c>
      <c r="AH264" s="166">
        <v>1</v>
      </c>
      <c r="AI264" s="166">
        <v>1</v>
      </c>
      <c r="AJ264" s="166">
        <v>1</v>
      </c>
      <c r="AK264" s="166">
        <v>1</v>
      </c>
      <c r="AL264" s="166">
        <v>1</v>
      </c>
      <c r="AM264" s="166">
        <v>1</v>
      </c>
      <c r="AN264" s="166">
        <v>1</v>
      </c>
      <c r="AO264" s="166">
        <v>1</v>
      </c>
      <c r="AP264" s="166">
        <v>1</v>
      </c>
      <c r="AQ264" s="166">
        <v>1</v>
      </c>
      <c r="AR264" s="166">
        <v>1</v>
      </c>
      <c r="AS264" s="166">
        <v>1</v>
      </c>
      <c r="AT264" s="166">
        <v>1</v>
      </c>
      <c r="AU264" s="166">
        <v>2</v>
      </c>
      <c r="AV264" s="166">
        <v>2</v>
      </c>
      <c r="AW264" s="166">
        <v>2</v>
      </c>
      <c r="AX264" s="166">
        <v>2</v>
      </c>
      <c r="AY264" s="166">
        <v>2</v>
      </c>
      <c r="AZ264" s="166">
        <v>2</v>
      </c>
      <c r="BA264" s="166">
        <v>2</v>
      </c>
      <c r="BB264" s="166">
        <v>1</v>
      </c>
      <c r="BC264" s="166">
        <v>1</v>
      </c>
      <c r="BD264" s="241">
        <v>1</v>
      </c>
      <c r="BE264" s="166">
        <v>1</v>
      </c>
      <c r="BF264" s="166">
        <v>1</v>
      </c>
      <c r="BG264" s="166">
        <v>1</v>
      </c>
      <c r="BH264" s="166">
        <v>1</v>
      </c>
      <c r="BI264" s="166">
        <v>1</v>
      </c>
      <c r="BJ264" s="166">
        <v>0</v>
      </c>
      <c r="BK264" s="166">
        <v>0</v>
      </c>
      <c r="BL264" s="166">
        <v>2</v>
      </c>
      <c r="BM264" s="166">
        <v>3</v>
      </c>
      <c r="BN264" s="166">
        <v>2</v>
      </c>
      <c r="BO264" s="166">
        <v>2</v>
      </c>
      <c r="BP264" s="166">
        <v>2</v>
      </c>
      <c r="BQ264" s="166">
        <v>3</v>
      </c>
      <c r="BR264" s="166">
        <v>3</v>
      </c>
      <c r="BS264" s="166">
        <v>3</v>
      </c>
      <c r="BT264" s="241">
        <v>3</v>
      </c>
      <c r="BU264" s="241">
        <v>3</v>
      </c>
      <c r="BV264" s="241">
        <v>3</v>
      </c>
      <c r="BW264" s="166">
        <v>3</v>
      </c>
      <c r="BX264" s="166">
        <v>3</v>
      </c>
      <c r="BY264" s="166">
        <v>3</v>
      </c>
      <c r="BZ264" s="166">
        <v>4</v>
      </c>
      <c r="CA264" s="166">
        <v>4</v>
      </c>
      <c r="CB264" s="166">
        <v>5</v>
      </c>
      <c r="CC264" s="166">
        <v>5</v>
      </c>
      <c r="CD264" s="166">
        <v>5</v>
      </c>
      <c r="CE264" s="166">
        <v>7</v>
      </c>
      <c r="CF264" s="166">
        <v>4</v>
      </c>
      <c r="CG264" s="166">
        <v>4</v>
      </c>
      <c r="CH264" s="166">
        <v>4</v>
      </c>
      <c r="CI264" s="166">
        <v>3</v>
      </c>
      <c r="CJ264" s="166">
        <v>2</v>
      </c>
      <c r="CK264" s="166">
        <v>2</v>
      </c>
      <c r="CL264" s="166">
        <v>3</v>
      </c>
      <c r="CM264" s="166">
        <v>3</v>
      </c>
      <c r="CN264" s="166">
        <v>4</v>
      </c>
      <c r="CO264" s="166">
        <v>5</v>
      </c>
      <c r="CP264" s="166">
        <v>5</v>
      </c>
      <c r="CQ264" s="166">
        <v>6</v>
      </c>
      <c r="CR264" s="166">
        <v>6</v>
      </c>
      <c r="CS264" s="166">
        <v>5</v>
      </c>
      <c r="CT264" s="166">
        <v>6</v>
      </c>
      <c r="CU264" s="166">
        <v>6</v>
      </c>
      <c r="CV264" s="166">
        <v>5</v>
      </c>
      <c r="CW264" s="166">
        <v>5</v>
      </c>
      <c r="CX264" s="324">
        <v>5</v>
      </c>
      <c r="CY264" s="166">
        <v>9</v>
      </c>
      <c r="CZ264" s="166">
        <v>8</v>
      </c>
    </row>
    <row r="265" spans="1:104" s="14" customFormat="1" ht="13.15" customHeight="1" x14ac:dyDescent="0.2">
      <c r="A265" s="81" t="str">
        <f t="shared" si="577"/>
        <v>West Anaheim Medical Center - Client ID H3220</v>
      </c>
      <c r="B265" s="81" t="str">
        <f t="shared" si="590"/>
        <v xml:space="preserve">PRIME VALUE PLAN (Self-Insured) </v>
      </c>
      <c r="C265" s="81"/>
      <c r="D265" s="20"/>
      <c r="E265" s="15"/>
      <c r="F265" s="69" t="s">
        <v>7</v>
      </c>
      <c r="G265" s="67">
        <f>SUM(G261:G264)</f>
        <v>76</v>
      </c>
      <c r="H265" s="70">
        <f>SUMPRODUCT(H261:H264,$G261:$G264)</f>
        <v>52292.700000000004</v>
      </c>
      <c r="I265" s="70">
        <f>SUMPRODUCT(I261:I264,$G261:$G264)</f>
        <v>41076.119999999995</v>
      </c>
      <c r="J265" s="70">
        <f>SUMPRODUCT(J261:J264,$G261:$G264)</f>
        <v>11216.58</v>
      </c>
      <c r="K265" s="34"/>
      <c r="L265" s="34"/>
      <c r="M265" s="190"/>
      <c r="N265" s="67">
        <v>18</v>
      </c>
      <c r="O265" s="67">
        <v>17</v>
      </c>
      <c r="P265" s="67">
        <v>18</v>
      </c>
      <c r="Q265" s="67">
        <v>16</v>
      </c>
      <c r="R265" s="67">
        <v>17</v>
      </c>
      <c r="S265" s="67">
        <f t="shared" ref="S265:X265" si="591">SUM(S261:S264)</f>
        <v>16</v>
      </c>
      <c r="T265" s="67">
        <f t="shared" si="591"/>
        <v>14</v>
      </c>
      <c r="U265" s="67">
        <f t="shared" si="591"/>
        <v>17</v>
      </c>
      <c r="V265" s="67">
        <f t="shared" si="591"/>
        <v>19</v>
      </c>
      <c r="W265" s="67">
        <f t="shared" si="591"/>
        <v>18</v>
      </c>
      <c r="X265" s="67">
        <f t="shared" si="591"/>
        <v>17</v>
      </c>
      <c r="Y265" s="67">
        <f t="shared" ref="Y265:AD265" si="592">SUM(Y261:Y264)</f>
        <v>17</v>
      </c>
      <c r="Z265" s="67">
        <f t="shared" si="592"/>
        <v>21</v>
      </c>
      <c r="AA265" s="67">
        <f t="shared" si="592"/>
        <v>19</v>
      </c>
      <c r="AB265" s="67">
        <f t="shared" si="592"/>
        <v>18</v>
      </c>
      <c r="AC265" s="67">
        <f t="shared" si="592"/>
        <v>19</v>
      </c>
      <c r="AD265" s="67">
        <f t="shared" si="592"/>
        <v>20</v>
      </c>
      <c r="AE265" s="67">
        <f t="shared" ref="AE265:AJ265" si="593">SUM(AE261:AE264)</f>
        <v>19</v>
      </c>
      <c r="AF265" s="67">
        <f t="shared" si="593"/>
        <v>22</v>
      </c>
      <c r="AG265" s="67">
        <f t="shared" si="593"/>
        <v>22</v>
      </c>
      <c r="AH265" s="67">
        <f t="shared" si="593"/>
        <v>20</v>
      </c>
      <c r="AI265" s="67">
        <f t="shared" si="593"/>
        <v>19</v>
      </c>
      <c r="AJ265" s="67">
        <f t="shared" si="593"/>
        <v>15</v>
      </c>
      <c r="AK265" s="67">
        <f t="shared" ref="AK265:AP265" si="594">SUM(AK261:AK264)</f>
        <v>15</v>
      </c>
      <c r="AL265" s="67">
        <f t="shared" si="594"/>
        <v>18</v>
      </c>
      <c r="AM265" s="67">
        <f t="shared" si="594"/>
        <v>15</v>
      </c>
      <c r="AN265" s="67">
        <f t="shared" si="594"/>
        <v>15</v>
      </c>
      <c r="AO265" s="67">
        <f t="shared" si="594"/>
        <v>16</v>
      </c>
      <c r="AP265" s="67">
        <f t="shared" si="594"/>
        <v>17</v>
      </c>
      <c r="AQ265" s="67">
        <f t="shared" ref="AQ265:AV265" si="595">SUM(AQ261:AQ264)</f>
        <v>19</v>
      </c>
      <c r="AR265" s="67">
        <f t="shared" si="595"/>
        <v>20</v>
      </c>
      <c r="AS265" s="67">
        <f t="shared" si="595"/>
        <v>20</v>
      </c>
      <c r="AT265" s="67">
        <f t="shared" si="595"/>
        <v>24</v>
      </c>
      <c r="AU265" s="67">
        <f t="shared" si="595"/>
        <v>23</v>
      </c>
      <c r="AV265" s="67">
        <f t="shared" si="595"/>
        <v>22</v>
      </c>
      <c r="AW265" s="67">
        <f t="shared" ref="AW265:BB265" si="596">SUM(AW261:AW264)</f>
        <v>23</v>
      </c>
      <c r="AX265" s="67">
        <f t="shared" si="596"/>
        <v>24</v>
      </c>
      <c r="AY265" s="67">
        <f t="shared" si="596"/>
        <v>23</v>
      </c>
      <c r="AZ265" s="67">
        <f t="shared" si="596"/>
        <v>25</v>
      </c>
      <c r="BA265" s="67">
        <f t="shared" si="596"/>
        <v>27</v>
      </c>
      <c r="BB265" s="67">
        <f t="shared" si="596"/>
        <v>27</v>
      </c>
      <c r="BC265" s="67">
        <f t="shared" ref="BC265:BH265" si="597">SUM(BC261:BC264)</f>
        <v>30</v>
      </c>
      <c r="BD265" s="94">
        <f t="shared" si="597"/>
        <v>32</v>
      </c>
      <c r="BE265" s="67">
        <f t="shared" si="597"/>
        <v>33</v>
      </c>
      <c r="BF265" s="67">
        <f t="shared" si="597"/>
        <v>31</v>
      </c>
      <c r="BG265" s="67">
        <f t="shared" si="597"/>
        <v>31</v>
      </c>
      <c r="BH265" s="67">
        <f t="shared" si="597"/>
        <v>27</v>
      </c>
      <c r="BI265" s="67">
        <f t="shared" ref="BI265:BN265" si="598">SUM(BI261:BI264)</f>
        <v>29</v>
      </c>
      <c r="BJ265" s="67">
        <f t="shared" si="598"/>
        <v>31</v>
      </c>
      <c r="BK265" s="67">
        <f t="shared" si="598"/>
        <v>35</v>
      </c>
      <c r="BL265" s="67">
        <f t="shared" si="598"/>
        <v>39</v>
      </c>
      <c r="BM265" s="67">
        <f t="shared" si="598"/>
        <v>42</v>
      </c>
      <c r="BN265" s="67">
        <f t="shared" si="598"/>
        <v>40</v>
      </c>
      <c r="BO265" s="67">
        <f>SUM(BO261:BO264)</f>
        <v>39</v>
      </c>
      <c r="BP265" s="67">
        <f>SUM(BP261:BP264)</f>
        <v>47</v>
      </c>
      <c r="BQ265" s="67">
        <f>SUM(BQ261:BQ264)</f>
        <v>47</v>
      </c>
      <c r="BR265" s="67">
        <f>SUM(BR261:BR264)</f>
        <v>45</v>
      </c>
      <c r="BS265" s="67">
        <f>SUM(BS261:BS264)</f>
        <v>44</v>
      </c>
      <c r="BT265" s="94">
        <f t="shared" ref="BT265:BY265" si="599">SUM(BT261:BT264)</f>
        <v>45</v>
      </c>
      <c r="BU265" s="94">
        <f t="shared" si="599"/>
        <v>46</v>
      </c>
      <c r="BV265" s="94">
        <f t="shared" si="599"/>
        <v>49</v>
      </c>
      <c r="BW265" s="67">
        <f t="shared" si="599"/>
        <v>48</v>
      </c>
      <c r="BX265" s="67">
        <f t="shared" si="599"/>
        <v>48</v>
      </c>
      <c r="BY265" s="67">
        <f t="shared" si="599"/>
        <v>48</v>
      </c>
      <c r="BZ265" s="67">
        <f t="shared" ref="BZ265:CE265" si="600">SUM(BZ261:BZ264)</f>
        <v>50</v>
      </c>
      <c r="CA265" s="67">
        <f t="shared" si="600"/>
        <v>53</v>
      </c>
      <c r="CB265" s="67">
        <f t="shared" si="600"/>
        <v>52</v>
      </c>
      <c r="CC265" s="67">
        <f t="shared" si="600"/>
        <v>50</v>
      </c>
      <c r="CD265" s="67">
        <f t="shared" si="600"/>
        <v>50</v>
      </c>
      <c r="CE265" s="67">
        <f t="shared" si="600"/>
        <v>55</v>
      </c>
      <c r="CF265" s="67">
        <f t="shared" ref="CF265:CK265" si="601">SUM(CF261:CF264)</f>
        <v>55</v>
      </c>
      <c r="CG265" s="67">
        <f t="shared" si="601"/>
        <v>56</v>
      </c>
      <c r="CH265" s="67">
        <f t="shared" si="601"/>
        <v>54</v>
      </c>
      <c r="CI265" s="67">
        <f t="shared" si="601"/>
        <v>55</v>
      </c>
      <c r="CJ265" s="67">
        <f t="shared" si="601"/>
        <v>53</v>
      </c>
      <c r="CK265" s="67">
        <f t="shared" si="601"/>
        <v>54</v>
      </c>
      <c r="CL265" s="67">
        <f t="shared" ref="CL265:CQ265" si="602">SUM(CL261:CL264)</f>
        <v>54</v>
      </c>
      <c r="CM265" s="67">
        <f t="shared" si="602"/>
        <v>53</v>
      </c>
      <c r="CN265" s="67">
        <f t="shared" si="602"/>
        <v>57</v>
      </c>
      <c r="CO265" s="67">
        <f t="shared" si="602"/>
        <v>57</v>
      </c>
      <c r="CP265" s="67">
        <f t="shared" si="602"/>
        <v>59</v>
      </c>
      <c r="CQ265" s="67">
        <f t="shared" si="602"/>
        <v>64</v>
      </c>
      <c r="CR265" s="67">
        <f>SUM(CR261:CR264)</f>
        <v>65</v>
      </c>
      <c r="CS265" s="67">
        <f>SUM(CS261:CS264)</f>
        <v>65</v>
      </c>
      <c r="CT265" s="67">
        <f>SUM(CT261:CT264)</f>
        <v>70</v>
      </c>
      <c r="CU265" s="67">
        <v>71</v>
      </c>
      <c r="CV265" s="67">
        <f>SUM(CV261:CV264)</f>
        <v>71</v>
      </c>
      <c r="CW265" s="67">
        <f>SUM(CW261:CW264)</f>
        <v>67</v>
      </c>
      <c r="CX265" s="94">
        <f>SUM(CX261:CX264)</f>
        <v>72</v>
      </c>
      <c r="CY265" s="67">
        <f>SUM(CY261:CY264)</f>
        <v>76</v>
      </c>
      <c r="CZ265" s="67">
        <f>SUM(CZ261:CZ264)</f>
        <v>76</v>
      </c>
    </row>
    <row r="266" spans="1:104" s="14" customFormat="1" ht="13.15" customHeight="1" x14ac:dyDescent="0.2">
      <c r="A266" s="81" t="str">
        <f t="shared" si="577"/>
        <v>West Anaheim Medical Center - Client ID H3220</v>
      </c>
      <c r="B266" s="81" t="str">
        <f t="shared" si="590"/>
        <v xml:space="preserve">PRIME VALUE PLAN (Self-Insured) </v>
      </c>
      <c r="C266" s="81"/>
      <c r="D266" s="20"/>
      <c r="E266" s="15"/>
      <c r="F266" s="12"/>
      <c r="G266" s="16"/>
      <c r="H266" s="21"/>
      <c r="I266" s="21"/>
      <c r="J266" s="21"/>
      <c r="K266" s="135"/>
      <c r="L266" s="135"/>
      <c r="M266" s="191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</row>
    <row r="267" spans="1:104" ht="13.15" customHeight="1" x14ac:dyDescent="0.2">
      <c r="A267" s="81" t="str">
        <f t="shared" si="577"/>
        <v>West Anaheim Medical Center - Client ID H3220</v>
      </c>
      <c r="B267" s="81" t="str">
        <f t="shared" si="590"/>
        <v xml:space="preserve">PRIME VALUE PLAN (Self-Insured) </v>
      </c>
      <c r="D267" s="71" t="s">
        <v>8</v>
      </c>
      <c r="E267" s="72"/>
      <c r="F267" s="29" t="s">
        <v>10</v>
      </c>
      <c r="G267" s="30">
        <f>+G259+G265</f>
        <v>699</v>
      </c>
      <c r="H267" s="86">
        <f>H259+H265</f>
        <v>671348.84</v>
      </c>
      <c r="I267" s="86">
        <f>I259+I265</f>
        <v>628325.02</v>
      </c>
      <c r="J267" s="86">
        <f>J259+J265</f>
        <v>43023.82</v>
      </c>
      <c r="K267" s="136"/>
      <c r="L267" s="136"/>
      <c r="M267" s="192"/>
      <c r="N267" s="30">
        <v>535</v>
      </c>
      <c r="O267" s="30">
        <v>546</v>
      </c>
      <c r="P267" s="30">
        <v>556</v>
      </c>
      <c r="Q267" s="30">
        <v>555</v>
      </c>
      <c r="R267" s="30">
        <v>561</v>
      </c>
      <c r="S267" s="30">
        <f t="shared" ref="S267:X267" si="603">+S259+S265</f>
        <v>564</v>
      </c>
      <c r="T267" s="30">
        <f t="shared" si="603"/>
        <v>564</v>
      </c>
      <c r="U267" s="30">
        <f t="shared" si="603"/>
        <v>556</v>
      </c>
      <c r="V267" s="30">
        <f t="shared" si="603"/>
        <v>559</v>
      </c>
      <c r="W267" s="30">
        <f t="shared" si="603"/>
        <v>556</v>
      </c>
      <c r="X267" s="30">
        <f t="shared" si="603"/>
        <v>551</v>
      </c>
      <c r="Y267" s="30">
        <f t="shared" ref="Y267:AD267" si="604">+Y259+Y265</f>
        <v>551</v>
      </c>
      <c r="Z267" s="30">
        <f t="shared" si="604"/>
        <v>574</v>
      </c>
      <c r="AA267" s="30">
        <f t="shared" si="604"/>
        <v>574</v>
      </c>
      <c r="AB267" s="30">
        <f t="shared" si="604"/>
        <v>570</v>
      </c>
      <c r="AC267" s="30">
        <f t="shared" si="604"/>
        <v>567</v>
      </c>
      <c r="AD267" s="30">
        <f t="shared" si="604"/>
        <v>569</v>
      </c>
      <c r="AE267" s="30">
        <f t="shared" ref="AE267:AJ267" si="605">+AE259+AE265</f>
        <v>564</v>
      </c>
      <c r="AF267" s="30">
        <f t="shared" si="605"/>
        <v>562</v>
      </c>
      <c r="AG267" s="30">
        <f t="shared" si="605"/>
        <v>559</v>
      </c>
      <c r="AH267" s="30">
        <f t="shared" si="605"/>
        <v>561</v>
      </c>
      <c r="AI267" s="30">
        <f t="shared" si="605"/>
        <v>560</v>
      </c>
      <c r="AJ267" s="30">
        <f t="shared" si="605"/>
        <v>560</v>
      </c>
      <c r="AK267" s="30">
        <f t="shared" ref="AK267:AP267" si="606">+AK259+AK265</f>
        <v>558</v>
      </c>
      <c r="AL267" s="30">
        <f t="shared" si="606"/>
        <v>580</v>
      </c>
      <c r="AM267" s="30">
        <f t="shared" si="606"/>
        <v>569</v>
      </c>
      <c r="AN267" s="30">
        <f t="shared" si="606"/>
        <v>570</v>
      </c>
      <c r="AO267" s="30">
        <f t="shared" si="606"/>
        <v>558</v>
      </c>
      <c r="AP267" s="30">
        <f t="shared" si="606"/>
        <v>559</v>
      </c>
      <c r="AQ267" s="30">
        <f t="shared" ref="AQ267:AV267" si="607">+AQ259+AQ265</f>
        <v>557</v>
      </c>
      <c r="AR267" s="30">
        <f t="shared" si="607"/>
        <v>561</v>
      </c>
      <c r="AS267" s="30">
        <f t="shared" si="607"/>
        <v>550</v>
      </c>
      <c r="AT267" s="30">
        <f t="shared" si="607"/>
        <v>554</v>
      </c>
      <c r="AU267" s="30">
        <f t="shared" si="607"/>
        <v>552</v>
      </c>
      <c r="AV267" s="30">
        <f t="shared" si="607"/>
        <v>555</v>
      </c>
      <c r="AW267" s="30">
        <f t="shared" ref="AW267:BB267" si="608">+AW259+AW265</f>
        <v>547</v>
      </c>
      <c r="AX267" s="30">
        <f t="shared" si="608"/>
        <v>552</v>
      </c>
      <c r="AY267" s="30">
        <f t="shared" si="608"/>
        <v>542</v>
      </c>
      <c r="AZ267" s="30">
        <f t="shared" si="608"/>
        <v>544</v>
      </c>
      <c r="BA267" s="30">
        <f t="shared" si="608"/>
        <v>548</v>
      </c>
      <c r="BB267" s="30">
        <f t="shared" si="608"/>
        <v>546</v>
      </c>
      <c r="BC267" s="30">
        <f t="shared" ref="BC267:BH267" si="609">+BC259+BC265</f>
        <v>554</v>
      </c>
      <c r="BD267" s="30">
        <f t="shared" si="609"/>
        <v>563</v>
      </c>
      <c r="BE267" s="30">
        <f t="shared" si="609"/>
        <v>548</v>
      </c>
      <c r="BF267" s="30">
        <f t="shared" si="609"/>
        <v>556</v>
      </c>
      <c r="BG267" s="30">
        <f t="shared" si="609"/>
        <v>545</v>
      </c>
      <c r="BH267" s="30">
        <f t="shared" si="609"/>
        <v>528</v>
      </c>
      <c r="BI267" s="30">
        <f t="shared" ref="BI267:BN267" si="610">+BI259+BI265</f>
        <v>544</v>
      </c>
      <c r="BJ267" s="30">
        <f t="shared" si="610"/>
        <v>541</v>
      </c>
      <c r="BK267" s="30">
        <f t="shared" si="610"/>
        <v>559</v>
      </c>
      <c r="BL267" s="30">
        <f t="shared" si="610"/>
        <v>554</v>
      </c>
      <c r="BM267" s="30">
        <f t="shared" si="610"/>
        <v>562</v>
      </c>
      <c r="BN267" s="30">
        <f t="shared" si="610"/>
        <v>546</v>
      </c>
      <c r="BO267" s="30">
        <f>+BO259+BO265</f>
        <v>538</v>
      </c>
      <c r="BP267" s="30">
        <f>+BP259+BP265</f>
        <v>545</v>
      </c>
      <c r="BQ267" s="30">
        <f>+BQ259+BQ265</f>
        <v>544</v>
      </c>
      <c r="BR267" s="30">
        <f>+BR259+BR265</f>
        <v>545</v>
      </c>
      <c r="BS267" s="30">
        <f>+BS259+BS265</f>
        <v>548</v>
      </c>
      <c r="BT267" s="30">
        <f t="shared" ref="BT267:BY267" si="611">+BT259+BT265</f>
        <v>549</v>
      </c>
      <c r="BU267" s="30">
        <f t="shared" si="611"/>
        <v>546</v>
      </c>
      <c r="BV267" s="30">
        <f t="shared" si="611"/>
        <v>566</v>
      </c>
      <c r="BW267" s="30">
        <f t="shared" si="611"/>
        <v>562</v>
      </c>
      <c r="BX267" s="30">
        <f t="shared" si="611"/>
        <v>561</v>
      </c>
      <c r="BY267" s="30">
        <f t="shared" si="611"/>
        <v>561</v>
      </c>
      <c r="BZ267" s="30">
        <f t="shared" ref="BZ267:CE267" si="612">+BZ259+BZ265</f>
        <v>557</v>
      </c>
      <c r="CA267" s="30">
        <f t="shared" si="612"/>
        <v>568</v>
      </c>
      <c r="CB267" s="30">
        <f t="shared" si="612"/>
        <v>562</v>
      </c>
      <c r="CC267" s="30">
        <f t="shared" si="612"/>
        <v>558</v>
      </c>
      <c r="CD267" s="30">
        <f t="shared" si="612"/>
        <v>565</v>
      </c>
      <c r="CE267" s="30">
        <f t="shared" si="612"/>
        <v>574</v>
      </c>
      <c r="CF267" s="30">
        <f t="shared" ref="CF267:CK267" si="613">+CF259+CF265</f>
        <v>580</v>
      </c>
      <c r="CG267" s="30">
        <f t="shared" si="613"/>
        <v>594</v>
      </c>
      <c r="CH267" s="30">
        <f t="shared" si="613"/>
        <v>621</v>
      </c>
      <c r="CI267" s="30">
        <f t="shared" si="613"/>
        <v>618</v>
      </c>
      <c r="CJ267" s="30">
        <f t="shared" si="613"/>
        <v>605</v>
      </c>
      <c r="CK267" s="30">
        <f t="shared" si="613"/>
        <v>620</v>
      </c>
      <c r="CL267" s="30">
        <f t="shared" ref="CL267:CQ267" si="614">+CL259+CL265</f>
        <v>612</v>
      </c>
      <c r="CM267" s="30">
        <f t="shared" si="614"/>
        <v>610</v>
      </c>
      <c r="CN267" s="30">
        <f t="shared" si="614"/>
        <v>628</v>
      </c>
      <c r="CO267" s="30">
        <f t="shared" si="614"/>
        <v>630</v>
      </c>
      <c r="CP267" s="30">
        <f t="shared" si="614"/>
        <v>637</v>
      </c>
      <c r="CQ267" s="30">
        <f t="shared" si="614"/>
        <v>639</v>
      </c>
      <c r="CR267" s="30">
        <f>+CR259+CR265</f>
        <v>649</v>
      </c>
      <c r="CS267" s="30">
        <f>+CS259+CS265</f>
        <v>657</v>
      </c>
      <c r="CT267" s="30">
        <f>+CT259+CT265</f>
        <v>670</v>
      </c>
      <c r="CU267" s="30">
        <v>673</v>
      </c>
      <c r="CV267" s="30">
        <f>+CV259+CV265</f>
        <v>671</v>
      </c>
      <c r="CW267" s="30">
        <f>+CW259+CW265</f>
        <v>674</v>
      </c>
      <c r="CX267" s="30">
        <f>+CX259+CX265</f>
        <v>688</v>
      </c>
      <c r="CY267" s="30">
        <f>+CY259+CY265</f>
        <v>693</v>
      </c>
      <c r="CZ267" s="30">
        <f>+CZ259+CZ265</f>
        <v>699</v>
      </c>
    </row>
    <row r="268" spans="1:104" ht="13.15" customHeight="1" x14ac:dyDescent="0.2">
      <c r="A268" s="81" t="str">
        <f t="shared" si="577"/>
        <v>West Anaheim Medical Center - Client ID H3220</v>
      </c>
      <c r="B268" s="81" t="str">
        <f t="shared" si="590"/>
        <v xml:space="preserve">PRIME VALUE PLAN (Self-Insured) </v>
      </c>
      <c r="D268" s="71" t="s">
        <v>9</v>
      </c>
      <c r="E268" s="29"/>
      <c r="F268" s="89"/>
      <c r="G268" s="30"/>
      <c r="H268" s="86">
        <f>H267*12</f>
        <v>8056186.0800000001</v>
      </c>
      <c r="I268" s="86">
        <f>I267*12</f>
        <v>7539900.2400000002</v>
      </c>
      <c r="J268" s="86">
        <f>J267*12</f>
        <v>516285.83999999997</v>
      </c>
      <c r="K268" s="136"/>
      <c r="L268" s="136"/>
      <c r="M268" s="192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</row>
    <row r="269" spans="1:104" ht="13.15" customHeight="1" x14ac:dyDescent="0.2">
      <c r="A269" s="81" t="str">
        <f t="shared" si="577"/>
        <v>West Anaheim Medical Center - Client ID H3220</v>
      </c>
      <c r="B269" s="81" t="str">
        <f t="shared" si="590"/>
        <v xml:space="preserve">PRIME VALUE PLAN (Self-Insured) </v>
      </c>
      <c r="D269" s="28"/>
      <c r="E269" s="90"/>
      <c r="F269" s="91"/>
      <c r="G269" s="91"/>
      <c r="H269" s="92"/>
      <c r="I269" s="92"/>
      <c r="J269" s="92"/>
      <c r="K269" s="132"/>
      <c r="L269" s="132"/>
      <c r="M269" s="193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</row>
    <row r="270" spans="1:104" s="83" customFormat="1" ht="13.15" customHeight="1" x14ac:dyDescent="0.2">
      <c r="A270" s="81" t="str">
        <f>D270</f>
        <v>Shasta Regional Medical Center - Client ID H3280</v>
      </c>
      <c r="B270" s="81" t="str">
        <f t="shared" si="590"/>
        <v xml:space="preserve">PRIME VALUE PLAN (Self-Insured) </v>
      </c>
      <c r="C270" s="81"/>
      <c r="D270" s="321" t="s">
        <v>52</v>
      </c>
      <c r="E270" s="77"/>
      <c r="F270" s="78"/>
      <c r="G270" s="111"/>
      <c r="H270" s="80"/>
      <c r="I270" s="80"/>
      <c r="J270" s="47"/>
      <c r="K270" s="133"/>
      <c r="L270" s="133"/>
      <c r="M270" s="194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  <c r="BO270" s="111"/>
      <c r="BP270" s="111"/>
      <c r="BQ270" s="111"/>
      <c r="BR270" s="111"/>
      <c r="BS270" s="111"/>
      <c r="BT270" s="111"/>
      <c r="BU270" s="111"/>
      <c r="BV270" s="111"/>
      <c r="BW270" s="111"/>
      <c r="BX270" s="111"/>
      <c r="BY270" s="111"/>
      <c r="BZ270" s="111"/>
      <c r="CA270" s="111"/>
      <c r="CB270" s="111"/>
      <c r="CC270" s="111"/>
      <c r="CD270" s="111"/>
      <c r="CE270" s="111"/>
      <c r="CF270" s="111"/>
      <c r="CG270" s="111"/>
      <c r="CH270" s="111"/>
      <c r="CI270" s="111"/>
      <c r="CJ270" s="111"/>
      <c r="CK270" s="111"/>
      <c r="CL270" s="111"/>
      <c r="CM270" s="111"/>
      <c r="CN270" s="111"/>
      <c r="CO270" s="111"/>
      <c r="CP270" s="111"/>
      <c r="CQ270" s="111"/>
      <c r="CR270" s="111"/>
      <c r="CS270" s="111"/>
      <c r="CT270" s="111"/>
      <c r="CU270" s="111"/>
      <c r="CV270" s="111"/>
      <c r="CW270" s="111"/>
      <c r="CX270" s="111"/>
      <c r="CY270" s="111"/>
      <c r="CZ270" s="111"/>
    </row>
    <row r="271" spans="1:104" ht="13.15" customHeight="1" x14ac:dyDescent="0.2">
      <c r="A271" s="81" t="str">
        <f t="shared" ref="A271:A285" si="615">A270</f>
        <v>Shasta Regional Medical Center - Client ID H3280</v>
      </c>
      <c r="B271" s="81" t="str">
        <f>D271</f>
        <v>PRIME EPO PLAN (Self-Insured)</v>
      </c>
      <c r="C271" s="81" t="str">
        <f>A271&amp;B271&amp;F271</f>
        <v>Shasta Regional Medical Center - Client ID H3280PRIME EPO PLAN (Self-Insured)EE</v>
      </c>
      <c r="D271" s="64" t="str">
        <f>+$D$4</f>
        <v>PRIME EPO PLAN (Self-Insured)</v>
      </c>
      <c r="E271" s="65" t="str">
        <f>E4</f>
        <v>1/1/25 - 12/31/25</v>
      </c>
      <c r="F271" s="66" t="s">
        <v>11</v>
      </c>
      <c r="G271" s="165">
        <v>294</v>
      </c>
      <c r="H271" s="150">
        <v>671</v>
      </c>
      <c r="I271" s="152">
        <f>+H271-J271</f>
        <v>671</v>
      </c>
      <c r="J271" s="152">
        <v>0</v>
      </c>
      <c r="K271" s="27" t="e">
        <f>+"Total:"&amp;TEXT(H271/L271-1,"0.00%")&amp;"/ EE:"&amp;TEXT(J271/M271-1,"0.00%")</f>
        <v>#DIV/0!</v>
      </c>
      <c r="L271" s="27">
        <f>+[2]Legacy!E261</f>
        <v>563.91999999999996</v>
      </c>
      <c r="M271" s="27">
        <f>+[2]Legacy!G261</f>
        <v>0</v>
      </c>
      <c r="N271" s="165">
        <v>303</v>
      </c>
      <c r="O271" s="165">
        <v>299</v>
      </c>
      <c r="P271" s="165">
        <v>296</v>
      </c>
      <c r="Q271" s="165">
        <v>301</v>
      </c>
      <c r="R271" s="165">
        <v>297</v>
      </c>
      <c r="S271" s="165">
        <v>294</v>
      </c>
      <c r="T271" s="165">
        <v>295</v>
      </c>
      <c r="U271" s="165">
        <v>296</v>
      </c>
      <c r="V271" s="165">
        <v>294</v>
      </c>
      <c r="W271" s="165">
        <v>299</v>
      </c>
      <c r="X271" s="165">
        <v>302</v>
      </c>
      <c r="Y271" s="165">
        <v>303</v>
      </c>
      <c r="Z271" s="165">
        <v>328</v>
      </c>
      <c r="AA271" s="165">
        <v>332</v>
      </c>
      <c r="AB271" s="165">
        <v>331</v>
      </c>
      <c r="AC271" s="165">
        <v>332</v>
      </c>
      <c r="AD271" s="165">
        <v>335</v>
      </c>
      <c r="AE271" s="165">
        <v>338</v>
      </c>
      <c r="AF271" s="165">
        <v>335</v>
      </c>
      <c r="AG271" s="165">
        <v>340</v>
      </c>
      <c r="AH271" s="165">
        <v>345</v>
      </c>
      <c r="AI271" s="165">
        <v>343</v>
      </c>
      <c r="AJ271" s="165">
        <v>350</v>
      </c>
      <c r="AK271" s="165">
        <v>349</v>
      </c>
      <c r="AL271" s="165">
        <v>349</v>
      </c>
      <c r="AM271" s="165">
        <v>349</v>
      </c>
      <c r="AN271" s="165">
        <v>341</v>
      </c>
      <c r="AO271" s="165">
        <v>339</v>
      </c>
      <c r="AP271" s="165">
        <v>333</v>
      </c>
      <c r="AQ271" s="165">
        <v>331</v>
      </c>
      <c r="AR271" s="165">
        <v>322</v>
      </c>
      <c r="AS271" s="165">
        <v>322</v>
      </c>
      <c r="AT271" s="165">
        <v>317</v>
      </c>
      <c r="AU271" s="165">
        <v>320</v>
      </c>
      <c r="AV271" s="165">
        <v>311</v>
      </c>
      <c r="AW271" s="165">
        <v>308</v>
      </c>
      <c r="AX271" s="165">
        <v>350</v>
      </c>
      <c r="AY271" s="165">
        <v>335</v>
      </c>
      <c r="AZ271" s="165">
        <v>315</v>
      </c>
      <c r="BA271" s="165">
        <v>306</v>
      </c>
      <c r="BB271" s="165">
        <v>308</v>
      </c>
      <c r="BC271" s="165">
        <v>292</v>
      </c>
      <c r="BD271" s="240">
        <v>295</v>
      </c>
      <c r="BE271" s="165">
        <v>298</v>
      </c>
      <c r="BF271" s="165">
        <v>293</v>
      </c>
      <c r="BG271" s="165">
        <v>289</v>
      </c>
      <c r="BH271" s="165">
        <v>283</v>
      </c>
      <c r="BI271" s="165">
        <v>283</v>
      </c>
      <c r="BJ271" s="165">
        <v>283</v>
      </c>
      <c r="BK271" s="165">
        <v>289</v>
      </c>
      <c r="BL271" s="165">
        <v>269</v>
      </c>
      <c r="BM271" s="165">
        <v>266</v>
      </c>
      <c r="BN271" s="165">
        <v>273</v>
      </c>
      <c r="BO271" s="165">
        <v>266</v>
      </c>
      <c r="BP271" s="165">
        <v>271</v>
      </c>
      <c r="BQ271" s="165">
        <v>269</v>
      </c>
      <c r="BR271" s="165">
        <v>265</v>
      </c>
      <c r="BS271" s="165">
        <v>263</v>
      </c>
      <c r="BT271" s="240">
        <v>265</v>
      </c>
      <c r="BU271" s="240">
        <v>262</v>
      </c>
      <c r="BV271" s="240">
        <v>271</v>
      </c>
      <c r="BW271" s="165">
        <v>268</v>
      </c>
      <c r="BX271" s="165">
        <v>260</v>
      </c>
      <c r="BY271" s="165">
        <v>260</v>
      </c>
      <c r="BZ271" s="165">
        <v>260</v>
      </c>
      <c r="CA271" s="165">
        <v>260</v>
      </c>
      <c r="CB271" s="165">
        <v>267</v>
      </c>
      <c r="CC271" s="165">
        <v>271</v>
      </c>
      <c r="CD271" s="165">
        <v>267</v>
      </c>
      <c r="CE271" s="165">
        <v>270</v>
      </c>
      <c r="CF271" s="165">
        <v>272</v>
      </c>
      <c r="CG271" s="165">
        <v>265</v>
      </c>
      <c r="CH271" s="165">
        <v>265</v>
      </c>
      <c r="CI271" s="165">
        <v>259</v>
      </c>
      <c r="CJ271" s="165">
        <v>252</v>
      </c>
      <c r="CK271" s="165">
        <v>253</v>
      </c>
      <c r="CL271" s="165">
        <v>250</v>
      </c>
      <c r="CM271" s="165">
        <v>251</v>
      </c>
      <c r="CN271" s="165">
        <v>259</v>
      </c>
      <c r="CO271" s="165">
        <v>262</v>
      </c>
      <c r="CP271" s="165">
        <v>268</v>
      </c>
      <c r="CQ271" s="165">
        <v>273</v>
      </c>
      <c r="CR271" s="165">
        <v>276</v>
      </c>
      <c r="CS271" s="165">
        <v>277</v>
      </c>
      <c r="CT271" s="165">
        <v>308</v>
      </c>
      <c r="CU271" s="165">
        <v>308</v>
      </c>
      <c r="CV271" s="165">
        <v>304</v>
      </c>
      <c r="CW271" s="165">
        <v>299</v>
      </c>
      <c r="CX271" s="323">
        <v>299</v>
      </c>
      <c r="CY271" s="165">
        <v>292</v>
      </c>
      <c r="CZ271" s="165">
        <v>294</v>
      </c>
    </row>
    <row r="272" spans="1:104" ht="13.15" customHeight="1" x14ac:dyDescent="0.2">
      <c r="A272" s="81" t="str">
        <f t="shared" si="615"/>
        <v>Shasta Regional Medical Center - Client ID H3280</v>
      </c>
      <c r="B272" s="81" t="str">
        <f>B271</f>
        <v>PRIME EPO PLAN (Self-Insured)</v>
      </c>
      <c r="C272" s="81" t="str">
        <f>A272&amp;B272&amp;F272</f>
        <v>Shasta Regional Medical Center - Client ID H3280PRIME EPO PLAN (Self-Insured)EE &amp; Spouse</v>
      </c>
      <c r="D272" s="22"/>
      <c r="E272" s="15"/>
      <c r="F272" s="66" t="s">
        <v>18</v>
      </c>
      <c r="G272" s="165">
        <v>93</v>
      </c>
      <c r="H272" s="150">
        <v>1409.16</v>
      </c>
      <c r="I272" s="152">
        <f>+H272-J272</f>
        <v>1284.24</v>
      </c>
      <c r="J272" s="152">
        <v>124.92</v>
      </c>
      <c r="K272" s="27" t="str">
        <f>+"Total:"&amp;TEXT(H272/L272-1,"0.00%")&amp;"/ EE:"&amp;TEXT(J272/M272-1,"0.00%")</f>
        <v>Total:13.32%/ EE:0.00%</v>
      </c>
      <c r="L272" s="27">
        <f>+[2]Legacy!E262</f>
        <v>1243.5</v>
      </c>
      <c r="M272" s="27">
        <f>+[2]Legacy!G262</f>
        <v>124.92</v>
      </c>
      <c r="N272" s="165">
        <v>100</v>
      </c>
      <c r="O272" s="165">
        <v>99</v>
      </c>
      <c r="P272" s="165">
        <v>99</v>
      </c>
      <c r="Q272" s="165">
        <v>100</v>
      </c>
      <c r="R272" s="165">
        <v>100</v>
      </c>
      <c r="S272" s="165">
        <v>101</v>
      </c>
      <c r="T272" s="165">
        <v>100</v>
      </c>
      <c r="U272" s="165">
        <v>104</v>
      </c>
      <c r="V272" s="165">
        <v>104</v>
      </c>
      <c r="W272" s="165">
        <v>106</v>
      </c>
      <c r="X272" s="165">
        <v>103</v>
      </c>
      <c r="Y272" s="165">
        <v>106</v>
      </c>
      <c r="Z272" s="165">
        <v>110</v>
      </c>
      <c r="AA272" s="165">
        <v>109</v>
      </c>
      <c r="AB272" s="165">
        <v>109</v>
      </c>
      <c r="AC272" s="165">
        <v>109</v>
      </c>
      <c r="AD272" s="165">
        <v>110</v>
      </c>
      <c r="AE272" s="165">
        <v>111</v>
      </c>
      <c r="AF272" s="165">
        <v>111</v>
      </c>
      <c r="AG272" s="165">
        <v>109</v>
      </c>
      <c r="AH272" s="165">
        <v>108</v>
      </c>
      <c r="AI272" s="165">
        <v>109</v>
      </c>
      <c r="AJ272" s="165">
        <v>106</v>
      </c>
      <c r="AK272" s="165">
        <v>106</v>
      </c>
      <c r="AL272" s="165">
        <v>107</v>
      </c>
      <c r="AM272" s="165">
        <v>108</v>
      </c>
      <c r="AN272" s="165">
        <v>105</v>
      </c>
      <c r="AO272" s="165">
        <v>109</v>
      </c>
      <c r="AP272" s="165">
        <v>110</v>
      </c>
      <c r="AQ272" s="165">
        <v>112</v>
      </c>
      <c r="AR272" s="165">
        <v>111</v>
      </c>
      <c r="AS272" s="165">
        <v>108</v>
      </c>
      <c r="AT272" s="165">
        <v>109</v>
      </c>
      <c r="AU272" s="165">
        <v>110</v>
      </c>
      <c r="AV272" s="165">
        <v>109</v>
      </c>
      <c r="AW272" s="165">
        <v>108</v>
      </c>
      <c r="AX272" s="165">
        <v>93</v>
      </c>
      <c r="AY272" s="165">
        <v>92</v>
      </c>
      <c r="AZ272" s="165">
        <v>89</v>
      </c>
      <c r="BA272" s="165">
        <v>86</v>
      </c>
      <c r="BB272" s="165">
        <v>83</v>
      </c>
      <c r="BC272" s="165">
        <v>89</v>
      </c>
      <c r="BD272" s="240">
        <v>86</v>
      </c>
      <c r="BE272" s="165">
        <v>86</v>
      </c>
      <c r="BF272" s="165">
        <v>85</v>
      </c>
      <c r="BG272" s="165">
        <v>84</v>
      </c>
      <c r="BH272" s="165">
        <v>81</v>
      </c>
      <c r="BI272" s="165">
        <v>82</v>
      </c>
      <c r="BJ272" s="165">
        <v>82</v>
      </c>
      <c r="BK272" s="165">
        <v>85</v>
      </c>
      <c r="BL272" s="165">
        <v>83</v>
      </c>
      <c r="BM272" s="165">
        <v>83</v>
      </c>
      <c r="BN272" s="165">
        <v>78</v>
      </c>
      <c r="BO272" s="165">
        <v>77</v>
      </c>
      <c r="BP272" s="165">
        <v>75</v>
      </c>
      <c r="BQ272" s="165">
        <v>75</v>
      </c>
      <c r="BR272" s="165">
        <v>76</v>
      </c>
      <c r="BS272" s="165">
        <v>74</v>
      </c>
      <c r="BT272" s="240">
        <v>78</v>
      </c>
      <c r="BU272" s="240">
        <v>79</v>
      </c>
      <c r="BV272" s="240">
        <v>79</v>
      </c>
      <c r="BW272" s="165">
        <v>76</v>
      </c>
      <c r="BX272" s="165">
        <v>73</v>
      </c>
      <c r="BY272" s="165">
        <v>73</v>
      </c>
      <c r="BZ272" s="165">
        <v>77</v>
      </c>
      <c r="CA272" s="165">
        <v>75</v>
      </c>
      <c r="CB272" s="165">
        <v>77</v>
      </c>
      <c r="CC272" s="165">
        <v>77</v>
      </c>
      <c r="CD272" s="165">
        <v>77</v>
      </c>
      <c r="CE272" s="165">
        <v>80</v>
      </c>
      <c r="CF272" s="165">
        <v>81</v>
      </c>
      <c r="CG272" s="165">
        <v>85</v>
      </c>
      <c r="CH272" s="165">
        <v>90</v>
      </c>
      <c r="CI272" s="165">
        <v>90</v>
      </c>
      <c r="CJ272" s="165">
        <v>93</v>
      </c>
      <c r="CK272" s="165">
        <v>92</v>
      </c>
      <c r="CL272" s="165">
        <v>94</v>
      </c>
      <c r="CM272" s="165">
        <v>94</v>
      </c>
      <c r="CN272" s="165">
        <v>92</v>
      </c>
      <c r="CO272" s="165">
        <v>91</v>
      </c>
      <c r="CP272" s="165">
        <v>92</v>
      </c>
      <c r="CQ272" s="165">
        <v>90</v>
      </c>
      <c r="CR272" s="165">
        <v>92</v>
      </c>
      <c r="CS272" s="165">
        <v>91</v>
      </c>
      <c r="CT272" s="165">
        <v>88</v>
      </c>
      <c r="CU272" s="165">
        <v>90</v>
      </c>
      <c r="CV272" s="165">
        <v>87</v>
      </c>
      <c r="CW272" s="165">
        <v>88</v>
      </c>
      <c r="CX272" s="323">
        <v>90</v>
      </c>
      <c r="CY272" s="165">
        <v>93</v>
      </c>
      <c r="CZ272" s="165">
        <v>93</v>
      </c>
    </row>
    <row r="273" spans="1:104" ht="13.15" customHeight="1" x14ac:dyDescent="0.2">
      <c r="A273" s="81" t="str">
        <f t="shared" si="615"/>
        <v>Shasta Regional Medical Center - Client ID H3280</v>
      </c>
      <c r="B273" s="81" t="str">
        <f>B272</f>
        <v>PRIME EPO PLAN (Self-Insured)</v>
      </c>
      <c r="C273" s="81" t="str">
        <f>A273&amp;B273&amp;F273</f>
        <v>Shasta Regional Medical Center - Client ID H3280PRIME EPO PLAN (Self-Insured)EE &amp; Child(ren)</v>
      </c>
      <c r="D273" s="22"/>
      <c r="E273" s="15"/>
      <c r="F273" s="66" t="s">
        <v>19</v>
      </c>
      <c r="G273" s="165">
        <v>107</v>
      </c>
      <c r="H273" s="150">
        <v>1268.22</v>
      </c>
      <c r="I273" s="152">
        <f>+H273-J273</f>
        <v>1166.01</v>
      </c>
      <c r="J273" s="152">
        <v>102.21</v>
      </c>
      <c r="K273" s="27" t="str">
        <f>+"Total:"&amp;TEXT(H273/L273-1,"0.00%")&amp;"/ EE:"&amp;TEXT(J273/M273-1,"0.00%")</f>
        <v>Total:13.32%/ EE:0.00%</v>
      </c>
      <c r="L273" s="27">
        <f>+[2]Legacy!E263</f>
        <v>1119.1400000000001</v>
      </c>
      <c r="M273" s="27">
        <f>+[2]Legacy!G263</f>
        <v>102.21</v>
      </c>
      <c r="N273" s="165">
        <v>125</v>
      </c>
      <c r="O273" s="165">
        <v>123</v>
      </c>
      <c r="P273" s="165">
        <v>128</v>
      </c>
      <c r="Q273" s="165">
        <v>130</v>
      </c>
      <c r="R273" s="165">
        <v>134</v>
      </c>
      <c r="S273" s="165">
        <v>133</v>
      </c>
      <c r="T273" s="165">
        <v>135</v>
      </c>
      <c r="U273" s="165">
        <v>137</v>
      </c>
      <c r="V273" s="165">
        <v>138</v>
      </c>
      <c r="W273" s="165">
        <v>140</v>
      </c>
      <c r="X273" s="165">
        <v>139</v>
      </c>
      <c r="Y273" s="165">
        <v>136</v>
      </c>
      <c r="Z273" s="165">
        <v>143</v>
      </c>
      <c r="AA273" s="165">
        <v>133</v>
      </c>
      <c r="AB273" s="165">
        <v>136</v>
      </c>
      <c r="AC273" s="165">
        <v>135</v>
      </c>
      <c r="AD273" s="165">
        <v>137</v>
      </c>
      <c r="AE273" s="165">
        <v>139</v>
      </c>
      <c r="AF273" s="165">
        <v>144</v>
      </c>
      <c r="AG273" s="165">
        <v>143</v>
      </c>
      <c r="AH273" s="165">
        <v>143</v>
      </c>
      <c r="AI273" s="165">
        <v>141</v>
      </c>
      <c r="AJ273" s="165">
        <v>140</v>
      </c>
      <c r="AK273" s="165">
        <v>139</v>
      </c>
      <c r="AL273" s="165">
        <v>151</v>
      </c>
      <c r="AM273" s="165">
        <v>153</v>
      </c>
      <c r="AN273" s="165">
        <v>154</v>
      </c>
      <c r="AO273" s="165">
        <v>155</v>
      </c>
      <c r="AP273" s="165">
        <v>157</v>
      </c>
      <c r="AQ273" s="165">
        <v>155</v>
      </c>
      <c r="AR273" s="165">
        <v>149</v>
      </c>
      <c r="AS273" s="165">
        <v>150</v>
      </c>
      <c r="AT273" s="165">
        <v>149</v>
      </c>
      <c r="AU273" s="165">
        <v>150</v>
      </c>
      <c r="AV273" s="165">
        <v>146</v>
      </c>
      <c r="AW273" s="165">
        <v>148</v>
      </c>
      <c r="AX273" s="165">
        <v>153</v>
      </c>
      <c r="AY273" s="165">
        <v>151</v>
      </c>
      <c r="AZ273" s="165">
        <v>148</v>
      </c>
      <c r="BA273" s="165">
        <v>143</v>
      </c>
      <c r="BB273" s="165">
        <v>143</v>
      </c>
      <c r="BC273" s="165">
        <v>136</v>
      </c>
      <c r="BD273" s="240">
        <v>134</v>
      </c>
      <c r="BE273" s="165">
        <v>132</v>
      </c>
      <c r="BF273" s="165">
        <v>130</v>
      </c>
      <c r="BG273" s="165">
        <v>128</v>
      </c>
      <c r="BH273" s="165">
        <v>126</v>
      </c>
      <c r="BI273" s="165">
        <v>126</v>
      </c>
      <c r="BJ273" s="165">
        <v>126</v>
      </c>
      <c r="BK273" s="165">
        <v>125</v>
      </c>
      <c r="BL273" s="165">
        <v>113</v>
      </c>
      <c r="BM273" s="165">
        <v>112</v>
      </c>
      <c r="BN273" s="165">
        <v>111</v>
      </c>
      <c r="BO273" s="165">
        <v>113</v>
      </c>
      <c r="BP273" s="165">
        <v>115</v>
      </c>
      <c r="BQ273" s="165">
        <v>115</v>
      </c>
      <c r="BR273" s="165">
        <v>113</v>
      </c>
      <c r="BS273" s="165">
        <v>112</v>
      </c>
      <c r="BT273" s="240">
        <v>106</v>
      </c>
      <c r="BU273" s="240">
        <v>106</v>
      </c>
      <c r="BV273" s="240">
        <v>106</v>
      </c>
      <c r="BW273" s="165">
        <v>104</v>
      </c>
      <c r="BX273" s="165">
        <v>103</v>
      </c>
      <c r="BY273" s="165">
        <v>103</v>
      </c>
      <c r="BZ273" s="165">
        <v>106</v>
      </c>
      <c r="CA273" s="165">
        <v>106</v>
      </c>
      <c r="CB273" s="165">
        <v>106</v>
      </c>
      <c r="CC273" s="165">
        <v>109</v>
      </c>
      <c r="CD273" s="165">
        <v>110</v>
      </c>
      <c r="CE273" s="165">
        <v>111</v>
      </c>
      <c r="CF273" s="165">
        <v>114</v>
      </c>
      <c r="CG273" s="165">
        <v>111</v>
      </c>
      <c r="CH273" s="165">
        <v>117</v>
      </c>
      <c r="CI273" s="165">
        <v>112</v>
      </c>
      <c r="CJ273" s="165">
        <v>113</v>
      </c>
      <c r="CK273" s="165">
        <v>115</v>
      </c>
      <c r="CL273" s="165">
        <v>115</v>
      </c>
      <c r="CM273" s="165">
        <v>104</v>
      </c>
      <c r="CN273" s="165">
        <v>103</v>
      </c>
      <c r="CO273" s="165">
        <v>100</v>
      </c>
      <c r="CP273" s="165">
        <v>101</v>
      </c>
      <c r="CQ273" s="165">
        <v>99</v>
      </c>
      <c r="CR273" s="165">
        <v>96</v>
      </c>
      <c r="CS273" s="165">
        <v>96</v>
      </c>
      <c r="CT273" s="165">
        <v>104</v>
      </c>
      <c r="CU273" s="165">
        <v>106</v>
      </c>
      <c r="CV273" s="165">
        <v>108</v>
      </c>
      <c r="CW273" s="165">
        <v>107</v>
      </c>
      <c r="CX273" s="323">
        <v>108</v>
      </c>
      <c r="CY273" s="165">
        <v>106</v>
      </c>
      <c r="CZ273" s="165">
        <v>107</v>
      </c>
    </row>
    <row r="274" spans="1:104" ht="13.15" customHeight="1" x14ac:dyDescent="0.2">
      <c r="A274" s="81" t="str">
        <f t="shared" si="615"/>
        <v>Shasta Regional Medical Center - Client ID H3280</v>
      </c>
      <c r="B274" s="81" t="str">
        <f>B273</f>
        <v>PRIME EPO PLAN (Self-Insured)</v>
      </c>
      <c r="C274" s="81" t="str">
        <f>A274&amp;B274&amp;F274</f>
        <v>Shasta Regional Medical Center - Client ID H3280PRIME EPO PLAN (Self-Insured)EE &amp; Family</v>
      </c>
      <c r="D274" s="22"/>
      <c r="E274" s="15"/>
      <c r="F274" s="66" t="s">
        <v>12</v>
      </c>
      <c r="G274" s="165">
        <v>109</v>
      </c>
      <c r="H274" s="151">
        <v>2113.73</v>
      </c>
      <c r="I274" s="153">
        <f>+H274-J274</f>
        <v>1858.21</v>
      </c>
      <c r="J274" s="153">
        <v>255.52</v>
      </c>
      <c r="K274" s="27" t="str">
        <f>+"Total:"&amp;TEXT(H274/L274-1,"0.00%")&amp;"/ EE:"&amp;TEXT(J274/M274-1,"0.00%")</f>
        <v>Total:13.32%/ EE:0.00%</v>
      </c>
      <c r="L274" s="27">
        <f>+[2]Legacy!E264</f>
        <v>1865.24</v>
      </c>
      <c r="M274" s="27">
        <f>+[2]Legacy!G264</f>
        <v>255.52</v>
      </c>
      <c r="N274" s="166">
        <v>121</v>
      </c>
      <c r="O274" s="166">
        <v>125</v>
      </c>
      <c r="P274" s="166">
        <v>125</v>
      </c>
      <c r="Q274" s="166">
        <v>122</v>
      </c>
      <c r="R274" s="166">
        <v>117</v>
      </c>
      <c r="S274" s="166">
        <v>119</v>
      </c>
      <c r="T274" s="166">
        <v>122</v>
      </c>
      <c r="U274" s="166">
        <v>121</v>
      </c>
      <c r="V274" s="166">
        <v>125</v>
      </c>
      <c r="W274" s="166">
        <v>124</v>
      </c>
      <c r="X274" s="166">
        <v>125</v>
      </c>
      <c r="Y274" s="166">
        <v>126</v>
      </c>
      <c r="Z274" s="166">
        <v>114</v>
      </c>
      <c r="AA274" s="166">
        <v>115</v>
      </c>
      <c r="AB274" s="166">
        <v>117</v>
      </c>
      <c r="AC274" s="166">
        <v>125</v>
      </c>
      <c r="AD274" s="166">
        <v>126</v>
      </c>
      <c r="AE274" s="166">
        <v>124</v>
      </c>
      <c r="AF274" s="166">
        <v>124</v>
      </c>
      <c r="AG274" s="166">
        <v>124</v>
      </c>
      <c r="AH274" s="166">
        <v>133</v>
      </c>
      <c r="AI274" s="166">
        <v>131</v>
      </c>
      <c r="AJ274" s="166">
        <v>131</v>
      </c>
      <c r="AK274" s="166">
        <v>131</v>
      </c>
      <c r="AL274" s="166">
        <v>134</v>
      </c>
      <c r="AM274" s="166">
        <v>135</v>
      </c>
      <c r="AN274" s="166">
        <v>134</v>
      </c>
      <c r="AO274" s="166">
        <v>136</v>
      </c>
      <c r="AP274" s="166">
        <v>138</v>
      </c>
      <c r="AQ274" s="166">
        <v>140</v>
      </c>
      <c r="AR274" s="166">
        <v>144</v>
      </c>
      <c r="AS274" s="166">
        <v>143</v>
      </c>
      <c r="AT274" s="166">
        <v>140</v>
      </c>
      <c r="AU274" s="166">
        <v>137</v>
      </c>
      <c r="AV274" s="166">
        <v>136</v>
      </c>
      <c r="AW274" s="166">
        <v>134</v>
      </c>
      <c r="AX274" s="166">
        <v>119</v>
      </c>
      <c r="AY274" s="166">
        <v>119</v>
      </c>
      <c r="AZ274" s="166">
        <v>120</v>
      </c>
      <c r="BA274" s="166">
        <v>118</v>
      </c>
      <c r="BB274" s="166">
        <v>119</v>
      </c>
      <c r="BC274" s="166">
        <v>121</v>
      </c>
      <c r="BD274" s="241">
        <v>124</v>
      </c>
      <c r="BE274" s="166">
        <v>125</v>
      </c>
      <c r="BF274" s="166">
        <v>127</v>
      </c>
      <c r="BG274" s="166">
        <v>130</v>
      </c>
      <c r="BH274" s="166">
        <v>129</v>
      </c>
      <c r="BI274" s="166">
        <v>130</v>
      </c>
      <c r="BJ274" s="166">
        <v>138</v>
      </c>
      <c r="BK274" s="166">
        <v>137</v>
      </c>
      <c r="BL274" s="166">
        <v>130</v>
      </c>
      <c r="BM274" s="166">
        <v>131</v>
      </c>
      <c r="BN274" s="166">
        <v>127</v>
      </c>
      <c r="BO274" s="166">
        <v>123</v>
      </c>
      <c r="BP274" s="166">
        <v>127</v>
      </c>
      <c r="BQ274" s="166">
        <v>127</v>
      </c>
      <c r="BR274" s="166">
        <v>124</v>
      </c>
      <c r="BS274" s="166">
        <v>119</v>
      </c>
      <c r="BT274" s="240">
        <v>119</v>
      </c>
      <c r="BU274" s="240">
        <v>125</v>
      </c>
      <c r="BV274" s="240">
        <v>119</v>
      </c>
      <c r="BW274" s="165">
        <v>115</v>
      </c>
      <c r="BX274" s="165">
        <v>121</v>
      </c>
      <c r="BY274" s="165">
        <v>121</v>
      </c>
      <c r="BZ274" s="165">
        <v>111</v>
      </c>
      <c r="CA274" s="165">
        <v>111</v>
      </c>
      <c r="CB274" s="165">
        <v>111</v>
      </c>
      <c r="CC274" s="165">
        <v>112</v>
      </c>
      <c r="CD274" s="165">
        <v>109</v>
      </c>
      <c r="CE274" s="165">
        <v>113</v>
      </c>
      <c r="CF274" s="165">
        <v>115</v>
      </c>
      <c r="CG274" s="165">
        <v>111</v>
      </c>
      <c r="CH274" s="165">
        <v>103</v>
      </c>
      <c r="CI274" s="165">
        <v>102</v>
      </c>
      <c r="CJ274" s="165">
        <v>103</v>
      </c>
      <c r="CK274" s="165">
        <v>103</v>
      </c>
      <c r="CL274" s="165">
        <v>107</v>
      </c>
      <c r="CM274" s="165">
        <v>107</v>
      </c>
      <c r="CN274" s="165">
        <v>107</v>
      </c>
      <c r="CO274" s="165">
        <v>109</v>
      </c>
      <c r="CP274" s="165">
        <v>110</v>
      </c>
      <c r="CQ274" s="165">
        <v>110</v>
      </c>
      <c r="CR274" s="165">
        <v>113</v>
      </c>
      <c r="CS274" s="165">
        <v>115</v>
      </c>
      <c r="CT274" s="165">
        <v>112</v>
      </c>
      <c r="CU274" s="165">
        <v>112</v>
      </c>
      <c r="CV274" s="165">
        <v>109</v>
      </c>
      <c r="CW274" s="165">
        <v>111</v>
      </c>
      <c r="CX274" s="323">
        <v>110</v>
      </c>
      <c r="CY274" s="165">
        <v>110</v>
      </c>
      <c r="CZ274" s="165">
        <v>109</v>
      </c>
    </row>
    <row r="275" spans="1:104" ht="13.15" customHeight="1" x14ac:dyDescent="0.2">
      <c r="A275" s="81" t="str">
        <f t="shared" si="615"/>
        <v>Shasta Regional Medical Center - Client ID H3280</v>
      </c>
      <c r="B275" s="81" t="str">
        <f>B274</f>
        <v>PRIME EPO PLAN (Self-Insured)</v>
      </c>
      <c r="D275" s="20"/>
      <c r="E275" s="15"/>
      <c r="F275" s="69" t="s">
        <v>7</v>
      </c>
      <c r="G275" s="67">
        <f>SUM(G271:G274)</f>
        <v>603</v>
      </c>
      <c r="H275" s="70">
        <f>SUMPRODUCT(H271:H274,$G271:$G274)</f>
        <v>694421.99</v>
      </c>
      <c r="I275" s="70">
        <f>SUMPRODUCT(I271:I274,$G271:$G274)</f>
        <v>644016.28</v>
      </c>
      <c r="J275" s="70">
        <f>SUMPRODUCT(J271:J274,$G271:$G274)</f>
        <v>50405.71</v>
      </c>
      <c r="K275" s="34"/>
      <c r="L275" s="34"/>
      <c r="M275" s="190"/>
      <c r="N275" s="67">
        <v>649</v>
      </c>
      <c r="O275" s="67">
        <v>646</v>
      </c>
      <c r="P275" s="67">
        <v>648</v>
      </c>
      <c r="Q275" s="67">
        <v>653</v>
      </c>
      <c r="R275" s="67">
        <v>648</v>
      </c>
      <c r="S275" s="67">
        <f t="shared" ref="S275:X275" si="616">SUM(S271:S274)</f>
        <v>647</v>
      </c>
      <c r="T275" s="67">
        <f t="shared" si="616"/>
        <v>652</v>
      </c>
      <c r="U275" s="67">
        <f t="shared" si="616"/>
        <v>658</v>
      </c>
      <c r="V275" s="67">
        <f t="shared" si="616"/>
        <v>661</v>
      </c>
      <c r="W275" s="67">
        <f t="shared" si="616"/>
        <v>669</v>
      </c>
      <c r="X275" s="67">
        <f t="shared" si="616"/>
        <v>669</v>
      </c>
      <c r="Y275" s="67">
        <f t="shared" ref="Y275:AD275" si="617">SUM(Y271:Y274)</f>
        <v>671</v>
      </c>
      <c r="Z275" s="67">
        <f t="shared" si="617"/>
        <v>695</v>
      </c>
      <c r="AA275" s="67">
        <f t="shared" si="617"/>
        <v>689</v>
      </c>
      <c r="AB275" s="67">
        <f t="shared" si="617"/>
        <v>693</v>
      </c>
      <c r="AC275" s="67">
        <f t="shared" si="617"/>
        <v>701</v>
      </c>
      <c r="AD275" s="67">
        <f t="shared" si="617"/>
        <v>708</v>
      </c>
      <c r="AE275" s="67">
        <f t="shared" ref="AE275:AJ275" si="618">SUM(AE271:AE274)</f>
        <v>712</v>
      </c>
      <c r="AF275" s="67">
        <f t="shared" si="618"/>
        <v>714</v>
      </c>
      <c r="AG275" s="67">
        <f t="shared" si="618"/>
        <v>716</v>
      </c>
      <c r="AH275" s="67">
        <f t="shared" si="618"/>
        <v>729</v>
      </c>
      <c r="AI275" s="67">
        <f t="shared" si="618"/>
        <v>724</v>
      </c>
      <c r="AJ275" s="67">
        <f t="shared" si="618"/>
        <v>727</v>
      </c>
      <c r="AK275" s="67">
        <f t="shared" ref="AK275:AP275" si="619">SUM(AK271:AK274)</f>
        <v>725</v>
      </c>
      <c r="AL275" s="67">
        <f t="shared" si="619"/>
        <v>741</v>
      </c>
      <c r="AM275" s="67">
        <f t="shared" si="619"/>
        <v>745</v>
      </c>
      <c r="AN275" s="67">
        <f t="shared" si="619"/>
        <v>734</v>
      </c>
      <c r="AO275" s="67">
        <f t="shared" si="619"/>
        <v>739</v>
      </c>
      <c r="AP275" s="67">
        <f t="shared" si="619"/>
        <v>738</v>
      </c>
      <c r="AQ275" s="67">
        <f t="shared" ref="AQ275:AV275" si="620">SUM(AQ271:AQ274)</f>
        <v>738</v>
      </c>
      <c r="AR275" s="67">
        <f t="shared" si="620"/>
        <v>726</v>
      </c>
      <c r="AS275" s="67">
        <f t="shared" si="620"/>
        <v>723</v>
      </c>
      <c r="AT275" s="67">
        <f t="shared" si="620"/>
        <v>715</v>
      </c>
      <c r="AU275" s="67">
        <f t="shared" si="620"/>
        <v>717</v>
      </c>
      <c r="AV275" s="67">
        <f t="shared" si="620"/>
        <v>702</v>
      </c>
      <c r="AW275" s="67">
        <f t="shared" ref="AW275:BB275" si="621">SUM(AW271:AW274)</f>
        <v>698</v>
      </c>
      <c r="AX275" s="67">
        <f t="shared" si="621"/>
        <v>715</v>
      </c>
      <c r="AY275" s="67">
        <f t="shared" si="621"/>
        <v>697</v>
      </c>
      <c r="AZ275" s="67">
        <f t="shared" si="621"/>
        <v>672</v>
      </c>
      <c r="BA275" s="67">
        <f t="shared" si="621"/>
        <v>653</v>
      </c>
      <c r="BB275" s="67">
        <f t="shared" si="621"/>
        <v>653</v>
      </c>
      <c r="BC275" s="67">
        <f t="shared" ref="BC275:BH275" si="622">SUM(BC271:BC274)</f>
        <v>638</v>
      </c>
      <c r="BD275" s="94">
        <f t="shared" si="622"/>
        <v>639</v>
      </c>
      <c r="BE275" s="67">
        <f t="shared" si="622"/>
        <v>641</v>
      </c>
      <c r="BF275" s="67">
        <f t="shared" si="622"/>
        <v>635</v>
      </c>
      <c r="BG275" s="67">
        <f t="shared" si="622"/>
        <v>631</v>
      </c>
      <c r="BH275" s="67">
        <f t="shared" si="622"/>
        <v>619</v>
      </c>
      <c r="BI275" s="67">
        <f t="shared" ref="BI275:BN275" si="623">SUM(BI271:BI274)</f>
        <v>621</v>
      </c>
      <c r="BJ275" s="67">
        <f t="shared" si="623"/>
        <v>629</v>
      </c>
      <c r="BK275" s="67">
        <f t="shared" si="623"/>
        <v>636</v>
      </c>
      <c r="BL275" s="67">
        <f t="shared" si="623"/>
        <v>595</v>
      </c>
      <c r="BM275" s="67">
        <f t="shared" si="623"/>
        <v>592</v>
      </c>
      <c r="BN275" s="67">
        <f t="shared" si="623"/>
        <v>589</v>
      </c>
      <c r="BO275" s="67">
        <f>SUM(BO271:BO274)</f>
        <v>579</v>
      </c>
      <c r="BP275" s="67">
        <f>SUM(BP271:BP274)</f>
        <v>588</v>
      </c>
      <c r="BQ275" s="67">
        <f>SUM(BQ271:BQ274)</f>
        <v>586</v>
      </c>
      <c r="BR275" s="67">
        <f>SUM(BR271:BR274)</f>
        <v>578</v>
      </c>
      <c r="BS275" s="67">
        <f>SUM(BS271:BS274)</f>
        <v>568</v>
      </c>
      <c r="BT275" s="94">
        <f t="shared" ref="BT275:BY275" si="624">SUM(BT271:BT274)</f>
        <v>568</v>
      </c>
      <c r="BU275" s="94">
        <f t="shared" si="624"/>
        <v>572</v>
      </c>
      <c r="BV275" s="94">
        <f t="shared" si="624"/>
        <v>575</v>
      </c>
      <c r="BW275" s="67">
        <f t="shared" si="624"/>
        <v>563</v>
      </c>
      <c r="BX275" s="67">
        <f t="shared" si="624"/>
        <v>557</v>
      </c>
      <c r="BY275" s="67">
        <f t="shared" si="624"/>
        <v>557</v>
      </c>
      <c r="BZ275" s="67">
        <f t="shared" ref="BZ275:CE275" si="625">SUM(BZ271:BZ274)</f>
        <v>554</v>
      </c>
      <c r="CA275" s="67">
        <f t="shared" si="625"/>
        <v>552</v>
      </c>
      <c r="CB275" s="67">
        <f t="shared" si="625"/>
        <v>561</v>
      </c>
      <c r="CC275" s="67">
        <f t="shared" si="625"/>
        <v>569</v>
      </c>
      <c r="CD275" s="67">
        <f t="shared" si="625"/>
        <v>563</v>
      </c>
      <c r="CE275" s="67">
        <f t="shared" si="625"/>
        <v>574</v>
      </c>
      <c r="CF275" s="67">
        <f t="shared" ref="CF275:CK275" si="626">SUM(CF271:CF274)</f>
        <v>582</v>
      </c>
      <c r="CG275" s="67">
        <f t="shared" si="626"/>
        <v>572</v>
      </c>
      <c r="CH275" s="67">
        <f t="shared" si="626"/>
        <v>575</v>
      </c>
      <c r="CI275" s="67">
        <f t="shared" si="626"/>
        <v>563</v>
      </c>
      <c r="CJ275" s="67">
        <f t="shared" si="626"/>
        <v>561</v>
      </c>
      <c r="CK275" s="67">
        <f t="shared" si="626"/>
        <v>563</v>
      </c>
      <c r="CL275" s="67">
        <f t="shared" ref="CL275:CQ275" si="627">SUM(CL271:CL274)</f>
        <v>566</v>
      </c>
      <c r="CM275" s="67">
        <f t="shared" si="627"/>
        <v>556</v>
      </c>
      <c r="CN275" s="67">
        <f t="shared" si="627"/>
        <v>561</v>
      </c>
      <c r="CO275" s="67">
        <f t="shared" si="627"/>
        <v>562</v>
      </c>
      <c r="CP275" s="67">
        <f t="shared" si="627"/>
        <v>571</v>
      </c>
      <c r="CQ275" s="67">
        <f t="shared" si="627"/>
        <v>572</v>
      </c>
      <c r="CR275" s="67">
        <f>SUM(CR271:CR274)</f>
        <v>577</v>
      </c>
      <c r="CS275" s="67">
        <f>SUM(CS271:CS274)</f>
        <v>579</v>
      </c>
      <c r="CT275" s="67">
        <f>SUM(CT271:CT274)</f>
        <v>612</v>
      </c>
      <c r="CU275" s="67">
        <v>616</v>
      </c>
      <c r="CV275" s="67">
        <f>SUM(CV271:CV274)</f>
        <v>608</v>
      </c>
      <c r="CW275" s="67">
        <f>SUM(CW271:CW274)</f>
        <v>605</v>
      </c>
      <c r="CX275" s="94">
        <f>SUM(CX271:CX274)</f>
        <v>607</v>
      </c>
      <c r="CY275" s="67">
        <f>SUM(CY271:CY274)</f>
        <v>601</v>
      </c>
      <c r="CZ275" s="67">
        <f>SUM(CZ271:CZ274)</f>
        <v>603</v>
      </c>
    </row>
    <row r="276" spans="1:104" s="14" customFormat="1" ht="13.15" customHeight="1" x14ac:dyDescent="0.2">
      <c r="A276" s="81" t="str">
        <f t="shared" si="615"/>
        <v>Shasta Regional Medical Center - Client ID H3280</v>
      </c>
      <c r="B276" s="81" t="str">
        <f>B275</f>
        <v>PRIME EPO PLAN (Self-Insured)</v>
      </c>
      <c r="C276" s="81"/>
      <c r="D276" s="20"/>
      <c r="E276" s="15"/>
      <c r="F276" s="12"/>
      <c r="G276" s="16"/>
      <c r="H276" s="21"/>
      <c r="I276" s="21"/>
      <c r="J276" s="21"/>
      <c r="K276" s="135"/>
      <c r="L276" s="135"/>
      <c r="M276" s="191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</row>
    <row r="277" spans="1:104" s="14" customFormat="1" ht="13.15" customHeight="1" x14ac:dyDescent="0.2">
      <c r="A277" s="81" t="str">
        <f t="shared" si="615"/>
        <v>Shasta Regional Medical Center - Client ID H3280</v>
      </c>
      <c r="B277" s="81" t="str">
        <f>D277</f>
        <v xml:space="preserve">PRIME VALUE PLAN (Self-Insured) </v>
      </c>
      <c r="C277" s="81" t="str">
        <f>A277&amp;B277&amp;F277</f>
        <v>Shasta Regional Medical Center - Client ID H3280PRIME VALUE PLAN (Self-Insured) EE</v>
      </c>
      <c r="D277" s="64" t="s">
        <v>22</v>
      </c>
      <c r="E277" s="65" t="str">
        <f>E4</f>
        <v>1/1/25 - 12/31/25</v>
      </c>
      <c r="F277" s="66" t="s">
        <v>11</v>
      </c>
      <c r="G277" s="165">
        <v>22</v>
      </c>
      <c r="H277" s="152">
        <v>518.77</v>
      </c>
      <c r="I277" s="152">
        <f>+H277-J277</f>
        <v>416.97999999999996</v>
      </c>
      <c r="J277" s="152">
        <v>101.79</v>
      </c>
      <c r="K277" s="27"/>
      <c r="L277" s="27"/>
      <c r="M277" s="160"/>
      <c r="N277" s="165">
        <v>13</v>
      </c>
      <c r="O277" s="165">
        <v>14</v>
      </c>
      <c r="P277" s="165">
        <v>14</v>
      </c>
      <c r="Q277" s="165">
        <v>14</v>
      </c>
      <c r="R277" s="165">
        <v>16</v>
      </c>
      <c r="S277" s="165">
        <v>15</v>
      </c>
      <c r="T277" s="165">
        <v>16</v>
      </c>
      <c r="U277" s="165">
        <v>16</v>
      </c>
      <c r="V277" s="165">
        <v>15</v>
      </c>
      <c r="W277" s="165">
        <v>15</v>
      </c>
      <c r="X277" s="165">
        <v>16</v>
      </c>
      <c r="Y277" s="165">
        <v>18</v>
      </c>
      <c r="Z277" s="165">
        <v>19</v>
      </c>
      <c r="AA277" s="165">
        <v>18</v>
      </c>
      <c r="AB277" s="165">
        <v>18</v>
      </c>
      <c r="AC277" s="165">
        <v>15</v>
      </c>
      <c r="AD277" s="165">
        <v>15</v>
      </c>
      <c r="AE277" s="165">
        <v>15</v>
      </c>
      <c r="AF277" s="165">
        <v>18</v>
      </c>
      <c r="AG277" s="165">
        <v>18</v>
      </c>
      <c r="AH277" s="165">
        <v>15</v>
      </c>
      <c r="AI277" s="165">
        <v>14</v>
      </c>
      <c r="AJ277" s="165">
        <v>15</v>
      </c>
      <c r="AK277" s="165">
        <v>15</v>
      </c>
      <c r="AL277" s="165">
        <v>17</v>
      </c>
      <c r="AM277" s="165">
        <v>20</v>
      </c>
      <c r="AN277" s="165">
        <v>20</v>
      </c>
      <c r="AO277" s="165">
        <v>21</v>
      </c>
      <c r="AP277" s="165">
        <v>20</v>
      </c>
      <c r="AQ277" s="165">
        <v>19</v>
      </c>
      <c r="AR277" s="165">
        <v>19</v>
      </c>
      <c r="AS277" s="165">
        <v>21</v>
      </c>
      <c r="AT277" s="165">
        <v>21</v>
      </c>
      <c r="AU277" s="165">
        <v>21</v>
      </c>
      <c r="AV277" s="165">
        <v>21</v>
      </c>
      <c r="AW277" s="165">
        <v>21</v>
      </c>
      <c r="AX277" s="165">
        <v>26</v>
      </c>
      <c r="AY277" s="165">
        <v>24</v>
      </c>
      <c r="AZ277" s="165">
        <v>25</v>
      </c>
      <c r="BA277" s="165">
        <v>25</v>
      </c>
      <c r="BB277" s="165">
        <v>24</v>
      </c>
      <c r="BC277" s="165">
        <v>21</v>
      </c>
      <c r="BD277" s="240">
        <v>20</v>
      </c>
      <c r="BE277" s="165">
        <v>19</v>
      </c>
      <c r="BF277" s="165">
        <v>18</v>
      </c>
      <c r="BG277" s="165">
        <v>16</v>
      </c>
      <c r="BH277" s="165">
        <v>16</v>
      </c>
      <c r="BI277" s="165">
        <v>15</v>
      </c>
      <c r="BJ277" s="165">
        <v>19</v>
      </c>
      <c r="BK277" s="165">
        <v>18</v>
      </c>
      <c r="BL277" s="165">
        <v>19</v>
      </c>
      <c r="BM277" s="165">
        <v>19</v>
      </c>
      <c r="BN277" s="165">
        <v>19</v>
      </c>
      <c r="BO277" s="165">
        <v>18</v>
      </c>
      <c r="BP277" s="165">
        <v>19</v>
      </c>
      <c r="BQ277" s="165">
        <v>19</v>
      </c>
      <c r="BR277" s="165">
        <v>17</v>
      </c>
      <c r="BS277" s="165">
        <v>18</v>
      </c>
      <c r="BT277" s="240">
        <v>17</v>
      </c>
      <c r="BU277" s="240">
        <v>18</v>
      </c>
      <c r="BV277" s="240">
        <v>22</v>
      </c>
      <c r="BW277" s="165">
        <v>22</v>
      </c>
      <c r="BX277" s="165">
        <v>20</v>
      </c>
      <c r="BY277" s="165">
        <v>20</v>
      </c>
      <c r="BZ277" s="165">
        <v>22</v>
      </c>
      <c r="CA277" s="165">
        <v>21</v>
      </c>
      <c r="CB277" s="165">
        <v>20</v>
      </c>
      <c r="CC277" s="165">
        <v>19</v>
      </c>
      <c r="CD277" s="165">
        <v>17</v>
      </c>
      <c r="CE277" s="165">
        <v>17</v>
      </c>
      <c r="CF277" s="165">
        <v>17</v>
      </c>
      <c r="CG277" s="165">
        <v>17</v>
      </c>
      <c r="CH277" s="165">
        <v>22</v>
      </c>
      <c r="CI277" s="165">
        <v>21</v>
      </c>
      <c r="CJ277" s="165">
        <v>17</v>
      </c>
      <c r="CK277" s="165">
        <v>17</v>
      </c>
      <c r="CL277" s="165">
        <v>19</v>
      </c>
      <c r="CM277" s="165">
        <v>19</v>
      </c>
      <c r="CN277" s="165">
        <v>18</v>
      </c>
      <c r="CO277" s="165">
        <v>18</v>
      </c>
      <c r="CP277" s="165">
        <v>19</v>
      </c>
      <c r="CQ277" s="165">
        <v>18</v>
      </c>
      <c r="CR277" s="165">
        <v>22</v>
      </c>
      <c r="CS277" s="165">
        <v>22</v>
      </c>
      <c r="CT277" s="165">
        <v>22</v>
      </c>
      <c r="CU277" s="165">
        <v>22</v>
      </c>
      <c r="CV277" s="165">
        <v>22</v>
      </c>
      <c r="CW277" s="165">
        <v>20</v>
      </c>
      <c r="CX277" s="323">
        <v>19</v>
      </c>
      <c r="CY277" s="165">
        <v>20</v>
      </c>
      <c r="CZ277" s="165">
        <v>22</v>
      </c>
    </row>
    <row r="278" spans="1:104" s="14" customFormat="1" ht="13.15" customHeight="1" x14ac:dyDescent="0.2">
      <c r="A278" s="81" t="str">
        <f t="shared" si="615"/>
        <v>Shasta Regional Medical Center - Client ID H3280</v>
      </c>
      <c r="B278" s="81" t="str">
        <f t="shared" ref="B278:B286" si="628">B277</f>
        <v xml:space="preserve">PRIME VALUE PLAN (Self-Insured) </v>
      </c>
      <c r="C278" s="81" t="str">
        <f>A278&amp;B278&amp;F278</f>
        <v>Shasta Regional Medical Center - Client ID H3280PRIME VALUE PLAN (Self-Insured) EE &amp; Spouse</v>
      </c>
      <c r="D278" s="22"/>
      <c r="E278" s="15"/>
      <c r="F278" s="66" t="s">
        <v>18</v>
      </c>
      <c r="G278" s="165">
        <v>2</v>
      </c>
      <c r="H278" s="152">
        <v>1037.57</v>
      </c>
      <c r="I278" s="152">
        <f>+H278-J278</f>
        <v>799.78</v>
      </c>
      <c r="J278" s="152">
        <v>237.79</v>
      </c>
      <c r="K278" s="27"/>
      <c r="L278" s="27"/>
      <c r="M278" s="160"/>
      <c r="N278" s="165">
        <v>2</v>
      </c>
      <c r="O278" s="165">
        <v>2</v>
      </c>
      <c r="P278" s="165">
        <v>2</v>
      </c>
      <c r="Q278" s="165">
        <v>2</v>
      </c>
      <c r="R278" s="165">
        <v>2</v>
      </c>
      <c r="S278" s="165">
        <v>2</v>
      </c>
      <c r="T278" s="165">
        <v>2</v>
      </c>
      <c r="U278" s="165">
        <v>2</v>
      </c>
      <c r="V278" s="165">
        <v>2</v>
      </c>
      <c r="W278" s="165">
        <v>2</v>
      </c>
      <c r="X278" s="165">
        <v>2</v>
      </c>
      <c r="Y278" s="165">
        <v>2</v>
      </c>
      <c r="Z278" s="165">
        <v>1</v>
      </c>
      <c r="AA278" s="165">
        <v>1</v>
      </c>
      <c r="AB278" s="165">
        <v>1</v>
      </c>
      <c r="AC278" s="165">
        <v>1</v>
      </c>
      <c r="AD278" s="165">
        <v>1</v>
      </c>
      <c r="AE278" s="165">
        <v>2</v>
      </c>
      <c r="AF278" s="165">
        <v>2</v>
      </c>
      <c r="AG278" s="165">
        <v>2</v>
      </c>
      <c r="AH278" s="165">
        <v>1</v>
      </c>
      <c r="AI278" s="165">
        <v>1</v>
      </c>
      <c r="AJ278" s="165">
        <v>1</v>
      </c>
      <c r="AK278" s="165">
        <v>1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240">
        <v>0</v>
      </c>
      <c r="BE278" s="165">
        <v>1</v>
      </c>
      <c r="BF278" s="165">
        <v>1</v>
      </c>
      <c r="BG278" s="165">
        <v>1</v>
      </c>
      <c r="BH278" s="165">
        <v>1</v>
      </c>
      <c r="BI278" s="165">
        <v>1</v>
      </c>
      <c r="BJ278" s="165">
        <v>1</v>
      </c>
      <c r="BK278" s="165">
        <v>3</v>
      </c>
      <c r="BL278" s="165">
        <v>4</v>
      </c>
      <c r="BM278" s="165">
        <v>4</v>
      </c>
      <c r="BN278" s="165">
        <v>4</v>
      </c>
      <c r="BO278" s="165">
        <v>4</v>
      </c>
      <c r="BP278" s="165">
        <v>4</v>
      </c>
      <c r="BQ278" s="165">
        <v>4</v>
      </c>
      <c r="BR278" s="165">
        <v>4</v>
      </c>
      <c r="BS278" s="165">
        <v>4</v>
      </c>
      <c r="BT278" s="240">
        <v>4</v>
      </c>
      <c r="BU278" s="240">
        <v>3</v>
      </c>
      <c r="BV278" s="240">
        <v>4</v>
      </c>
      <c r="BW278" s="165">
        <v>3</v>
      </c>
      <c r="BX278" s="165">
        <v>3</v>
      </c>
      <c r="BY278" s="165">
        <v>3</v>
      </c>
      <c r="BZ278" s="165">
        <v>2</v>
      </c>
      <c r="CA278" s="165">
        <v>2</v>
      </c>
      <c r="CB278" s="165">
        <v>2</v>
      </c>
      <c r="CC278" s="165">
        <v>2</v>
      </c>
      <c r="CD278" s="165">
        <v>2</v>
      </c>
      <c r="CE278" s="165">
        <v>1</v>
      </c>
      <c r="CF278" s="165">
        <v>1</v>
      </c>
      <c r="CG278" s="165">
        <v>1</v>
      </c>
      <c r="CH278" s="165">
        <v>1</v>
      </c>
      <c r="CI278" s="165">
        <v>1</v>
      </c>
      <c r="CJ278" s="165">
        <v>1</v>
      </c>
      <c r="CK278" s="165">
        <v>1</v>
      </c>
      <c r="CL278" s="165">
        <v>1</v>
      </c>
      <c r="CM278" s="165">
        <v>1</v>
      </c>
      <c r="CN278" s="165">
        <v>1</v>
      </c>
      <c r="CO278" s="165">
        <v>2</v>
      </c>
      <c r="CP278" s="165">
        <v>2</v>
      </c>
      <c r="CQ278" s="165">
        <v>2</v>
      </c>
      <c r="CR278" s="165">
        <v>2</v>
      </c>
      <c r="CS278" s="165">
        <v>2</v>
      </c>
      <c r="CT278" s="165">
        <v>1</v>
      </c>
      <c r="CU278" s="165">
        <v>2</v>
      </c>
      <c r="CV278" s="165">
        <v>2</v>
      </c>
      <c r="CW278" s="165">
        <v>1</v>
      </c>
      <c r="CX278" s="323">
        <v>1</v>
      </c>
      <c r="CY278" s="165">
        <v>2</v>
      </c>
      <c r="CZ278" s="165">
        <v>2</v>
      </c>
    </row>
    <row r="279" spans="1:104" s="14" customFormat="1" ht="13.15" customHeight="1" x14ac:dyDescent="0.2">
      <c r="A279" s="81" t="str">
        <f t="shared" si="615"/>
        <v>Shasta Regional Medical Center - Client ID H3280</v>
      </c>
      <c r="B279" s="81" t="str">
        <f t="shared" si="628"/>
        <v xml:space="preserve">PRIME VALUE PLAN (Self-Insured) </v>
      </c>
      <c r="C279" s="81" t="str">
        <f>A279&amp;B279&amp;F279</f>
        <v>Shasta Regional Medical Center - Client ID H3280PRIME VALUE PLAN (Self-Insured) EE &amp; Child(ren)</v>
      </c>
      <c r="D279" s="22"/>
      <c r="E279" s="15"/>
      <c r="F279" s="66" t="s">
        <v>19</v>
      </c>
      <c r="G279" s="165">
        <v>5</v>
      </c>
      <c r="H279" s="152">
        <v>933.8</v>
      </c>
      <c r="I279" s="152">
        <f>+H279-J279</f>
        <v>735.24</v>
      </c>
      <c r="J279" s="152">
        <v>198.56</v>
      </c>
      <c r="K279" s="27"/>
      <c r="L279" s="27"/>
      <c r="M279" s="160"/>
      <c r="N279" s="165">
        <v>4</v>
      </c>
      <c r="O279" s="165">
        <v>4</v>
      </c>
      <c r="P279" s="165">
        <v>4</v>
      </c>
      <c r="Q279" s="165">
        <v>5</v>
      </c>
      <c r="R279" s="165">
        <v>4</v>
      </c>
      <c r="S279" s="165">
        <v>4</v>
      </c>
      <c r="T279" s="165">
        <v>4</v>
      </c>
      <c r="U279" s="165">
        <v>3</v>
      </c>
      <c r="V279" s="165">
        <v>3</v>
      </c>
      <c r="W279" s="165">
        <v>3</v>
      </c>
      <c r="X279" s="165">
        <v>3</v>
      </c>
      <c r="Y279" s="165">
        <v>3</v>
      </c>
      <c r="Z279" s="165">
        <v>0</v>
      </c>
      <c r="AA279" s="165">
        <v>1</v>
      </c>
      <c r="AB279" s="165">
        <v>1</v>
      </c>
      <c r="AC279" s="165">
        <v>2</v>
      </c>
      <c r="AD279" s="165">
        <v>2</v>
      </c>
      <c r="AE279" s="165">
        <v>2</v>
      </c>
      <c r="AF279" s="165">
        <v>2</v>
      </c>
      <c r="AG279" s="165">
        <v>2</v>
      </c>
      <c r="AH279" s="165">
        <v>2</v>
      </c>
      <c r="AI279" s="165">
        <v>2</v>
      </c>
      <c r="AJ279" s="165">
        <v>2</v>
      </c>
      <c r="AK279" s="165">
        <v>3</v>
      </c>
      <c r="AL279" s="165">
        <v>2</v>
      </c>
      <c r="AM279" s="165">
        <v>2</v>
      </c>
      <c r="AN279" s="165">
        <v>2</v>
      </c>
      <c r="AO279" s="165">
        <v>1</v>
      </c>
      <c r="AP279" s="165">
        <v>1</v>
      </c>
      <c r="AQ279" s="165">
        <v>3</v>
      </c>
      <c r="AR279" s="165">
        <v>3</v>
      </c>
      <c r="AS279" s="165">
        <v>4</v>
      </c>
      <c r="AT279" s="165">
        <v>4</v>
      </c>
      <c r="AU279" s="165">
        <v>4</v>
      </c>
      <c r="AV279" s="165">
        <v>4</v>
      </c>
      <c r="AW279" s="165">
        <v>4</v>
      </c>
      <c r="AX279" s="165">
        <v>4</v>
      </c>
      <c r="AY279" s="165">
        <v>3</v>
      </c>
      <c r="AZ279" s="165">
        <v>2</v>
      </c>
      <c r="BA279" s="165">
        <v>2</v>
      </c>
      <c r="BB279" s="165">
        <v>2</v>
      </c>
      <c r="BC279" s="165">
        <v>3</v>
      </c>
      <c r="BD279" s="240">
        <v>3</v>
      </c>
      <c r="BE279" s="165">
        <v>4</v>
      </c>
      <c r="BF279" s="165">
        <v>3</v>
      </c>
      <c r="BG279" s="165">
        <v>2</v>
      </c>
      <c r="BH279" s="165">
        <v>2</v>
      </c>
      <c r="BI279" s="165">
        <v>1</v>
      </c>
      <c r="BJ279" s="165">
        <v>1</v>
      </c>
      <c r="BK279" s="165">
        <v>2</v>
      </c>
      <c r="BL279" s="165">
        <v>2</v>
      </c>
      <c r="BM279" s="165">
        <v>3</v>
      </c>
      <c r="BN279" s="165">
        <v>4</v>
      </c>
      <c r="BO279" s="165">
        <v>4</v>
      </c>
      <c r="BP279" s="165">
        <v>4</v>
      </c>
      <c r="BQ279" s="165">
        <v>3</v>
      </c>
      <c r="BR279" s="165">
        <v>3</v>
      </c>
      <c r="BS279" s="165">
        <v>3</v>
      </c>
      <c r="BT279" s="240">
        <v>5</v>
      </c>
      <c r="BU279" s="240">
        <v>5</v>
      </c>
      <c r="BV279" s="240">
        <v>6</v>
      </c>
      <c r="BW279" s="165">
        <v>7</v>
      </c>
      <c r="BX279" s="165">
        <v>7</v>
      </c>
      <c r="BY279" s="165">
        <v>7</v>
      </c>
      <c r="BZ279" s="165">
        <v>7</v>
      </c>
      <c r="CA279" s="165">
        <v>7</v>
      </c>
      <c r="CB279" s="165">
        <v>7</v>
      </c>
      <c r="CC279" s="165">
        <v>6</v>
      </c>
      <c r="CD279" s="165">
        <v>5</v>
      </c>
      <c r="CE279" s="165">
        <v>4</v>
      </c>
      <c r="CF279" s="165">
        <v>4</v>
      </c>
      <c r="CG279" s="165">
        <v>5</v>
      </c>
      <c r="CH279" s="165">
        <v>6</v>
      </c>
      <c r="CI279" s="165">
        <v>6</v>
      </c>
      <c r="CJ279" s="165">
        <v>5</v>
      </c>
      <c r="CK279" s="165">
        <v>5</v>
      </c>
      <c r="CL279" s="165">
        <v>5</v>
      </c>
      <c r="CM279" s="165">
        <v>4</v>
      </c>
      <c r="CN279" s="165">
        <v>2</v>
      </c>
      <c r="CO279" s="165">
        <v>1</v>
      </c>
      <c r="CP279" s="165">
        <v>1</v>
      </c>
      <c r="CQ279" s="165">
        <v>1</v>
      </c>
      <c r="CR279" s="165">
        <v>1</v>
      </c>
      <c r="CS279" s="165">
        <v>1</v>
      </c>
      <c r="CT279" s="165">
        <v>3</v>
      </c>
      <c r="CU279" s="165">
        <v>1</v>
      </c>
      <c r="CV279" s="165">
        <v>2</v>
      </c>
      <c r="CW279" s="165">
        <v>2</v>
      </c>
      <c r="CX279" s="323">
        <v>3</v>
      </c>
      <c r="CY279" s="165">
        <v>3</v>
      </c>
      <c r="CZ279" s="165">
        <v>5</v>
      </c>
    </row>
    <row r="280" spans="1:104" s="14" customFormat="1" ht="13.15" customHeight="1" x14ac:dyDescent="0.2">
      <c r="A280" s="81" t="str">
        <f t="shared" si="615"/>
        <v>Shasta Regional Medical Center - Client ID H3280</v>
      </c>
      <c r="B280" s="81" t="str">
        <f t="shared" si="628"/>
        <v xml:space="preserve">PRIME VALUE PLAN (Self-Insured) </v>
      </c>
      <c r="C280" s="81" t="str">
        <f>A280&amp;B280&amp;F280</f>
        <v>Shasta Regional Medical Center - Client ID H3280PRIME VALUE PLAN (Self-Insured) EE &amp; Family</v>
      </c>
      <c r="D280" s="22"/>
      <c r="E280" s="15"/>
      <c r="F280" s="66" t="s">
        <v>12</v>
      </c>
      <c r="G280" s="165">
        <v>6</v>
      </c>
      <c r="H280" s="153">
        <v>1556.37</v>
      </c>
      <c r="I280" s="153">
        <f>+H280-J280</f>
        <v>1160.0899999999999</v>
      </c>
      <c r="J280" s="153">
        <v>396.28</v>
      </c>
      <c r="K280" s="134"/>
      <c r="L280" s="134"/>
      <c r="M280" s="160"/>
      <c r="N280" s="166">
        <v>1</v>
      </c>
      <c r="O280" s="166">
        <v>0</v>
      </c>
      <c r="P280" s="166">
        <v>0</v>
      </c>
      <c r="Q280" s="166">
        <v>0</v>
      </c>
      <c r="R280" s="166">
        <v>0</v>
      </c>
      <c r="S280" s="166">
        <v>0</v>
      </c>
      <c r="T280" s="166">
        <v>0</v>
      </c>
      <c r="U280" s="166">
        <v>0</v>
      </c>
      <c r="V280" s="166">
        <v>0</v>
      </c>
      <c r="W280" s="166">
        <v>0</v>
      </c>
      <c r="X280" s="166">
        <v>0</v>
      </c>
      <c r="Y280" s="166">
        <v>0</v>
      </c>
      <c r="Z280" s="166">
        <v>3</v>
      </c>
      <c r="AA280" s="166">
        <v>3</v>
      </c>
      <c r="AB280" s="166">
        <v>3</v>
      </c>
      <c r="AC280" s="166">
        <v>3</v>
      </c>
      <c r="AD280" s="166">
        <v>3</v>
      </c>
      <c r="AE280" s="166">
        <v>2</v>
      </c>
      <c r="AF280" s="166">
        <v>2</v>
      </c>
      <c r="AG280" s="166">
        <v>2</v>
      </c>
      <c r="AH280" s="166">
        <v>2</v>
      </c>
      <c r="AI280" s="166">
        <v>2</v>
      </c>
      <c r="AJ280" s="166">
        <v>2</v>
      </c>
      <c r="AK280" s="166">
        <v>2</v>
      </c>
      <c r="AL280" s="166">
        <v>2</v>
      </c>
      <c r="AM280" s="166">
        <v>4</v>
      </c>
      <c r="AN280" s="166">
        <v>5</v>
      </c>
      <c r="AO280" s="166">
        <v>5</v>
      </c>
      <c r="AP280" s="166">
        <v>5</v>
      </c>
      <c r="AQ280" s="166">
        <v>6</v>
      </c>
      <c r="AR280" s="166">
        <v>6</v>
      </c>
      <c r="AS280" s="166">
        <v>6</v>
      </c>
      <c r="AT280" s="166">
        <v>4</v>
      </c>
      <c r="AU280" s="166">
        <v>4</v>
      </c>
      <c r="AV280" s="166">
        <v>4</v>
      </c>
      <c r="AW280" s="166">
        <v>4</v>
      </c>
      <c r="AX280" s="166">
        <v>2</v>
      </c>
      <c r="AY280" s="166">
        <v>2</v>
      </c>
      <c r="AZ280" s="166">
        <v>3</v>
      </c>
      <c r="BA280" s="166">
        <v>2</v>
      </c>
      <c r="BB280" s="166">
        <v>2</v>
      </c>
      <c r="BC280" s="166">
        <v>3</v>
      </c>
      <c r="BD280" s="241">
        <v>3</v>
      </c>
      <c r="BE280" s="166">
        <v>4</v>
      </c>
      <c r="BF280" s="166">
        <v>4</v>
      </c>
      <c r="BG280" s="166">
        <v>4</v>
      </c>
      <c r="BH280" s="166">
        <v>4</v>
      </c>
      <c r="BI280" s="166">
        <v>4</v>
      </c>
      <c r="BJ280" s="166">
        <v>4</v>
      </c>
      <c r="BK280" s="166">
        <v>4</v>
      </c>
      <c r="BL280" s="166">
        <v>4</v>
      </c>
      <c r="BM280" s="166">
        <v>3</v>
      </c>
      <c r="BN280" s="166">
        <v>3</v>
      </c>
      <c r="BO280" s="166">
        <v>3</v>
      </c>
      <c r="BP280" s="166">
        <v>3</v>
      </c>
      <c r="BQ280" s="166">
        <v>3</v>
      </c>
      <c r="BR280" s="166">
        <v>3</v>
      </c>
      <c r="BS280" s="166">
        <v>3</v>
      </c>
      <c r="BT280" s="240">
        <v>3</v>
      </c>
      <c r="BU280" s="240">
        <v>3</v>
      </c>
      <c r="BV280" s="240">
        <v>4</v>
      </c>
      <c r="BW280" s="165">
        <v>4</v>
      </c>
      <c r="BX280" s="165">
        <v>5</v>
      </c>
      <c r="BY280" s="165">
        <v>5</v>
      </c>
      <c r="BZ280" s="165">
        <v>5</v>
      </c>
      <c r="CA280" s="165">
        <v>5</v>
      </c>
      <c r="CB280" s="165">
        <v>3</v>
      </c>
      <c r="CC280" s="165">
        <v>3</v>
      </c>
      <c r="CD280" s="165">
        <v>3</v>
      </c>
      <c r="CE280" s="165">
        <v>2</v>
      </c>
      <c r="CF280" s="165">
        <v>2</v>
      </c>
      <c r="CG280" s="165">
        <v>3</v>
      </c>
      <c r="CH280" s="165">
        <v>3</v>
      </c>
      <c r="CI280" s="165">
        <v>3</v>
      </c>
      <c r="CJ280" s="165">
        <v>3</v>
      </c>
      <c r="CK280" s="165">
        <v>4</v>
      </c>
      <c r="CL280" s="165">
        <v>3</v>
      </c>
      <c r="CM280" s="165">
        <v>2</v>
      </c>
      <c r="CN280" s="165">
        <v>2</v>
      </c>
      <c r="CO280" s="165">
        <v>4</v>
      </c>
      <c r="CP280" s="165">
        <v>5</v>
      </c>
      <c r="CQ280" s="165">
        <v>5</v>
      </c>
      <c r="CR280" s="165">
        <v>5</v>
      </c>
      <c r="CS280" s="165">
        <v>5</v>
      </c>
      <c r="CT280" s="165">
        <v>5</v>
      </c>
      <c r="CU280" s="165">
        <v>6</v>
      </c>
      <c r="CV280" s="165">
        <v>7</v>
      </c>
      <c r="CW280" s="165">
        <v>7</v>
      </c>
      <c r="CX280" s="323">
        <v>6</v>
      </c>
      <c r="CY280" s="165">
        <v>6</v>
      </c>
      <c r="CZ280" s="165">
        <v>6</v>
      </c>
    </row>
    <row r="281" spans="1:104" s="14" customFormat="1" ht="13.15" customHeight="1" x14ac:dyDescent="0.2">
      <c r="A281" s="81" t="str">
        <f t="shared" si="615"/>
        <v>Shasta Regional Medical Center - Client ID H3280</v>
      </c>
      <c r="B281" s="81" t="str">
        <f t="shared" si="628"/>
        <v xml:space="preserve">PRIME VALUE PLAN (Self-Insured) </v>
      </c>
      <c r="C281" s="81"/>
      <c r="D281" s="20"/>
      <c r="E281" s="15"/>
      <c r="F281" s="69" t="s">
        <v>7</v>
      </c>
      <c r="G281" s="67">
        <f>SUM(G277:G280)</f>
        <v>35</v>
      </c>
      <c r="H281" s="70">
        <f>SUMPRODUCT(H277:H280,$G277:$G280)</f>
        <v>27495.299999999996</v>
      </c>
      <c r="I281" s="70">
        <f>SUMPRODUCT(I277:I280,$G277:$G280)</f>
        <v>21409.86</v>
      </c>
      <c r="J281" s="70">
        <f>SUMPRODUCT(J277:J280,$G277:$G280)</f>
        <v>6085.4400000000005</v>
      </c>
      <c r="K281" s="34"/>
      <c r="L281" s="34"/>
      <c r="M281" s="190"/>
      <c r="N281" s="67">
        <v>20</v>
      </c>
      <c r="O281" s="67">
        <v>20</v>
      </c>
      <c r="P281" s="67">
        <v>20</v>
      </c>
      <c r="Q281" s="67">
        <v>21</v>
      </c>
      <c r="R281" s="67">
        <v>22</v>
      </c>
      <c r="S281" s="67">
        <f t="shared" ref="S281:X281" si="629">SUM(S277:S280)</f>
        <v>21</v>
      </c>
      <c r="T281" s="67">
        <f t="shared" si="629"/>
        <v>22</v>
      </c>
      <c r="U281" s="67">
        <f t="shared" si="629"/>
        <v>21</v>
      </c>
      <c r="V281" s="67">
        <f t="shared" si="629"/>
        <v>20</v>
      </c>
      <c r="W281" s="67">
        <f t="shared" si="629"/>
        <v>20</v>
      </c>
      <c r="X281" s="67">
        <f t="shared" si="629"/>
        <v>21</v>
      </c>
      <c r="Y281" s="67">
        <f t="shared" ref="Y281:AD281" si="630">SUM(Y277:Y280)</f>
        <v>23</v>
      </c>
      <c r="Z281" s="67">
        <f t="shared" si="630"/>
        <v>23</v>
      </c>
      <c r="AA281" s="67">
        <f t="shared" si="630"/>
        <v>23</v>
      </c>
      <c r="AB281" s="67">
        <f t="shared" si="630"/>
        <v>23</v>
      </c>
      <c r="AC281" s="67">
        <f t="shared" si="630"/>
        <v>21</v>
      </c>
      <c r="AD281" s="67">
        <f t="shared" si="630"/>
        <v>21</v>
      </c>
      <c r="AE281" s="67">
        <f t="shared" ref="AE281:AJ281" si="631">SUM(AE277:AE280)</f>
        <v>21</v>
      </c>
      <c r="AF281" s="67">
        <f t="shared" si="631"/>
        <v>24</v>
      </c>
      <c r="AG281" s="67">
        <f t="shared" si="631"/>
        <v>24</v>
      </c>
      <c r="AH281" s="67">
        <f t="shared" si="631"/>
        <v>20</v>
      </c>
      <c r="AI281" s="67">
        <f t="shared" si="631"/>
        <v>19</v>
      </c>
      <c r="AJ281" s="67">
        <f t="shared" si="631"/>
        <v>20</v>
      </c>
      <c r="AK281" s="67">
        <f t="shared" ref="AK281:AP281" si="632">SUM(AK277:AK280)</f>
        <v>21</v>
      </c>
      <c r="AL281" s="67">
        <f t="shared" si="632"/>
        <v>21</v>
      </c>
      <c r="AM281" s="67">
        <f t="shared" si="632"/>
        <v>26</v>
      </c>
      <c r="AN281" s="67">
        <f t="shared" si="632"/>
        <v>27</v>
      </c>
      <c r="AO281" s="67">
        <f t="shared" si="632"/>
        <v>27</v>
      </c>
      <c r="AP281" s="67">
        <f t="shared" si="632"/>
        <v>26</v>
      </c>
      <c r="AQ281" s="67">
        <f t="shared" ref="AQ281:AV281" si="633">SUM(AQ277:AQ280)</f>
        <v>28</v>
      </c>
      <c r="AR281" s="67">
        <f t="shared" si="633"/>
        <v>28</v>
      </c>
      <c r="AS281" s="67">
        <f t="shared" si="633"/>
        <v>31</v>
      </c>
      <c r="AT281" s="67">
        <f t="shared" si="633"/>
        <v>29</v>
      </c>
      <c r="AU281" s="67">
        <f t="shared" si="633"/>
        <v>29</v>
      </c>
      <c r="AV281" s="67">
        <f t="shared" si="633"/>
        <v>29</v>
      </c>
      <c r="AW281" s="67">
        <f t="shared" ref="AW281:BB281" si="634">SUM(AW277:AW280)</f>
        <v>29</v>
      </c>
      <c r="AX281" s="67">
        <f t="shared" si="634"/>
        <v>32</v>
      </c>
      <c r="AY281" s="67">
        <f t="shared" si="634"/>
        <v>29</v>
      </c>
      <c r="AZ281" s="67">
        <f t="shared" si="634"/>
        <v>30</v>
      </c>
      <c r="BA281" s="67">
        <f t="shared" si="634"/>
        <v>29</v>
      </c>
      <c r="BB281" s="67">
        <f t="shared" si="634"/>
        <v>28</v>
      </c>
      <c r="BC281" s="67">
        <f t="shared" ref="BC281:BH281" si="635">SUM(BC277:BC280)</f>
        <v>27</v>
      </c>
      <c r="BD281" s="94">
        <f t="shared" si="635"/>
        <v>26</v>
      </c>
      <c r="BE281" s="67">
        <f t="shared" si="635"/>
        <v>28</v>
      </c>
      <c r="BF281" s="67">
        <f t="shared" si="635"/>
        <v>26</v>
      </c>
      <c r="BG281" s="67">
        <f t="shared" si="635"/>
        <v>23</v>
      </c>
      <c r="BH281" s="67">
        <f t="shared" si="635"/>
        <v>23</v>
      </c>
      <c r="BI281" s="67">
        <f t="shared" ref="BI281:BN281" si="636">SUM(BI277:BI280)</f>
        <v>21</v>
      </c>
      <c r="BJ281" s="67">
        <f t="shared" si="636"/>
        <v>25</v>
      </c>
      <c r="BK281" s="67">
        <f t="shared" si="636"/>
        <v>27</v>
      </c>
      <c r="BL281" s="67">
        <f t="shared" si="636"/>
        <v>29</v>
      </c>
      <c r="BM281" s="67">
        <f t="shared" si="636"/>
        <v>29</v>
      </c>
      <c r="BN281" s="67">
        <f t="shared" si="636"/>
        <v>30</v>
      </c>
      <c r="BO281" s="67">
        <f>SUM(BO277:BO280)</f>
        <v>29</v>
      </c>
      <c r="BP281" s="67">
        <f>SUM(BP277:BP280)</f>
        <v>30</v>
      </c>
      <c r="BQ281" s="67">
        <f>SUM(BQ277:BQ280)</f>
        <v>29</v>
      </c>
      <c r="BR281" s="67">
        <f>SUM(BR277:BR280)</f>
        <v>27</v>
      </c>
      <c r="BS281" s="67">
        <f>SUM(BS277:BS280)</f>
        <v>28</v>
      </c>
      <c r="BT281" s="94">
        <f t="shared" ref="BT281:BY281" si="637">SUM(BT277:BT280)</f>
        <v>29</v>
      </c>
      <c r="BU281" s="94">
        <f t="shared" si="637"/>
        <v>29</v>
      </c>
      <c r="BV281" s="94">
        <f t="shared" si="637"/>
        <v>36</v>
      </c>
      <c r="BW281" s="67">
        <f t="shared" si="637"/>
        <v>36</v>
      </c>
      <c r="BX281" s="67">
        <f t="shared" si="637"/>
        <v>35</v>
      </c>
      <c r="BY281" s="67">
        <f t="shared" si="637"/>
        <v>35</v>
      </c>
      <c r="BZ281" s="67">
        <f t="shared" ref="BZ281:CE281" si="638">SUM(BZ277:BZ280)</f>
        <v>36</v>
      </c>
      <c r="CA281" s="67">
        <f t="shared" si="638"/>
        <v>35</v>
      </c>
      <c r="CB281" s="67">
        <f t="shared" si="638"/>
        <v>32</v>
      </c>
      <c r="CC281" s="67">
        <f t="shared" si="638"/>
        <v>30</v>
      </c>
      <c r="CD281" s="67">
        <f t="shared" si="638"/>
        <v>27</v>
      </c>
      <c r="CE281" s="67">
        <f t="shared" si="638"/>
        <v>24</v>
      </c>
      <c r="CF281" s="67">
        <f t="shared" ref="CF281:CK281" si="639">SUM(CF277:CF280)</f>
        <v>24</v>
      </c>
      <c r="CG281" s="67">
        <f t="shared" si="639"/>
        <v>26</v>
      </c>
      <c r="CH281" s="67">
        <f t="shared" si="639"/>
        <v>32</v>
      </c>
      <c r="CI281" s="67">
        <f t="shared" si="639"/>
        <v>31</v>
      </c>
      <c r="CJ281" s="67">
        <f t="shared" si="639"/>
        <v>26</v>
      </c>
      <c r="CK281" s="67">
        <f t="shared" si="639"/>
        <v>27</v>
      </c>
      <c r="CL281" s="67">
        <f t="shared" ref="CL281:CQ281" si="640">SUM(CL277:CL280)</f>
        <v>28</v>
      </c>
      <c r="CM281" s="67">
        <f t="shared" si="640"/>
        <v>26</v>
      </c>
      <c r="CN281" s="67">
        <f t="shared" si="640"/>
        <v>23</v>
      </c>
      <c r="CO281" s="67">
        <f t="shared" si="640"/>
        <v>25</v>
      </c>
      <c r="CP281" s="67">
        <f t="shared" si="640"/>
        <v>27</v>
      </c>
      <c r="CQ281" s="67">
        <f t="shared" si="640"/>
        <v>26</v>
      </c>
      <c r="CR281" s="67">
        <f>SUM(CR277:CR280)</f>
        <v>30</v>
      </c>
      <c r="CS281" s="67">
        <f>SUM(CS277:CS280)</f>
        <v>30</v>
      </c>
      <c r="CT281" s="67">
        <f>SUM(CT277:CT280)</f>
        <v>31</v>
      </c>
      <c r="CU281" s="67">
        <v>31</v>
      </c>
      <c r="CV281" s="67">
        <f>SUM(CV277:CV280)</f>
        <v>33</v>
      </c>
      <c r="CW281" s="67">
        <f>SUM(CW277:CW280)</f>
        <v>30</v>
      </c>
      <c r="CX281" s="94">
        <f>SUM(CX277:CX280)</f>
        <v>29</v>
      </c>
      <c r="CY281" s="67">
        <f>SUM(CY277:CY280)</f>
        <v>31</v>
      </c>
      <c r="CZ281" s="67">
        <f>SUM(CZ277:CZ280)</f>
        <v>35</v>
      </c>
    </row>
    <row r="282" spans="1:104" s="14" customFormat="1" ht="13.15" customHeight="1" x14ac:dyDescent="0.2">
      <c r="A282" s="81" t="str">
        <f t="shared" si="615"/>
        <v>Shasta Regional Medical Center - Client ID H3280</v>
      </c>
      <c r="B282" s="81" t="str">
        <f t="shared" si="628"/>
        <v xml:space="preserve">PRIME VALUE PLAN (Self-Insured) </v>
      </c>
      <c r="C282" s="81"/>
      <c r="D282" s="20"/>
      <c r="E282" s="15"/>
      <c r="F282" s="12"/>
      <c r="G282" s="16"/>
      <c r="H282" s="21"/>
      <c r="I282" s="21"/>
      <c r="J282" s="21"/>
      <c r="K282" s="135"/>
      <c r="L282" s="135"/>
      <c r="M282" s="191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</row>
    <row r="283" spans="1:104" ht="13.15" customHeight="1" x14ac:dyDescent="0.2">
      <c r="A283" s="81" t="str">
        <f t="shared" si="615"/>
        <v>Shasta Regional Medical Center - Client ID H3280</v>
      </c>
      <c r="B283" s="81" t="str">
        <f t="shared" si="628"/>
        <v xml:space="preserve">PRIME VALUE PLAN (Self-Insured) </v>
      </c>
      <c r="D283" s="71" t="s">
        <v>8</v>
      </c>
      <c r="E283" s="72"/>
      <c r="F283" s="29" t="s">
        <v>10</v>
      </c>
      <c r="G283" s="30">
        <f>+G275+G281</f>
        <v>638</v>
      </c>
      <c r="H283" s="86">
        <f>H275+H281</f>
        <v>721917.29</v>
      </c>
      <c r="I283" s="86">
        <f>I275+I281</f>
        <v>665426.14</v>
      </c>
      <c r="J283" s="86">
        <f>J275+J281</f>
        <v>56491.15</v>
      </c>
      <c r="K283" s="136"/>
      <c r="L283" s="136"/>
      <c r="M283" s="192"/>
      <c r="N283" s="30">
        <v>669</v>
      </c>
      <c r="O283" s="30">
        <v>666</v>
      </c>
      <c r="P283" s="30">
        <v>668</v>
      </c>
      <c r="Q283" s="30">
        <v>674</v>
      </c>
      <c r="R283" s="30">
        <v>670</v>
      </c>
      <c r="S283" s="30">
        <f t="shared" ref="S283:X283" si="641">+S275+S281</f>
        <v>668</v>
      </c>
      <c r="T283" s="30">
        <f t="shared" si="641"/>
        <v>674</v>
      </c>
      <c r="U283" s="30">
        <f t="shared" si="641"/>
        <v>679</v>
      </c>
      <c r="V283" s="30">
        <f t="shared" si="641"/>
        <v>681</v>
      </c>
      <c r="W283" s="30">
        <f t="shared" si="641"/>
        <v>689</v>
      </c>
      <c r="X283" s="30">
        <f t="shared" si="641"/>
        <v>690</v>
      </c>
      <c r="Y283" s="30">
        <f t="shared" ref="Y283:AD283" si="642">+Y275+Y281</f>
        <v>694</v>
      </c>
      <c r="Z283" s="30">
        <f t="shared" si="642"/>
        <v>718</v>
      </c>
      <c r="AA283" s="30">
        <f t="shared" si="642"/>
        <v>712</v>
      </c>
      <c r="AB283" s="30">
        <f t="shared" si="642"/>
        <v>716</v>
      </c>
      <c r="AC283" s="30">
        <f t="shared" si="642"/>
        <v>722</v>
      </c>
      <c r="AD283" s="30">
        <f t="shared" si="642"/>
        <v>729</v>
      </c>
      <c r="AE283" s="30">
        <f t="shared" ref="AE283:AJ283" si="643">+AE275+AE281</f>
        <v>733</v>
      </c>
      <c r="AF283" s="30">
        <f t="shared" si="643"/>
        <v>738</v>
      </c>
      <c r="AG283" s="30">
        <f t="shared" si="643"/>
        <v>740</v>
      </c>
      <c r="AH283" s="30">
        <f t="shared" si="643"/>
        <v>749</v>
      </c>
      <c r="AI283" s="30">
        <f t="shared" si="643"/>
        <v>743</v>
      </c>
      <c r="AJ283" s="30">
        <f t="shared" si="643"/>
        <v>747</v>
      </c>
      <c r="AK283" s="30">
        <f t="shared" ref="AK283:AP283" si="644">+AK275+AK281</f>
        <v>746</v>
      </c>
      <c r="AL283" s="30">
        <f t="shared" si="644"/>
        <v>762</v>
      </c>
      <c r="AM283" s="30">
        <f t="shared" si="644"/>
        <v>771</v>
      </c>
      <c r="AN283" s="30">
        <f t="shared" si="644"/>
        <v>761</v>
      </c>
      <c r="AO283" s="30">
        <f t="shared" si="644"/>
        <v>766</v>
      </c>
      <c r="AP283" s="30">
        <f t="shared" si="644"/>
        <v>764</v>
      </c>
      <c r="AQ283" s="30">
        <f t="shared" ref="AQ283:AV283" si="645">+AQ275+AQ281</f>
        <v>766</v>
      </c>
      <c r="AR283" s="30">
        <f t="shared" si="645"/>
        <v>754</v>
      </c>
      <c r="AS283" s="30">
        <f t="shared" si="645"/>
        <v>754</v>
      </c>
      <c r="AT283" s="30">
        <f t="shared" si="645"/>
        <v>744</v>
      </c>
      <c r="AU283" s="30">
        <f t="shared" si="645"/>
        <v>746</v>
      </c>
      <c r="AV283" s="30">
        <f t="shared" si="645"/>
        <v>731</v>
      </c>
      <c r="AW283" s="30">
        <f t="shared" ref="AW283:BB283" si="646">+AW275+AW281</f>
        <v>727</v>
      </c>
      <c r="AX283" s="30">
        <f t="shared" si="646"/>
        <v>747</v>
      </c>
      <c r="AY283" s="30">
        <f t="shared" si="646"/>
        <v>726</v>
      </c>
      <c r="AZ283" s="30">
        <f t="shared" si="646"/>
        <v>702</v>
      </c>
      <c r="BA283" s="30">
        <f t="shared" si="646"/>
        <v>682</v>
      </c>
      <c r="BB283" s="30">
        <f t="shared" si="646"/>
        <v>681</v>
      </c>
      <c r="BC283" s="30">
        <f t="shared" ref="BC283:BH283" si="647">+BC275+BC281</f>
        <v>665</v>
      </c>
      <c r="BD283" s="30">
        <f t="shared" si="647"/>
        <v>665</v>
      </c>
      <c r="BE283" s="30">
        <f t="shared" si="647"/>
        <v>669</v>
      </c>
      <c r="BF283" s="30">
        <f t="shared" si="647"/>
        <v>661</v>
      </c>
      <c r="BG283" s="30">
        <f t="shared" si="647"/>
        <v>654</v>
      </c>
      <c r="BH283" s="30">
        <f t="shared" si="647"/>
        <v>642</v>
      </c>
      <c r="BI283" s="30">
        <f t="shared" ref="BI283:BN283" si="648">+BI275+BI281</f>
        <v>642</v>
      </c>
      <c r="BJ283" s="30">
        <f t="shared" si="648"/>
        <v>654</v>
      </c>
      <c r="BK283" s="30">
        <f t="shared" si="648"/>
        <v>663</v>
      </c>
      <c r="BL283" s="30">
        <f t="shared" si="648"/>
        <v>624</v>
      </c>
      <c r="BM283" s="30">
        <f t="shared" si="648"/>
        <v>621</v>
      </c>
      <c r="BN283" s="30">
        <f t="shared" si="648"/>
        <v>619</v>
      </c>
      <c r="BO283" s="30">
        <f>+BO275+BO281</f>
        <v>608</v>
      </c>
      <c r="BP283" s="30">
        <f>+BP275+BP281</f>
        <v>618</v>
      </c>
      <c r="BQ283" s="30">
        <f>+BQ275+BQ281</f>
        <v>615</v>
      </c>
      <c r="BR283" s="30">
        <f>+BR275+BR281</f>
        <v>605</v>
      </c>
      <c r="BS283" s="30">
        <f>+BS275+BS281</f>
        <v>596</v>
      </c>
      <c r="BT283" s="30">
        <f t="shared" ref="BT283:BY283" si="649">+BT275+BT281</f>
        <v>597</v>
      </c>
      <c r="BU283" s="30">
        <f t="shared" si="649"/>
        <v>601</v>
      </c>
      <c r="BV283" s="30">
        <f t="shared" si="649"/>
        <v>611</v>
      </c>
      <c r="BW283" s="30">
        <f t="shared" si="649"/>
        <v>599</v>
      </c>
      <c r="BX283" s="30">
        <f t="shared" si="649"/>
        <v>592</v>
      </c>
      <c r="BY283" s="30">
        <f t="shared" si="649"/>
        <v>592</v>
      </c>
      <c r="BZ283" s="30">
        <f t="shared" ref="BZ283:CE283" si="650">+BZ275+BZ281</f>
        <v>590</v>
      </c>
      <c r="CA283" s="30">
        <f t="shared" si="650"/>
        <v>587</v>
      </c>
      <c r="CB283" s="30">
        <f t="shared" si="650"/>
        <v>593</v>
      </c>
      <c r="CC283" s="30">
        <f t="shared" si="650"/>
        <v>599</v>
      </c>
      <c r="CD283" s="30">
        <f t="shared" si="650"/>
        <v>590</v>
      </c>
      <c r="CE283" s="30">
        <f t="shared" si="650"/>
        <v>598</v>
      </c>
      <c r="CF283" s="30">
        <f t="shared" ref="CF283:CK283" si="651">+CF275+CF281</f>
        <v>606</v>
      </c>
      <c r="CG283" s="30">
        <f t="shared" si="651"/>
        <v>598</v>
      </c>
      <c r="CH283" s="30">
        <f t="shared" si="651"/>
        <v>607</v>
      </c>
      <c r="CI283" s="30">
        <f t="shared" si="651"/>
        <v>594</v>
      </c>
      <c r="CJ283" s="30">
        <f t="shared" si="651"/>
        <v>587</v>
      </c>
      <c r="CK283" s="30">
        <f t="shared" si="651"/>
        <v>590</v>
      </c>
      <c r="CL283" s="30">
        <f t="shared" ref="CL283:CQ283" si="652">+CL275+CL281</f>
        <v>594</v>
      </c>
      <c r="CM283" s="30">
        <f t="shared" si="652"/>
        <v>582</v>
      </c>
      <c r="CN283" s="30">
        <f t="shared" si="652"/>
        <v>584</v>
      </c>
      <c r="CO283" s="30">
        <f t="shared" si="652"/>
        <v>587</v>
      </c>
      <c r="CP283" s="30">
        <f t="shared" si="652"/>
        <v>598</v>
      </c>
      <c r="CQ283" s="30">
        <f t="shared" si="652"/>
        <v>598</v>
      </c>
      <c r="CR283" s="30">
        <f>+CR275+CR281</f>
        <v>607</v>
      </c>
      <c r="CS283" s="30">
        <f>+CS275+CS281</f>
        <v>609</v>
      </c>
      <c r="CT283" s="30">
        <f>+CT275+CT281</f>
        <v>643</v>
      </c>
      <c r="CU283" s="30">
        <v>647</v>
      </c>
      <c r="CV283" s="30">
        <f>+CV275+CV281</f>
        <v>641</v>
      </c>
      <c r="CW283" s="30">
        <f>+CW275+CW281</f>
        <v>635</v>
      </c>
      <c r="CX283" s="30">
        <f>+CX275+CX281</f>
        <v>636</v>
      </c>
      <c r="CY283" s="30">
        <f>+CY275+CY281</f>
        <v>632</v>
      </c>
      <c r="CZ283" s="30">
        <f>+CZ275+CZ281</f>
        <v>638</v>
      </c>
    </row>
    <row r="284" spans="1:104" ht="13.15" customHeight="1" x14ac:dyDescent="0.2">
      <c r="A284" s="81" t="str">
        <f t="shared" si="615"/>
        <v>Shasta Regional Medical Center - Client ID H3280</v>
      </c>
      <c r="B284" s="81" t="str">
        <f t="shared" si="628"/>
        <v xml:space="preserve">PRIME VALUE PLAN (Self-Insured) </v>
      </c>
      <c r="D284" s="71" t="s">
        <v>9</v>
      </c>
      <c r="E284" s="29"/>
      <c r="F284" s="89"/>
      <c r="G284" s="30"/>
      <c r="H284" s="86">
        <f>H283*12</f>
        <v>8663007.4800000004</v>
      </c>
      <c r="I284" s="86">
        <f>I283*12</f>
        <v>7985113.6799999997</v>
      </c>
      <c r="J284" s="86">
        <f>J283*12</f>
        <v>677893.8</v>
      </c>
      <c r="K284" s="136"/>
      <c r="L284" s="136"/>
      <c r="M284" s="192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</row>
    <row r="285" spans="1:104" ht="13.15" customHeight="1" x14ac:dyDescent="0.2">
      <c r="A285" s="81" t="str">
        <f t="shared" si="615"/>
        <v>Shasta Regional Medical Center - Client ID H3280</v>
      </c>
      <c r="B285" s="81" t="str">
        <f t="shared" si="628"/>
        <v xml:space="preserve">PRIME VALUE PLAN (Self-Insured) </v>
      </c>
      <c r="D285" s="28"/>
      <c r="E285" s="90"/>
      <c r="F285" s="91"/>
      <c r="G285" s="91"/>
      <c r="H285" s="92"/>
      <c r="I285" s="92"/>
      <c r="J285" s="92"/>
      <c r="K285" s="132"/>
      <c r="L285" s="132"/>
      <c r="M285" s="193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</row>
    <row r="286" spans="1:104" s="83" customFormat="1" ht="13.15" customHeight="1" x14ac:dyDescent="0.2">
      <c r="A286" s="81" t="str">
        <f>D286</f>
        <v>Shasta Medical Group - Client ID H3285</v>
      </c>
      <c r="B286" s="81" t="str">
        <f t="shared" si="628"/>
        <v xml:space="preserve">PRIME VALUE PLAN (Self-Insured) </v>
      </c>
      <c r="C286" s="81"/>
      <c r="D286" s="76" t="s">
        <v>53</v>
      </c>
      <c r="E286" s="77"/>
      <c r="F286" s="78"/>
      <c r="G286" s="111"/>
      <c r="H286" s="80"/>
      <c r="I286" s="80"/>
      <c r="J286" s="47"/>
      <c r="K286" s="133"/>
      <c r="L286" s="133"/>
      <c r="M286" s="194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</row>
    <row r="287" spans="1:104" ht="13.15" customHeight="1" x14ac:dyDescent="0.2">
      <c r="A287" s="81" t="str">
        <f t="shared" ref="A287:A296" si="653">A286</f>
        <v>Shasta Medical Group - Client ID H3285</v>
      </c>
      <c r="B287" s="81" t="str">
        <f>D287</f>
        <v>PRIME EPO PLAN (Self-Insured)</v>
      </c>
      <c r="C287" s="81" t="str">
        <f>A287&amp;B287&amp;F287</f>
        <v>Shasta Medical Group - Client ID H3285PRIME EPO PLAN (Self-Insured)EE</v>
      </c>
      <c r="D287" s="64" t="str">
        <f>+$D$4</f>
        <v>PRIME EPO PLAN (Self-Insured)</v>
      </c>
      <c r="E287" s="65" t="str">
        <f>E4</f>
        <v>1/1/25 - 12/31/25</v>
      </c>
      <c r="F287" s="66" t="s">
        <v>11</v>
      </c>
      <c r="G287" s="165">
        <v>14</v>
      </c>
      <c r="H287" s="150">
        <v>671</v>
      </c>
      <c r="I287" s="152">
        <f>+H287-J287</f>
        <v>671</v>
      </c>
      <c r="J287" s="152">
        <v>0</v>
      </c>
      <c r="K287" s="27" t="e">
        <f>+"Total:"&amp;TEXT(H287/L287-1,"0.00%")&amp;"/ EE:"&amp;TEXT(J287/M287-1,"0.00%")</f>
        <v>#DIV/0!</v>
      </c>
      <c r="L287" s="27">
        <f>+[2]Legacy!E277</f>
        <v>563.91999999999996</v>
      </c>
      <c r="M287" s="27">
        <f>+[2]Legacy!G277</f>
        <v>0</v>
      </c>
      <c r="N287" s="165">
        <v>8</v>
      </c>
      <c r="O287" s="165">
        <v>7</v>
      </c>
      <c r="P287" s="165">
        <v>7</v>
      </c>
      <c r="Q287" s="165">
        <v>7</v>
      </c>
      <c r="R287" s="165">
        <v>6</v>
      </c>
      <c r="S287" s="165">
        <v>6</v>
      </c>
      <c r="T287" s="165">
        <v>5</v>
      </c>
      <c r="U287" s="165">
        <v>5</v>
      </c>
      <c r="V287" s="165">
        <v>5</v>
      </c>
      <c r="W287" s="165">
        <v>7</v>
      </c>
      <c r="X287" s="165">
        <v>7</v>
      </c>
      <c r="Y287" s="165">
        <v>7</v>
      </c>
      <c r="Z287" s="165">
        <v>5</v>
      </c>
      <c r="AA287" s="165">
        <v>7</v>
      </c>
      <c r="AB287" s="165">
        <v>7</v>
      </c>
      <c r="AC287" s="165">
        <v>7</v>
      </c>
      <c r="AD287" s="165">
        <v>7</v>
      </c>
      <c r="AE287" s="165">
        <v>8</v>
      </c>
      <c r="AF287" s="165">
        <v>8</v>
      </c>
      <c r="AG287" s="165">
        <v>10</v>
      </c>
      <c r="AH287" s="165">
        <v>10</v>
      </c>
      <c r="AI287" s="165">
        <v>9</v>
      </c>
      <c r="AJ287" s="165">
        <v>9</v>
      </c>
      <c r="AK287" s="165">
        <v>8</v>
      </c>
      <c r="AL287" s="165">
        <v>9</v>
      </c>
      <c r="AM287" s="165">
        <v>11</v>
      </c>
      <c r="AN287" s="165">
        <v>10</v>
      </c>
      <c r="AO287" s="165">
        <v>10</v>
      </c>
      <c r="AP287" s="165">
        <v>10</v>
      </c>
      <c r="AQ287" s="165">
        <v>10</v>
      </c>
      <c r="AR287" s="165">
        <v>10</v>
      </c>
      <c r="AS287" s="165">
        <v>9</v>
      </c>
      <c r="AT287" s="165">
        <v>9</v>
      </c>
      <c r="AU287" s="165">
        <v>9</v>
      </c>
      <c r="AV287" s="165">
        <v>9</v>
      </c>
      <c r="AW287" s="240">
        <v>9</v>
      </c>
      <c r="AX287" s="240">
        <v>9</v>
      </c>
      <c r="AY287" s="240">
        <v>9</v>
      </c>
      <c r="AZ287" s="240">
        <v>10</v>
      </c>
      <c r="BA287" s="240">
        <v>11</v>
      </c>
      <c r="BB287" s="240">
        <v>12</v>
      </c>
      <c r="BC287" s="240">
        <v>12</v>
      </c>
      <c r="BD287" s="240">
        <v>12</v>
      </c>
      <c r="BE287" s="240">
        <v>12</v>
      </c>
      <c r="BF287" s="240">
        <v>10</v>
      </c>
      <c r="BG287" s="240">
        <v>9</v>
      </c>
      <c r="BH287" s="240">
        <v>8</v>
      </c>
      <c r="BI287" s="240">
        <v>8</v>
      </c>
      <c r="BJ287" s="240">
        <v>8</v>
      </c>
      <c r="BK287" s="240">
        <v>9</v>
      </c>
      <c r="BL287" s="240">
        <v>11</v>
      </c>
      <c r="BM287" s="240">
        <v>11</v>
      </c>
      <c r="BN287" s="240">
        <v>10</v>
      </c>
      <c r="BO287" s="240">
        <v>10</v>
      </c>
      <c r="BP287" s="240">
        <v>10</v>
      </c>
      <c r="BQ287" s="240">
        <v>11</v>
      </c>
      <c r="BR287" s="240">
        <v>11</v>
      </c>
      <c r="BS287" s="240">
        <v>11</v>
      </c>
      <c r="BT287" s="240">
        <v>11</v>
      </c>
      <c r="BU287" s="240">
        <v>12</v>
      </c>
      <c r="BV287" s="240">
        <v>13</v>
      </c>
      <c r="BW287" s="165">
        <v>15</v>
      </c>
      <c r="BX287" s="165">
        <v>16</v>
      </c>
      <c r="BY287" s="165">
        <v>16</v>
      </c>
      <c r="BZ287" s="165">
        <v>16</v>
      </c>
      <c r="CA287" s="165">
        <v>16</v>
      </c>
      <c r="CB287" s="165">
        <v>15</v>
      </c>
      <c r="CC287" s="165">
        <v>16</v>
      </c>
      <c r="CD287" s="165">
        <v>16</v>
      </c>
      <c r="CE287" s="165">
        <v>14</v>
      </c>
      <c r="CF287" s="165">
        <v>14</v>
      </c>
      <c r="CG287" s="165">
        <v>15</v>
      </c>
      <c r="CH287" s="165">
        <v>15</v>
      </c>
      <c r="CI287" s="165">
        <v>17</v>
      </c>
      <c r="CJ287" s="165">
        <v>18</v>
      </c>
      <c r="CK287" s="165">
        <v>17</v>
      </c>
      <c r="CL287" s="165">
        <v>16</v>
      </c>
      <c r="CM287" s="165">
        <v>15</v>
      </c>
      <c r="CN287" s="165">
        <v>15</v>
      </c>
      <c r="CO287" s="165">
        <v>14</v>
      </c>
      <c r="CP287" s="165">
        <v>17</v>
      </c>
      <c r="CQ287" s="165">
        <v>16</v>
      </c>
      <c r="CR287" s="165">
        <v>17</v>
      </c>
      <c r="CS287" s="165">
        <v>17</v>
      </c>
      <c r="CT287" s="165">
        <v>17</v>
      </c>
      <c r="CU287" s="165">
        <v>18</v>
      </c>
      <c r="CV287" s="165">
        <v>17</v>
      </c>
      <c r="CW287" s="165">
        <v>16</v>
      </c>
      <c r="CX287" s="323">
        <v>16</v>
      </c>
      <c r="CY287" s="165">
        <v>15</v>
      </c>
      <c r="CZ287" s="165">
        <v>14</v>
      </c>
    </row>
    <row r="288" spans="1:104" ht="13.15" customHeight="1" x14ac:dyDescent="0.2">
      <c r="A288" s="81" t="str">
        <f t="shared" si="653"/>
        <v>Shasta Medical Group - Client ID H3285</v>
      </c>
      <c r="B288" s="81" t="str">
        <f>B287</f>
        <v>PRIME EPO PLAN (Self-Insured)</v>
      </c>
      <c r="C288" s="81" t="str">
        <f>A288&amp;B288&amp;F288</f>
        <v>Shasta Medical Group - Client ID H3285PRIME EPO PLAN (Self-Insured)EE &amp; Spouse</v>
      </c>
      <c r="D288" s="22"/>
      <c r="E288" s="15"/>
      <c r="F288" s="66" t="s">
        <v>18</v>
      </c>
      <c r="G288" s="165">
        <v>4</v>
      </c>
      <c r="H288" s="150">
        <v>1409.16</v>
      </c>
      <c r="I288" s="152">
        <f>+H288-J288</f>
        <v>1284.24</v>
      </c>
      <c r="J288" s="152">
        <v>124.92</v>
      </c>
      <c r="K288" s="27" t="str">
        <f>+"Total:"&amp;TEXT(H288/L288-1,"0.00%")&amp;"/ EE:"&amp;TEXT(J288/M288-1,"0.00%")</f>
        <v>Total:13.32%/ EE:0.00%</v>
      </c>
      <c r="L288" s="27">
        <f>+[2]Legacy!E278</f>
        <v>1243.5</v>
      </c>
      <c r="M288" s="27">
        <f>+[2]Legacy!G278</f>
        <v>124.92</v>
      </c>
      <c r="N288" s="165">
        <v>5</v>
      </c>
      <c r="O288" s="165">
        <v>6</v>
      </c>
      <c r="P288" s="165">
        <v>6</v>
      </c>
      <c r="Q288" s="165">
        <v>7</v>
      </c>
      <c r="R288" s="165">
        <v>7</v>
      </c>
      <c r="S288" s="165">
        <v>7</v>
      </c>
      <c r="T288" s="165">
        <v>4</v>
      </c>
      <c r="U288" s="165">
        <v>5</v>
      </c>
      <c r="V288" s="165">
        <v>5</v>
      </c>
      <c r="W288" s="165">
        <v>5</v>
      </c>
      <c r="X288" s="165">
        <v>5</v>
      </c>
      <c r="Y288" s="165">
        <v>5</v>
      </c>
      <c r="Z288" s="165">
        <v>7</v>
      </c>
      <c r="AA288" s="165">
        <v>7</v>
      </c>
      <c r="AB288" s="165">
        <v>8</v>
      </c>
      <c r="AC288" s="165">
        <v>8</v>
      </c>
      <c r="AD288" s="165">
        <v>8</v>
      </c>
      <c r="AE288" s="165">
        <v>8</v>
      </c>
      <c r="AF288" s="165">
        <v>8</v>
      </c>
      <c r="AG288" s="165">
        <v>7</v>
      </c>
      <c r="AH288" s="165">
        <v>7</v>
      </c>
      <c r="AI288" s="165">
        <v>8</v>
      </c>
      <c r="AJ288" s="165">
        <v>8</v>
      </c>
      <c r="AK288" s="165">
        <v>8</v>
      </c>
      <c r="AL288" s="165">
        <v>7</v>
      </c>
      <c r="AM288" s="165">
        <v>7</v>
      </c>
      <c r="AN288" s="165">
        <v>7</v>
      </c>
      <c r="AO288" s="165">
        <v>7</v>
      </c>
      <c r="AP288" s="165">
        <v>7</v>
      </c>
      <c r="AQ288" s="165">
        <v>7</v>
      </c>
      <c r="AR288" s="165">
        <v>7</v>
      </c>
      <c r="AS288" s="165">
        <v>6</v>
      </c>
      <c r="AT288" s="165">
        <v>6</v>
      </c>
      <c r="AU288" s="165">
        <v>6</v>
      </c>
      <c r="AV288" s="165">
        <v>6</v>
      </c>
      <c r="AW288" s="240">
        <v>6</v>
      </c>
      <c r="AX288" s="240">
        <v>3</v>
      </c>
      <c r="AY288" s="240">
        <v>3</v>
      </c>
      <c r="AZ288" s="240">
        <v>3</v>
      </c>
      <c r="BA288" s="240">
        <v>4</v>
      </c>
      <c r="BB288" s="240">
        <v>4</v>
      </c>
      <c r="BC288" s="240">
        <v>3</v>
      </c>
      <c r="BD288" s="240">
        <v>3</v>
      </c>
      <c r="BE288" s="240">
        <v>3</v>
      </c>
      <c r="BF288" s="240">
        <v>3</v>
      </c>
      <c r="BG288" s="240">
        <v>3</v>
      </c>
      <c r="BH288" s="240">
        <v>3</v>
      </c>
      <c r="BI288" s="240">
        <v>4</v>
      </c>
      <c r="BJ288" s="240">
        <v>4</v>
      </c>
      <c r="BK288" s="240">
        <v>4</v>
      </c>
      <c r="BL288" s="240">
        <v>4</v>
      </c>
      <c r="BM288" s="240">
        <v>3</v>
      </c>
      <c r="BN288" s="240">
        <v>3</v>
      </c>
      <c r="BO288" s="240">
        <v>4</v>
      </c>
      <c r="BP288" s="240">
        <v>4</v>
      </c>
      <c r="BQ288" s="240">
        <v>3</v>
      </c>
      <c r="BR288" s="240">
        <v>3</v>
      </c>
      <c r="BS288" s="240">
        <v>3</v>
      </c>
      <c r="BT288" s="240">
        <v>3</v>
      </c>
      <c r="BU288" s="240">
        <v>3</v>
      </c>
      <c r="BV288" s="240">
        <v>3</v>
      </c>
      <c r="BW288" s="165">
        <v>5</v>
      </c>
      <c r="BX288" s="165">
        <v>4</v>
      </c>
      <c r="BY288" s="165">
        <v>4</v>
      </c>
      <c r="BZ288" s="165">
        <v>4</v>
      </c>
      <c r="CA288" s="165">
        <v>4</v>
      </c>
      <c r="CB288" s="165">
        <v>3</v>
      </c>
      <c r="CC288" s="165">
        <v>3</v>
      </c>
      <c r="CD288" s="165">
        <v>3</v>
      </c>
      <c r="CE288" s="165">
        <v>4</v>
      </c>
      <c r="CF288" s="165">
        <v>4</v>
      </c>
      <c r="CG288" s="165">
        <v>4</v>
      </c>
      <c r="CH288" s="165">
        <v>4</v>
      </c>
      <c r="CI288" s="165">
        <v>5</v>
      </c>
      <c r="CJ288" s="165">
        <v>5</v>
      </c>
      <c r="CK288" s="165">
        <v>5</v>
      </c>
      <c r="CL288" s="165">
        <v>5</v>
      </c>
      <c r="CM288" s="165">
        <v>3</v>
      </c>
      <c r="CN288" s="165">
        <v>4</v>
      </c>
      <c r="CO288" s="165">
        <v>5</v>
      </c>
      <c r="CP288" s="165">
        <v>5</v>
      </c>
      <c r="CQ288" s="165">
        <v>5</v>
      </c>
      <c r="CR288" s="165">
        <v>5</v>
      </c>
      <c r="CS288" s="165">
        <v>4</v>
      </c>
      <c r="CT288" s="165">
        <v>4</v>
      </c>
      <c r="CU288" s="165">
        <v>4</v>
      </c>
      <c r="CV288" s="165">
        <v>4</v>
      </c>
      <c r="CW288" s="165">
        <v>4</v>
      </c>
      <c r="CX288" s="323">
        <v>4</v>
      </c>
      <c r="CY288" s="165">
        <v>4</v>
      </c>
      <c r="CZ288" s="165">
        <v>4</v>
      </c>
    </row>
    <row r="289" spans="1:104" ht="13.15" customHeight="1" x14ac:dyDescent="0.2">
      <c r="A289" s="81" t="str">
        <f t="shared" si="653"/>
        <v>Shasta Medical Group - Client ID H3285</v>
      </c>
      <c r="B289" s="81" t="str">
        <f>B288</f>
        <v>PRIME EPO PLAN (Self-Insured)</v>
      </c>
      <c r="C289" s="81" t="str">
        <f>A289&amp;B289&amp;F289</f>
        <v>Shasta Medical Group - Client ID H3285PRIME EPO PLAN (Self-Insured)EE &amp; Child(ren)</v>
      </c>
      <c r="D289" s="22"/>
      <c r="E289" s="15"/>
      <c r="F289" s="66" t="s">
        <v>19</v>
      </c>
      <c r="G289" s="165">
        <v>8</v>
      </c>
      <c r="H289" s="150">
        <v>1268.22</v>
      </c>
      <c r="I289" s="152">
        <f>+H289-J289</f>
        <v>1166.01</v>
      </c>
      <c r="J289" s="152">
        <v>102.21</v>
      </c>
      <c r="K289" s="27" t="str">
        <f>+"Total:"&amp;TEXT(H289/L289-1,"0.00%")&amp;"/ EE:"&amp;TEXT(J289/M289-1,"0.00%")</f>
        <v>Total:13.32%/ EE:0.00%</v>
      </c>
      <c r="L289" s="27">
        <f>+[2]Legacy!E279</f>
        <v>1119.1400000000001</v>
      </c>
      <c r="M289" s="27">
        <f>+[2]Legacy!G279</f>
        <v>102.21</v>
      </c>
      <c r="N289" s="165">
        <v>3</v>
      </c>
      <c r="O289" s="165">
        <v>3</v>
      </c>
      <c r="P289" s="165">
        <v>3</v>
      </c>
      <c r="Q289" s="165">
        <v>4</v>
      </c>
      <c r="R289" s="165">
        <v>4</v>
      </c>
      <c r="S289" s="165">
        <v>4</v>
      </c>
      <c r="T289" s="165">
        <v>3</v>
      </c>
      <c r="U289" s="165">
        <v>2</v>
      </c>
      <c r="V289" s="165">
        <v>3</v>
      </c>
      <c r="W289" s="165">
        <v>3</v>
      </c>
      <c r="X289" s="165">
        <v>2</v>
      </c>
      <c r="Y289" s="165">
        <v>1</v>
      </c>
      <c r="Z289" s="165">
        <v>4</v>
      </c>
      <c r="AA289" s="165">
        <v>4</v>
      </c>
      <c r="AB289" s="165">
        <v>5</v>
      </c>
      <c r="AC289" s="165">
        <v>5</v>
      </c>
      <c r="AD289" s="165">
        <v>5</v>
      </c>
      <c r="AE289" s="165">
        <v>5</v>
      </c>
      <c r="AF289" s="165">
        <v>3</v>
      </c>
      <c r="AG289" s="165">
        <v>3</v>
      </c>
      <c r="AH289" s="165">
        <v>3</v>
      </c>
      <c r="AI289" s="165">
        <v>4</v>
      </c>
      <c r="AJ289" s="165">
        <v>4</v>
      </c>
      <c r="AK289" s="165">
        <v>4</v>
      </c>
      <c r="AL289" s="165">
        <v>4</v>
      </c>
      <c r="AM289" s="165">
        <v>4</v>
      </c>
      <c r="AN289" s="165">
        <v>4</v>
      </c>
      <c r="AO289" s="165">
        <v>5</v>
      </c>
      <c r="AP289" s="165">
        <v>5</v>
      </c>
      <c r="AQ289" s="165">
        <v>5</v>
      </c>
      <c r="AR289" s="165">
        <v>5</v>
      </c>
      <c r="AS289" s="165">
        <v>5</v>
      </c>
      <c r="AT289" s="165">
        <v>5</v>
      </c>
      <c r="AU289" s="165">
        <v>5</v>
      </c>
      <c r="AV289" s="165">
        <v>5</v>
      </c>
      <c r="AW289" s="240">
        <v>5</v>
      </c>
      <c r="AX289" s="240">
        <v>5</v>
      </c>
      <c r="AY289" s="240">
        <v>5</v>
      </c>
      <c r="AZ289" s="240">
        <v>4</v>
      </c>
      <c r="BA289" s="240">
        <v>4</v>
      </c>
      <c r="BB289" s="240">
        <v>4</v>
      </c>
      <c r="BC289" s="240">
        <v>5</v>
      </c>
      <c r="BD289" s="240">
        <v>5</v>
      </c>
      <c r="BE289" s="240">
        <v>5</v>
      </c>
      <c r="BF289" s="240">
        <v>4</v>
      </c>
      <c r="BG289" s="240">
        <v>4</v>
      </c>
      <c r="BH289" s="240">
        <v>4</v>
      </c>
      <c r="BI289" s="240">
        <v>5</v>
      </c>
      <c r="BJ289" s="240">
        <v>5</v>
      </c>
      <c r="BK289" s="240">
        <v>5</v>
      </c>
      <c r="BL289" s="240">
        <v>5</v>
      </c>
      <c r="BM289" s="240">
        <v>5</v>
      </c>
      <c r="BN289" s="240">
        <v>4</v>
      </c>
      <c r="BO289" s="240">
        <v>5</v>
      </c>
      <c r="BP289" s="240">
        <v>5</v>
      </c>
      <c r="BQ289" s="240">
        <v>5</v>
      </c>
      <c r="BR289" s="240">
        <v>5</v>
      </c>
      <c r="BS289" s="240">
        <v>5</v>
      </c>
      <c r="BT289" s="240">
        <v>4</v>
      </c>
      <c r="BU289" s="240">
        <v>4</v>
      </c>
      <c r="BV289" s="240">
        <v>6</v>
      </c>
      <c r="BW289" s="165">
        <v>5</v>
      </c>
      <c r="BX289" s="165">
        <v>5</v>
      </c>
      <c r="BY289" s="165">
        <v>5</v>
      </c>
      <c r="BZ289" s="165">
        <v>5</v>
      </c>
      <c r="CA289" s="165">
        <v>5</v>
      </c>
      <c r="CB289" s="165">
        <v>5</v>
      </c>
      <c r="CC289" s="165">
        <v>5</v>
      </c>
      <c r="CD289" s="165">
        <v>5</v>
      </c>
      <c r="CE289" s="165">
        <v>5</v>
      </c>
      <c r="CF289" s="165">
        <v>5</v>
      </c>
      <c r="CG289" s="165">
        <v>7</v>
      </c>
      <c r="CH289" s="165">
        <v>4</v>
      </c>
      <c r="CI289" s="165">
        <v>4</v>
      </c>
      <c r="CJ289" s="165">
        <v>4</v>
      </c>
      <c r="CK289" s="165">
        <v>3</v>
      </c>
      <c r="CL289" s="165">
        <v>2</v>
      </c>
      <c r="CM289" s="165">
        <v>2</v>
      </c>
      <c r="CN289" s="165">
        <v>3</v>
      </c>
      <c r="CO289" s="165">
        <v>4</v>
      </c>
      <c r="CP289" s="165">
        <v>4</v>
      </c>
      <c r="CQ289" s="165">
        <v>4</v>
      </c>
      <c r="CR289" s="165">
        <v>5</v>
      </c>
      <c r="CS289" s="165">
        <v>6</v>
      </c>
      <c r="CT289" s="165">
        <v>7</v>
      </c>
      <c r="CU289" s="165">
        <v>7</v>
      </c>
      <c r="CV289" s="165">
        <v>7</v>
      </c>
      <c r="CW289" s="165">
        <v>7</v>
      </c>
      <c r="CX289" s="323">
        <v>7</v>
      </c>
      <c r="CY289" s="165">
        <v>7</v>
      </c>
      <c r="CZ289" s="165">
        <v>8</v>
      </c>
    </row>
    <row r="290" spans="1:104" ht="13.15" customHeight="1" x14ac:dyDescent="0.2">
      <c r="A290" s="81" t="str">
        <f t="shared" si="653"/>
        <v>Shasta Medical Group - Client ID H3285</v>
      </c>
      <c r="B290" s="81" t="str">
        <f>B289</f>
        <v>PRIME EPO PLAN (Self-Insured)</v>
      </c>
      <c r="C290" s="81" t="str">
        <f>A290&amp;B290&amp;F290</f>
        <v>Shasta Medical Group - Client ID H3285PRIME EPO PLAN (Self-Insured)EE &amp; Family</v>
      </c>
      <c r="D290" s="22"/>
      <c r="E290" s="15"/>
      <c r="F290" s="66" t="s">
        <v>12</v>
      </c>
      <c r="G290" s="165">
        <v>3</v>
      </c>
      <c r="H290" s="151">
        <v>2113.73</v>
      </c>
      <c r="I290" s="153">
        <f>+H290-J290</f>
        <v>1858.21</v>
      </c>
      <c r="J290" s="153">
        <v>255.52</v>
      </c>
      <c r="K290" s="27" t="str">
        <f>+"Total:"&amp;TEXT(H290/L290-1,"0.00%")&amp;"/ EE:"&amp;TEXT(J290/M290-1,"0.00%")</f>
        <v>Total:13.32%/ EE:0.00%</v>
      </c>
      <c r="L290" s="27">
        <f>+[2]Legacy!E280</f>
        <v>1865.24</v>
      </c>
      <c r="M290" s="27">
        <f>+[2]Legacy!G280</f>
        <v>255.52</v>
      </c>
      <c r="N290" s="166">
        <v>7</v>
      </c>
      <c r="O290" s="166">
        <v>7</v>
      </c>
      <c r="P290" s="166">
        <v>7</v>
      </c>
      <c r="Q290" s="166">
        <v>7</v>
      </c>
      <c r="R290" s="166">
        <v>7</v>
      </c>
      <c r="S290" s="166">
        <v>7</v>
      </c>
      <c r="T290" s="166">
        <v>4</v>
      </c>
      <c r="U290" s="166">
        <v>4</v>
      </c>
      <c r="V290" s="166">
        <v>4</v>
      </c>
      <c r="W290" s="166">
        <v>4</v>
      </c>
      <c r="X290" s="166">
        <v>4</v>
      </c>
      <c r="Y290" s="166">
        <v>6</v>
      </c>
      <c r="Z290" s="166">
        <v>5</v>
      </c>
      <c r="AA290" s="166">
        <v>5</v>
      </c>
      <c r="AB290" s="166">
        <v>4</v>
      </c>
      <c r="AC290" s="166">
        <v>5</v>
      </c>
      <c r="AD290" s="166">
        <v>5</v>
      </c>
      <c r="AE290" s="166">
        <v>5</v>
      </c>
      <c r="AF290" s="166">
        <v>6</v>
      </c>
      <c r="AG290" s="166">
        <v>6</v>
      </c>
      <c r="AH290" s="166">
        <v>6</v>
      </c>
      <c r="AI290" s="166">
        <v>6</v>
      </c>
      <c r="AJ290" s="166">
        <v>8</v>
      </c>
      <c r="AK290" s="166">
        <v>7</v>
      </c>
      <c r="AL290" s="166">
        <v>7</v>
      </c>
      <c r="AM290" s="166">
        <v>6</v>
      </c>
      <c r="AN290" s="166">
        <v>6</v>
      </c>
      <c r="AO290" s="166">
        <v>5</v>
      </c>
      <c r="AP290" s="166">
        <v>5</v>
      </c>
      <c r="AQ290" s="166">
        <v>5</v>
      </c>
      <c r="AR290" s="166">
        <v>5</v>
      </c>
      <c r="AS290" s="166">
        <v>5</v>
      </c>
      <c r="AT290" s="166">
        <v>6</v>
      </c>
      <c r="AU290" s="166">
        <v>6</v>
      </c>
      <c r="AV290" s="166">
        <v>5</v>
      </c>
      <c r="AW290" s="241">
        <v>7</v>
      </c>
      <c r="AX290" s="241">
        <v>8</v>
      </c>
      <c r="AY290" s="241">
        <v>8</v>
      </c>
      <c r="AZ290" s="241">
        <v>9</v>
      </c>
      <c r="BA290" s="241">
        <v>9</v>
      </c>
      <c r="BB290" s="241">
        <v>9</v>
      </c>
      <c r="BC290" s="241">
        <v>7</v>
      </c>
      <c r="BD290" s="241">
        <v>7</v>
      </c>
      <c r="BE290" s="241">
        <v>6</v>
      </c>
      <c r="BF290" s="241">
        <v>5</v>
      </c>
      <c r="BG290" s="241">
        <v>5</v>
      </c>
      <c r="BH290" s="241">
        <v>6</v>
      </c>
      <c r="BI290" s="241">
        <v>9</v>
      </c>
      <c r="BJ290" s="241">
        <v>9</v>
      </c>
      <c r="BK290" s="241">
        <v>9</v>
      </c>
      <c r="BL290" s="241">
        <v>8</v>
      </c>
      <c r="BM290" s="241">
        <v>8</v>
      </c>
      <c r="BN290" s="241">
        <v>8</v>
      </c>
      <c r="BO290" s="241">
        <v>8</v>
      </c>
      <c r="BP290" s="241">
        <v>8</v>
      </c>
      <c r="BQ290" s="241">
        <v>6</v>
      </c>
      <c r="BR290" s="241">
        <v>6</v>
      </c>
      <c r="BS290" s="241">
        <v>6</v>
      </c>
      <c r="BT290" s="240">
        <v>6</v>
      </c>
      <c r="BU290" s="240">
        <v>6</v>
      </c>
      <c r="BV290" s="240">
        <v>6</v>
      </c>
      <c r="BW290" s="165">
        <v>7</v>
      </c>
      <c r="BX290" s="165">
        <v>8</v>
      </c>
      <c r="BY290" s="165">
        <v>8</v>
      </c>
      <c r="BZ290" s="165">
        <v>9</v>
      </c>
      <c r="CA290" s="165">
        <v>9</v>
      </c>
      <c r="CB290" s="165">
        <v>10</v>
      </c>
      <c r="CC290" s="165">
        <v>11</v>
      </c>
      <c r="CD290" s="165">
        <v>11</v>
      </c>
      <c r="CE290" s="165">
        <v>9</v>
      </c>
      <c r="CF290" s="165">
        <v>9</v>
      </c>
      <c r="CG290" s="165">
        <v>8</v>
      </c>
      <c r="CH290" s="165">
        <v>9</v>
      </c>
      <c r="CI290" s="165">
        <v>10</v>
      </c>
      <c r="CJ290" s="165">
        <v>8</v>
      </c>
      <c r="CK290" s="165">
        <v>8</v>
      </c>
      <c r="CL290" s="165">
        <v>7</v>
      </c>
      <c r="CM290" s="165">
        <v>7</v>
      </c>
      <c r="CN290" s="165">
        <v>6</v>
      </c>
      <c r="CO290" s="165">
        <v>6</v>
      </c>
      <c r="CP290" s="165">
        <v>8</v>
      </c>
      <c r="CQ290" s="165">
        <v>8</v>
      </c>
      <c r="CR290" s="165">
        <v>8</v>
      </c>
      <c r="CS290" s="165">
        <v>5</v>
      </c>
      <c r="CT290" s="165">
        <v>4</v>
      </c>
      <c r="CU290" s="165">
        <v>4</v>
      </c>
      <c r="CV290" s="165">
        <v>4</v>
      </c>
      <c r="CW290" s="165">
        <v>4</v>
      </c>
      <c r="CX290" s="323">
        <v>3</v>
      </c>
      <c r="CY290" s="165">
        <v>3</v>
      </c>
      <c r="CZ290" s="165">
        <v>3</v>
      </c>
    </row>
    <row r="291" spans="1:104" ht="13.15" customHeight="1" x14ac:dyDescent="0.2">
      <c r="A291" s="81" t="str">
        <f t="shared" si="653"/>
        <v>Shasta Medical Group - Client ID H3285</v>
      </c>
      <c r="B291" s="81" t="str">
        <f>B290</f>
        <v>PRIME EPO PLAN (Self-Insured)</v>
      </c>
      <c r="D291" s="20"/>
      <c r="E291" s="15"/>
      <c r="F291" s="69" t="s">
        <v>7</v>
      </c>
      <c r="G291" s="67">
        <f>SUM(G287:G290)</f>
        <v>29</v>
      </c>
      <c r="H291" s="70">
        <f>SUMPRODUCT(H287:H290,$G287:$G290)</f>
        <v>31517.590000000004</v>
      </c>
      <c r="I291" s="70">
        <f>SUMPRODUCT(I287:I290,$G287:$G290)</f>
        <v>29433.670000000002</v>
      </c>
      <c r="J291" s="70">
        <f>SUMPRODUCT(J287:J290,$G287:$G290)</f>
        <v>2083.92</v>
      </c>
      <c r="K291" s="34"/>
      <c r="L291" s="34"/>
      <c r="M291" s="190"/>
      <c r="N291" s="67">
        <v>23</v>
      </c>
      <c r="O291" s="67">
        <v>23</v>
      </c>
      <c r="P291" s="67">
        <v>23</v>
      </c>
      <c r="Q291" s="67">
        <v>25</v>
      </c>
      <c r="R291" s="67">
        <v>24</v>
      </c>
      <c r="S291" s="67">
        <f t="shared" ref="S291:X291" si="654">SUM(S287:S290)</f>
        <v>24</v>
      </c>
      <c r="T291" s="67">
        <f t="shared" si="654"/>
        <v>16</v>
      </c>
      <c r="U291" s="67">
        <f t="shared" si="654"/>
        <v>16</v>
      </c>
      <c r="V291" s="67">
        <f t="shared" si="654"/>
        <v>17</v>
      </c>
      <c r="W291" s="67">
        <f t="shared" si="654"/>
        <v>19</v>
      </c>
      <c r="X291" s="67">
        <f t="shared" si="654"/>
        <v>18</v>
      </c>
      <c r="Y291" s="67">
        <f t="shared" ref="Y291:AD291" si="655">SUM(Y287:Y290)</f>
        <v>19</v>
      </c>
      <c r="Z291" s="67">
        <f t="shared" si="655"/>
        <v>21</v>
      </c>
      <c r="AA291" s="67">
        <f t="shared" si="655"/>
        <v>23</v>
      </c>
      <c r="AB291" s="67">
        <f t="shared" si="655"/>
        <v>24</v>
      </c>
      <c r="AC291" s="67">
        <f t="shared" si="655"/>
        <v>25</v>
      </c>
      <c r="AD291" s="67">
        <f t="shared" si="655"/>
        <v>25</v>
      </c>
      <c r="AE291" s="67">
        <f t="shared" ref="AE291:AJ291" si="656">SUM(AE287:AE290)</f>
        <v>26</v>
      </c>
      <c r="AF291" s="67">
        <f t="shared" si="656"/>
        <v>25</v>
      </c>
      <c r="AG291" s="67">
        <f t="shared" si="656"/>
        <v>26</v>
      </c>
      <c r="AH291" s="67">
        <f t="shared" si="656"/>
        <v>26</v>
      </c>
      <c r="AI291" s="67">
        <f t="shared" si="656"/>
        <v>27</v>
      </c>
      <c r="AJ291" s="67">
        <f t="shared" si="656"/>
        <v>29</v>
      </c>
      <c r="AK291" s="67">
        <f t="shared" ref="AK291:AP291" si="657">SUM(AK287:AK290)</f>
        <v>27</v>
      </c>
      <c r="AL291" s="67">
        <f t="shared" si="657"/>
        <v>27</v>
      </c>
      <c r="AM291" s="67">
        <f t="shared" si="657"/>
        <v>28</v>
      </c>
      <c r="AN291" s="67">
        <f t="shared" si="657"/>
        <v>27</v>
      </c>
      <c r="AO291" s="67">
        <f t="shared" si="657"/>
        <v>27</v>
      </c>
      <c r="AP291" s="67">
        <f t="shared" si="657"/>
        <v>27</v>
      </c>
      <c r="AQ291" s="67">
        <f t="shared" ref="AQ291:AV291" si="658">SUM(AQ287:AQ290)</f>
        <v>27</v>
      </c>
      <c r="AR291" s="67">
        <f t="shared" si="658"/>
        <v>27</v>
      </c>
      <c r="AS291" s="67">
        <f t="shared" si="658"/>
        <v>25</v>
      </c>
      <c r="AT291" s="67">
        <f t="shared" si="658"/>
        <v>26</v>
      </c>
      <c r="AU291" s="67">
        <f t="shared" si="658"/>
        <v>26</v>
      </c>
      <c r="AV291" s="67">
        <f t="shared" si="658"/>
        <v>25</v>
      </c>
      <c r="AW291" s="67">
        <f t="shared" ref="AW291:BB291" si="659">SUM(AW287:AW290)</f>
        <v>27</v>
      </c>
      <c r="AX291" s="67">
        <f t="shared" si="659"/>
        <v>25</v>
      </c>
      <c r="AY291" s="67">
        <f t="shared" si="659"/>
        <v>25</v>
      </c>
      <c r="AZ291" s="67">
        <f t="shared" si="659"/>
        <v>26</v>
      </c>
      <c r="BA291" s="67">
        <f t="shared" si="659"/>
        <v>28</v>
      </c>
      <c r="BB291" s="67">
        <f t="shared" si="659"/>
        <v>29</v>
      </c>
      <c r="BC291" s="67">
        <f t="shared" ref="BC291:BH291" si="660">SUM(BC287:BC290)</f>
        <v>27</v>
      </c>
      <c r="BD291" s="94">
        <f t="shared" si="660"/>
        <v>27</v>
      </c>
      <c r="BE291" s="67">
        <f t="shared" si="660"/>
        <v>26</v>
      </c>
      <c r="BF291" s="67">
        <f t="shared" si="660"/>
        <v>22</v>
      </c>
      <c r="BG291" s="67">
        <f t="shared" si="660"/>
        <v>21</v>
      </c>
      <c r="BH291" s="67">
        <f t="shared" si="660"/>
        <v>21</v>
      </c>
      <c r="BI291" s="67">
        <f t="shared" ref="BI291:BN291" si="661">SUM(BI287:BI290)</f>
        <v>26</v>
      </c>
      <c r="BJ291" s="67">
        <f t="shared" si="661"/>
        <v>26</v>
      </c>
      <c r="BK291" s="67">
        <f t="shared" si="661"/>
        <v>27</v>
      </c>
      <c r="BL291" s="67">
        <f t="shared" si="661"/>
        <v>28</v>
      </c>
      <c r="BM291" s="67">
        <f t="shared" si="661"/>
        <v>27</v>
      </c>
      <c r="BN291" s="67">
        <f t="shared" si="661"/>
        <v>25</v>
      </c>
      <c r="BO291" s="67">
        <f>SUM(BO287:BO290)</f>
        <v>27</v>
      </c>
      <c r="BP291" s="67">
        <f>SUM(BP287:BP290)</f>
        <v>27</v>
      </c>
      <c r="BQ291" s="67">
        <f>SUM(BQ287:BQ290)</f>
        <v>25</v>
      </c>
      <c r="BR291" s="67">
        <f>SUM(BR287:BR290)</f>
        <v>25</v>
      </c>
      <c r="BS291" s="67">
        <f>SUM(BS287:BS290)</f>
        <v>25</v>
      </c>
      <c r="BT291" s="94">
        <f t="shared" ref="BT291:BY291" si="662">SUM(BT287:BT290)</f>
        <v>24</v>
      </c>
      <c r="BU291" s="94">
        <f t="shared" si="662"/>
        <v>25</v>
      </c>
      <c r="BV291" s="94">
        <f t="shared" si="662"/>
        <v>28</v>
      </c>
      <c r="BW291" s="67">
        <f t="shared" si="662"/>
        <v>32</v>
      </c>
      <c r="BX291" s="67">
        <f t="shared" si="662"/>
        <v>33</v>
      </c>
      <c r="BY291" s="67">
        <f t="shared" si="662"/>
        <v>33</v>
      </c>
      <c r="BZ291" s="67">
        <f t="shared" ref="BZ291:CE291" si="663">SUM(BZ287:BZ290)</f>
        <v>34</v>
      </c>
      <c r="CA291" s="67">
        <f t="shared" si="663"/>
        <v>34</v>
      </c>
      <c r="CB291" s="67">
        <f t="shared" si="663"/>
        <v>33</v>
      </c>
      <c r="CC291" s="67">
        <f t="shared" si="663"/>
        <v>35</v>
      </c>
      <c r="CD291" s="67">
        <f t="shared" si="663"/>
        <v>35</v>
      </c>
      <c r="CE291" s="67">
        <f t="shared" si="663"/>
        <v>32</v>
      </c>
      <c r="CF291" s="67">
        <f t="shared" ref="CF291:CK291" si="664">SUM(CF287:CF290)</f>
        <v>32</v>
      </c>
      <c r="CG291" s="67">
        <f t="shared" si="664"/>
        <v>34</v>
      </c>
      <c r="CH291" s="67">
        <f t="shared" si="664"/>
        <v>32</v>
      </c>
      <c r="CI291" s="67">
        <f t="shared" si="664"/>
        <v>36</v>
      </c>
      <c r="CJ291" s="67">
        <f t="shared" si="664"/>
        <v>35</v>
      </c>
      <c r="CK291" s="67">
        <f t="shared" si="664"/>
        <v>33</v>
      </c>
      <c r="CL291" s="67">
        <f t="shared" ref="CL291:CQ291" si="665">SUM(CL287:CL290)</f>
        <v>30</v>
      </c>
      <c r="CM291" s="67">
        <f t="shared" si="665"/>
        <v>27</v>
      </c>
      <c r="CN291" s="67">
        <f t="shared" si="665"/>
        <v>28</v>
      </c>
      <c r="CO291" s="67">
        <f t="shared" si="665"/>
        <v>29</v>
      </c>
      <c r="CP291" s="67">
        <f t="shared" si="665"/>
        <v>34</v>
      </c>
      <c r="CQ291" s="67">
        <f t="shared" si="665"/>
        <v>33</v>
      </c>
      <c r="CR291" s="67">
        <f>SUM(CR287:CR290)</f>
        <v>35</v>
      </c>
      <c r="CS291" s="67">
        <f>SUM(CS287:CS290)</f>
        <v>32</v>
      </c>
      <c r="CT291" s="67">
        <f>SUM(CT287:CT290)</f>
        <v>32</v>
      </c>
      <c r="CU291" s="67">
        <v>33</v>
      </c>
      <c r="CV291" s="67">
        <f>SUM(CV287:CV290)</f>
        <v>32</v>
      </c>
      <c r="CW291" s="67">
        <f>SUM(CW287:CW290)</f>
        <v>31</v>
      </c>
      <c r="CX291" s="94">
        <f>SUM(CX287:CX290)</f>
        <v>30</v>
      </c>
      <c r="CY291" s="67">
        <f>SUM(CY287:CY290)</f>
        <v>29</v>
      </c>
      <c r="CZ291" s="67">
        <f>SUM(CZ287:CZ290)</f>
        <v>29</v>
      </c>
    </row>
    <row r="292" spans="1:104" s="14" customFormat="1" ht="13.15" customHeight="1" x14ac:dyDescent="0.2">
      <c r="A292" s="81" t="str">
        <f t="shared" si="653"/>
        <v>Shasta Medical Group - Client ID H3285</v>
      </c>
      <c r="B292" s="81" t="str">
        <f>B291</f>
        <v>PRIME EPO PLAN (Self-Insured)</v>
      </c>
      <c r="C292" s="81"/>
      <c r="D292" s="20"/>
      <c r="E292" s="15"/>
      <c r="F292" s="12"/>
      <c r="G292" s="16"/>
      <c r="H292" s="21"/>
      <c r="I292" s="21"/>
      <c r="J292" s="21"/>
      <c r="K292" s="135"/>
      <c r="L292" s="135"/>
      <c r="M292" s="191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</row>
    <row r="293" spans="1:104" s="14" customFormat="1" ht="13.15" customHeight="1" x14ac:dyDescent="0.2">
      <c r="A293" s="81" t="str">
        <f t="shared" si="653"/>
        <v>Shasta Medical Group - Client ID H3285</v>
      </c>
      <c r="B293" s="81" t="str">
        <f>D293</f>
        <v xml:space="preserve">PRIME VALUE PLAN (Self-Insured) </v>
      </c>
      <c r="C293" s="81" t="str">
        <f>A293&amp;B293&amp;F293</f>
        <v>Shasta Medical Group - Client ID H3285PRIME VALUE PLAN (Self-Insured) EE</v>
      </c>
      <c r="D293" s="64" t="s">
        <v>22</v>
      </c>
      <c r="E293" s="65" t="str">
        <f>E4</f>
        <v>1/1/25 - 12/31/25</v>
      </c>
      <c r="F293" s="66" t="s">
        <v>11</v>
      </c>
      <c r="G293" s="165">
        <v>0</v>
      </c>
      <c r="H293" s="152">
        <v>518.77</v>
      </c>
      <c r="I293" s="152">
        <f>+H293-J293</f>
        <v>416.97999999999996</v>
      </c>
      <c r="J293" s="152">
        <v>101.79</v>
      </c>
      <c r="K293" s="27"/>
      <c r="L293" s="27"/>
      <c r="M293" s="160"/>
      <c r="N293" s="67">
        <v>0</v>
      </c>
      <c r="O293" s="67">
        <v>0</v>
      </c>
      <c r="P293" s="67">
        <v>0</v>
      </c>
      <c r="Q293" s="67">
        <v>0</v>
      </c>
      <c r="R293" s="67">
        <v>0</v>
      </c>
      <c r="S293" s="67">
        <v>0</v>
      </c>
      <c r="T293" s="67">
        <v>0</v>
      </c>
      <c r="U293" s="67">
        <v>0</v>
      </c>
      <c r="V293" s="67">
        <v>0</v>
      </c>
      <c r="W293" s="67">
        <v>0</v>
      </c>
      <c r="X293" s="67">
        <v>0</v>
      </c>
      <c r="Y293" s="67">
        <v>0</v>
      </c>
      <c r="Z293" s="67">
        <v>1</v>
      </c>
      <c r="AA293" s="67">
        <v>1</v>
      </c>
      <c r="AB293" s="67">
        <v>1</v>
      </c>
      <c r="AC293" s="67">
        <v>1</v>
      </c>
      <c r="AD293" s="67">
        <v>1</v>
      </c>
      <c r="AE293" s="67">
        <v>1</v>
      </c>
      <c r="AF293" s="67">
        <v>1</v>
      </c>
      <c r="AG293" s="67">
        <v>1</v>
      </c>
      <c r="AH293" s="67">
        <v>1</v>
      </c>
      <c r="AI293" s="67">
        <v>1</v>
      </c>
      <c r="AJ293" s="67">
        <v>1</v>
      </c>
      <c r="AK293" s="67">
        <v>1</v>
      </c>
      <c r="AL293" s="67">
        <v>2</v>
      </c>
      <c r="AM293" s="67">
        <v>2</v>
      </c>
      <c r="AN293" s="67">
        <v>2</v>
      </c>
      <c r="AO293" s="67">
        <v>2</v>
      </c>
      <c r="AP293" s="67">
        <v>2</v>
      </c>
      <c r="AQ293" s="67">
        <v>2</v>
      </c>
      <c r="AR293" s="67">
        <v>2</v>
      </c>
      <c r="AS293" s="67">
        <v>2</v>
      </c>
      <c r="AT293" s="67">
        <v>2</v>
      </c>
      <c r="AU293" s="67">
        <v>2</v>
      </c>
      <c r="AV293" s="67">
        <v>2</v>
      </c>
      <c r="AW293" s="67">
        <v>2</v>
      </c>
      <c r="AX293" s="67">
        <v>2</v>
      </c>
      <c r="AY293" s="67">
        <v>2</v>
      </c>
      <c r="AZ293" s="67">
        <v>2</v>
      </c>
      <c r="BA293" s="67">
        <v>1</v>
      </c>
      <c r="BB293" s="67">
        <v>1</v>
      </c>
      <c r="BC293" s="67">
        <v>1</v>
      </c>
      <c r="BD293" s="94">
        <v>1</v>
      </c>
      <c r="BE293" s="67">
        <v>1</v>
      </c>
      <c r="BF293" s="67">
        <v>1</v>
      </c>
      <c r="BG293" s="67">
        <v>1</v>
      </c>
      <c r="BH293" s="67">
        <v>1</v>
      </c>
      <c r="BI293" s="67">
        <v>1</v>
      </c>
      <c r="BJ293" s="67">
        <v>1</v>
      </c>
      <c r="BK293" s="67">
        <v>1</v>
      </c>
      <c r="BL293" s="67">
        <v>1</v>
      </c>
      <c r="BM293" s="67">
        <v>1</v>
      </c>
      <c r="BN293" s="67">
        <v>1</v>
      </c>
      <c r="BO293" s="67">
        <v>1</v>
      </c>
      <c r="BP293" s="67">
        <v>1</v>
      </c>
      <c r="BQ293" s="67">
        <v>1</v>
      </c>
      <c r="BR293" s="67">
        <v>1</v>
      </c>
      <c r="BS293" s="67">
        <v>1</v>
      </c>
      <c r="BT293" s="240">
        <v>1</v>
      </c>
      <c r="BU293" s="240">
        <v>1</v>
      </c>
      <c r="BV293" s="240">
        <v>1</v>
      </c>
      <c r="BW293" s="165">
        <v>1</v>
      </c>
      <c r="BX293" s="165">
        <v>1</v>
      </c>
      <c r="BY293" s="165">
        <v>1</v>
      </c>
      <c r="BZ293" s="165">
        <v>1</v>
      </c>
      <c r="CA293" s="165">
        <v>1</v>
      </c>
      <c r="CB293" s="165">
        <v>1</v>
      </c>
      <c r="CC293" s="165">
        <v>1</v>
      </c>
      <c r="CD293" s="165">
        <v>1</v>
      </c>
      <c r="CE293" s="165">
        <v>1</v>
      </c>
      <c r="CF293" s="165">
        <v>1</v>
      </c>
      <c r="CG293" s="165">
        <v>1</v>
      </c>
      <c r="CH293" s="165">
        <v>2</v>
      </c>
      <c r="CI293" s="165">
        <v>2</v>
      </c>
      <c r="CJ293" s="165">
        <v>1</v>
      </c>
      <c r="CK293" s="165">
        <v>1</v>
      </c>
      <c r="CL293" s="165">
        <v>1</v>
      </c>
      <c r="CM293" s="165">
        <v>1</v>
      </c>
      <c r="CN293" s="165">
        <v>1</v>
      </c>
      <c r="CO293" s="165">
        <v>1</v>
      </c>
      <c r="CP293" s="165">
        <v>1</v>
      </c>
      <c r="CQ293" s="165">
        <v>1</v>
      </c>
      <c r="CR293" s="165">
        <v>1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323">
        <v>0</v>
      </c>
      <c r="CY293" s="165">
        <v>0</v>
      </c>
      <c r="CZ293" s="165">
        <v>0</v>
      </c>
    </row>
    <row r="294" spans="1:104" s="14" customFormat="1" ht="13.15" customHeight="1" x14ac:dyDescent="0.2">
      <c r="A294" s="81" t="str">
        <f t="shared" si="653"/>
        <v>Shasta Medical Group - Client ID H3285</v>
      </c>
      <c r="B294" s="81" t="str">
        <f>B293</f>
        <v xml:space="preserve">PRIME VALUE PLAN (Self-Insured) </v>
      </c>
      <c r="C294" s="81" t="str">
        <f>A294&amp;B294&amp;F294</f>
        <v>Shasta Medical Group - Client ID H3285PRIME VALUE PLAN (Self-Insured) EE &amp; Spouse</v>
      </c>
      <c r="D294" s="22"/>
      <c r="E294" s="15"/>
      <c r="F294" s="66" t="s">
        <v>18</v>
      </c>
      <c r="G294" s="165">
        <v>0</v>
      </c>
      <c r="H294" s="152">
        <v>1037.57</v>
      </c>
      <c r="I294" s="152">
        <f>+H294-J294</f>
        <v>799.78</v>
      </c>
      <c r="J294" s="152">
        <v>237.79</v>
      </c>
      <c r="K294" s="27"/>
      <c r="L294" s="27"/>
      <c r="M294" s="160"/>
      <c r="N294" s="67">
        <v>0</v>
      </c>
      <c r="O294" s="67">
        <v>0</v>
      </c>
      <c r="P294" s="67">
        <v>0</v>
      </c>
      <c r="Q294" s="67">
        <v>0</v>
      </c>
      <c r="R294" s="67">
        <v>0</v>
      </c>
      <c r="S294" s="67">
        <v>0</v>
      </c>
      <c r="T294" s="67">
        <v>0</v>
      </c>
      <c r="U294" s="67">
        <v>0</v>
      </c>
      <c r="V294" s="67">
        <v>0</v>
      </c>
      <c r="W294" s="67">
        <v>0</v>
      </c>
      <c r="X294" s="67">
        <v>0</v>
      </c>
      <c r="Y294" s="67">
        <v>0</v>
      </c>
      <c r="Z294" s="67">
        <v>0</v>
      </c>
      <c r="AA294" s="67">
        <v>0</v>
      </c>
      <c r="AB294" s="67">
        <v>0</v>
      </c>
      <c r="AC294" s="67">
        <v>0</v>
      </c>
      <c r="AD294" s="67">
        <v>0</v>
      </c>
      <c r="AE294" s="67">
        <v>0</v>
      </c>
      <c r="AF294" s="67">
        <v>0</v>
      </c>
      <c r="AG294" s="67">
        <v>0</v>
      </c>
      <c r="AH294" s="67">
        <v>0</v>
      </c>
      <c r="AI294" s="67">
        <v>0</v>
      </c>
      <c r="AJ294" s="67">
        <v>0</v>
      </c>
      <c r="AK294" s="67">
        <v>0</v>
      </c>
      <c r="AL294" s="67">
        <v>0</v>
      </c>
      <c r="AM294" s="67">
        <v>0</v>
      </c>
      <c r="AN294" s="67">
        <v>0</v>
      </c>
      <c r="AO294" s="67">
        <v>0</v>
      </c>
      <c r="AP294" s="67">
        <v>0</v>
      </c>
      <c r="AQ294" s="67">
        <v>0</v>
      </c>
      <c r="AR294" s="67">
        <v>0</v>
      </c>
      <c r="AS294" s="67">
        <v>0</v>
      </c>
      <c r="AT294" s="67">
        <v>0</v>
      </c>
      <c r="AU294" s="67">
        <v>0</v>
      </c>
      <c r="AV294" s="67">
        <v>0</v>
      </c>
      <c r="AW294" s="67">
        <v>0</v>
      </c>
      <c r="AX294" s="67">
        <v>0</v>
      </c>
      <c r="AY294" s="67">
        <v>0</v>
      </c>
      <c r="AZ294" s="67">
        <v>0</v>
      </c>
      <c r="BA294" s="67">
        <v>0</v>
      </c>
      <c r="BB294" s="67">
        <v>0</v>
      </c>
      <c r="BC294" s="67">
        <v>0</v>
      </c>
      <c r="BD294" s="94">
        <v>0</v>
      </c>
      <c r="BE294" s="67">
        <v>0</v>
      </c>
      <c r="BF294" s="67">
        <v>0</v>
      </c>
      <c r="BG294" s="67">
        <v>0</v>
      </c>
      <c r="BH294" s="67">
        <v>0</v>
      </c>
      <c r="BI294" s="67">
        <v>0</v>
      </c>
      <c r="BJ294" s="67">
        <v>0</v>
      </c>
      <c r="BK294" s="67">
        <v>0</v>
      </c>
      <c r="BL294" s="67">
        <v>0</v>
      </c>
      <c r="BM294" s="67">
        <v>0</v>
      </c>
      <c r="BN294" s="67">
        <v>0</v>
      </c>
      <c r="BO294" s="67">
        <v>0</v>
      </c>
      <c r="BP294" s="67">
        <v>0</v>
      </c>
      <c r="BQ294" s="67">
        <v>0</v>
      </c>
      <c r="BR294" s="67">
        <v>0</v>
      </c>
      <c r="BS294" s="67">
        <v>0</v>
      </c>
      <c r="BT294" s="240">
        <v>0</v>
      </c>
      <c r="BU294" s="240">
        <v>0</v>
      </c>
      <c r="BV294" s="240">
        <v>0</v>
      </c>
      <c r="BW294" s="165">
        <v>0</v>
      </c>
      <c r="BX294" s="165">
        <v>0</v>
      </c>
      <c r="BY294" s="165">
        <v>0</v>
      </c>
      <c r="BZ294" s="165">
        <v>0</v>
      </c>
      <c r="CA294" s="165">
        <v>0</v>
      </c>
      <c r="CB294" s="165">
        <v>0</v>
      </c>
      <c r="CC294" s="165">
        <v>0</v>
      </c>
      <c r="CD294" s="165">
        <v>0</v>
      </c>
      <c r="CE294" s="165">
        <v>0</v>
      </c>
      <c r="CF294" s="165">
        <v>0</v>
      </c>
      <c r="CG294" s="165">
        <v>0</v>
      </c>
      <c r="CH294" s="165">
        <v>0</v>
      </c>
      <c r="CI294" s="165">
        <v>0</v>
      </c>
      <c r="CJ294" s="165">
        <v>0</v>
      </c>
      <c r="CK294" s="165">
        <v>0</v>
      </c>
      <c r="CL294" s="165">
        <v>0</v>
      </c>
      <c r="CM294" s="165">
        <v>0</v>
      </c>
      <c r="CN294" s="165">
        <v>0</v>
      </c>
      <c r="CO294" s="165">
        <v>0</v>
      </c>
      <c r="CP294" s="165">
        <v>0</v>
      </c>
      <c r="CQ294" s="165">
        <v>0</v>
      </c>
      <c r="CR294" s="165">
        <v>0</v>
      </c>
      <c r="CS294" s="165">
        <v>0</v>
      </c>
      <c r="CT294" s="165">
        <v>0</v>
      </c>
      <c r="CU294" s="165">
        <v>0</v>
      </c>
      <c r="CV294" s="165">
        <v>0</v>
      </c>
      <c r="CW294" s="165">
        <v>0</v>
      </c>
      <c r="CX294" s="323">
        <v>0</v>
      </c>
      <c r="CY294" s="165">
        <v>0</v>
      </c>
      <c r="CZ294" s="165">
        <v>0</v>
      </c>
    </row>
    <row r="295" spans="1:104" s="14" customFormat="1" ht="13.15" customHeight="1" x14ac:dyDescent="0.2">
      <c r="A295" s="81" t="str">
        <f t="shared" si="653"/>
        <v>Shasta Medical Group - Client ID H3285</v>
      </c>
      <c r="B295" s="81" t="str">
        <f>B294</f>
        <v xml:space="preserve">PRIME VALUE PLAN (Self-Insured) </v>
      </c>
      <c r="C295" s="81" t="str">
        <f>A295&amp;B295&amp;F295</f>
        <v>Shasta Medical Group - Client ID H3285PRIME VALUE PLAN (Self-Insured) EE &amp; Child(ren)</v>
      </c>
      <c r="D295" s="22"/>
      <c r="E295" s="15"/>
      <c r="F295" s="66" t="s">
        <v>19</v>
      </c>
      <c r="G295" s="165">
        <v>0</v>
      </c>
      <c r="H295" s="152">
        <v>933.8</v>
      </c>
      <c r="I295" s="152">
        <f>+H295-J295</f>
        <v>735.24</v>
      </c>
      <c r="J295" s="152">
        <v>198.56</v>
      </c>
      <c r="K295" s="27"/>
      <c r="L295" s="27"/>
      <c r="M295" s="160"/>
      <c r="N295" s="67">
        <v>0</v>
      </c>
      <c r="O295" s="67">
        <v>0</v>
      </c>
      <c r="P295" s="67">
        <v>0</v>
      </c>
      <c r="Q295" s="67">
        <v>0</v>
      </c>
      <c r="R295" s="67">
        <v>1</v>
      </c>
      <c r="S295" s="67">
        <v>1</v>
      </c>
      <c r="T295" s="67">
        <v>1</v>
      </c>
      <c r="U295" s="67">
        <v>1</v>
      </c>
      <c r="V295" s="67">
        <v>1</v>
      </c>
      <c r="W295" s="67">
        <v>1</v>
      </c>
      <c r="X295" s="67">
        <v>1</v>
      </c>
      <c r="Y295" s="67">
        <v>1</v>
      </c>
      <c r="Z295" s="67">
        <v>1</v>
      </c>
      <c r="AA295" s="67">
        <v>1</v>
      </c>
      <c r="AB295" s="67">
        <v>1</v>
      </c>
      <c r="AC295" s="67">
        <v>1</v>
      </c>
      <c r="AD295" s="67">
        <v>1</v>
      </c>
      <c r="AE295" s="67">
        <v>1</v>
      </c>
      <c r="AF295" s="67">
        <v>1</v>
      </c>
      <c r="AG295" s="67">
        <v>1</v>
      </c>
      <c r="AH295" s="67">
        <v>1</v>
      </c>
      <c r="AI295" s="67">
        <v>1</v>
      </c>
      <c r="AJ295" s="67">
        <v>1</v>
      </c>
      <c r="AK295" s="67">
        <v>0</v>
      </c>
      <c r="AL295" s="67">
        <v>0</v>
      </c>
      <c r="AM295" s="67">
        <v>0</v>
      </c>
      <c r="AN295" s="67">
        <v>0</v>
      </c>
      <c r="AO295" s="67">
        <v>0</v>
      </c>
      <c r="AP295" s="67">
        <v>0</v>
      </c>
      <c r="AQ295" s="67">
        <v>0</v>
      </c>
      <c r="AR295" s="67">
        <v>0</v>
      </c>
      <c r="AS295" s="67">
        <v>0</v>
      </c>
      <c r="AT295" s="67">
        <v>0</v>
      </c>
      <c r="AU295" s="67">
        <v>0</v>
      </c>
      <c r="AV295" s="67">
        <v>0</v>
      </c>
      <c r="AW295" s="67">
        <v>0</v>
      </c>
      <c r="AX295" s="67">
        <v>0</v>
      </c>
      <c r="AY295" s="67">
        <v>0</v>
      </c>
      <c r="AZ295" s="67">
        <v>0</v>
      </c>
      <c r="BA295" s="67">
        <v>0</v>
      </c>
      <c r="BB295" s="67">
        <v>0</v>
      </c>
      <c r="BC295" s="67">
        <v>0</v>
      </c>
      <c r="BD295" s="94">
        <v>0</v>
      </c>
      <c r="BE295" s="67">
        <v>0</v>
      </c>
      <c r="BF295" s="67">
        <v>0</v>
      </c>
      <c r="BG295" s="67">
        <v>0</v>
      </c>
      <c r="BH295" s="67">
        <v>0</v>
      </c>
      <c r="BI295" s="67">
        <v>0</v>
      </c>
      <c r="BJ295" s="67">
        <v>0</v>
      </c>
      <c r="BK295" s="67">
        <v>0</v>
      </c>
      <c r="BL295" s="67">
        <v>0</v>
      </c>
      <c r="BM295" s="67">
        <v>0</v>
      </c>
      <c r="BN295" s="67">
        <v>0</v>
      </c>
      <c r="BO295" s="67">
        <v>0</v>
      </c>
      <c r="BP295" s="67">
        <v>0</v>
      </c>
      <c r="BQ295" s="67">
        <v>0</v>
      </c>
      <c r="BR295" s="67">
        <v>0</v>
      </c>
      <c r="BS295" s="67">
        <v>0</v>
      </c>
      <c r="BT295" s="240">
        <v>0</v>
      </c>
      <c r="BU295" s="240">
        <v>0</v>
      </c>
      <c r="BV295" s="240">
        <v>0</v>
      </c>
      <c r="BW295" s="165">
        <v>0</v>
      </c>
      <c r="BX295" s="165">
        <v>0</v>
      </c>
      <c r="BY295" s="165">
        <v>0</v>
      </c>
      <c r="BZ295" s="165">
        <v>0</v>
      </c>
      <c r="CA295" s="165">
        <v>0</v>
      </c>
      <c r="CB295" s="165">
        <v>0</v>
      </c>
      <c r="CC295" s="165">
        <v>0</v>
      </c>
      <c r="CD295" s="165">
        <v>0</v>
      </c>
      <c r="CE295" s="165">
        <v>0</v>
      </c>
      <c r="CF295" s="165">
        <v>0</v>
      </c>
      <c r="CG295" s="165">
        <v>0</v>
      </c>
      <c r="CH295" s="165">
        <v>0</v>
      </c>
      <c r="CI295" s="165">
        <v>0</v>
      </c>
      <c r="CJ295" s="165">
        <v>0</v>
      </c>
      <c r="CK295" s="165">
        <v>0</v>
      </c>
      <c r="CL295" s="165">
        <v>0</v>
      </c>
      <c r="CM295" s="165">
        <v>0</v>
      </c>
      <c r="CN295" s="165">
        <v>0</v>
      </c>
      <c r="CO295" s="165">
        <v>0</v>
      </c>
      <c r="CP295" s="165">
        <v>0</v>
      </c>
      <c r="CQ295" s="165">
        <v>0</v>
      </c>
      <c r="CR295" s="165">
        <v>0</v>
      </c>
      <c r="CS295" s="165">
        <v>0</v>
      </c>
      <c r="CT295" s="165">
        <v>0</v>
      </c>
      <c r="CU295" s="165">
        <v>0</v>
      </c>
      <c r="CV295" s="165">
        <v>0</v>
      </c>
      <c r="CW295" s="165">
        <v>0</v>
      </c>
      <c r="CX295" s="323">
        <v>0</v>
      </c>
      <c r="CY295" s="165">
        <v>0</v>
      </c>
      <c r="CZ295" s="165">
        <v>0</v>
      </c>
    </row>
    <row r="296" spans="1:104" s="14" customFormat="1" ht="13.15" customHeight="1" x14ac:dyDescent="0.2">
      <c r="A296" s="81" t="str">
        <f t="shared" si="653"/>
        <v>Shasta Medical Group - Client ID H3285</v>
      </c>
      <c r="B296" s="81" t="str">
        <f>B295</f>
        <v xml:space="preserve">PRIME VALUE PLAN (Self-Insured) </v>
      </c>
      <c r="C296" s="81" t="str">
        <f>A296&amp;B296&amp;F296</f>
        <v>Shasta Medical Group - Client ID H3285PRIME VALUE PLAN (Self-Insured) EE &amp; Family</v>
      </c>
      <c r="D296" s="22"/>
      <c r="E296" s="15"/>
      <c r="F296" s="66" t="s">
        <v>12</v>
      </c>
      <c r="G296" s="165">
        <v>0</v>
      </c>
      <c r="H296" s="153">
        <v>1556.37</v>
      </c>
      <c r="I296" s="153">
        <f>+H296-J296</f>
        <v>1160.0899999999999</v>
      </c>
      <c r="J296" s="153">
        <v>396.28</v>
      </c>
      <c r="K296" s="134"/>
      <c r="L296" s="134"/>
      <c r="M296" s="160"/>
      <c r="N296" s="68">
        <v>0</v>
      </c>
      <c r="O296" s="68">
        <v>0</v>
      </c>
      <c r="P296" s="68">
        <v>0</v>
      </c>
      <c r="Q296" s="68">
        <v>0</v>
      </c>
      <c r="R296" s="68">
        <v>0</v>
      </c>
      <c r="S296" s="68">
        <v>0</v>
      </c>
      <c r="T296" s="68">
        <v>0</v>
      </c>
      <c r="U296" s="68">
        <v>0</v>
      </c>
      <c r="V296" s="68">
        <v>0</v>
      </c>
      <c r="W296" s="68">
        <v>0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>
        <v>0</v>
      </c>
      <c r="AE296" s="68">
        <v>0</v>
      </c>
      <c r="AF296" s="68">
        <v>0</v>
      </c>
      <c r="AG296" s="68">
        <v>0</v>
      </c>
      <c r="AH296" s="68">
        <v>0</v>
      </c>
      <c r="AI296" s="68">
        <v>0</v>
      </c>
      <c r="AJ296" s="68">
        <v>0</v>
      </c>
      <c r="AK296" s="68">
        <v>0</v>
      </c>
      <c r="AL296" s="68">
        <v>0</v>
      </c>
      <c r="AM296" s="68">
        <v>0</v>
      </c>
      <c r="AN296" s="68">
        <v>0</v>
      </c>
      <c r="AO296" s="68">
        <v>0</v>
      </c>
      <c r="AP296" s="68">
        <v>0</v>
      </c>
      <c r="AQ296" s="68">
        <v>0</v>
      </c>
      <c r="AR296" s="68">
        <v>0</v>
      </c>
      <c r="AS296" s="68">
        <v>0</v>
      </c>
      <c r="AT296" s="68">
        <v>0</v>
      </c>
      <c r="AU296" s="68">
        <v>0</v>
      </c>
      <c r="AV296" s="68">
        <v>0</v>
      </c>
      <c r="AW296" s="68">
        <v>0</v>
      </c>
      <c r="AX296" s="68">
        <v>0</v>
      </c>
      <c r="AY296" s="68">
        <v>0</v>
      </c>
      <c r="AZ296" s="68">
        <v>0</v>
      </c>
      <c r="BA296" s="68">
        <v>0</v>
      </c>
      <c r="BB296" s="68">
        <v>0</v>
      </c>
      <c r="BC296" s="68">
        <v>0</v>
      </c>
      <c r="BD296" s="250">
        <v>0</v>
      </c>
      <c r="BE296" s="68">
        <v>0</v>
      </c>
      <c r="BF296" s="68">
        <v>0</v>
      </c>
      <c r="BG296" s="68">
        <v>0</v>
      </c>
      <c r="BH296" s="68">
        <v>0</v>
      </c>
      <c r="BI296" s="68">
        <v>0</v>
      </c>
      <c r="BJ296" s="68">
        <v>0</v>
      </c>
      <c r="BK296" s="68">
        <v>0</v>
      </c>
      <c r="BL296" s="68">
        <v>0</v>
      </c>
      <c r="BM296" s="68">
        <v>0</v>
      </c>
      <c r="BN296" s="68">
        <v>0</v>
      </c>
      <c r="BO296" s="68">
        <v>0</v>
      </c>
      <c r="BP296" s="68">
        <v>0</v>
      </c>
      <c r="BQ296" s="68">
        <v>0</v>
      </c>
      <c r="BR296" s="68">
        <v>0</v>
      </c>
      <c r="BS296" s="68">
        <v>0</v>
      </c>
      <c r="BT296" s="240">
        <v>0</v>
      </c>
      <c r="BU296" s="240">
        <v>0</v>
      </c>
      <c r="BV296" s="240">
        <v>0</v>
      </c>
      <c r="BW296" s="165">
        <v>0</v>
      </c>
      <c r="BX296" s="165">
        <v>0</v>
      </c>
      <c r="BY296" s="165">
        <v>0</v>
      </c>
      <c r="BZ296" s="165">
        <v>0</v>
      </c>
      <c r="CA296" s="165">
        <v>0</v>
      </c>
      <c r="CB296" s="165">
        <v>0</v>
      </c>
      <c r="CC296" s="165">
        <v>0</v>
      </c>
      <c r="CD296" s="165">
        <v>0</v>
      </c>
      <c r="CE296" s="165">
        <v>0</v>
      </c>
      <c r="CF296" s="165">
        <v>0</v>
      </c>
      <c r="CG296" s="165">
        <v>0</v>
      </c>
      <c r="CH296" s="165">
        <v>0</v>
      </c>
      <c r="CI296" s="165">
        <v>0</v>
      </c>
      <c r="CJ296" s="165">
        <v>0</v>
      </c>
      <c r="CK296" s="165">
        <v>0</v>
      </c>
      <c r="CL296" s="165">
        <v>0</v>
      </c>
      <c r="CM296" s="165">
        <v>0</v>
      </c>
      <c r="CN296" s="165">
        <v>0</v>
      </c>
      <c r="CO296" s="165">
        <v>0</v>
      </c>
      <c r="CP296" s="165">
        <v>0</v>
      </c>
      <c r="CQ296" s="165">
        <v>0</v>
      </c>
      <c r="CR296" s="165">
        <v>0</v>
      </c>
      <c r="CS296" s="165">
        <v>0</v>
      </c>
      <c r="CT296" s="165">
        <v>0</v>
      </c>
      <c r="CU296" s="165">
        <v>0</v>
      </c>
      <c r="CV296" s="165">
        <v>0</v>
      </c>
      <c r="CW296" s="165">
        <v>0</v>
      </c>
      <c r="CX296" s="323">
        <v>0</v>
      </c>
      <c r="CY296" s="165">
        <v>0</v>
      </c>
      <c r="CZ296" s="165">
        <v>0</v>
      </c>
    </row>
    <row r="297" spans="1:104" s="14" customFormat="1" ht="13.15" customHeight="1" x14ac:dyDescent="0.2">
      <c r="A297" s="81" t="str">
        <f>A296</f>
        <v>Shasta Medical Group - Client ID H3285</v>
      </c>
      <c r="B297" s="81" t="str">
        <f t="shared" ref="B297:B302" si="666">B296</f>
        <v xml:space="preserve">PRIME VALUE PLAN (Self-Insured) </v>
      </c>
      <c r="C297" s="81"/>
      <c r="D297" s="20"/>
      <c r="E297" s="15"/>
      <c r="F297" s="69" t="s">
        <v>7</v>
      </c>
      <c r="G297" s="67">
        <f>SUM(G293:G296)</f>
        <v>0</v>
      </c>
      <c r="H297" s="70">
        <f>SUMPRODUCT(H293:H296,$G293:$G296)</f>
        <v>0</v>
      </c>
      <c r="I297" s="70">
        <f>SUMPRODUCT(I293:I296,$G293:$G296)</f>
        <v>0</v>
      </c>
      <c r="J297" s="70">
        <f>SUMPRODUCT(J293:J296,$G293:$G296)</f>
        <v>0</v>
      </c>
      <c r="K297" s="34"/>
      <c r="L297" s="34"/>
      <c r="M297" s="34"/>
      <c r="N297" s="67">
        <v>0</v>
      </c>
      <c r="O297" s="67">
        <v>0</v>
      </c>
      <c r="P297" s="67">
        <v>0</v>
      </c>
      <c r="Q297" s="67">
        <v>0</v>
      </c>
      <c r="R297" s="67">
        <v>1</v>
      </c>
      <c r="S297" s="67">
        <f t="shared" ref="S297:X297" si="667">SUM(S293:S296)</f>
        <v>1</v>
      </c>
      <c r="T297" s="67">
        <f t="shared" si="667"/>
        <v>1</v>
      </c>
      <c r="U297" s="67">
        <f t="shared" si="667"/>
        <v>1</v>
      </c>
      <c r="V297" s="67">
        <f t="shared" si="667"/>
        <v>1</v>
      </c>
      <c r="W297" s="67">
        <f t="shared" si="667"/>
        <v>1</v>
      </c>
      <c r="X297" s="67">
        <f t="shared" si="667"/>
        <v>1</v>
      </c>
      <c r="Y297" s="67">
        <f t="shared" ref="Y297:AD297" si="668">SUM(Y293:Y296)</f>
        <v>1</v>
      </c>
      <c r="Z297" s="67">
        <f t="shared" si="668"/>
        <v>2</v>
      </c>
      <c r="AA297" s="67">
        <f t="shared" si="668"/>
        <v>2</v>
      </c>
      <c r="AB297" s="67">
        <f t="shared" si="668"/>
        <v>2</v>
      </c>
      <c r="AC297" s="67">
        <f t="shared" si="668"/>
        <v>2</v>
      </c>
      <c r="AD297" s="67">
        <f t="shared" si="668"/>
        <v>2</v>
      </c>
      <c r="AE297" s="67">
        <f t="shared" ref="AE297:AJ297" si="669">SUM(AE293:AE296)</f>
        <v>2</v>
      </c>
      <c r="AF297" s="67">
        <f t="shared" si="669"/>
        <v>2</v>
      </c>
      <c r="AG297" s="67">
        <f t="shared" si="669"/>
        <v>2</v>
      </c>
      <c r="AH297" s="67">
        <f t="shared" si="669"/>
        <v>2</v>
      </c>
      <c r="AI297" s="67">
        <f t="shared" si="669"/>
        <v>2</v>
      </c>
      <c r="AJ297" s="67">
        <f t="shared" si="669"/>
        <v>2</v>
      </c>
      <c r="AK297" s="67">
        <f t="shared" ref="AK297:AP297" si="670">SUM(AK293:AK296)</f>
        <v>1</v>
      </c>
      <c r="AL297" s="67">
        <f t="shared" si="670"/>
        <v>2</v>
      </c>
      <c r="AM297" s="67">
        <f t="shared" si="670"/>
        <v>2</v>
      </c>
      <c r="AN297" s="67">
        <f t="shared" si="670"/>
        <v>2</v>
      </c>
      <c r="AO297" s="67">
        <f t="shared" si="670"/>
        <v>2</v>
      </c>
      <c r="AP297" s="67">
        <f t="shared" si="670"/>
        <v>2</v>
      </c>
      <c r="AQ297" s="67">
        <f t="shared" ref="AQ297:AV297" si="671">SUM(AQ293:AQ296)</f>
        <v>2</v>
      </c>
      <c r="AR297" s="67">
        <f t="shared" si="671"/>
        <v>2</v>
      </c>
      <c r="AS297" s="67">
        <f t="shared" si="671"/>
        <v>2</v>
      </c>
      <c r="AT297" s="67">
        <f t="shared" si="671"/>
        <v>2</v>
      </c>
      <c r="AU297" s="67">
        <f t="shared" si="671"/>
        <v>2</v>
      </c>
      <c r="AV297" s="67">
        <f t="shared" si="671"/>
        <v>2</v>
      </c>
      <c r="AW297" s="67">
        <f t="shared" ref="AW297:BB297" si="672">SUM(AW293:AW296)</f>
        <v>2</v>
      </c>
      <c r="AX297" s="67">
        <f t="shared" si="672"/>
        <v>2</v>
      </c>
      <c r="AY297" s="67">
        <f t="shared" si="672"/>
        <v>2</v>
      </c>
      <c r="AZ297" s="67">
        <f t="shared" si="672"/>
        <v>2</v>
      </c>
      <c r="BA297" s="67">
        <f t="shared" si="672"/>
        <v>1</v>
      </c>
      <c r="BB297" s="67">
        <f t="shared" si="672"/>
        <v>1</v>
      </c>
      <c r="BC297" s="67">
        <f t="shared" ref="BC297:BH297" si="673">SUM(BC293:BC296)</f>
        <v>1</v>
      </c>
      <c r="BD297" s="94">
        <f t="shared" si="673"/>
        <v>1</v>
      </c>
      <c r="BE297" s="67">
        <f t="shared" si="673"/>
        <v>1</v>
      </c>
      <c r="BF297" s="67">
        <f t="shared" si="673"/>
        <v>1</v>
      </c>
      <c r="BG297" s="67">
        <f t="shared" si="673"/>
        <v>1</v>
      </c>
      <c r="BH297" s="67">
        <f t="shared" si="673"/>
        <v>1</v>
      </c>
      <c r="BI297" s="67">
        <f t="shared" ref="BI297:BN297" si="674">SUM(BI293:BI296)</f>
        <v>1</v>
      </c>
      <c r="BJ297" s="67">
        <f t="shared" si="674"/>
        <v>1</v>
      </c>
      <c r="BK297" s="67">
        <f t="shared" si="674"/>
        <v>1</v>
      </c>
      <c r="BL297" s="67">
        <f t="shared" si="674"/>
        <v>1</v>
      </c>
      <c r="BM297" s="67">
        <f t="shared" si="674"/>
        <v>1</v>
      </c>
      <c r="BN297" s="67">
        <f t="shared" si="674"/>
        <v>1</v>
      </c>
      <c r="BO297" s="67">
        <f>SUM(BO293:BO296)</f>
        <v>1</v>
      </c>
      <c r="BP297" s="67">
        <f>SUM(BP293:BP296)</f>
        <v>1</v>
      </c>
      <c r="BQ297" s="67">
        <f>SUM(BQ293:BQ296)</f>
        <v>1</v>
      </c>
      <c r="BR297" s="67">
        <f>SUM(BR293:BR296)</f>
        <v>1</v>
      </c>
      <c r="BS297" s="67">
        <f>SUM(BS293:BS296)</f>
        <v>1</v>
      </c>
      <c r="BT297" s="94">
        <f t="shared" ref="BT297:BY297" si="675">SUM(BT293:BT296)</f>
        <v>1</v>
      </c>
      <c r="BU297" s="94">
        <f t="shared" si="675"/>
        <v>1</v>
      </c>
      <c r="BV297" s="94">
        <f t="shared" si="675"/>
        <v>1</v>
      </c>
      <c r="BW297" s="67">
        <f t="shared" si="675"/>
        <v>1</v>
      </c>
      <c r="BX297" s="67">
        <f t="shared" si="675"/>
        <v>1</v>
      </c>
      <c r="BY297" s="67">
        <f t="shared" si="675"/>
        <v>1</v>
      </c>
      <c r="BZ297" s="67">
        <f t="shared" ref="BZ297:CE297" si="676">SUM(BZ293:BZ296)</f>
        <v>1</v>
      </c>
      <c r="CA297" s="67">
        <f t="shared" si="676"/>
        <v>1</v>
      </c>
      <c r="CB297" s="67">
        <f t="shared" si="676"/>
        <v>1</v>
      </c>
      <c r="CC297" s="67">
        <f t="shared" si="676"/>
        <v>1</v>
      </c>
      <c r="CD297" s="67">
        <f t="shared" si="676"/>
        <v>1</v>
      </c>
      <c r="CE297" s="67">
        <f t="shared" si="676"/>
        <v>1</v>
      </c>
      <c r="CF297" s="67">
        <f t="shared" ref="CF297:CK297" si="677">SUM(CF293:CF296)</f>
        <v>1</v>
      </c>
      <c r="CG297" s="67">
        <f t="shared" si="677"/>
        <v>1</v>
      </c>
      <c r="CH297" s="67">
        <f t="shared" si="677"/>
        <v>2</v>
      </c>
      <c r="CI297" s="67">
        <f t="shared" si="677"/>
        <v>2</v>
      </c>
      <c r="CJ297" s="67">
        <f t="shared" si="677"/>
        <v>1</v>
      </c>
      <c r="CK297" s="67">
        <f t="shared" si="677"/>
        <v>1</v>
      </c>
      <c r="CL297" s="67">
        <f t="shared" ref="CL297:CQ297" si="678">SUM(CL293:CL296)</f>
        <v>1</v>
      </c>
      <c r="CM297" s="67">
        <f t="shared" si="678"/>
        <v>1</v>
      </c>
      <c r="CN297" s="67">
        <f t="shared" si="678"/>
        <v>1</v>
      </c>
      <c r="CO297" s="67">
        <f t="shared" si="678"/>
        <v>1</v>
      </c>
      <c r="CP297" s="67">
        <f t="shared" si="678"/>
        <v>1</v>
      </c>
      <c r="CQ297" s="67">
        <f t="shared" si="678"/>
        <v>1</v>
      </c>
      <c r="CR297" s="67">
        <f>SUM(CR293:CR296)</f>
        <v>1</v>
      </c>
      <c r="CS297" s="67">
        <f>SUM(CS293:CS296)</f>
        <v>0</v>
      </c>
      <c r="CT297" s="67">
        <f>SUM(CT293:CT296)</f>
        <v>0</v>
      </c>
      <c r="CU297" s="67">
        <v>0</v>
      </c>
      <c r="CV297" s="67">
        <f>SUM(CV293:CV296)</f>
        <v>0</v>
      </c>
      <c r="CW297" s="67">
        <f>SUM(CW293:CW296)</f>
        <v>0</v>
      </c>
      <c r="CX297" s="94">
        <f>SUM(CX293:CX296)</f>
        <v>0</v>
      </c>
      <c r="CY297" s="67">
        <f>SUM(CY293:CY296)</f>
        <v>0</v>
      </c>
      <c r="CZ297" s="67">
        <f>SUM(CZ293:CZ296)</f>
        <v>0</v>
      </c>
    </row>
    <row r="298" spans="1:104" s="14" customFormat="1" ht="13.15" customHeight="1" x14ac:dyDescent="0.2">
      <c r="A298" s="81" t="str">
        <f>A297</f>
        <v>Shasta Medical Group - Client ID H3285</v>
      </c>
      <c r="B298" s="81" t="str">
        <f t="shared" si="666"/>
        <v xml:space="preserve">PRIME VALUE PLAN (Self-Insured) </v>
      </c>
      <c r="C298" s="81"/>
      <c r="D298" s="20"/>
      <c r="E298" s="15"/>
      <c r="F298" s="12"/>
      <c r="G298" s="16"/>
      <c r="H298" s="21"/>
      <c r="I298" s="21"/>
      <c r="J298" s="21"/>
      <c r="K298" s="135"/>
      <c r="L298" s="135"/>
      <c r="M298" s="135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</row>
    <row r="299" spans="1:104" ht="13.15" customHeight="1" x14ac:dyDescent="0.2">
      <c r="A299" s="81" t="str">
        <f>A298</f>
        <v>Shasta Medical Group - Client ID H3285</v>
      </c>
      <c r="B299" s="81" t="str">
        <f t="shared" si="666"/>
        <v xml:space="preserve">PRIME VALUE PLAN (Self-Insured) </v>
      </c>
      <c r="D299" s="71" t="s">
        <v>8</v>
      </c>
      <c r="E299" s="72"/>
      <c r="F299" s="29" t="s">
        <v>10</v>
      </c>
      <c r="G299" s="30">
        <f>+G291+G297</f>
        <v>29</v>
      </c>
      <c r="H299" s="86">
        <f>H291+H297</f>
        <v>31517.590000000004</v>
      </c>
      <c r="I299" s="86">
        <f>I291+I297</f>
        <v>29433.670000000002</v>
      </c>
      <c r="J299" s="86">
        <f>J291+J297</f>
        <v>2083.92</v>
      </c>
      <c r="K299" s="136"/>
      <c r="L299" s="136"/>
      <c r="M299" s="136"/>
      <c r="N299" s="30">
        <v>23</v>
      </c>
      <c r="O299" s="30">
        <v>23</v>
      </c>
      <c r="P299" s="30">
        <v>23</v>
      </c>
      <c r="Q299" s="30">
        <v>25</v>
      </c>
      <c r="R299" s="30">
        <v>25</v>
      </c>
      <c r="S299" s="30">
        <f t="shared" ref="S299:X299" si="679">+S291+S297</f>
        <v>25</v>
      </c>
      <c r="T299" s="30">
        <f t="shared" si="679"/>
        <v>17</v>
      </c>
      <c r="U299" s="30">
        <f t="shared" si="679"/>
        <v>17</v>
      </c>
      <c r="V299" s="30">
        <f t="shared" si="679"/>
        <v>18</v>
      </c>
      <c r="W299" s="30">
        <f t="shared" si="679"/>
        <v>20</v>
      </c>
      <c r="X299" s="30">
        <f t="shared" si="679"/>
        <v>19</v>
      </c>
      <c r="Y299" s="30">
        <f t="shared" ref="Y299:AD299" si="680">+Y291+Y297</f>
        <v>20</v>
      </c>
      <c r="Z299" s="30">
        <f t="shared" si="680"/>
        <v>23</v>
      </c>
      <c r="AA299" s="30">
        <f t="shared" si="680"/>
        <v>25</v>
      </c>
      <c r="AB299" s="30">
        <f t="shared" si="680"/>
        <v>26</v>
      </c>
      <c r="AC299" s="30">
        <f t="shared" si="680"/>
        <v>27</v>
      </c>
      <c r="AD299" s="30">
        <f t="shared" si="680"/>
        <v>27</v>
      </c>
      <c r="AE299" s="30">
        <f t="shared" ref="AE299:AJ299" si="681">+AE291+AE297</f>
        <v>28</v>
      </c>
      <c r="AF299" s="30">
        <f t="shared" si="681"/>
        <v>27</v>
      </c>
      <c r="AG299" s="30">
        <f t="shared" si="681"/>
        <v>28</v>
      </c>
      <c r="AH299" s="30">
        <f t="shared" si="681"/>
        <v>28</v>
      </c>
      <c r="AI299" s="30">
        <f t="shared" si="681"/>
        <v>29</v>
      </c>
      <c r="AJ299" s="30">
        <f t="shared" si="681"/>
        <v>31</v>
      </c>
      <c r="AK299" s="30">
        <f t="shared" ref="AK299:AP299" si="682">+AK291+AK297</f>
        <v>28</v>
      </c>
      <c r="AL299" s="30">
        <f t="shared" si="682"/>
        <v>29</v>
      </c>
      <c r="AM299" s="30">
        <f t="shared" si="682"/>
        <v>30</v>
      </c>
      <c r="AN299" s="30">
        <f t="shared" si="682"/>
        <v>29</v>
      </c>
      <c r="AO299" s="30">
        <f t="shared" si="682"/>
        <v>29</v>
      </c>
      <c r="AP299" s="30">
        <f t="shared" si="682"/>
        <v>29</v>
      </c>
      <c r="AQ299" s="30">
        <f t="shared" ref="AQ299:AV299" si="683">+AQ291+AQ297</f>
        <v>29</v>
      </c>
      <c r="AR299" s="30">
        <f t="shared" si="683"/>
        <v>29</v>
      </c>
      <c r="AS299" s="30">
        <f t="shared" si="683"/>
        <v>27</v>
      </c>
      <c r="AT299" s="30">
        <f t="shared" si="683"/>
        <v>28</v>
      </c>
      <c r="AU299" s="30">
        <f t="shared" si="683"/>
        <v>28</v>
      </c>
      <c r="AV299" s="30">
        <f t="shared" si="683"/>
        <v>27</v>
      </c>
      <c r="AW299" s="30">
        <f t="shared" ref="AW299:BB299" si="684">+AW291+AW297</f>
        <v>29</v>
      </c>
      <c r="AX299" s="30">
        <f t="shared" si="684"/>
        <v>27</v>
      </c>
      <c r="AY299" s="30">
        <f t="shared" si="684"/>
        <v>27</v>
      </c>
      <c r="AZ299" s="30">
        <f t="shared" si="684"/>
        <v>28</v>
      </c>
      <c r="BA299" s="30">
        <f t="shared" si="684"/>
        <v>29</v>
      </c>
      <c r="BB299" s="30">
        <f t="shared" si="684"/>
        <v>30</v>
      </c>
      <c r="BC299" s="30">
        <f t="shared" ref="BC299:BH299" si="685">+BC291+BC297</f>
        <v>28</v>
      </c>
      <c r="BD299" s="30">
        <f t="shared" si="685"/>
        <v>28</v>
      </c>
      <c r="BE299" s="30">
        <f t="shared" si="685"/>
        <v>27</v>
      </c>
      <c r="BF299" s="30">
        <f t="shared" si="685"/>
        <v>23</v>
      </c>
      <c r="BG299" s="30">
        <f t="shared" si="685"/>
        <v>22</v>
      </c>
      <c r="BH299" s="30">
        <f t="shared" si="685"/>
        <v>22</v>
      </c>
      <c r="BI299" s="30">
        <f t="shared" ref="BI299:BN299" si="686">+BI291+BI297</f>
        <v>27</v>
      </c>
      <c r="BJ299" s="30">
        <f t="shared" si="686"/>
        <v>27</v>
      </c>
      <c r="BK299" s="30">
        <f t="shared" si="686"/>
        <v>28</v>
      </c>
      <c r="BL299" s="30">
        <f t="shared" si="686"/>
        <v>29</v>
      </c>
      <c r="BM299" s="30">
        <f t="shared" si="686"/>
        <v>28</v>
      </c>
      <c r="BN299" s="30">
        <f t="shared" si="686"/>
        <v>26</v>
      </c>
      <c r="BO299" s="30">
        <f>+BO291+BO297</f>
        <v>28</v>
      </c>
      <c r="BP299" s="30">
        <f>+BP291+BP297</f>
        <v>28</v>
      </c>
      <c r="BQ299" s="30">
        <f>+BQ291+BQ297</f>
        <v>26</v>
      </c>
      <c r="BR299" s="30">
        <f>+BR291+BR297</f>
        <v>26</v>
      </c>
      <c r="BS299" s="30">
        <f>+BS291+BS297</f>
        <v>26</v>
      </c>
      <c r="BT299" s="30">
        <f t="shared" ref="BT299:BY299" si="687">+BT291+BT297</f>
        <v>25</v>
      </c>
      <c r="BU299" s="30">
        <f t="shared" si="687"/>
        <v>26</v>
      </c>
      <c r="BV299" s="30">
        <f t="shared" si="687"/>
        <v>29</v>
      </c>
      <c r="BW299" s="30">
        <f t="shared" si="687"/>
        <v>33</v>
      </c>
      <c r="BX299" s="30">
        <f t="shared" si="687"/>
        <v>34</v>
      </c>
      <c r="BY299" s="30">
        <f t="shared" si="687"/>
        <v>34</v>
      </c>
      <c r="BZ299" s="30">
        <f t="shared" ref="BZ299:CE299" si="688">+BZ291+BZ297</f>
        <v>35</v>
      </c>
      <c r="CA299" s="30">
        <f t="shared" si="688"/>
        <v>35</v>
      </c>
      <c r="CB299" s="30">
        <f t="shared" si="688"/>
        <v>34</v>
      </c>
      <c r="CC299" s="30">
        <f t="shared" si="688"/>
        <v>36</v>
      </c>
      <c r="CD299" s="30">
        <f t="shared" si="688"/>
        <v>36</v>
      </c>
      <c r="CE299" s="30">
        <f t="shared" si="688"/>
        <v>33</v>
      </c>
      <c r="CF299" s="30">
        <f t="shared" ref="CF299:CK299" si="689">+CF291+CF297</f>
        <v>33</v>
      </c>
      <c r="CG299" s="30">
        <f t="shared" si="689"/>
        <v>35</v>
      </c>
      <c r="CH299" s="30">
        <f t="shared" si="689"/>
        <v>34</v>
      </c>
      <c r="CI299" s="30">
        <f t="shared" si="689"/>
        <v>38</v>
      </c>
      <c r="CJ299" s="30">
        <f t="shared" si="689"/>
        <v>36</v>
      </c>
      <c r="CK299" s="30">
        <f t="shared" si="689"/>
        <v>34</v>
      </c>
      <c r="CL299" s="30">
        <f t="shared" ref="CL299:CQ299" si="690">+CL291+CL297</f>
        <v>31</v>
      </c>
      <c r="CM299" s="30">
        <f t="shared" si="690"/>
        <v>28</v>
      </c>
      <c r="CN299" s="30">
        <f t="shared" si="690"/>
        <v>29</v>
      </c>
      <c r="CO299" s="30">
        <f t="shared" si="690"/>
        <v>30</v>
      </c>
      <c r="CP299" s="30">
        <f t="shared" si="690"/>
        <v>35</v>
      </c>
      <c r="CQ299" s="30">
        <f t="shared" si="690"/>
        <v>34</v>
      </c>
      <c r="CR299" s="30">
        <f>+CR291+CR297</f>
        <v>36</v>
      </c>
      <c r="CS299" s="30">
        <f>+CS291+CS297</f>
        <v>32</v>
      </c>
      <c r="CT299" s="30">
        <f>+CT291+CT297</f>
        <v>32</v>
      </c>
      <c r="CU299" s="30">
        <v>33</v>
      </c>
      <c r="CV299" s="30">
        <f>+CV291+CV297</f>
        <v>32</v>
      </c>
      <c r="CW299" s="30">
        <f>+CW291+CW297</f>
        <v>31</v>
      </c>
      <c r="CX299" s="30">
        <f>+CX291+CX297</f>
        <v>30</v>
      </c>
      <c r="CY299" s="30">
        <f>+CY291+CY297</f>
        <v>29</v>
      </c>
      <c r="CZ299" s="30">
        <f>+CZ291+CZ297</f>
        <v>29</v>
      </c>
    </row>
    <row r="300" spans="1:104" ht="13.15" customHeight="1" x14ac:dyDescent="0.2">
      <c r="A300" s="81" t="str">
        <f>A299</f>
        <v>Shasta Medical Group - Client ID H3285</v>
      </c>
      <c r="B300" s="81" t="str">
        <f t="shared" si="666"/>
        <v xml:space="preserve">PRIME VALUE PLAN (Self-Insured) </v>
      </c>
      <c r="D300" s="71" t="s">
        <v>9</v>
      </c>
      <c r="E300" s="29"/>
      <c r="F300" s="89"/>
      <c r="G300" s="30"/>
      <c r="H300" s="86">
        <f>H299*12</f>
        <v>378211.08000000007</v>
      </c>
      <c r="I300" s="86">
        <f>I299*12</f>
        <v>353204.04000000004</v>
      </c>
      <c r="J300" s="86">
        <f>J299*12</f>
        <v>25007.040000000001</v>
      </c>
      <c r="K300" s="136"/>
      <c r="L300" s="136"/>
      <c r="M300" s="136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</row>
    <row r="301" spans="1:104" ht="13.15" customHeight="1" x14ac:dyDescent="0.2">
      <c r="A301" s="81" t="str">
        <f>A300</f>
        <v>Shasta Medical Group - Client ID H3285</v>
      </c>
      <c r="B301" s="81" t="str">
        <f t="shared" si="666"/>
        <v xml:space="preserve">PRIME VALUE PLAN (Self-Insured) </v>
      </c>
      <c r="D301" s="28"/>
      <c r="E301" s="90"/>
      <c r="F301" s="91"/>
      <c r="G301" s="91"/>
      <c r="H301" s="92"/>
      <c r="I301" s="92"/>
      <c r="J301" s="92"/>
      <c r="K301" s="132"/>
      <c r="L301" s="132"/>
      <c r="M301" s="132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  <c r="CW301" s="91"/>
      <c r="CX301" s="91"/>
      <c r="CY301" s="91"/>
      <c r="CZ301" s="91"/>
    </row>
    <row r="302" spans="1:104" s="83" customFormat="1" ht="13.15" customHeight="1" x14ac:dyDescent="0.2">
      <c r="A302" s="81" t="str">
        <f>D302</f>
        <v>Hospitality - Client ID H3290</v>
      </c>
      <c r="B302" s="81" t="str">
        <f t="shared" si="666"/>
        <v xml:space="preserve">PRIME VALUE PLAN (Self-Insured) </v>
      </c>
      <c r="C302" s="81"/>
      <c r="D302" s="76" t="s">
        <v>54</v>
      </c>
      <c r="E302" s="77"/>
      <c r="F302" s="78"/>
      <c r="G302" s="111"/>
      <c r="H302" s="80"/>
      <c r="I302" s="80"/>
      <c r="J302" s="47"/>
      <c r="K302" s="133"/>
      <c r="L302" s="133"/>
      <c r="M302" s="133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1"/>
      <c r="CM302" s="111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</row>
    <row r="303" spans="1:104" ht="13.15" customHeight="1" x14ac:dyDescent="0.2">
      <c r="A303" s="81" t="str">
        <f t="shared" ref="A303:A314" si="691">A302</f>
        <v>Hospitality - Client ID H3290</v>
      </c>
      <c r="B303" s="81" t="str">
        <f>D303</f>
        <v>PRIME EPO PLAN (Self-Insured)</v>
      </c>
      <c r="D303" s="64" t="str">
        <f>+$D$4</f>
        <v>PRIME EPO PLAN (Self-Insured)</v>
      </c>
      <c r="E303" s="65" t="str">
        <f>E4</f>
        <v>1/1/25 - 12/31/25</v>
      </c>
      <c r="F303" s="66" t="s">
        <v>11</v>
      </c>
      <c r="G303" s="165">
        <v>0</v>
      </c>
      <c r="H303" s="152">
        <f>H4</f>
        <v>671</v>
      </c>
      <c r="I303" s="152">
        <v>536.04999999999995</v>
      </c>
      <c r="J303" s="152">
        <f>H303-I303</f>
        <v>134.95000000000005</v>
      </c>
      <c r="K303" s="27"/>
      <c r="L303" s="27"/>
      <c r="M303" s="27"/>
      <c r="N303" s="165">
        <v>4</v>
      </c>
      <c r="O303" s="165">
        <v>3</v>
      </c>
      <c r="P303" s="165">
        <v>3</v>
      </c>
      <c r="Q303" s="165">
        <v>2</v>
      </c>
      <c r="R303" s="165">
        <v>1</v>
      </c>
      <c r="S303" s="165">
        <v>1</v>
      </c>
      <c r="T303" s="165">
        <v>1</v>
      </c>
      <c r="U303" s="165">
        <v>1</v>
      </c>
      <c r="V303" s="165">
        <v>1</v>
      </c>
      <c r="W303" s="165">
        <v>0</v>
      </c>
      <c r="X303" s="165">
        <v>1</v>
      </c>
      <c r="Y303" s="165">
        <v>1</v>
      </c>
      <c r="Z303" s="165">
        <v>1</v>
      </c>
      <c r="AA303" s="165">
        <v>1</v>
      </c>
      <c r="AB303" s="165">
        <v>0</v>
      </c>
      <c r="AC303" s="165">
        <v>0</v>
      </c>
      <c r="AD303" s="165">
        <v>0</v>
      </c>
      <c r="AE303" s="165">
        <v>0</v>
      </c>
      <c r="AF303" s="165">
        <v>0</v>
      </c>
      <c r="AG303" s="165">
        <v>0</v>
      </c>
      <c r="AH303" s="165">
        <v>0</v>
      </c>
      <c r="AI303" s="165">
        <v>0</v>
      </c>
      <c r="AJ303" s="165">
        <v>0</v>
      </c>
      <c r="AK303" s="165">
        <v>0</v>
      </c>
      <c r="AL303" s="165">
        <v>0</v>
      </c>
      <c r="AM303" s="165">
        <v>0</v>
      </c>
      <c r="AN303" s="165">
        <v>0</v>
      </c>
      <c r="AO303" s="165">
        <v>0</v>
      </c>
      <c r="AP303" s="165">
        <v>0</v>
      </c>
      <c r="AQ303" s="165">
        <v>0</v>
      </c>
      <c r="AR303" s="165">
        <v>0</v>
      </c>
      <c r="AS303" s="165">
        <v>0</v>
      </c>
      <c r="AT303" s="165">
        <v>0</v>
      </c>
      <c r="AU303" s="165">
        <v>0</v>
      </c>
      <c r="AV303" s="165">
        <v>0</v>
      </c>
      <c r="AW303" s="165">
        <v>0</v>
      </c>
      <c r="AX303" s="165">
        <v>0</v>
      </c>
      <c r="AY303" s="165">
        <v>0</v>
      </c>
      <c r="AZ303" s="165">
        <v>0</v>
      </c>
      <c r="BA303" s="165">
        <v>0</v>
      </c>
      <c r="BB303" s="165">
        <v>0</v>
      </c>
      <c r="BC303" s="165">
        <v>0</v>
      </c>
      <c r="BD303" s="240">
        <v>0</v>
      </c>
      <c r="BE303" s="165">
        <v>0</v>
      </c>
      <c r="BF303" s="165">
        <v>0</v>
      </c>
      <c r="BG303" s="165">
        <v>0</v>
      </c>
      <c r="BH303" s="165">
        <v>0</v>
      </c>
      <c r="BI303" s="165">
        <v>0</v>
      </c>
      <c r="BJ303" s="165">
        <v>0</v>
      </c>
      <c r="BK303" s="165">
        <v>0</v>
      </c>
      <c r="BL303" s="165">
        <v>0</v>
      </c>
      <c r="BM303" s="165">
        <v>0</v>
      </c>
      <c r="BN303" s="165">
        <v>0</v>
      </c>
      <c r="BO303" s="165">
        <v>0</v>
      </c>
      <c r="BP303" s="165">
        <v>0</v>
      </c>
      <c r="BQ303" s="165">
        <v>0</v>
      </c>
      <c r="BR303" s="165">
        <v>0</v>
      </c>
      <c r="BS303" s="165">
        <v>0</v>
      </c>
      <c r="BT303" s="165">
        <v>0</v>
      </c>
      <c r="BU303" s="165">
        <v>0</v>
      </c>
      <c r="BV303" s="240">
        <v>0</v>
      </c>
      <c r="BW303" s="165">
        <v>0</v>
      </c>
      <c r="BX303" s="165">
        <v>0</v>
      </c>
      <c r="BY303" s="165">
        <v>0</v>
      </c>
      <c r="BZ303" s="165">
        <v>0</v>
      </c>
      <c r="CA303" s="165">
        <v>0</v>
      </c>
      <c r="CB303" s="165">
        <v>0</v>
      </c>
      <c r="CC303" s="165">
        <v>0</v>
      </c>
      <c r="CD303" s="165">
        <v>0</v>
      </c>
      <c r="CE303" s="165">
        <v>0</v>
      </c>
      <c r="CF303" s="165">
        <v>0</v>
      </c>
      <c r="CG303" s="165">
        <v>0</v>
      </c>
      <c r="CH303" s="165">
        <v>0</v>
      </c>
      <c r="CI303" s="165">
        <v>0</v>
      </c>
      <c r="CJ303" s="165">
        <v>0</v>
      </c>
      <c r="CK303" s="165">
        <v>0</v>
      </c>
      <c r="CL303" s="165">
        <v>0</v>
      </c>
      <c r="CM303" s="165">
        <v>0</v>
      </c>
      <c r="CN303" s="165">
        <v>0</v>
      </c>
      <c r="CO303" s="165">
        <v>0</v>
      </c>
      <c r="CP303" s="165">
        <v>0</v>
      </c>
      <c r="CQ303" s="165">
        <v>0</v>
      </c>
      <c r="CR303" s="165">
        <v>0</v>
      </c>
      <c r="CS303" s="165">
        <v>0</v>
      </c>
      <c r="CT303" s="165">
        <v>0</v>
      </c>
      <c r="CU303" s="165">
        <v>0</v>
      </c>
      <c r="CV303" s="165"/>
      <c r="CW303" s="165"/>
      <c r="CX303" s="323">
        <v>0</v>
      </c>
      <c r="CY303" s="165">
        <v>0</v>
      </c>
      <c r="CZ303" s="165">
        <v>0</v>
      </c>
    </row>
    <row r="304" spans="1:104" ht="13.15" customHeight="1" x14ac:dyDescent="0.2">
      <c r="A304" s="81" t="str">
        <f t="shared" si="691"/>
        <v>Hospitality - Client ID H3290</v>
      </c>
      <c r="B304" s="81" t="str">
        <f t="shared" ref="B304:B314" si="692">B303</f>
        <v>PRIME EPO PLAN (Self-Insured)</v>
      </c>
      <c r="D304" s="22"/>
      <c r="E304" s="15"/>
      <c r="F304" s="66" t="s">
        <v>18</v>
      </c>
      <c r="G304" s="165">
        <v>0</v>
      </c>
      <c r="H304" s="152">
        <f>H5</f>
        <v>1409.16</v>
      </c>
      <c r="I304" s="152">
        <v>1006.77</v>
      </c>
      <c r="J304" s="152">
        <f>H304-I304</f>
        <v>402.3900000000001</v>
      </c>
      <c r="K304" s="27"/>
      <c r="L304" s="27"/>
      <c r="M304" s="27"/>
      <c r="N304" s="165">
        <v>1</v>
      </c>
      <c r="O304" s="165">
        <v>1</v>
      </c>
      <c r="P304" s="165">
        <v>1</v>
      </c>
      <c r="Q304" s="165">
        <v>1</v>
      </c>
      <c r="R304" s="165">
        <v>1</v>
      </c>
      <c r="S304" s="165">
        <v>0</v>
      </c>
      <c r="T304" s="165">
        <v>0</v>
      </c>
      <c r="U304" s="165">
        <v>0</v>
      </c>
      <c r="V304" s="165">
        <v>0</v>
      </c>
      <c r="W304" s="165">
        <v>0</v>
      </c>
      <c r="X304" s="165">
        <v>0</v>
      </c>
      <c r="Y304" s="165">
        <v>0</v>
      </c>
      <c r="Z304" s="165">
        <v>0</v>
      </c>
      <c r="AA304" s="165">
        <v>0</v>
      </c>
      <c r="AB304" s="165">
        <v>0</v>
      </c>
      <c r="AC304" s="165">
        <v>0</v>
      </c>
      <c r="AD304" s="165">
        <v>0</v>
      </c>
      <c r="AE304" s="165">
        <v>0</v>
      </c>
      <c r="AF304" s="165">
        <v>0</v>
      </c>
      <c r="AG304" s="165">
        <v>0</v>
      </c>
      <c r="AH304" s="165">
        <v>0</v>
      </c>
      <c r="AI304" s="165">
        <v>0</v>
      </c>
      <c r="AJ304" s="165">
        <v>0</v>
      </c>
      <c r="AK304" s="165">
        <v>0</v>
      </c>
      <c r="AL304" s="165">
        <v>0</v>
      </c>
      <c r="AM304" s="165">
        <v>0</v>
      </c>
      <c r="AN304" s="165">
        <v>0</v>
      </c>
      <c r="AO304" s="165">
        <v>0</v>
      </c>
      <c r="AP304" s="165">
        <v>0</v>
      </c>
      <c r="AQ304" s="165">
        <v>0</v>
      </c>
      <c r="AR304" s="165">
        <v>0</v>
      </c>
      <c r="AS304" s="165">
        <v>0</v>
      </c>
      <c r="AT304" s="165">
        <v>0</v>
      </c>
      <c r="AU304" s="165">
        <v>0</v>
      </c>
      <c r="AV304" s="165">
        <v>0</v>
      </c>
      <c r="AW304" s="165">
        <v>0</v>
      </c>
      <c r="AX304" s="165">
        <v>0</v>
      </c>
      <c r="AY304" s="165">
        <v>0</v>
      </c>
      <c r="AZ304" s="165">
        <v>0</v>
      </c>
      <c r="BA304" s="165">
        <v>0</v>
      </c>
      <c r="BB304" s="165">
        <v>0</v>
      </c>
      <c r="BC304" s="165">
        <v>0</v>
      </c>
      <c r="BD304" s="240">
        <v>0</v>
      </c>
      <c r="BE304" s="165">
        <v>0</v>
      </c>
      <c r="BF304" s="165">
        <v>0</v>
      </c>
      <c r="BG304" s="165">
        <v>0</v>
      </c>
      <c r="BH304" s="165">
        <v>0</v>
      </c>
      <c r="BI304" s="165">
        <v>0</v>
      </c>
      <c r="BJ304" s="165">
        <v>0</v>
      </c>
      <c r="BK304" s="165">
        <v>0</v>
      </c>
      <c r="BL304" s="165">
        <v>0</v>
      </c>
      <c r="BM304" s="165">
        <v>0</v>
      </c>
      <c r="BN304" s="165">
        <v>0</v>
      </c>
      <c r="BO304" s="165">
        <v>0</v>
      </c>
      <c r="BP304" s="165">
        <v>0</v>
      </c>
      <c r="BQ304" s="165">
        <v>0</v>
      </c>
      <c r="BR304" s="165">
        <v>0</v>
      </c>
      <c r="BS304" s="165">
        <v>0</v>
      </c>
      <c r="BT304" s="165">
        <v>0</v>
      </c>
      <c r="BU304" s="165">
        <v>0</v>
      </c>
      <c r="BV304" s="240">
        <v>0</v>
      </c>
      <c r="BW304" s="165">
        <v>0</v>
      </c>
      <c r="BX304" s="165">
        <v>0</v>
      </c>
      <c r="BY304" s="165">
        <v>0</v>
      </c>
      <c r="BZ304" s="165">
        <v>0</v>
      </c>
      <c r="CA304" s="165">
        <v>0</v>
      </c>
      <c r="CB304" s="165">
        <v>0</v>
      </c>
      <c r="CC304" s="165">
        <v>0</v>
      </c>
      <c r="CD304" s="165">
        <v>0</v>
      </c>
      <c r="CE304" s="165">
        <v>0</v>
      </c>
      <c r="CF304" s="165">
        <v>0</v>
      </c>
      <c r="CG304" s="165">
        <v>0</v>
      </c>
      <c r="CH304" s="165">
        <v>0</v>
      </c>
      <c r="CI304" s="165">
        <v>0</v>
      </c>
      <c r="CJ304" s="165">
        <v>0</v>
      </c>
      <c r="CK304" s="165">
        <v>0</v>
      </c>
      <c r="CL304" s="165">
        <v>0</v>
      </c>
      <c r="CM304" s="165">
        <v>0</v>
      </c>
      <c r="CN304" s="165">
        <v>0</v>
      </c>
      <c r="CO304" s="165">
        <v>0</v>
      </c>
      <c r="CP304" s="165">
        <v>0</v>
      </c>
      <c r="CQ304" s="165">
        <v>0</v>
      </c>
      <c r="CR304" s="165">
        <v>0</v>
      </c>
      <c r="CS304" s="165">
        <v>0</v>
      </c>
      <c r="CT304" s="165">
        <v>0</v>
      </c>
      <c r="CU304" s="165">
        <v>0</v>
      </c>
      <c r="CV304" s="165"/>
      <c r="CW304" s="165"/>
      <c r="CX304" s="323">
        <v>0</v>
      </c>
      <c r="CY304" s="165">
        <v>0</v>
      </c>
      <c r="CZ304" s="165">
        <v>0</v>
      </c>
    </row>
    <row r="305" spans="1:104" ht="13.15" customHeight="1" x14ac:dyDescent="0.2">
      <c r="A305" s="81" t="str">
        <f t="shared" si="691"/>
        <v>Hospitality - Client ID H3290</v>
      </c>
      <c r="B305" s="81" t="str">
        <f t="shared" si="692"/>
        <v>PRIME EPO PLAN (Self-Insured)</v>
      </c>
      <c r="D305" s="22"/>
      <c r="E305" s="15"/>
      <c r="F305" s="66" t="s">
        <v>19</v>
      </c>
      <c r="G305" s="165">
        <v>0</v>
      </c>
      <c r="H305" s="152">
        <f>H6</f>
        <v>1268.22</v>
      </c>
      <c r="I305" s="152">
        <v>915.82</v>
      </c>
      <c r="J305" s="152">
        <f>H305-I305</f>
        <v>352.4</v>
      </c>
      <c r="K305" s="27"/>
      <c r="L305" s="27"/>
      <c r="M305" s="27"/>
      <c r="N305" s="165">
        <v>1</v>
      </c>
      <c r="O305" s="165">
        <v>1</v>
      </c>
      <c r="P305" s="165">
        <v>1</v>
      </c>
      <c r="Q305" s="165">
        <v>1</v>
      </c>
      <c r="R305" s="165">
        <v>1</v>
      </c>
      <c r="S305" s="165">
        <v>1</v>
      </c>
      <c r="T305" s="165">
        <v>1</v>
      </c>
      <c r="U305" s="165">
        <v>0</v>
      </c>
      <c r="V305" s="165">
        <v>0</v>
      </c>
      <c r="W305" s="165">
        <v>0</v>
      </c>
      <c r="X305" s="165">
        <v>0</v>
      </c>
      <c r="Y305" s="165">
        <v>0</v>
      </c>
      <c r="Z305" s="165">
        <v>0</v>
      </c>
      <c r="AA305" s="165">
        <v>0</v>
      </c>
      <c r="AB305" s="165">
        <v>0</v>
      </c>
      <c r="AC305" s="165">
        <v>0</v>
      </c>
      <c r="AD305" s="165">
        <v>0</v>
      </c>
      <c r="AE305" s="165">
        <v>0</v>
      </c>
      <c r="AF305" s="165">
        <v>0</v>
      </c>
      <c r="AG305" s="165">
        <v>0</v>
      </c>
      <c r="AH305" s="165">
        <v>0</v>
      </c>
      <c r="AI305" s="165">
        <v>0</v>
      </c>
      <c r="AJ305" s="165">
        <v>0</v>
      </c>
      <c r="AK305" s="165">
        <v>0</v>
      </c>
      <c r="AL305" s="165">
        <v>0</v>
      </c>
      <c r="AM305" s="165">
        <v>0</v>
      </c>
      <c r="AN305" s="165">
        <v>0</v>
      </c>
      <c r="AO305" s="165">
        <v>0</v>
      </c>
      <c r="AP305" s="165">
        <v>0</v>
      </c>
      <c r="AQ305" s="165">
        <v>0</v>
      </c>
      <c r="AR305" s="165">
        <v>0</v>
      </c>
      <c r="AS305" s="165">
        <v>0</v>
      </c>
      <c r="AT305" s="165">
        <v>0</v>
      </c>
      <c r="AU305" s="165">
        <v>0</v>
      </c>
      <c r="AV305" s="165">
        <v>0</v>
      </c>
      <c r="AW305" s="165">
        <v>0</v>
      </c>
      <c r="AX305" s="165">
        <v>0</v>
      </c>
      <c r="AY305" s="165">
        <v>0</v>
      </c>
      <c r="AZ305" s="165">
        <v>0</v>
      </c>
      <c r="BA305" s="165">
        <v>0</v>
      </c>
      <c r="BB305" s="165">
        <v>0</v>
      </c>
      <c r="BC305" s="165">
        <v>0</v>
      </c>
      <c r="BD305" s="240">
        <v>0</v>
      </c>
      <c r="BE305" s="165">
        <v>0</v>
      </c>
      <c r="BF305" s="165">
        <v>0</v>
      </c>
      <c r="BG305" s="165">
        <v>0</v>
      </c>
      <c r="BH305" s="165">
        <v>0</v>
      </c>
      <c r="BI305" s="165">
        <v>0</v>
      </c>
      <c r="BJ305" s="165">
        <v>0</v>
      </c>
      <c r="BK305" s="165">
        <v>0</v>
      </c>
      <c r="BL305" s="165">
        <v>0</v>
      </c>
      <c r="BM305" s="165">
        <v>0</v>
      </c>
      <c r="BN305" s="165">
        <v>0</v>
      </c>
      <c r="BO305" s="165">
        <v>0</v>
      </c>
      <c r="BP305" s="165">
        <v>0</v>
      </c>
      <c r="BQ305" s="165">
        <v>0</v>
      </c>
      <c r="BR305" s="165">
        <v>0</v>
      </c>
      <c r="BS305" s="165">
        <v>0</v>
      </c>
      <c r="BT305" s="165">
        <v>0</v>
      </c>
      <c r="BU305" s="165">
        <v>0</v>
      </c>
      <c r="BV305" s="240">
        <v>0</v>
      </c>
      <c r="BW305" s="165">
        <v>0</v>
      </c>
      <c r="BX305" s="165">
        <v>0</v>
      </c>
      <c r="BY305" s="165">
        <v>0</v>
      </c>
      <c r="BZ305" s="165">
        <v>0</v>
      </c>
      <c r="CA305" s="165">
        <v>0</v>
      </c>
      <c r="CB305" s="165">
        <v>0</v>
      </c>
      <c r="CC305" s="165">
        <v>0</v>
      </c>
      <c r="CD305" s="165">
        <v>0</v>
      </c>
      <c r="CE305" s="165">
        <v>0</v>
      </c>
      <c r="CF305" s="165">
        <v>0</v>
      </c>
      <c r="CG305" s="165">
        <v>0</v>
      </c>
      <c r="CH305" s="165">
        <v>0</v>
      </c>
      <c r="CI305" s="165">
        <v>0</v>
      </c>
      <c r="CJ305" s="165">
        <v>0</v>
      </c>
      <c r="CK305" s="165">
        <v>0</v>
      </c>
      <c r="CL305" s="165">
        <v>0</v>
      </c>
      <c r="CM305" s="165">
        <v>0</v>
      </c>
      <c r="CN305" s="165">
        <v>0</v>
      </c>
      <c r="CO305" s="165">
        <v>0</v>
      </c>
      <c r="CP305" s="165">
        <v>0</v>
      </c>
      <c r="CQ305" s="165">
        <v>0</v>
      </c>
      <c r="CR305" s="165">
        <v>0</v>
      </c>
      <c r="CS305" s="165">
        <v>0</v>
      </c>
      <c r="CT305" s="165">
        <v>0</v>
      </c>
      <c r="CU305" s="165">
        <v>0</v>
      </c>
      <c r="CV305" s="165"/>
      <c r="CW305" s="165"/>
      <c r="CX305" s="323">
        <v>0</v>
      </c>
      <c r="CY305" s="165">
        <v>0</v>
      </c>
      <c r="CZ305" s="165">
        <v>0</v>
      </c>
    </row>
    <row r="306" spans="1:104" ht="13.15" customHeight="1" x14ac:dyDescent="0.2">
      <c r="A306" s="81" t="str">
        <f t="shared" si="691"/>
        <v>Hospitality - Client ID H3290</v>
      </c>
      <c r="B306" s="81" t="str">
        <f t="shared" si="692"/>
        <v>PRIME EPO PLAN (Self-Insured)</v>
      </c>
      <c r="D306" s="22"/>
      <c r="E306" s="15"/>
      <c r="F306" s="66" t="s">
        <v>12</v>
      </c>
      <c r="G306" s="166">
        <v>0</v>
      </c>
      <c r="H306" s="153">
        <f>H7</f>
        <v>2113.73</v>
      </c>
      <c r="I306" s="153">
        <v>1445.26</v>
      </c>
      <c r="J306" s="153">
        <f>H306-I306</f>
        <v>668.47</v>
      </c>
      <c r="K306" s="134"/>
      <c r="L306" s="134"/>
      <c r="M306" s="134"/>
      <c r="N306" s="166">
        <v>1</v>
      </c>
      <c r="O306" s="166">
        <v>1</v>
      </c>
      <c r="P306" s="166">
        <v>1</v>
      </c>
      <c r="Q306" s="166">
        <v>0</v>
      </c>
      <c r="R306" s="166">
        <v>0</v>
      </c>
      <c r="S306" s="166">
        <v>0</v>
      </c>
      <c r="T306" s="166">
        <v>0</v>
      </c>
      <c r="U306" s="166">
        <v>0</v>
      </c>
      <c r="V306" s="166">
        <v>0</v>
      </c>
      <c r="W306" s="166">
        <v>0</v>
      </c>
      <c r="X306" s="166">
        <v>0</v>
      </c>
      <c r="Y306" s="166">
        <v>0</v>
      </c>
      <c r="Z306" s="166">
        <v>0</v>
      </c>
      <c r="AA306" s="166">
        <v>0</v>
      </c>
      <c r="AB306" s="166">
        <v>0</v>
      </c>
      <c r="AC306" s="166">
        <v>0</v>
      </c>
      <c r="AD306" s="166">
        <v>0</v>
      </c>
      <c r="AE306" s="166">
        <v>0</v>
      </c>
      <c r="AF306" s="166">
        <v>0</v>
      </c>
      <c r="AG306" s="166">
        <v>0</v>
      </c>
      <c r="AH306" s="166">
        <v>0</v>
      </c>
      <c r="AI306" s="166">
        <v>0</v>
      </c>
      <c r="AJ306" s="166">
        <v>0</v>
      </c>
      <c r="AK306" s="166">
        <v>0</v>
      </c>
      <c r="AL306" s="166">
        <v>0</v>
      </c>
      <c r="AM306" s="166">
        <v>0</v>
      </c>
      <c r="AN306" s="166">
        <v>0</v>
      </c>
      <c r="AO306" s="166">
        <v>0</v>
      </c>
      <c r="AP306" s="166">
        <v>0</v>
      </c>
      <c r="AQ306" s="166">
        <v>0</v>
      </c>
      <c r="AR306" s="166">
        <v>0</v>
      </c>
      <c r="AS306" s="166">
        <v>0</v>
      </c>
      <c r="AT306" s="166">
        <v>0</v>
      </c>
      <c r="AU306" s="166">
        <v>0</v>
      </c>
      <c r="AV306" s="166">
        <v>0</v>
      </c>
      <c r="AW306" s="166">
        <v>0</v>
      </c>
      <c r="AX306" s="166">
        <v>0</v>
      </c>
      <c r="AY306" s="166">
        <v>0</v>
      </c>
      <c r="AZ306" s="166">
        <v>0</v>
      </c>
      <c r="BA306" s="166">
        <v>0</v>
      </c>
      <c r="BB306" s="166">
        <v>0</v>
      </c>
      <c r="BC306" s="166">
        <v>0</v>
      </c>
      <c r="BD306" s="241">
        <v>0</v>
      </c>
      <c r="BE306" s="166">
        <v>0</v>
      </c>
      <c r="BF306" s="166">
        <v>0</v>
      </c>
      <c r="BG306" s="166">
        <v>0</v>
      </c>
      <c r="BH306" s="166">
        <v>0</v>
      </c>
      <c r="BI306" s="166">
        <v>0</v>
      </c>
      <c r="BJ306" s="166">
        <v>0</v>
      </c>
      <c r="BK306" s="166">
        <v>0</v>
      </c>
      <c r="BL306" s="166">
        <v>0</v>
      </c>
      <c r="BM306" s="166">
        <v>0</v>
      </c>
      <c r="BN306" s="166">
        <v>0</v>
      </c>
      <c r="BO306" s="166">
        <v>0</v>
      </c>
      <c r="BP306" s="166">
        <v>0</v>
      </c>
      <c r="BQ306" s="166">
        <v>0</v>
      </c>
      <c r="BR306" s="166">
        <v>0</v>
      </c>
      <c r="BS306" s="166">
        <v>0</v>
      </c>
      <c r="BT306" s="166">
        <v>0</v>
      </c>
      <c r="BU306" s="166">
        <v>0</v>
      </c>
      <c r="BV306" s="241">
        <v>0</v>
      </c>
      <c r="BW306" s="166">
        <v>0</v>
      </c>
      <c r="BX306" s="166">
        <v>0</v>
      </c>
      <c r="BY306" s="166">
        <v>0</v>
      </c>
      <c r="BZ306" s="166">
        <v>0</v>
      </c>
      <c r="CA306" s="166">
        <v>0</v>
      </c>
      <c r="CB306" s="166">
        <v>0</v>
      </c>
      <c r="CC306" s="166">
        <v>0</v>
      </c>
      <c r="CD306" s="166">
        <v>0</v>
      </c>
      <c r="CE306" s="166">
        <v>0</v>
      </c>
      <c r="CF306" s="166">
        <v>0</v>
      </c>
      <c r="CG306" s="166">
        <v>0</v>
      </c>
      <c r="CH306" s="166">
        <v>0</v>
      </c>
      <c r="CI306" s="166">
        <v>0</v>
      </c>
      <c r="CJ306" s="166">
        <v>0</v>
      </c>
      <c r="CK306" s="166">
        <v>0</v>
      </c>
      <c r="CL306" s="166">
        <v>0</v>
      </c>
      <c r="CM306" s="166">
        <v>0</v>
      </c>
      <c r="CN306" s="166">
        <v>0</v>
      </c>
      <c r="CO306" s="166">
        <v>0</v>
      </c>
      <c r="CP306" s="166">
        <v>0</v>
      </c>
      <c r="CQ306" s="166">
        <v>0</v>
      </c>
      <c r="CR306" s="166">
        <v>0</v>
      </c>
      <c r="CS306" s="166">
        <v>0</v>
      </c>
      <c r="CT306" s="166">
        <v>0</v>
      </c>
      <c r="CU306" s="166">
        <v>0</v>
      </c>
      <c r="CV306" s="166"/>
      <c r="CW306" s="166"/>
      <c r="CX306" s="324">
        <v>0</v>
      </c>
      <c r="CY306" s="166">
        <v>0</v>
      </c>
      <c r="CZ306" s="166">
        <v>0</v>
      </c>
    </row>
    <row r="307" spans="1:104" ht="13.15" customHeight="1" x14ac:dyDescent="0.2">
      <c r="A307" s="81" t="str">
        <f t="shared" si="691"/>
        <v>Hospitality - Client ID H3290</v>
      </c>
      <c r="B307" s="81" t="str">
        <f t="shared" si="692"/>
        <v>PRIME EPO PLAN (Self-Insured)</v>
      </c>
      <c r="D307" s="20"/>
      <c r="E307" s="15"/>
      <c r="F307" s="69" t="s">
        <v>7</v>
      </c>
      <c r="G307" s="67">
        <f>SUM(G303:G306)</f>
        <v>0</v>
      </c>
      <c r="H307" s="70">
        <f>SUMPRODUCT(H303:H306,$G303:$G306)</f>
        <v>0</v>
      </c>
      <c r="I307" s="70">
        <f>SUMPRODUCT(I303:I306,$G303:$G306)</f>
        <v>0</v>
      </c>
      <c r="J307" s="70">
        <f>SUMPRODUCT(J303:J306,$G303:$G306)</f>
        <v>0</v>
      </c>
      <c r="K307" s="34"/>
      <c r="L307" s="34"/>
      <c r="M307" s="34"/>
      <c r="N307" s="67">
        <v>7</v>
      </c>
      <c r="O307" s="67">
        <v>6</v>
      </c>
      <c r="P307" s="67">
        <v>6</v>
      </c>
      <c r="Q307" s="67">
        <v>4</v>
      </c>
      <c r="R307" s="67">
        <v>3</v>
      </c>
      <c r="S307" s="67">
        <f t="shared" ref="S307:X307" si="693">SUM(S303:S306)</f>
        <v>2</v>
      </c>
      <c r="T307" s="67">
        <f t="shared" si="693"/>
        <v>2</v>
      </c>
      <c r="U307" s="67">
        <f t="shared" si="693"/>
        <v>1</v>
      </c>
      <c r="V307" s="67">
        <f t="shared" si="693"/>
        <v>1</v>
      </c>
      <c r="W307" s="67">
        <f t="shared" si="693"/>
        <v>0</v>
      </c>
      <c r="X307" s="67">
        <f t="shared" si="693"/>
        <v>1</v>
      </c>
      <c r="Y307" s="67">
        <f t="shared" ref="Y307:AD307" si="694">SUM(Y303:Y306)</f>
        <v>1</v>
      </c>
      <c r="Z307" s="67">
        <f t="shared" si="694"/>
        <v>1</v>
      </c>
      <c r="AA307" s="67">
        <f t="shared" si="694"/>
        <v>1</v>
      </c>
      <c r="AB307" s="67">
        <f t="shared" si="694"/>
        <v>0</v>
      </c>
      <c r="AC307" s="67">
        <f t="shared" si="694"/>
        <v>0</v>
      </c>
      <c r="AD307" s="67">
        <f t="shared" si="694"/>
        <v>0</v>
      </c>
      <c r="AE307" s="67">
        <f t="shared" ref="AE307:AJ307" si="695">SUM(AE303:AE306)</f>
        <v>0</v>
      </c>
      <c r="AF307" s="67">
        <f t="shared" si="695"/>
        <v>0</v>
      </c>
      <c r="AG307" s="67">
        <f t="shared" si="695"/>
        <v>0</v>
      </c>
      <c r="AH307" s="67">
        <f t="shared" si="695"/>
        <v>0</v>
      </c>
      <c r="AI307" s="67">
        <f t="shared" si="695"/>
        <v>0</v>
      </c>
      <c r="AJ307" s="67">
        <f t="shared" si="695"/>
        <v>0</v>
      </c>
      <c r="AK307" s="67">
        <f t="shared" ref="AK307:AP307" si="696">SUM(AK303:AK306)</f>
        <v>0</v>
      </c>
      <c r="AL307" s="67">
        <f t="shared" si="696"/>
        <v>0</v>
      </c>
      <c r="AM307" s="67">
        <f t="shared" si="696"/>
        <v>0</v>
      </c>
      <c r="AN307" s="67">
        <f t="shared" si="696"/>
        <v>0</v>
      </c>
      <c r="AO307" s="67">
        <f t="shared" si="696"/>
        <v>0</v>
      </c>
      <c r="AP307" s="67">
        <f t="shared" si="696"/>
        <v>0</v>
      </c>
      <c r="AQ307" s="67">
        <f t="shared" ref="AQ307:AV307" si="697">SUM(AQ303:AQ306)</f>
        <v>0</v>
      </c>
      <c r="AR307" s="67">
        <f t="shared" si="697"/>
        <v>0</v>
      </c>
      <c r="AS307" s="67">
        <f t="shared" si="697"/>
        <v>0</v>
      </c>
      <c r="AT307" s="67">
        <f t="shared" si="697"/>
        <v>0</v>
      </c>
      <c r="AU307" s="67">
        <f t="shared" si="697"/>
        <v>0</v>
      </c>
      <c r="AV307" s="67">
        <f t="shared" si="697"/>
        <v>0</v>
      </c>
      <c r="AW307" s="67">
        <f t="shared" ref="AW307:BB307" si="698">SUM(AW303:AW306)</f>
        <v>0</v>
      </c>
      <c r="AX307" s="67">
        <f t="shared" si="698"/>
        <v>0</v>
      </c>
      <c r="AY307" s="67">
        <f t="shared" si="698"/>
        <v>0</v>
      </c>
      <c r="AZ307" s="67">
        <f t="shared" si="698"/>
        <v>0</v>
      </c>
      <c r="BA307" s="67">
        <f t="shared" si="698"/>
        <v>0</v>
      </c>
      <c r="BB307" s="67">
        <f t="shared" si="698"/>
        <v>0</v>
      </c>
      <c r="BC307" s="67">
        <f t="shared" ref="BC307:BH307" si="699">SUM(BC303:BC306)</f>
        <v>0</v>
      </c>
      <c r="BD307" s="94">
        <f t="shared" si="699"/>
        <v>0</v>
      </c>
      <c r="BE307" s="67">
        <f t="shared" si="699"/>
        <v>0</v>
      </c>
      <c r="BF307" s="67">
        <f t="shared" si="699"/>
        <v>0</v>
      </c>
      <c r="BG307" s="67">
        <f t="shared" si="699"/>
        <v>0</v>
      </c>
      <c r="BH307" s="67">
        <f t="shared" si="699"/>
        <v>0</v>
      </c>
      <c r="BI307" s="67">
        <f t="shared" ref="BI307:BN307" si="700">SUM(BI303:BI306)</f>
        <v>0</v>
      </c>
      <c r="BJ307" s="67">
        <f t="shared" si="700"/>
        <v>0</v>
      </c>
      <c r="BK307" s="67">
        <f t="shared" si="700"/>
        <v>0</v>
      </c>
      <c r="BL307" s="67">
        <f t="shared" si="700"/>
        <v>0</v>
      </c>
      <c r="BM307" s="67">
        <f t="shared" si="700"/>
        <v>0</v>
      </c>
      <c r="BN307" s="67">
        <f t="shared" si="700"/>
        <v>0</v>
      </c>
      <c r="BO307" s="67">
        <f>SUM(BO303:BO306)</f>
        <v>0</v>
      </c>
      <c r="BP307" s="67">
        <f>SUM(BP303:BP306)</f>
        <v>0</v>
      </c>
      <c r="BQ307" s="67">
        <f>SUM(BQ303:BQ306)</f>
        <v>0</v>
      </c>
      <c r="BR307" s="67">
        <f>SUM(BR303:BR306)</f>
        <v>0</v>
      </c>
      <c r="BS307" s="67">
        <f>SUM(BS303:BS306)</f>
        <v>0</v>
      </c>
      <c r="BT307" s="67">
        <v>0</v>
      </c>
      <c r="BU307" s="67">
        <f t="shared" ref="BU307:BZ307" si="701">SUM(BU303:BU306)</f>
        <v>0</v>
      </c>
      <c r="BV307" s="94">
        <f t="shared" si="701"/>
        <v>0</v>
      </c>
      <c r="BW307" s="67">
        <f t="shared" si="701"/>
        <v>0</v>
      </c>
      <c r="BX307" s="67">
        <f t="shared" si="701"/>
        <v>0</v>
      </c>
      <c r="BY307" s="67">
        <f t="shared" si="701"/>
        <v>0</v>
      </c>
      <c r="BZ307" s="67">
        <f t="shared" si="701"/>
        <v>0</v>
      </c>
      <c r="CA307" s="67">
        <f t="shared" ref="CA307:CF307" si="702">SUM(CA303:CA306)</f>
        <v>0</v>
      </c>
      <c r="CB307" s="67">
        <f t="shared" si="702"/>
        <v>0</v>
      </c>
      <c r="CC307" s="67">
        <f t="shared" si="702"/>
        <v>0</v>
      </c>
      <c r="CD307" s="67">
        <f t="shared" si="702"/>
        <v>0</v>
      </c>
      <c r="CE307" s="67">
        <f t="shared" si="702"/>
        <v>0</v>
      </c>
      <c r="CF307" s="67">
        <f t="shared" si="702"/>
        <v>0</v>
      </c>
      <c r="CG307" s="67">
        <f t="shared" ref="CG307:CL307" si="703">SUM(CG303:CG306)</f>
        <v>0</v>
      </c>
      <c r="CH307" s="67">
        <f t="shared" si="703"/>
        <v>0</v>
      </c>
      <c r="CI307" s="67">
        <f t="shared" si="703"/>
        <v>0</v>
      </c>
      <c r="CJ307" s="67">
        <f t="shared" si="703"/>
        <v>0</v>
      </c>
      <c r="CK307" s="67">
        <f t="shared" si="703"/>
        <v>0</v>
      </c>
      <c r="CL307" s="67">
        <f t="shared" si="703"/>
        <v>0</v>
      </c>
      <c r="CM307" s="67">
        <f t="shared" ref="CM307:CR307" si="704">SUM(CM303:CM306)</f>
        <v>0</v>
      </c>
      <c r="CN307" s="67">
        <f t="shared" si="704"/>
        <v>0</v>
      </c>
      <c r="CO307" s="67">
        <f t="shared" si="704"/>
        <v>0</v>
      </c>
      <c r="CP307" s="67">
        <f t="shared" si="704"/>
        <v>0</v>
      </c>
      <c r="CQ307" s="67">
        <f t="shared" si="704"/>
        <v>0</v>
      </c>
      <c r="CR307" s="67">
        <f t="shared" si="704"/>
        <v>0</v>
      </c>
      <c r="CS307" s="67">
        <f>SUM(CS303:CS306)</f>
        <v>0</v>
      </c>
      <c r="CT307" s="67">
        <f>SUM(CT303:CT306)</f>
        <v>0</v>
      </c>
      <c r="CU307" s="67">
        <v>0</v>
      </c>
      <c r="CV307" s="67">
        <f>SUM(CV303:CV306)</f>
        <v>0</v>
      </c>
      <c r="CW307" s="67">
        <f>SUM(CW303:CW306)</f>
        <v>0</v>
      </c>
      <c r="CX307" s="94">
        <f>SUM(CX303:CX306)</f>
        <v>0</v>
      </c>
      <c r="CY307" s="67">
        <f>SUM(CY303:CY306)</f>
        <v>0</v>
      </c>
      <c r="CZ307" s="67">
        <f>SUM(CZ303:CZ306)</f>
        <v>0</v>
      </c>
    </row>
    <row r="308" spans="1:104" s="14" customFormat="1" ht="13.15" customHeight="1" x14ac:dyDescent="0.2">
      <c r="A308" s="81" t="str">
        <f t="shared" si="691"/>
        <v>Hospitality - Client ID H3290</v>
      </c>
      <c r="B308" s="81" t="str">
        <f t="shared" si="692"/>
        <v>PRIME EPO PLAN (Self-Insured)</v>
      </c>
      <c r="C308" s="81"/>
      <c r="D308" s="20"/>
      <c r="E308" s="15"/>
      <c r="F308" s="12"/>
      <c r="G308" s="16"/>
      <c r="H308" s="21"/>
      <c r="I308" s="21"/>
      <c r="J308" s="21"/>
      <c r="K308" s="135"/>
      <c r="L308" s="135"/>
      <c r="M308" s="135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</row>
    <row r="309" spans="1:104" s="14" customFormat="1" ht="13.15" customHeight="1" x14ac:dyDescent="0.2">
      <c r="A309" s="81" t="str">
        <f t="shared" si="691"/>
        <v>Hospitality - Client ID H3290</v>
      </c>
      <c r="B309" s="81" t="str">
        <f t="shared" si="692"/>
        <v>PRIME EPO PLAN (Self-Insured)</v>
      </c>
      <c r="C309" s="81"/>
      <c r="D309" s="64" t="s">
        <v>22</v>
      </c>
      <c r="E309" s="65" t="str">
        <f>E4</f>
        <v>1/1/25 - 12/31/25</v>
      </c>
      <c r="F309" s="66" t="s">
        <v>11</v>
      </c>
      <c r="G309" s="165">
        <v>0</v>
      </c>
      <c r="H309" s="152">
        <f>H10</f>
        <v>518.77</v>
      </c>
      <c r="I309" s="152">
        <f>I10</f>
        <v>405.57</v>
      </c>
      <c r="J309" s="152">
        <f>H309-I309</f>
        <v>113.19999999999999</v>
      </c>
      <c r="K309" s="27"/>
      <c r="L309" s="27"/>
      <c r="M309" s="27"/>
      <c r="N309" s="165">
        <v>2</v>
      </c>
      <c r="O309" s="165">
        <v>2</v>
      </c>
      <c r="P309" s="165">
        <v>2</v>
      </c>
      <c r="Q309" s="165">
        <v>2</v>
      </c>
      <c r="R309" s="165">
        <v>2</v>
      </c>
      <c r="S309" s="165">
        <v>0</v>
      </c>
      <c r="T309" s="165">
        <v>0</v>
      </c>
      <c r="U309" s="165">
        <v>0</v>
      </c>
      <c r="V309" s="165">
        <v>0</v>
      </c>
      <c r="W309" s="165">
        <v>0</v>
      </c>
      <c r="X309" s="165">
        <v>0</v>
      </c>
      <c r="Y309" s="165">
        <v>0</v>
      </c>
      <c r="Z309" s="165">
        <v>0</v>
      </c>
      <c r="AA309" s="165">
        <v>0</v>
      </c>
      <c r="AB309" s="165">
        <v>0</v>
      </c>
      <c r="AC309" s="165">
        <v>0</v>
      </c>
      <c r="AD309" s="165">
        <v>0</v>
      </c>
      <c r="AE309" s="165">
        <v>0</v>
      </c>
      <c r="AF309" s="165">
        <v>0</v>
      </c>
      <c r="AG309" s="165">
        <v>0</v>
      </c>
      <c r="AH309" s="165">
        <v>0</v>
      </c>
      <c r="AI309" s="165">
        <v>0</v>
      </c>
      <c r="AJ309" s="165">
        <v>0</v>
      </c>
      <c r="AK309" s="165">
        <v>0</v>
      </c>
      <c r="AL309" s="165">
        <v>0</v>
      </c>
      <c r="AM309" s="165">
        <v>0</v>
      </c>
      <c r="AN309" s="165">
        <v>0</v>
      </c>
      <c r="AO309" s="165">
        <v>0</v>
      </c>
      <c r="AP309" s="165">
        <v>0</v>
      </c>
      <c r="AQ309" s="165">
        <v>0</v>
      </c>
      <c r="AR309" s="165">
        <v>0</v>
      </c>
      <c r="AS309" s="165">
        <v>0</v>
      </c>
      <c r="AT309" s="165">
        <v>0</v>
      </c>
      <c r="AU309" s="165">
        <v>0</v>
      </c>
      <c r="AV309" s="165">
        <v>0</v>
      </c>
      <c r="AW309" s="165">
        <v>0</v>
      </c>
      <c r="AX309" s="165">
        <v>0</v>
      </c>
      <c r="AY309" s="165">
        <v>0</v>
      </c>
      <c r="AZ309" s="165">
        <v>0</v>
      </c>
      <c r="BA309" s="165">
        <v>0</v>
      </c>
      <c r="BB309" s="165">
        <v>0</v>
      </c>
      <c r="BC309" s="165">
        <v>0</v>
      </c>
      <c r="BD309" s="240">
        <v>0</v>
      </c>
      <c r="BE309" s="165">
        <v>0</v>
      </c>
      <c r="BF309" s="165">
        <v>0</v>
      </c>
      <c r="BG309" s="165">
        <v>0</v>
      </c>
      <c r="BH309" s="165">
        <v>0</v>
      </c>
      <c r="BI309" s="165">
        <v>0</v>
      </c>
      <c r="BJ309" s="165">
        <v>0</v>
      </c>
      <c r="BK309" s="165">
        <v>0</v>
      </c>
      <c r="BL309" s="165">
        <v>0</v>
      </c>
      <c r="BM309" s="165">
        <v>0</v>
      </c>
      <c r="BN309" s="165">
        <v>0</v>
      </c>
      <c r="BO309" s="165">
        <v>0</v>
      </c>
      <c r="BP309" s="165">
        <v>0</v>
      </c>
      <c r="BQ309" s="165">
        <v>0</v>
      </c>
      <c r="BR309" s="165">
        <v>0</v>
      </c>
      <c r="BS309" s="165">
        <v>0</v>
      </c>
      <c r="BT309" s="165">
        <v>0</v>
      </c>
      <c r="BU309" s="165">
        <v>0</v>
      </c>
      <c r="BV309" s="240">
        <v>0</v>
      </c>
      <c r="BW309" s="165">
        <v>0</v>
      </c>
      <c r="BX309" s="165">
        <v>0</v>
      </c>
      <c r="BY309" s="165">
        <v>0</v>
      </c>
      <c r="BZ309" s="165">
        <v>0</v>
      </c>
      <c r="CA309" s="165">
        <v>0</v>
      </c>
      <c r="CB309" s="165">
        <v>0</v>
      </c>
      <c r="CC309" s="165">
        <v>0</v>
      </c>
      <c r="CD309" s="165">
        <v>0</v>
      </c>
      <c r="CE309" s="165">
        <v>0</v>
      </c>
      <c r="CF309" s="165">
        <v>0</v>
      </c>
      <c r="CG309" s="165">
        <v>0</v>
      </c>
      <c r="CH309" s="165">
        <v>0</v>
      </c>
      <c r="CI309" s="165">
        <v>0</v>
      </c>
      <c r="CJ309" s="165">
        <v>0</v>
      </c>
      <c r="CK309" s="165">
        <v>0</v>
      </c>
      <c r="CL309" s="165">
        <v>0</v>
      </c>
      <c r="CM309" s="165">
        <v>0</v>
      </c>
      <c r="CN309" s="165">
        <v>0</v>
      </c>
      <c r="CO309" s="165">
        <v>0</v>
      </c>
      <c r="CP309" s="165">
        <v>0</v>
      </c>
      <c r="CQ309" s="165">
        <v>0</v>
      </c>
      <c r="CR309" s="165">
        <v>0</v>
      </c>
      <c r="CS309" s="165">
        <v>0</v>
      </c>
      <c r="CT309" s="165">
        <v>0</v>
      </c>
      <c r="CU309" s="165">
        <v>0</v>
      </c>
      <c r="CV309" s="165"/>
      <c r="CW309" s="165"/>
      <c r="CX309" s="323">
        <v>0</v>
      </c>
      <c r="CY309" s="165">
        <v>0</v>
      </c>
      <c r="CZ309" s="165">
        <v>0</v>
      </c>
    </row>
    <row r="310" spans="1:104" s="14" customFormat="1" ht="13.15" customHeight="1" x14ac:dyDescent="0.2">
      <c r="A310" s="81" t="str">
        <f t="shared" si="691"/>
        <v>Hospitality - Client ID H3290</v>
      </c>
      <c r="B310" s="81" t="str">
        <f t="shared" si="692"/>
        <v>PRIME EPO PLAN (Self-Insured)</v>
      </c>
      <c r="C310" s="81"/>
      <c r="D310" s="22"/>
      <c r="E310" s="15"/>
      <c r="F310" s="66" t="s">
        <v>18</v>
      </c>
      <c r="G310" s="165">
        <v>0</v>
      </c>
      <c r="H310" s="152">
        <f t="shared" ref="H310:I312" si="705">H11</f>
        <v>1037.57</v>
      </c>
      <c r="I310" s="152">
        <f t="shared" si="705"/>
        <v>796.58999999999992</v>
      </c>
      <c r="J310" s="152">
        <f>H310-I310</f>
        <v>240.98000000000002</v>
      </c>
      <c r="K310" s="27"/>
      <c r="L310" s="27"/>
      <c r="M310" s="27"/>
      <c r="N310" s="165">
        <v>0</v>
      </c>
      <c r="O310" s="165">
        <v>0</v>
      </c>
      <c r="P310" s="165">
        <v>0</v>
      </c>
      <c r="Q310" s="165">
        <v>0</v>
      </c>
      <c r="R310" s="165">
        <v>0</v>
      </c>
      <c r="S310" s="165">
        <v>0</v>
      </c>
      <c r="T310" s="165">
        <v>0</v>
      </c>
      <c r="U310" s="165">
        <v>0</v>
      </c>
      <c r="V310" s="165">
        <v>0</v>
      </c>
      <c r="W310" s="165">
        <v>0</v>
      </c>
      <c r="X310" s="165">
        <v>0</v>
      </c>
      <c r="Y310" s="165">
        <v>0</v>
      </c>
      <c r="Z310" s="165">
        <v>0</v>
      </c>
      <c r="AA310" s="165">
        <v>0</v>
      </c>
      <c r="AB310" s="165">
        <v>0</v>
      </c>
      <c r="AC310" s="165">
        <v>0</v>
      </c>
      <c r="AD310" s="165">
        <v>0</v>
      </c>
      <c r="AE310" s="165">
        <v>0</v>
      </c>
      <c r="AF310" s="165">
        <v>0</v>
      </c>
      <c r="AG310" s="165">
        <v>0</v>
      </c>
      <c r="AH310" s="165">
        <v>0</v>
      </c>
      <c r="AI310" s="165">
        <v>0</v>
      </c>
      <c r="AJ310" s="165">
        <v>0</v>
      </c>
      <c r="AK310" s="165">
        <v>0</v>
      </c>
      <c r="AL310" s="165">
        <v>0</v>
      </c>
      <c r="AM310" s="165">
        <v>0</v>
      </c>
      <c r="AN310" s="165">
        <v>0</v>
      </c>
      <c r="AO310" s="165">
        <v>0</v>
      </c>
      <c r="AP310" s="165">
        <v>0</v>
      </c>
      <c r="AQ310" s="165">
        <v>0</v>
      </c>
      <c r="AR310" s="165">
        <v>0</v>
      </c>
      <c r="AS310" s="165">
        <v>0</v>
      </c>
      <c r="AT310" s="165">
        <v>0</v>
      </c>
      <c r="AU310" s="165">
        <v>0</v>
      </c>
      <c r="AV310" s="165">
        <v>0</v>
      </c>
      <c r="AW310" s="165">
        <v>0</v>
      </c>
      <c r="AX310" s="165">
        <v>0</v>
      </c>
      <c r="AY310" s="165">
        <v>0</v>
      </c>
      <c r="AZ310" s="165">
        <v>0</v>
      </c>
      <c r="BA310" s="165">
        <v>0</v>
      </c>
      <c r="BB310" s="165">
        <v>0</v>
      </c>
      <c r="BC310" s="165">
        <v>0</v>
      </c>
      <c r="BD310" s="240">
        <v>0</v>
      </c>
      <c r="BE310" s="165">
        <v>0</v>
      </c>
      <c r="BF310" s="165">
        <v>0</v>
      </c>
      <c r="BG310" s="165">
        <v>0</v>
      </c>
      <c r="BH310" s="165">
        <v>0</v>
      </c>
      <c r="BI310" s="165">
        <v>0</v>
      </c>
      <c r="BJ310" s="165">
        <v>0</v>
      </c>
      <c r="BK310" s="165">
        <v>0</v>
      </c>
      <c r="BL310" s="165">
        <v>0</v>
      </c>
      <c r="BM310" s="165">
        <v>0</v>
      </c>
      <c r="BN310" s="165">
        <v>0</v>
      </c>
      <c r="BO310" s="165">
        <v>0</v>
      </c>
      <c r="BP310" s="165">
        <v>0</v>
      </c>
      <c r="BQ310" s="165">
        <v>0</v>
      </c>
      <c r="BR310" s="165">
        <v>0</v>
      </c>
      <c r="BS310" s="165">
        <v>0</v>
      </c>
      <c r="BT310" s="165">
        <v>0</v>
      </c>
      <c r="BU310" s="165">
        <v>0</v>
      </c>
      <c r="BV310" s="240">
        <v>0</v>
      </c>
      <c r="BW310" s="165">
        <v>0</v>
      </c>
      <c r="BX310" s="165">
        <v>0</v>
      </c>
      <c r="BY310" s="165">
        <v>0</v>
      </c>
      <c r="BZ310" s="165">
        <v>0</v>
      </c>
      <c r="CA310" s="165">
        <v>0</v>
      </c>
      <c r="CB310" s="165">
        <v>0</v>
      </c>
      <c r="CC310" s="165">
        <v>0</v>
      </c>
      <c r="CD310" s="165">
        <v>0</v>
      </c>
      <c r="CE310" s="165">
        <v>0</v>
      </c>
      <c r="CF310" s="165">
        <v>0</v>
      </c>
      <c r="CG310" s="165">
        <v>0</v>
      </c>
      <c r="CH310" s="165">
        <v>0</v>
      </c>
      <c r="CI310" s="165">
        <v>0</v>
      </c>
      <c r="CJ310" s="165">
        <v>0</v>
      </c>
      <c r="CK310" s="165">
        <v>0</v>
      </c>
      <c r="CL310" s="165">
        <v>0</v>
      </c>
      <c r="CM310" s="165">
        <v>0</v>
      </c>
      <c r="CN310" s="165">
        <v>0</v>
      </c>
      <c r="CO310" s="165">
        <v>0</v>
      </c>
      <c r="CP310" s="165">
        <v>0</v>
      </c>
      <c r="CQ310" s="165">
        <v>0</v>
      </c>
      <c r="CR310" s="165">
        <v>0</v>
      </c>
      <c r="CS310" s="165">
        <v>0</v>
      </c>
      <c r="CT310" s="165">
        <v>0</v>
      </c>
      <c r="CU310" s="165">
        <v>0</v>
      </c>
      <c r="CV310" s="165"/>
      <c r="CW310" s="165"/>
      <c r="CX310" s="323">
        <v>0</v>
      </c>
      <c r="CY310" s="165">
        <v>0</v>
      </c>
      <c r="CZ310" s="165">
        <v>0</v>
      </c>
    </row>
    <row r="311" spans="1:104" s="14" customFormat="1" ht="13.15" customHeight="1" x14ac:dyDescent="0.2">
      <c r="A311" s="81" t="str">
        <f t="shared" si="691"/>
        <v>Hospitality - Client ID H3290</v>
      </c>
      <c r="B311" s="81" t="str">
        <f t="shared" si="692"/>
        <v>PRIME EPO PLAN (Self-Insured)</v>
      </c>
      <c r="C311" s="81"/>
      <c r="D311" s="22"/>
      <c r="E311" s="15"/>
      <c r="F311" s="66" t="s">
        <v>19</v>
      </c>
      <c r="G311" s="165">
        <v>0</v>
      </c>
      <c r="H311" s="152">
        <f t="shared" si="705"/>
        <v>933.8</v>
      </c>
      <c r="I311" s="152">
        <f t="shared" si="705"/>
        <v>732.57999999999993</v>
      </c>
      <c r="J311" s="152">
        <f>H311-I311</f>
        <v>201.22000000000003</v>
      </c>
      <c r="K311" s="27"/>
      <c r="L311" s="27"/>
      <c r="M311" s="27"/>
      <c r="N311" s="165">
        <v>0</v>
      </c>
      <c r="O311" s="165">
        <v>0</v>
      </c>
      <c r="P311" s="165">
        <v>0</v>
      </c>
      <c r="Q311" s="165">
        <v>0</v>
      </c>
      <c r="R311" s="165">
        <v>0</v>
      </c>
      <c r="S311" s="165">
        <v>0</v>
      </c>
      <c r="T311" s="165">
        <v>0</v>
      </c>
      <c r="U311" s="165">
        <v>0</v>
      </c>
      <c r="V311" s="165">
        <v>0</v>
      </c>
      <c r="W311" s="165">
        <v>0</v>
      </c>
      <c r="X311" s="165">
        <v>0</v>
      </c>
      <c r="Y311" s="165">
        <v>0</v>
      </c>
      <c r="Z311" s="165">
        <v>0</v>
      </c>
      <c r="AA311" s="165">
        <v>0</v>
      </c>
      <c r="AB311" s="165">
        <v>0</v>
      </c>
      <c r="AC311" s="165">
        <v>0</v>
      </c>
      <c r="AD311" s="165">
        <v>0</v>
      </c>
      <c r="AE311" s="165">
        <v>0</v>
      </c>
      <c r="AF311" s="165">
        <v>0</v>
      </c>
      <c r="AG311" s="165">
        <v>0</v>
      </c>
      <c r="AH311" s="165">
        <v>0</v>
      </c>
      <c r="AI311" s="165">
        <v>0</v>
      </c>
      <c r="AJ311" s="165">
        <v>0</v>
      </c>
      <c r="AK311" s="165">
        <v>0</v>
      </c>
      <c r="AL311" s="165">
        <v>0</v>
      </c>
      <c r="AM311" s="165">
        <v>0</v>
      </c>
      <c r="AN311" s="165">
        <v>0</v>
      </c>
      <c r="AO311" s="165">
        <v>0</v>
      </c>
      <c r="AP311" s="165">
        <v>0</v>
      </c>
      <c r="AQ311" s="165">
        <v>0</v>
      </c>
      <c r="AR311" s="165">
        <v>0</v>
      </c>
      <c r="AS311" s="165">
        <v>0</v>
      </c>
      <c r="AT311" s="165">
        <v>0</v>
      </c>
      <c r="AU311" s="165">
        <v>0</v>
      </c>
      <c r="AV311" s="165">
        <v>0</v>
      </c>
      <c r="AW311" s="165">
        <v>0</v>
      </c>
      <c r="AX311" s="165">
        <v>0</v>
      </c>
      <c r="AY311" s="165">
        <v>0</v>
      </c>
      <c r="AZ311" s="165">
        <v>0</v>
      </c>
      <c r="BA311" s="165">
        <v>0</v>
      </c>
      <c r="BB311" s="165">
        <v>0</v>
      </c>
      <c r="BC311" s="165">
        <v>0</v>
      </c>
      <c r="BD311" s="240">
        <v>0</v>
      </c>
      <c r="BE311" s="165">
        <v>0</v>
      </c>
      <c r="BF311" s="165">
        <v>0</v>
      </c>
      <c r="BG311" s="165">
        <v>0</v>
      </c>
      <c r="BH311" s="165">
        <v>0</v>
      </c>
      <c r="BI311" s="165">
        <v>0</v>
      </c>
      <c r="BJ311" s="165">
        <v>0</v>
      </c>
      <c r="BK311" s="165">
        <v>0</v>
      </c>
      <c r="BL311" s="165">
        <v>0</v>
      </c>
      <c r="BM311" s="165">
        <v>0</v>
      </c>
      <c r="BN311" s="165">
        <v>0</v>
      </c>
      <c r="BO311" s="165">
        <v>0</v>
      </c>
      <c r="BP311" s="165">
        <v>0</v>
      </c>
      <c r="BQ311" s="165">
        <v>0</v>
      </c>
      <c r="BR311" s="165">
        <v>0</v>
      </c>
      <c r="BS311" s="165">
        <v>0</v>
      </c>
      <c r="BT311" s="165">
        <v>0</v>
      </c>
      <c r="BU311" s="165">
        <v>0</v>
      </c>
      <c r="BV311" s="240">
        <v>0</v>
      </c>
      <c r="BW311" s="165">
        <v>0</v>
      </c>
      <c r="BX311" s="165">
        <v>0</v>
      </c>
      <c r="BY311" s="165">
        <v>0</v>
      </c>
      <c r="BZ311" s="165">
        <v>0</v>
      </c>
      <c r="CA311" s="165">
        <v>0</v>
      </c>
      <c r="CB311" s="165">
        <v>0</v>
      </c>
      <c r="CC311" s="165">
        <v>0</v>
      </c>
      <c r="CD311" s="165">
        <v>0</v>
      </c>
      <c r="CE311" s="165">
        <v>0</v>
      </c>
      <c r="CF311" s="165">
        <v>0</v>
      </c>
      <c r="CG311" s="165">
        <v>0</v>
      </c>
      <c r="CH311" s="165">
        <v>0</v>
      </c>
      <c r="CI311" s="165">
        <v>0</v>
      </c>
      <c r="CJ311" s="165">
        <v>0</v>
      </c>
      <c r="CK311" s="165">
        <v>0</v>
      </c>
      <c r="CL311" s="165">
        <v>0</v>
      </c>
      <c r="CM311" s="165">
        <v>0</v>
      </c>
      <c r="CN311" s="165">
        <v>0</v>
      </c>
      <c r="CO311" s="165">
        <v>0</v>
      </c>
      <c r="CP311" s="165">
        <v>0</v>
      </c>
      <c r="CQ311" s="165">
        <v>0</v>
      </c>
      <c r="CR311" s="165">
        <v>0</v>
      </c>
      <c r="CS311" s="165">
        <v>0</v>
      </c>
      <c r="CT311" s="165">
        <v>0</v>
      </c>
      <c r="CU311" s="165">
        <v>0</v>
      </c>
      <c r="CV311" s="165"/>
      <c r="CW311" s="165"/>
      <c r="CX311" s="323">
        <v>0</v>
      </c>
      <c r="CY311" s="165">
        <v>0</v>
      </c>
      <c r="CZ311" s="165">
        <v>0</v>
      </c>
    </row>
    <row r="312" spans="1:104" s="14" customFormat="1" ht="13.15" customHeight="1" x14ac:dyDescent="0.2">
      <c r="A312" s="81" t="str">
        <f t="shared" si="691"/>
        <v>Hospitality - Client ID H3290</v>
      </c>
      <c r="B312" s="81" t="str">
        <f t="shared" si="692"/>
        <v>PRIME EPO PLAN (Self-Insured)</v>
      </c>
      <c r="C312" s="81"/>
      <c r="D312" s="22"/>
      <c r="E312" s="15"/>
      <c r="F312" s="66" t="s">
        <v>12</v>
      </c>
      <c r="G312" s="166">
        <v>0</v>
      </c>
      <c r="H312" s="153">
        <f t="shared" si="705"/>
        <v>1556.37</v>
      </c>
      <c r="I312" s="153">
        <f t="shared" si="705"/>
        <v>1154.78</v>
      </c>
      <c r="J312" s="153">
        <f>H312-I312</f>
        <v>401.58999999999992</v>
      </c>
      <c r="K312" s="134"/>
      <c r="L312" s="134"/>
      <c r="M312" s="134"/>
      <c r="N312" s="166">
        <v>0</v>
      </c>
      <c r="O312" s="166">
        <v>0</v>
      </c>
      <c r="P312" s="166">
        <v>0</v>
      </c>
      <c r="Q312" s="166">
        <v>0</v>
      </c>
      <c r="R312" s="166">
        <v>0</v>
      </c>
      <c r="S312" s="166">
        <v>0</v>
      </c>
      <c r="T312" s="166">
        <v>0</v>
      </c>
      <c r="U312" s="166">
        <v>0</v>
      </c>
      <c r="V312" s="166">
        <v>0</v>
      </c>
      <c r="W312" s="166">
        <v>0</v>
      </c>
      <c r="X312" s="166">
        <v>0</v>
      </c>
      <c r="Y312" s="166">
        <v>0</v>
      </c>
      <c r="Z312" s="166">
        <v>0</v>
      </c>
      <c r="AA312" s="166">
        <v>0</v>
      </c>
      <c r="AB312" s="166">
        <v>0</v>
      </c>
      <c r="AC312" s="166">
        <v>0</v>
      </c>
      <c r="AD312" s="166">
        <v>0</v>
      </c>
      <c r="AE312" s="166">
        <v>0</v>
      </c>
      <c r="AF312" s="166">
        <v>0</v>
      </c>
      <c r="AG312" s="166">
        <v>0</v>
      </c>
      <c r="AH312" s="166">
        <v>0</v>
      </c>
      <c r="AI312" s="166">
        <v>0</v>
      </c>
      <c r="AJ312" s="166">
        <v>0</v>
      </c>
      <c r="AK312" s="166">
        <v>0</v>
      </c>
      <c r="AL312" s="166">
        <v>0</v>
      </c>
      <c r="AM312" s="166">
        <v>0</v>
      </c>
      <c r="AN312" s="166">
        <v>0</v>
      </c>
      <c r="AO312" s="166">
        <v>0</v>
      </c>
      <c r="AP312" s="166">
        <v>0</v>
      </c>
      <c r="AQ312" s="166">
        <v>0</v>
      </c>
      <c r="AR312" s="166">
        <v>0</v>
      </c>
      <c r="AS312" s="166">
        <v>0</v>
      </c>
      <c r="AT312" s="166">
        <v>0</v>
      </c>
      <c r="AU312" s="166">
        <v>0</v>
      </c>
      <c r="AV312" s="166">
        <v>0</v>
      </c>
      <c r="AW312" s="166">
        <v>0</v>
      </c>
      <c r="AX312" s="166">
        <v>0</v>
      </c>
      <c r="AY312" s="166">
        <v>0</v>
      </c>
      <c r="AZ312" s="166">
        <v>0</v>
      </c>
      <c r="BA312" s="166">
        <v>0</v>
      </c>
      <c r="BB312" s="166">
        <v>0</v>
      </c>
      <c r="BC312" s="166">
        <v>0</v>
      </c>
      <c r="BD312" s="241">
        <v>0</v>
      </c>
      <c r="BE312" s="166">
        <v>0</v>
      </c>
      <c r="BF312" s="166">
        <v>0</v>
      </c>
      <c r="BG312" s="166">
        <v>0</v>
      </c>
      <c r="BH312" s="166">
        <v>0</v>
      </c>
      <c r="BI312" s="166">
        <v>0</v>
      </c>
      <c r="BJ312" s="166">
        <v>0</v>
      </c>
      <c r="BK312" s="166">
        <v>0</v>
      </c>
      <c r="BL312" s="166">
        <v>0</v>
      </c>
      <c r="BM312" s="166">
        <v>0</v>
      </c>
      <c r="BN312" s="166">
        <v>0</v>
      </c>
      <c r="BO312" s="166">
        <v>0</v>
      </c>
      <c r="BP312" s="166">
        <v>0</v>
      </c>
      <c r="BQ312" s="166">
        <v>0</v>
      </c>
      <c r="BR312" s="166">
        <v>0</v>
      </c>
      <c r="BS312" s="166">
        <v>0</v>
      </c>
      <c r="BT312" s="166">
        <v>0</v>
      </c>
      <c r="BU312" s="166">
        <v>0</v>
      </c>
      <c r="BV312" s="241">
        <v>0</v>
      </c>
      <c r="BW312" s="166">
        <v>0</v>
      </c>
      <c r="BX312" s="166">
        <v>0</v>
      </c>
      <c r="BY312" s="166">
        <v>0</v>
      </c>
      <c r="BZ312" s="166">
        <v>0</v>
      </c>
      <c r="CA312" s="166">
        <v>0</v>
      </c>
      <c r="CB312" s="166">
        <v>0</v>
      </c>
      <c r="CC312" s="166">
        <v>0</v>
      </c>
      <c r="CD312" s="166">
        <v>0</v>
      </c>
      <c r="CE312" s="166">
        <v>0</v>
      </c>
      <c r="CF312" s="166">
        <v>0</v>
      </c>
      <c r="CG312" s="166">
        <v>0</v>
      </c>
      <c r="CH312" s="166">
        <v>0</v>
      </c>
      <c r="CI312" s="166">
        <v>0</v>
      </c>
      <c r="CJ312" s="166">
        <v>0</v>
      </c>
      <c r="CK312" s="166">
        <v>0</v>
      </c>
      <c r="CL312" s="166">
        <v>0</v>
      </c>
      <c r="CM312" s="166">
        <v>0</v>
      </c>
      <c r="CN312" s="166">
        <v>0</v>
      </c>
      <c r="CO312" s="166">
        <v>0</v>
      </c>
      <c r="CP312" s="166">
        <v>0</v>
      </c>
      <c r="CQ312" s="166">
        <v>0</v>
      </c>
      <c r="CR312" s="166">
        <v>0</v>
      </c>
      <c r="CS312" s="166">
        <v>0</v>
      </c>
      <c r="CT312" s="166">
        <v>0</v>
      </c>
      <c r="CU312" s="166">
        <v>0</v>
      </c>
      <c r="CV312" s="166"/>
      <c r="CW312" s="166"/>
      <c r="CX312" s="324">
        <v>0</v>
      </c>
      <c r="CY312" s="166">
        <v>0</v>
      </c>
      <c r="CZ312" s="166">
        <v>0</v>
      </c>
    </row>
    <row r="313" spans="1:104" s="14" customFormat="1" ht="13.15" customHeight="1" x14ac:dyDescent="0.2">
      <c r="A313" s="81" t="str">
        <f t="shared" si="691"/>
        <v>Hospitality - Client ID H3290</v>
      </c>
      <c r="B313" s="81" t="str">
        <f t="shared" si="692"/>
        <v>PRIME EPO PLAN (Self-Insured)</v>
      </c>
      <c r="C313" s="81"/>
      <c r="D313" s="20"/>
      <c r="E313" s="15"/>
      <c r="F313" s="69" t="s">
        <v>7</v>
      </c>
      <c r="G313" s="67">
        <f>SUM(G309:G312)</f>
        <v>0</v>
      </c>
      <c r="H313" s="70">
        <f>SUMPRODUCT(H309:H312,$G309:$G312)</f>
        <v>0</v>
      </c>
      <c r="I313" s="70">
        <f>SUMPRODUCT(I309:I312,$G309:$G312)</f>
        <v>0</v>
      </c>
      <c r="J313" s="70">
        <f>SUMPRODUCT(J309:J312,$G309:$G312)</f>
        <v>0</v>
      </c>
      <c r="K313" s="34"/>
      <c r="L313" s="34"/>
      <c r="M313" s="34"/>
      <c r="N313" s="67">
        <v>2</v>
      </c>
      <c r="O313" s="67">
        <v>2</v>
      </c>
      <c r="P313" s="67">
        <v>2</v>
      </c>
      <c r="Q313" s="67">
        <v>2</v>
      </c>
      <c r="R313" s="67">
        <v>2</v>
      </c>
      <c r="S313" s="67">
        <f t="shared" ref="S313:X313" si="706">SUM(S309:S312)</f>
        <v>0</v>
      </c>
      <c r="T313" s="67">
        <f t="shared" si="706"/>
        <v>0</v>
      </c>
      <c r="U313" s="67">
        <f t="shared" si="706"/>
        <v>0</v>
      </c>
      <c r="V313" s="67">
        <f t="shared" si="706"/>
        <v>0</v>
      </c>
      <c r="W313" s="67">
        <f t="shared" si="706"/>
        <v>0</v>
      </c>
      <c r="X313" s="67">
        <f t="shared" si="706"/>
        <v>0</v>
      </c>
      <c r="Y313" s="67">
        <f t="shared" ref="Y313:AD313" si="707">SUM(Y309:Y312)</f>
        <v>0</v>
      </c>
      <c r="Z313" s="67">
        <f t="shared" si="707"/>
        <v>0</v>
      </c>
      <c r="AA313" s="67">
        <f t="shared" si="707"/>
        <v>0</v>
      </c>
      <c r="AB313" s="67">
        <f t="shared" si="707"/>
        <v>0</v>
      </c>
      <c r="AC313" s="67">
        <f t="shared" si="707"/>
        <v>0</v>
      </c>
      <c r="AD313" s="67">
        <f t="shared" si="707"/>
        <v>0</v>
      </c>
      <c r="AE313" s="67">
        <f t="shared" ref="AE313:AJ313" si="708">SUM(AE309:AE312)</f>
        <v>0</v>
      </c>
      <c r="AF313" s="67">
        <f t="shared" si="708"/>
        <v>0</v>
      </c>
      <c r="AG313" s="67">
        <f t="shared" si="708"/>
        <v>0</v>
      </c>
      <c r="AH313" s="67">
        <f t="shared" si="708"/>
        <v>0</v>
      </c>
      <c r="AI313" s="67">
        <f t="shared" si="708"/>
        <v>0</v>
      </c>
      <c r="AJ313" s="67">
        <f t="shared" si="708"/>
        <v>0</v>
      </c>
      <c r="AK313" s="67">
        <f t="shared" ref="AK313:AP313" si="709">SUM(AK309:AK312)</f>
        <v>0</v>
      </c>
      <c r="AL313" s="67">
        <f t="shared" si="709"/>
        <v>0</v>
      </c>
      <c r="AM313" s="67">
        <f t="shared" si="709"/>
        <v>0</v>
      </c>
      <c r="AN313" s="67">
        <f t="shared" si="709"/>
        <v>0</v>
      </c>
      <c r="AO313" s="67">
        <f t="shared" si="709"/>
        <v>0</v>
      </c>
      <c r="AP313" s="67">
        <f t="shared" si="709"/>
        <v>0</v>
      </c>
      <c r="AQ313" s="67">
        <f t="shared" ref="AQ313:AV313" si="710">SUM(AQ309:AQ312)</f>
        <v>0</v>
      </c>
      <c r="AR313" s="67">
        <f t="shared" si="710"/>
        <v>0</v>
      </c>
      <c r="AS313" s="67">
        <f t="shared" si="710"/>
        <v>0</v>
      </c>
      <c r="AT313" s="67">
        <f t="shared" si="710"/>
        <v>0</v>
      </c>
      <c r="AU313" s="67">
        <f t="shared" si="710"/>
        <v>0</v>
      </c>
      <c r="AV313" s="67">
        <f t="shared" si="710"/>
        <v>0</v>
      </c>
      <c r="AW313" s="67">
        <f t="shared" ref="AW313:BB313" si="711">SUM(AW309:AW312)</f>
        <v>0</v>
      </c>
      <c r="AX313" s="67">
        <f t="shared" si="711"/>
        <v>0</v>
      </c>
      <c r="AY313" s="67">
        <f t="shared" si="711"/>
        <v>0</v>
      </c>
      <c r="AZ313" s="67">
        <f t="shared" si="711"/>
        <v>0</v>
      </c>
      <c r="BA313" s="67">
        <f t="shared" si="711"/>
        <v>0</v>
      </c>
      <c r="BB313" s="67">
        <f t="shared" si="711"/>
        <v>0</v>
      </c>
      <c r="BC313" s="67">
        <f t="shared" ref="BC313:BH313" si="712">SUM(BC309:BC312)</f>
        <v>0</v>
      </c>
      <c r="BD313" s="94">
        <f t="shared" si="712"/>
        <v>0</v>
      </c>
      <c r="BE313" s="67">
        <f t="shared" si="712"/>
        <v>0</v>
      </c>
      <c r="BF313" s="67">
        <f t="shared" si="712"/>
        <v>0</v>
      </c>
      <c r="BG313" s="67">
        <f t="shared" si="712"/>
        <v>0</v>
      </c>
      <c r="BH313" s="67">
        <f t="shared" si="712"/>
        <v>0</v>
      </c>
      <c r="BI313" s="67">
        <f t="shared" ref="BI313:BN313" si="713">SUM(BI309:BI312)</f>
        <v>0</v>
      </c>
      <c r="BJ313" s="67">
        <f t="shared" si="713"/>
        <v>0</v>
      </c>
      <c r="BK313" s="67">
        <f t="shared" si="713"/>
        <v>0</v>
      </c>
      <c r="BL313" s="67">
        <f t="shared" si="713"/>
        <v>0</v>
      </c>
      <c r="BM313" s="67">
        <f t="shared" si="713"/>
        <v>0</v>
      </c>
      <c r="BN313" s="67">
        <f t="shared" si="713"/>
        <v>0</v>
      </c>
      <c r="BO313" s="67">
        <f>SUM(BO309:BO312)</f>
        <v>0</v>
      </c>
      <c r="BP313" s="67">
        <f>SUM(BP309:BP312)</f>
        <v>0</v>
      </c>
      <c r="BQ313" s="67">
        <f>SUM(BQ309:BQ312)</f>
        <v>0</v>
      </c>
      <c r="BR313" s="67">
        <f>SUM(BR309:BR312)</f>
        <v>0</v>
      </c>
      <c r="BS313" s="67">
        <f>SUM(BS309:BS312)</f>
        <v>0</v>
      </c>
      <c r="BT313" s="67">
        <v>0</v>
      </c>
      <c r="BU313" s="67">
        <f t="shared" ref="BU313:BZ313" si="714">SUM(BU309:BU312)</f>
        <v>0</v>
      </c>
      <c r="BV313" s="94">
        <f t="shared" si="714"/>
        <v>0</v>
      </c>
      <c r="BW313" s="67">
        <f t="shared" si="714"/>
        <v>0</v>
      </c>
      <c r="BX313" s="67">
        <f t="shared" si="714"/>
        <v>0</v>
      </c>
      <c r="BY313" s="67">
        <f t="shared" si="714"/>
        <v>0</v>
      </c>
      <c r="BZ313" s="67">
        <f t="shared" si="714"/>
        <v>0</v>
      </c>
      <c r="CA313" s="67">
        <f t="shared" ref="CA313:CF313" si="715">SUM(CA309:CA312)</f>
        <v>0</v>
      </c>
      <c r="CB313" s="67">
        <f t="shared" si="715"/>
        <v>0</v>
      </c>
      <c r="CC313" s="67">
        <f t="shared" si="715"/>
        <v>0</v>
      </c>
      <c r="CD313" s="67">
        <f t="shared" si="715"/>
        <v>0</v>
      </c>
      <c r="CE313" s="67">
        <f t="shared" si="715"/>
        <v>0</v>
      </c>
      <c r="CF313" s="67">
        <f t="shared" si="715"/>
        <v>0</v>
      </c>
      <c r="CG313" s="67">
        <f t="shared" ref="CG313:CL313" si="716">SUM(CG309:CG312)</f>
        <v>0</v>
      </c>
      <c r="CH313" s="67">
        <f t="shared" si="716"/>
        <v>0</v>
      </c>
      <c r="CI313" s="67">
        <f t="shared" si="716"/>
        <v>0</v>
      </c>
      <c r="CJ313" s="67">
        <f t="shared" si="716"/>
        <v>0</v>
      </c>
      <c r="CK313" s="67">
        <f t="shared" si="716"/>
        <v>0</v>
      </c>
      <c r="CL313" s="67">
        <f t="shared" si="716"/>
        <v>0</v>
      </c>
      <c r="CM313" s="67">
        <f t="shared" ref="CM313:CR313" si="717">SUM(CM309:CM312)</f>
        <v>0</v>
      </c>
      <c r="CN313" s="67">
        <f t="shared" si="717"/>
        <v>0</v>
      </c>
      <c r="CO313" s="67">
        <f t="shared" si="717"/>
        <v>0</v>
      </c>
      <c r="CP313" s="67">
        <f t="shared" si="717"/>
        <v>0</v>
      </c>
      <c r="CQ313" s="67">
        <f t="shared" si="717"/>
        <v>0</v>
      </c>
      <c r="CR313" s="67">
        <f t="shared" si="717"/>
        <v>0</v>
      </c>
      <c r="CS313" s="67">
        <f>SUM(CS309:CS312)</f>
        <v>0</v>
      </c>
      <c r="CT313" s="67">
        <f>SUM(CT309:CT312)</f>
        <v>0</v>
      </c>
      <c r="CU313" s="67">
        <v>0</v>
      </c>
      <c r="CV313" s="67">
        <f>SUM(CV309:CV312)</f>
        <v>0</v>
      </c>
      <c r="CW313" s="67">
        <f>SUM(CW309:CW312)</f>
        <v>0</v>
      </c>
      <c r="CX313" s="94">
        <f>SUM(CX309:CX312)</f>
        <v>0</v>
      </c>
      <c r="CY313" s="67">
        <f>SUM(CY309:CY312)</f>
        <v>0</v>
      </c>
      <c r="CZ313" s="67">
        <f>SUM(CZ309:CZ312)</f>
        <v>0</v>
      </c>
    </row>
    <row r="314" spans="1:104" s="14" customFormat="1" ht="13.15" customHeight="1" x14ac:dyDescent="0.2">
      <c r="A314" s="81" t="str">
        <f t="shared" si="691"/>
        <v>Hospitality - Client ID H3290</v>
      </c>
      <c r="B314" s="81" t="str">
        <f t="shared" si="692"/>
        <v>PRIME EPO PLAN (Self-Insured)</v>
      </c>
      <c r="C314" s="81"/>
      <c r="D314" s="20"/>
      <c r="E314" s="15"/>
      <c r="F314" s="12"/>
      <c r="G314" s="16"/>
      <c r="H314" s="21"/>
      <c r="I314" s="21"/>
      <c r="J314" s="21"/>
      <c r="K314" s="135"/>
      <c r="L314" s="135"/>
      <c r="M314" s="135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</row>
    <row r="315" spans="1:104" ht="13.15" customHeight="1" x14ac:dyDescent="0.2">
      <c r="D315" s="71" t="s">
        <v>8</v>
      </c>
      <c r="E315" s="72"/>
      <c r="F315" s="29" t="s">
        <v>10</v>
      </c>
      <c r="G315" s="30">
        <f>SUM(G307+G313)</f>
        <v>0</v>
      </c>
      <c r="H315" s="86">
        <f>H307+H313</f>
        <v>0</v>
      </c>
      <c r="I315" s="86">
        <f>I307+I313</f>
        <v>0</v>
      </c>
      <c r="J315" s="86">
        <f>J307+J313</f>
        <v>0</v>
      </c>
      <c r="K315" s="136"/>
      <c r="L315" s="136"/>
      <c r="M315" s="136"/>
      <c r="N315" s="30">
        <v>9</v>
      </c>
      <c r="O315" s="30">
        <v>8</v>
      </c>
      <c r="P315" s="30">
        <v>8</v>
      </c>
      <c r="Q315" s="30">
        <v>6</v>
      </c>
      <c r="R315" s="30">
        <v>5</v>
      </c>
      <c r="S315" s="30">
        <f t="shared" ref="S315:X315" si="718">SUM(S307+S313)</f>
        <v>2</v>
      </c>
      <c r="T315" s="30">
        <f t="shared" si="718"/>
        <v>2</v>
      </c>
      <c r="U315" s="30">
        <f t="shared" si="718"/>
        <v>1</v>
      </c>
      <c r="V315" s="30">
        <f t="shared" si="718"/>
        <v>1</v>
      </c>
      <c r="W315" s="30">
        <f t="shared" si="718"/>
        <v>0</v>
      </c>
      <c r="X315" s="30">
        <f t="shared" si="718"/>
        <v>1</v>
      </c>
      <c r="Y315" s="30">
        <f t="shared" ref="Y315:AD315" si="719">SUM(Y307+Y313)</f>
        <v>1</v>
      </c>
      <c r="Z315" s="30">
        <f t="shared" si="719"/>
        <v>1</v>
      </c>
      <c r="AA315" s="30">
        <f t="shared" si="719"/>
        <v>1</v>
      </c>
      <c r="AB315" s="30">
        <f t="shared" si="719"/>
        <v>0</v>
      </c>
      <c r="AC315" s="30">
        <f t="shared" si="719"/>
        <v>0</v>
      </c>
      <c r="AD315" s="30">
        <f t="shared" si="719"/>
        <v>0</v>
      </c>
      <c r="AE315" s="30">
        <f t="shared" ref="AE315:AJ315" si="720">SUM(AE307+AE313)</f>
        <v>0</v>
      </c>
      <c r="AF315" s="30">
        <f t="shared" si="720"/>
        <v>0</v>
      </c>
      <c r="AG315" s="30">
        <f t="shared" si="720"/>
        <v>0</v>
      </c>
      <c r="AH315" s="30">
        <f t="shared" si="720"/>
        <v>0</v>
      </c>
      <c r="AI315" s="30">
        <f t="shared" si="720"/>
        <v>0</v>
      </c>
      <c r="AJ315" s="30">
        <f t="shared" si="720"/>
        <v>0</v>
      </c>
      <c r="AK315" s="30">
        <f t="shared" ref="AK315:AP315" si="721">SUM(AK307+AK313)</f>
        <v>0</v>
      </c>
      <c r="AL315" s="30">
        <f t="shared" si="721"/>
        <v>0</v>
      </c>
      <c r="AM315" s="30">
        <f t="shared" si="721"/>
        <v>0</v>
      </c>
      <c r="AN315" s="30">
        <f t="shared" si="721"/>
        <v>0</v>
      </c>
      <c r="AO315" s="30">
        <f t="shared" si="721"/>
        <v>0</v>
      </c>
      <c r="AP315" s="30">
        <f t="shared" si="721"/>
        <v>0</v>
      </c>
      <c r="AQ315" s="30">
        <f t="shared" ref="AQ315:AV315" si="722">SUM(AQ307+AQ313)</f>
        <v>0</v>
      </c>
      <c r="AR315" s="30">
        <f t="shared" si="722"/>
        <v>0</v>
      </c>
      <c r="AS315" s="30">
        <f t="shared" si="722"/>
        <v>0</v>
      </c>
      <c r="AT315" s="30">
        <f t="shared" si="722"/>
        <v>0</v>
      </c>
      <c r="AU315" s="30">
        <f t="shared" si="722"/>
        <v>0</v>
      </c>
      <c r="AV315" s="30">
        <f t="shared" si="722"/>
        <v>0</v>
      </c>
      <c r="AW315" s="30">
        <f t="shared" ref="AW315:BB315" si="723">SUM(AW307+AW313)</f>
        <v>0</v>
      </c>
      <c r="AX315" s="30">
        <f t="shared" si="723"/>
        <v>0</v>
      </c>
      <c r="AY315" s="30">
        <f t="shared" si="723"/>
        <v>0</v>
      </c>
      <c r="AZ315" s="30">
        <f t="shared" si="723"/>
        <v>0</v>
      </c>
      <c r="BA315" s="30">
        <f t="shared" si="723"/>
        <v>0</v>
      </c>
      <c r="BB315" s="30">
        <f t="shared" si="723"/>
        <v>0</v>
      </c>
      <c r="BC315" s="30">
        <f t="shared" ref="BC315:BH315" si="724">SUM(BC307+BC313)</f>
        <v>0</v>
      </c>
      <c r="BD315" s="30">
        <f t="shared" si="724"/>
        <v>0</v>
      </c>
      <c r="BE315" s="30">
        <f t="shared" si="724"/>
        <v>0</v>
      </c>
      <c r="BF315" s="30">
        <f t="shared" si="724"/>
        <v>0</v>
      </c>
      <c r="BG315" s="30">
        <f t="shared" si="724"/>
        <v>0</v>
      </c>
      <c r="BH315" s="30">
        <f t="shared" si="724"/>
        <v>0</v>
      </c>
      <c r="BI315" s="30">
        <f t="shared" ref="BI315:BN315" si="725">SUM(BI307+BI313)</f>
        <v>0</v>
      </c>
      <c r="BJ315" s="30">
        <f t="shared" si="725"/>
        <v>0</v>
      </c>
      <c r="BK315" s="30">
        <f t="shared" si="725"/>
        <v>0</v>
      </c>
      <c r="BL315" s="30">
        <f t="shared" si="725"/>
        <v>0</v>
      </c>
      <c r="BM315" s="30">
        <f t="shared" si="725"/>
        <v>0</v>
      </c>
      <c r="BN315" s="30">
        <f t="shared" si="725"/>
        <v>0</v>
      </c>
      <c r="BO315" s="30">
        <f>SUM(BO307+BO313)</f>
        <v>0</v>
      </c>
      <c r="BP315" s="30">
        <f>SUM(BP307+BP313)</f>
        <v>0</v>
      </c>
      <c r="BQ315" s="30">
        <f>SUM(BQ307+BQ313)</f>
        <v>0</v>
      </c>
      <c r="BR315" s="30">
        <f>SUM(BR307+BR313)</f>
        <v>0</v>
      </c>
      <c r="BS315" s="30">
        <f>SUM(BS307+BS313)</f>
        <v>0</v>
      </c>
      <c r="BT315" s="30">
        <v>0</v>
      </c>
      <c r="BU315" s="30">
        <f t="shared" ref="BU315:BZ315" si="726">SUM(BU307+BU313)</f>
        <v>0</v>
      </c>
      <c r="BV315" s="30">
        <f t="shared" si="726"/>
        <v>0</v>
      </c>
      <c r="BW315" s="30">
        <f t="shared" si="726"/>
        <v>0</v>
      </c>
      <c r="BX315" s="30">
        <f t="shared" si="726"/>
        <v>0</v>
      </c>
      <c r="BY315" s="30">
        <f t="shared" si="726"/>
        <v>0</v>
      </c>
      <c r="BZ315" s="30">
        <f t="shared" si="726"/>
        <v>0</v>
      </c>
      <c r="CA315" s="30">
        <f t="shared" ref="CA315:CF315" si="727">SUM(CA307+CA313)</f>
        <v>0</v>
      </c>
      <c r="CB315" s="30">
        <f t="shared" si="727"/>
        <v>0</v>
      </c>
      <c r="CC315" s="30">
        <f t="shared" si="727"/>
        <v>0</v>
      </c>
      <c r="CD315" s="30">
        <f t="shared" si="727"/>
        <v>0</v>
      </c>
      <c r="CE315" s="30">
        <f t="shared" si="727"/>
        <v>0</v>
      </c>
      <c r="CF315" s="30">
        <f t="shared" si="727"/>
        <v>0</v>
      </c>
      <c r="CG315" s="30">
        <f t="shared" ref="CG315:CL315" si="728">SUM(CG307+CG313)</f>
        <v>0</v>
      </c>
      <c r="CH315" s="30">
        <f t="shared" si="728"/>
        <v>0</v>
      </c>
      <c r="CI315" s="30">
        <f t="shared" si="728"/>
        <v>0</v>
      </c>
      <c r="CJ315" s="30">
        <f t="shared" si="728"/>
        <v>0</v>
      </c>
      <c r="CK315" s="30">
        <f t="shared" si="728"/>
        <v>0</v>
      </c>
      <c r="CL315" s="30">
        <f t="shared" si="728"/>
        <v>0</v>
      </c>
      <c r="CM315" s="30">
        <f t="shared" ref="CM315:CR315" si="729">SUM(CM307+CM313)</f>
        <v>0</v>
      </c>
      <c r="CN315" s="30">
        <f t="shared" si="729"/>
        <v>0</v>
      </c>
      <c r="CO315" s="30">
        <f t="shared" si="729"/>
        <v>0</v>
      </c>
      <c r="CP315" s="30">
        <f t="shared" si="729"/>
        <v>0</v>
      </c>
      <c r="CQ315" s="30">
        <f t="shared" si="729"/>
        <v>0</v>
      </c>
      <c r="CR315" s="30">
        <f t="shared" si="729"/>
        <v>0</v>
      </c>
      <c r="CS315" s="30">
        <f>SUM(CS307+CS313)</f>
        <v>0</v>
      </c>
      <c r="CT315" s="30">
        <f>SUM(CT307+CT313)</f>
        <v>0</v>
      </c>
      <c r="CU315" s="30">
        <v>0</v>
      </c>
      <c r="CV315" s="30">
        <f>SUM(CV307+CV313)</f>
        <v>0</v>
      </c>
      <c r="CW315" s="30">
        <f>SUM(CW307+CW313)</f>
        <v>0</v>
      </c>
      <c r="CX315" s="30">
        <f>SUM(CX307+CX313)</f>
        <v>0</v>
      </c>
      <c r="CY315" s="30">
        <f>SUM(CY307+CY313)</f>
        <v>0</v>
      </c>
      <c r="CZ315" s="30">
        <f>SUM(CZ307+CZ313)</f>
        <v>0</v>
      </c>
    </row>
    <row r="316" spans="1:104" ht="12.75" customHeight="1" x14ac:dyDescent="0.2">
      <c r="D316" s="71" t="s">
        <v>9</v>
      </c>
      <c r="E316" s="29"/>
      <c r="F316" s="89"/>
      <c r="G316" s="30"/>
      <c r="H316" s="86">
        <f>H315*12</f>
        <v>0</v>
      </c>
      <c r="I316" s="86">
        <f>I315*12</f>
        <v>0</v>
      </c>
      <c r="J316" s="86">
        <f>J315*12</f>
        <v>0</v>
      </c>
      <c r="K316" s="136"/>
      <c r="L316" s="136"/>
      <c r="M316" s="136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</row>
    <row r="317" spans="1:104" ht="13.15" customHeight="1" x14ac:dyDescent="0.2">
      <c r="D317" s="28"/>
      <c r="E317" s="90"/>
      <c r="F317" s="91"/>
      <c r="G317" s="91"/>
      <c r="H317" s="92"/>
      <c r="I317" s="92"/>
      <c r="J317" s="92"/>
      <c r="K317" s="132"/>
      <c r="L317" s="132"/>
      <c r="M317" s="132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  <c r="CU317" s="91"/>
      <c r="CV317" s="91"/>
      <c r="CW317" s="91"/>
      <c r="CX317" s="91"/>
      <c r="CY317" s="91"/>
      <c r="CZ317" s="91"/>
    </row>
    <row r="318" spans="1:104" ht="13.15" customHeight="1" x14ac:dyDescent="0.2">
      <c r="D318" s="93"/>
      <c r="E318" s="66"/>
      <c r="F318" s="66"/>
      <c r="G318" s="94"/>
      <c r="H318" s="95"/>
      <c r="I318" s="95"/>
      <c r="J318" s="95"/>
      <c r="K318" s="138"/>
      <c r="L318" s="138"/>
      <c r="M318" s="138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94"/>
      <c r="BJ318" s="94"/>
      <c r="BK318" s="94"/>
      <c r="BL318" s="94"/>
      <c r="BM318" s="94"/>
      <c r="BN318" s="94"/>
      <c r="BO318" s="94"/>
      <c r="BP318" s="94"/>
      <c r="BQ318" s="94"/>
      <c r="BR318" s="94"/>
      <c r="BS318" s="94"/>
      <c r="BT318" s="94"/>
      <c r="BU318" s="94"/>
      <c r="BV318" s="94"/>
      <c r="BW318" s="94"/>
      <c r="BX318" s="94"/>
      <c r="BY318" s="94"/>
      <c r="BZ318" s="94"/>
      <c r="CA318" s="94"/>
      <c r="CB318" s="94"/>
      <c r="CC318" s="94"/>
      <c r="CD318" s="94"/>
      <c r="CE318" s="94"/>
      <c r="CF318" s="94"/>
      <c r="CG318" s="94"/>
      <c r="CH318" s="94"/>
      <c r="CI318" s="94"/>
      <c r="CJ318" s="94"/>
      <c r="CK318" s="94"/>
      <c r="CL318" s="94"/>
      <c r="CM318" s="94"/>
      <c r="CN318" s="94"/>
      <c r="CO318" s="94"/>
      <c r="CP318" s="94"/>
      <c r="CQ318" s="94"/>
      <c r="CR318" s="94"/>
      <c r="CS318" s="94"/>
      <c r="CT318" s="94"/>
      <c r="CU318" s="94"/>
      <c r="CV318" s="94"/>
      <c r="CW318" s="94"/>
      <c r="CX318" s="94"/>
      <c r="CY318" s="94"/>
      <c r="CZ318" s="94"/>
    </row>
    <row r="319" spans="1:104" ht="13.15" customHeight="1" x14ac:dyDescent="0.2">
      <c r="D319" s="48" t="s">
        <v>13</v>
      </c>
      <c r="E319" s="49"/>
      <c r="F319" s="50" t="s">
        <v>10</v>
      </c>
      <c r="G319" s="51">
        <f>+G16+G32+G48+G65+G81+G97+G113+G129+G145+G161+G171+G187+G203+G219+G235+G251+G267+G283+G299+G315</f>
        <v>6028</v>
      </c>
      <c r="H319" s="87">
        <f t="shared" ref="H319:J319" si="730">+H16+H32+H48+H65+H81+H97+H113+H129+H145+H161+H171+H187+H203+H219+H235+H251+H267+H283+H299+H315</f>
        <v>6067006.9100000001</v>
      </c>
      <c r="I319" s="87">
        <f t="shared" si="730"/>
        <v>5492103.7599999988</v>
      </c>
      <c r="J319" s="87">
        <f t="shared" si="730"/>
        <v>574903.15</v>
      </c>
      <c r="K319" s="139"/>
      <c r="L319" s="139"/>
      <c r="M319" s="139"/>
      <c r="N319" s="51">
        <f t="shared" ref="N319:BI319" si="731">+N16+N32+N48+N65+N81+N97+N113+N129+N145+N161+N187+N203+N219+N235+N251+N267+N283+N299+N315</f>
        <v>5491</v>
      </c>
      <c r="O319" s="51">
        <f t="shared" si="731"/>
        <v>5537</v>
      </c>
      <c r="P319" s="51">
        <f t="shared" si="731"/>
        <v>5574</v>
      </c>
      <c r="Q319" s="51">
        <f t="shared" si="731"/>
        <v>5543</v>
      </c>
      <c r="R319" s="51">
        <f t="shared" si="731"/>
        <v>5566</v>
      </c>
      <c r="S319" s="51">
        <f t="shared" si="731"/>
        <v>5587</v>
      </c>
      <c r="T319" s="51">
        <f t="shared" si="731"/>
        <v>5622</v>
      </c>
      <c r="U319" s="51">
        <f t="shared" si="731"/>
        <v>5604</v>
      </c>
      <c r="V319" s="51">
        <f t="shared" si="731"/>
        <v>5615</v>
      </c>
      <c r="W319" s="51">
        <f t="shared" si="731"/>
        <v>5620</v>
      </c>
      <c r="X319" s="51">
        <f t="shared" si="731"/>
        <v>5616</v>
      </c>
      <c r="Y319" s="51">
        <f t="shared" si="731"/>
        <v>5688</v>
      </c>
      <c r="Z319" s="51">
        <f t="shared" si="731"/>
        <v>5813</v>
      </c>
      <c r="AA319" s="51">
        <f t="shared" si="731"/>
        <v>5777</v>
      </c>
      <c r="AB319" s="51">
        <f t="shared" si="731"/>
        <v>5763</v>
      </c>
      <c r="AC319" s="51">
        <f t="shared" si="731"/>
        <v>5754</v>
      </c>
      <c r="AD319" s="51">
        <f t="shared" si="731"/>
        <v>5727</v>
      </c>
      <c r="AE319" s="51">
        <f t="shared" si="731"/>
        <v>5665</v>
      </c>
      <c r="AF319" s="51">
        <f t="shared" si="731"/>
        <v>5632</v>
      </c>
      <c r="AG319" s="51">
        <f t="shared" si="731"/>
        <v>5640</v>
      </c>
      <c r="AH319" s="51">
        <f t="shared" si="731"/>
        <v>5614</v>
      </c>
      <c r="AI319" s="51">
        <f t="shared" si="731"/>
        <v>5648</v>
      </c>
      <c r="AJ319" s="51">
        <f t="shared" si="731"/>
        <v>5649</v>
      </c>
      <c r="AK319" s="51">
        <f t="shared" si="731"/>
        <v>5607</v>
      </c>
      <c r="AL319" s="51">
        <f t="shared" si="731"/>
        <v>5754</v>
      </c>
      <c r="AM319" s="51">
        <f t="shared" si="731"/>
        <v>5729</v>
      </c>
      <c r="AN319" s="51">
        <f t="shared" si="731"/>
        <v>5681</v>
      </c>
      <c r="AO319" s="51">
        <f t="shared" si="731"/>
        <v>5643</v>
      </c>
      <c r="AP319" s="51">
        <f t="shared" si="731"/>
        <v>5657</v>
      </c>
      <c r="AQ319" s="51">
        <f t="shared" si="731"/>
        <v>5606</v>
      </c>
      <c r="AR319" s="51">
        <f t="shared" si="731"/>
        <v>5598</v>
      </c>
      <c r="AS319" s="51">
        <f t="shared" si="731"/>
        <v>5591</v>
      </c>
      <c r="AT319" s="51">
        <f t="shared" si="731"/>
        <v>5650</v>
      </c>
      <c r="AU319" s="51">
        <f t="shared" si="731"/>
        <v>5702</v>
      </c>
      <c r="AV319" s="51">
        <f t="shared" si="731"/>
        <v>5638</v>
      </c>
      <c r="AW319" s="51">
        <f t="shared" si="731"/>
        <v>5595</v>
      </c>
      <c r="AX319" s="51">
        <f t="shared" si="731"/>
        <v>5699</v>
      </c>
      <c r="AY319" s="51">
        <f t="shared" si="731"/>
        <v>5638</v>
      </c>
      <c r="AZ319" s="51">
        <f t="shared" si="731"/>
        <v>5564</v>
      </c>
      <c r="BA319" s="51">
        <f t="shared" si="731"/>
        <v>5505</v>
      </c>
      <c r="BB319" s="51">
        <f t="shared" si="731"/>
        <v>5529</v>
      </c>
      <c r="BC319" s="51">
        <f t="shared" si="731"/>
        <v>5448</v>
      </c>
      <c r="BD319" s="51">
        <f t="shared" si="731"/>
        <v>5437</v>
      </c>
      <c r="BE319" s="51">
        <f t="shared" si="731"/>
        <v>5382</v>
      </c>
      <c r="BF319" s="51">
        <f t="shared" si="731"/>
        <v>5349</v>
      </c>
      <c r="BG319" s="51">
        <f t="shared" si="731"/>
        <v>5273</v>
      </c>
      <c r="BH319" s="51">
        <f t="shared" si="731"/>
        <v>5199</v>
      </c>
      <c r="BI319" s="51">
        <f t="shared" si="731"/>
        <v>5170</v>
      </c>
      <c r="BJ319" s="51">
        <f t="shared" ref="BJ319:BX319" si="732">+BJ16+BJ32+BJ48+BJ65+BJ81+BJ97+BJ113+BJ129+BJ145+BJ161+BJ171+BJ187+BJ203+BJ219+BJ235+BJ251+BJ267+BJ283+BJ299+BJ315</f>
        <v>5328</v>
      </c>
      <c r="BK319" s="51">
        <f t="shared" si="732"/>
        <v>5431</v>
      </c>
      <c r="BL319" s="51">
        <f t="shared" si="732"/>
        <v>5231</v>
      </c>
      <c r="BM319" s="51">
        <f t="shared" si="732"/>
        <v>5262</v>
      </c>
      <c r="BN319" s="51">
        <f t="shared" si="732"/>
        <v>5126</v>
      </c>
      <c r="BO319" s="51">
        <f t="shared" si="732"/>
        <v>5073</v>
      </c>
      <c r="BP319" s="51">
        <f t="shared" si="732"/>
        <v>5077</v>
      </c>
      <c r="BQ319" s="51">
        <f t="shared" si="732"/>
        <v>5051</v>
      </c>
      <c r="BR319" s="51">
        <f t="shared" si="732"/>
        <v>4981</v>
      </c>
      <c r="BS319" s="51">
        <f t="shared" si="732"/>
        <v>5002</v>
      </c>
      <c r="BT319" s="51">
        <f t="shared" si="732"/>
        <v>4998</v>
      </c>
      <c r="BU319" s="51">
        <f t="shared" si="732"/>
        <v>5022</v>
      </c>
      <c r="BV319" s="51">
        <f t="shared" si="732"/>
        <v>5194</v>
      </c>
      <c r="BW319" s="51">
        <f t="shared" si="732"/>
        <v>5194</v>
      </c>
      <c r="BX319" s="51">
        <f t="shared" si="732"/>
        <v>5153</v>
      </c>
      <c r="BY319" s="51">
        <f>+BY16+BY32+BY48+BY65+BY81+BY97+BY113+BY129+BY145+BY161+BY171+BY187+BY203+BY219+BY235+BY251+BY267+BY283+BY299+BY315</f>
        <v>5153</v>
      </c>
      <c r="BZ319" s="51">
        <f t="shared" ref="BZ319:CE319" si="733">+BZ16+BZ32+BZ48+BZ65+BZ81+BZ97+BZ113+BZ129+BZ145+BZ161+BZ171+BZ187+BZ203+BZ219+BZ235+BZ251+BZ267+BZ283+BZ299+BZ315</f>
        <v>5132</v>
      </c>
      <c r="CA319" s="51">
        <f t="shared" si="733"/>
        <v>5164</v>
      </c>
      <c r="CB319" s="51">
        <f t="shared" si="733"/>
        <v>5154</v>
      </c>
      <c r="CC319" s="51">
        <f t="shared" si="733"/>
        <v>5176</v>
      </c>
      <c r="CD319" s="51">
        <f t="shared" si="733"/>
        <v>5177</v>
      </c>
      <c r="CE319" s="51">
        <f t="shared" si="733"/>
        <v>5204</v>
      </c>
      <c r="CF319" s="51">
        <f t="shared" ref="CF319:CK319" si="734">+CF16+CF32+CF48+CF65+CF81+CF97+CF113+CF129+CF145+CF161+CF171+CF187+CF203+CF219+CF235+CF251+CF267+CF283+CF299+CF315</f>
        <v>5250</v>
      </c>
      <c r="CG319" s="51">
        <f t="shared" si="734"/>
        <v>5271</v>
      </c>
      <c r="CH319" s="51">
        <f t="shared" si="734"/>
        <v>5434</v>
      </c>
      <c r="CI319" s="51">
        <f t="shared" si="734"/>
        <v>5407</v>
      </c>
      <c r="CJ319" s="51">
        <f t="shared" si="734"/>
        <v>5344</v>
      </c>
      <c r="CK319" s="51">
        <f t="shared" si="734"/>
        <v>5395</v>
      </c>
      <c r="CL319" s="51">
        <f t="shared" ref="CL319:CQ319" si="735">+CL16+CL32+CL48+CL65+CL81+CL97+CL113+CL129+CL145+CL161+CL171+CL187+CL203+CL219+CL235+CL251+CL267+CL283+CL299+CL315</f>
        <v>5364</v>
      </c>
      <c r="CM319" s="51">
        <f t="shared" si="735"/>
        <v>5376</v>
      </c>
      <c r="CN319" s="51">
        <f t="shared" si="735"/>
        <v>5410</v>
      </c>
      <c r="CO319" s="51">
        <f t="shared" si="735"/>
        <v>5431</v>
      </c>
      <c r="CP319" s="51">
        <f t="shared" si="735"/>
        <v>5440</v>
      </c>
      <c r="CQ319" s="51">
        <f t="shared" si="735"/>
        <v>5440</v>
      </c>
      <c r="CR319" s="51">
        <f>+CR16+CR32+CR48+CR65+CR81+CR97+CR113+CR129+CR145+CR161+CR171+CR187+CR203+CR219+CR235+CR251+CR267+CR283+CR299+CR315</f>
        <v>5465</v>
      </c>
      <c r="CS319" s="51">
        <f>+CS16+CS32+CS48+CS65+CS81+CS97+CS113+CS129+CS145+CS161+CS171+CS187+CS203+CS219+CS235+CS251+CS267+CS283+CS299+CS315</f>
        <v>5537</v>
      </c>
      <c r="CT319" s="51">
        <f>+CT16+CT32+CT48+CT65+CT81+CT97+CT113+CT129+CT145+CT161+CT171+CT187+CT203+CT219+CT235+CT251+CT267+CT283+CT299+CT315</f>
        <v>5800</v>
      </c>
      <c r="CU319" s="51">
        <v>5816</v>
      </c>
      <c r="CV319" s="51">
        <f>+CV16+CV32+CV48+CV65+CV81+CV97+CV113+CV129+CV145+CV161+CV171+CV187+CV203+CV219+CV235+CV251+CV267+CV283+CV299+CV315</f>
        <v>5888</v>
      </c>
      <c r="CW319" s="51">
        <f>+CW16+CW32+CW48+CW65+CW81+CW97+CW113+CW129+CW145+CW161+CW171+CW187+CW203+CW219+CW235+CW251+CW267+CW283+CW299+CW315</f>
        <v>5962</v>
      </c>
      <c r="CX319" s="51">
        <f>+CX16+CX32+CX48+CX65+CX81+CX97+CX113+CX129+CX145+CX161+CX171+CX187+CX203+CX219+CX235+CX251+CX267+CX283+CX299+CX315</f>
        <v>5989</v>
      </c>
      <c r="CY319" s="51">
        <f>+CY16+CY32+CY48+CY65+CY81+CY97+CY113+CY129+CY145+CY161+CY171+CY187+CY203+CY219+CY235+CY251+CY267+CY283+CY299+CY315</f>
        <v>6020</v>
      </c>
      <c r="CZ319" s="51">
        <f>+CZ16+CZ32+CZ48+CZ65+CZ81+CZ97+CZ113+CZ129+CZ145+CZ161+CZ171+CZ187+CZ203+CZ219+CZ235+CZ251+CZ267+CZ283+CZ299+CZ315</f>
        <v>6028</v>
      </c>
    </row>
    <row r="320" spans="1:104" ht="13.15" customHeight="1" x14ac:dyDescent="0.2">
      <c r="D320" s="48" t="s">
        <v>17</v>
      </c>
      <c r="E320" s="50"/>
      <c r="F320" s="96"/>
      <c r="G320" s="51"/>
      <c r="H320" s="87">
        <f>H319*12</f>
        <v>72804082.920000002</v>
      </c>
      <c r="I320" s="87">
        <f>I319*12</f>
        <v>65905245.11999999</v>
      </c>
      <c r="J320" s="87">
        <f>J319*12</f>
        <v>6898837.8000000007</v>
      </c>
      <c r="K320" s="139"/>
      <c r="L320" s="139"/>
      <c r="M320" s="13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</row>
    <row r="321" spans="2:104" ht="13.15" customHeight="1" x14ac:dyDescent="0.2">
      <c r="D321" s="93"/>
      <c r="E321" s="66"/>
      <c r="F321" s="66"/>
      <c r="G321" s="94"/>
      <c r="H321" s="95"/>
      <c r="I321" s="95"/>
      <c r="J321" s="95"/>
      <c r="K321" s="138"/>
      <c r="L321" s="138"/>
      <c r="M321" s="138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94"/>
      <c r="BJ321" s="94"/>
      <c r="BK321" s="94"/>
      <c r="BL321" s="94"/>
      <c r="BM321" s="94"/>
      <c r="BN321" s="94"/>
      <c r="BO321" s="94"/>
      <c r="BP321" s="94"/>
      <c r="BQ321" s="94"/>
      <c r="BR321" s="94"/>
      <c r="BS321" s="94"/>
      <c r="BT321" s="94"/>
      <c r="BU321" s="94"/>
      <c r="BV321" s="94"/>
      <c r="BW321" s="94"/>
      <c r="BX321" s="94"/>
      <c r="BY321" s="94"/>
      <c r="BZ321" s="94"/>
      <c r="CA321" s="94"/>
      <c r="CB321" s="94"/>
      <c r="CC321" s="94"/>
      <c r="CD321" s="94"/>
      <c r="CE321" s="94"/>
      <c r="CF321" s="94"/>
      <c r="CG321" s="94"/>
      <c r="CH321" s="94"/>
      <c r="CI321" s="94"/>
      <c r="CJ321" s="94"/>
      <c r="CK321" s="94"/>
      <c r="CL321" s="94"/>
      <c r="CM321" s="94"/>
      <c r="CN321" s="94"/>
      <c r="CO321" s="94"/>
      <c r="CP321" s="94"/>
      <c r="CQ321" s="94"/>
      <c r="CR321" s="94"/>
      <c r="CS321" s="94"/>
      <c r="CT321" s="94"/>
      <c r="CU321" s="94"/>
      <c r="CV321" s="94"/>
      <c r="CW321" s="94"/>
      <c r="CX321" s="94"/>
      <c r="CY321" s="94"/>
      <c r="CZ321" s="94"/>
    </row>
    <row r="322" spans="2:104" ht="13.15" customHeight="1" x14ac:dyDescent="0.2">
      <c r="D322" s="97" t="s">
        <v>16</v>
      </c>
      <c r="E322" s="98"/>
      <c r="F322" s="62" t="s">
        <v>10</v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>25013</v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>27066943.700000003</v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>24502456.819999993</v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>2564486.8800000004</v>
      </c>
      <c r="K322" s="175" t="e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>#DIV/0!</v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>4945</v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>4945</v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>28808</v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>28684</v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>28529</v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>23814</v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>23846</v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>23858</v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>23838</v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>23724</v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>23681</v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>23652</v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>23583</v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>23671</v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>23950</v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>23732</v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>23685</v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>23489</v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>23511</v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>23315</v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>23274</v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>23307</v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>23122</v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>23184</v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>23056</v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>22972</v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>23763</v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>23640</v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>23367</v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>23252</v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>23114</v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>22886</v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>22850</v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>22715</v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>22606</v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>23640</v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>23411</v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>23330</v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>24038</v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>23850</v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>23491</v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>23395</v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>23388</v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>23098</v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>22976</v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>22790</v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>22744</v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>22513</v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>22148</v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>21929</v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>22137</v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>22851</v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>21969</v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>21994</v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>21479</v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>21384</v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>21176</v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>21113</v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>20943</v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>20927</v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>20860</v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>20823</v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>21350</v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>21268</v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>21004</v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>21081</v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>20769</v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>20855</v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>20765</v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>20819</v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>20670</v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>19374</v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>19392</v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>19364</v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>20117</v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>19608</v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>19319</v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>19467</v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>19413</v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>19509</v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>19575</v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>19541</v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>19520</v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>19512</v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>19514</v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>19616</v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>20463</v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>20437</v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>20352</v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>20253</v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>5989</v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>20392</v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>20404</v>
      </c>
    </row>
    <row r="323" spans="2:104" x14ac:dyDescent="0.2">
      <c r="D323" s="97" t="s">
        <v>82</v>
      </c>
      <c r="E323" s="98"/>
      <c r="F323" s="98"/>
      <c r="G323" s="177"/>
      <c r="H323" s="176">
        <f>H322*12</f>
        <v>324803324.40000004</v>
      </c>
      <c r="I323" s="176">
        <f>I322*12</f>
        <v>294029481.83999991</v>
      </c>
      <c r="J323" s="176">
        <f>J322*12</f>
        <v>30773842.560000002</v>
      </c>
      <c r="K323" s="140"/>
      <c r="L323" s="140"/>
      <c r="M323" s="140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77"/>
      <c r="CF323" s="177"/>
      <c r="CG323" s="177"/>
      <c r="CH323" s="177"/>
      <c r="CI323" s="177"/>
      <c r="CJ323" s="177"/>
      <c r="CK323" s="177"/>
      <c r="CL323" s="177"/>
      <c r="CM323" s="177"/>
      <c r="CN323" s="177"/>
      <c r="CO323" s="177"/>
      <c r="CP323" s="177"/>
      <c r="CQ323" s="177"/>
      <c r="CR323" s="177"/>
      <c r="CS323" s="177"/>
      <c r="CT323" s="177"/>
      <c r="CU323" s="177"/>
      <c r="CV323" s="177"/>
      <c r="CW323" s="177"/>
      <c r="CX323" s="177"/>
      <c r="CY323" s="177"/>
      <c r="CZ323" s="177"/>
    </row>
    <row r="325" spans="2:104" s="4" customFormat="1" x14ac:dyDescent="0.2">
      <c r="B325" s="81"/>
      <c r="C325" s="81"/>
      <c r="D325" s="183"/>
      <c r="E325" s="186" t="s">
        <v>141</v>
      </c>
      <c r="F325" s="185" t="s">
        <v>130</v>
      </c>
      <c r="G325" s="186" t="s">
        <v>131</v>
      </c>
      <c r="H325" s="186" t="s">
        <v>132</v>
      </c>
      <c r="I325" s="186" t="s">
        <v>133</v>
      </c>
      <c r="J325" s="186" t="s">
        <v>134</v>
      </c>
      <c r="K325" s="186"/>
      <c r="L325" s="186"/>
      <c r="M325" s="184"/>
      <c r="N325" s="186" t="s">
        <v>131</v>
      </c>
      <c r="O325" s="186" t="s">
        <v>131</v>
      </c>
      <c r="P325" s="186" t="s">
        <v>131</v>
      </c>
      <c r="Q325" s="186" t="s">
        <v>131</v>
      </c>
      <c r="R325" s="186" t="s">
        <v>131</v>
      </c>
      <c r="S325" s="186" t="s">
        <v>131</v>
      </c>
      <c r="T325" s="186" t="s">
        <v>131</v>
      </c>
      <c r="U325" s="186" t="s">
        <v>131</v>
      </c>
      <c r="V325" s="186" t="s">
        <v>131</v>
      </c>
      <c r="W325" s="186" t="s">
        <v>131</v>
      </c>
      <c r="X325" s="186" t="s">
        <v>131</v>
      </c>
      <c r="Y325" s="186" t="s">
        <v>131</v>
      </c>
      <c r="Z325" s="186" t="s">
        <v>131</v>
      </c>
      <c r="AA325" s="186" t="s">
        <v>131</v>
      </c>
      <c r="AB325" s="186" t="s">
        <v>131</v>
      </c>
      <c r="AC325" s="186" t="s">
        <v>131</v>
      </c>
      <c r="AD325" s="186" t="s">
        <v>131</v>
      </c>
      <c r="AE325" s="186" t="s">
        <v>131</v>
      </c>
      <c r="AF325" s="186" t="s">
        <v>131</v>
      </c>
      <c r="AG325" s="186" t="s">
        <v>131</v>
      </c>
      <c r="AH325" s="186" t="s">
        <v>131</v>
      </c>
      <c r="AI325" s="186" t="s">
        <v>131</v>
      </c>
      <c r="AJ325" s="186" t="s">
        <v>131</v>
      </c>
      <c r="AK325" s="186" t="s">
        <v>131</v>
      </c>
      <c r="AL325" s="186" t="s">
        <v>131</v>
      </c>
      <c r="AM325" s="186" t="s">
        <v>131</v>
      </c>
      <c r="AN325" s="186" t="s">
        <v>131</v>
      </c>
      <c r="AO325" s="186" t="s">
        <v>131</v>
      </c>
      <c r="AP325" s="186" t="s">
        <v>131</v>
      </c>
      <c r="AQ325" s="186" t="s">
        <v>131</v>
      </c>
      <c r="AR325" s="186" t="s">
        <v>131</v>
      </c>
      <c r="AS325" s="186" t="s">
        <v>131</v>
      </c>
      <c r="AT325" s="186" t="s">
        <v>131</v>
      </c>
      <c r="AU325" s="186" t="s">
        <v>131</v>
      </c>
      <c r="AV325" s="186" t="s">
        <v>131</v>
      </c>
      <c r="AW325" s="186" t="s">
        <v>131</v>
      </c>
      <c r="AX325" s="186" t="s">
        <v>131</v>
      </c>
      <c r="AY325" s="186" t="s">
        <v>131</v>
      </c>
      <c r="AZ325" s="186" t="s">
        <v>131</v>
      </c>
      <c r="BA325" s="186" t="s">
        <v>131</v>
      </c>
      <c r="BB325" s="186" t="s">
        <v>131</v>
      </c>
      <c r="BC325" s="186" t="s">
        <v>131</v>
      </c>
      <c r="BD325" s="186" t="s">
        <v>131</v>
      </c>
      <c r="BE325" s="186" t="s">
        <v>131</v>
      </c>
      <c r="BF325" s="186" t="s">
        <v>131</v>
      </c>
      <c r="BG325" s="186" t="s">
        <v>131</v>
      </c>
      <c r="BH325" s="186" t="s">
        <v>131</v>
      </c>
      <c r="BI325" s="186" t="s">
        <v>131</v>
      </c>
      <c r="BJ325" s="186" t="s">
        <v>131</v>
      </c>
      <c r="BK325" s="186" t="s">
        <v>131</v>
      </c>
      <c r="BL325" s="186" t="s">
        <v>131</v>
      </c>
      <c r="BM325" s="186" t="s">
        <v>131</v>
      </c>
      <c r="BN325" s="186" t="s">
        <v>131</v>
      </c>
      <c r="BO325" s="186" t="s">
        <v>131</v>
      </c>
      <c r="BP325" s="186" t="s">
        <v>131</v>
      </c>
      <c r="BQ325" s="186" t="s">
        <v>131</v>
      </c>
      <c r="BR325" s="186" t="s">
        <v>131</v>
      </c>
      <c r="BS325" s="186" t="s">
        <v>131</v>
      </c>
      <c r="BT325" s="186" t="s">
        <v>131</v>
      </c>
      <c r="BU325" s="186" t="s">
        <v>131</v>
      </c>
      <c r="BV325" s="186" t="s">
        <v>131</v>
      </c>
      <c r="BW325" s="186" t="s">
        <v>131</v>
      </c>
      <c r="BX325" s="186" t="s">
        <v>131</v>
      </c>
      <c r="BY325" s="186" t="s">
        <v>131</v>
      </c>
      <c r="BZ325" s="186" t="s">
        <v>131</v>
      </c>
      <c r="CA325" s="186" t="s">
        <v>131</v>
      </c>
      <c r="CB325" s="186" t="s">
        <v>131</v>
      </c>
      <c r="CC325" s="186" t="s">
        <v>131</v>
      </c>
      <c r="CD325" s="186" t="s">
        <v>131</v>
      </c>
      <c r="CE325" s="186" t="s">
        <v>131</v>
      </c>
      <c r="CF325" s="186" t="s">
        <v>131</v>
      </c>
      <c r="CG325" s="186" t="s">
        <v>131</v>
      </c>
      <c r="CH325" s="186" t="s">
        <v>131</v>
      </c>
      <c r="CI325" s="186" t="s">
        <v>131</v>
      </c>
      <c r="CJ325" s="186" t="s">
        <v>131</v>
      </c>
      <c r="CK325" s="186" t="s">
        <v>131</v>
      </c>
      <c r="CL325" s="186" t="s">
        <v>131</v>
      </c>
      <c r="CM325" s="186" t="s">
        <v>131</v>
      </c>
      <c r="CN325" s="186" t="s">
        <v>131</v>
      </c>
      <c r="CO325" s="186" t="s">
        <v>131</v>
      </c>
      <c r="CP325" s="186" t="s">
        <v>131</v>
      </c>
      <c r="CQ325" s="186" t="s">
        <v>131</v>
      </c>
      <c r="CR325" s="186" t="s">
        <v>131</v>
      </c>
      <c r="CS325" s="186" t="s">
        <v>131</v>
      </c>
      <c r="CT325" s="186" t="s">
        <v>131</v>
      </c>
      <c r="CU325" s="186" t="s">
        <v>131</v>
      </c>
      <c r="CV325" s="186" t="s">
        <v>131</v>
      </c>
      <c r="CW325" s="186" t="s">
        <v>131</v>
      </c>
      <c r="CX325" s="186" t="s">
        <v>131</v>
      </c>
      <c r="CY325" s="186" t="s">
        <v>131</v>
      </c>
      <c r="CZ325" s="186" t="s">
        <v>131</v>
      </c>
    </row>
    <row r="326" spans="2:104" x14ac:dyDescent="0.2">
      <c r="D326" s="225">
        <f>H326/G326</f>
        <v>1118.1658583094245</v>
      </c>
      <c r="E326" s="230">
        <v>2.9668642926961475E-2</v>
      </c>
      <c r="F326" s="181" t="s">
        <v>126</v>
      </c>
      <c r="G326" s="182">
        <f>G8+G24+G40+G57+G73+G89+G105+G121+G137+G153+G169+G179+G195+G211+G227+G243+G259+G275+G291+G307+Centinela!D7+Centinela!D31+Centinela!D55+'Encino-Garden Grove'!D8+'Encino-Garden Grove'!D15+'Encino-Garden Grove'!D22+'Encino-Garden Grove'!D29+'Encino-Garden Grove'!D74+'Encino-Garden Grove'!D81+'Encino-Garden Grove'!D88+'Encino-Garden Grove'!D95+'St. Francis'!D7+'St. Francis'!D13+'St. Francis'!D19+'St. Francis'!D32+'St. Francis'!D45+Alvarado!D7+Alvarado!D13+Pampa!D7+Roxborough!D7+'Lower Bucks'!D8+'Lower Bucks'!D14+'Lower Bucks'!D20+'Dallas Medical Center'!D7+Harlingen!D7+Knapp!D7+Knapp!D22+Glendora!D7+RHRI!D7+Monroe!D7+'Saint Mary''s Reno'!D7+'Saint Mary''s Reno'!D29+'Saint Mary''s Reno'!D35+'Saint Mary''s Reno'!D41+'Saint Mary''s Reno'!D63+'Saint Mary''s Reno'!D84+'North Vista'!D8+'North Vista'!D26+'Dallas Regional'!D7+'Riverview &amp; Gadsden'!D7+'Riverview &amp; Gadsden'!D23+'Saint Clare''s'!D7+Landmark!D7+'Saint Mary''s Passaic'!D7+'Southern Regional'!D7+Lehigh!D7+'St Michael''s'!D7+'St Michael''s'!D13+'St Michael''s'!D19+'St Michael''s'!D25+'St Michael''s'!D31+'Reddy Dev.'!D7+Mission!D7+Coshocton!D7+'Garden City'!D7+'Garden City'!D23+'Garden City'!D39+Suburban!D7+Suburban!D13+Suburban!D29+Suburban!D35+'Lake Huron'!D7+'Lake Huron'!D13+'Lake Huron'!D29+'Lake Huron'!D35+'Providence &amp; St John'!D7+'Providence &amp; St John'!D23+'East Liverpool'!D7+'East Liverpool'!D29+'East Liverpool'!D51+'East Liverpool'!D73+'St Joe &amp; St Mary''s'!D7+'St Joe &amp; St Mary''s'!D23+'St Joe &amp; St Mary''s'!D39+'St Joe &amp; St Mary''s'!D55+'St Joe &amp; St Mary''s'!D71+'St Joe &amp; St Mary''s'!D87+'St Joe &amp; St Mary''s'!D103+Illinois!D7+Illinois!D23+Illinois!D39+Illinois!D55+Illinois!D71+Illinois!D87+Illinois!D103+Illinois!D119+Illinois!D135+Illinois!D151+Illinois!D167+Illinois!D183</f>
        <v>22655</v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>25332047.520000011</v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>23150983.050000001</v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>2181064.4700000002</v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>0</v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>4395</v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>4395</v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>27375</v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>27270</v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>27134</v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>22944</v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>22971</v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>22990</v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>22980</v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>22891</v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>22835</v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>22815</v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>22760</v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>22835</v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>23101</v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>22923</v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>22886</v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>22718</v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>22717</v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>22544</v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>22523</v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>22538</v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>22365</v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>22425</v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>22280</v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>22211</v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>23555</v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>23431</v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>23168</v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>23010</v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>22866</v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>22801</v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>22768</v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>22597</v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>22501</v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>23547</v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>23281</v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>23159</v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>23997</v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>23799</v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>23446</v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>23299</v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>23290</v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>22970</v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>22794</v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>22610</v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>22549</v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>22291</v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>21899</v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>21670</v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>20769</v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>21433</v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>20588</v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>20576</v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>20066</v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>19942</v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>19700</v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>19603</v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>19435</v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>19383</v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>19296</v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>19233</v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>19726</v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>19630</v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>19409</v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>19486</v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>19188</v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>19233</v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>19146</v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>19174</v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>19038</v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>17788</v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>17798</v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>17765</v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>18450</v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>17956</v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>17695</v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>17823</v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>17755</v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>17844</v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>17881</v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>17848</v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>17826</v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>17801</v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>17786</v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>17871</v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>18668</v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>18640</v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>18546</v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>18457</v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>5542</v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>18541</v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>18556</v>
      </c>
    </row>
    <row r="327" spans="2:104" x14ac:dyDescent="0.2">
      <c r="D327" s="225" t="e">
        <f>H327/G327</f>
        <v>#DIV/0!</v>
      </c>
      <c r="E327" s="230">
        <v>7.2049640609334942E-2</v>
      </c>
      <c r="F327" s="181" t="s">
        <v>127</v>
      </c>
      <c r="G327" s="182">
        <f>Centinela!D13+Centinela!D19+'Encino-Garden Grove'!D36+'Encino-Garden Grove'!D43+'Encino-Garden Grove'!D50+'Encino-Garden Grove'!D57+'Encino-Garden Grove'!D102+'Encino-Garden Grove'!D109+'Encino-Garden Grove'!D116+'Encino-Garden Grove'!D123+Alvarado!D19+'Saint Mary''s Passaic'!D13+'St Michael''s'!D32+'East Liverpool'!D13+'East Liverpool'!D35+'East Liverpool'!D57+'East Liverpool'!D79</f>
        <v>0</v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>0</v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>0</v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>0</v>
      </c>
      <c r="K327" s="263"/>
      <c r="L327" s="263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>736</v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>739</v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>733</v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>728</v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>731</v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>738</v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>737</v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>724</v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>725</v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>722</v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>716</v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>713</v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>707</v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>701</v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>687</v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>682</v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>692</v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>686</v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>682</v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>686</v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>675</v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>675</v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>665</v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>664</v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>495</v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>494</v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>491</v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>485</v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>484</v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>469</v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>464</v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>464</v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>461</v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>457</v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>453</v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>445</v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>13</v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>10</v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>10</v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>10</v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>10</v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>10</v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>10</v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>10</v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>9</v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>10</v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>10</v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>8</v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>8</v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>8</v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>8</v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>8</v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>8</v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>8</v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>8</v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>8</v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>8</v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>8</v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>7</v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>7</v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>0</v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>0</v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>0</v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>0</v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>0</v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>0</v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>0</v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>0</v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>0</v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>0</v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>0</v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>0</v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>0</v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>0</v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>0</v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>0</v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>0</v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>0</v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>0</v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>0</v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>0</v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>0</v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>0</v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>0</v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>0</v>
      </c>
      <c r="CU327" s="182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>0</v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>0</v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>0</v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>0</v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>0</v>
      </c>
    </row>
    <row r="328" spans="2:104" x14ac:dyDescent="0.2">
      <c r="D328" s="228">
        <f>H328/G328</f>
        <v>735.74901611535199</v>
      </c>
      <c r="E328" s="231">
        <v>1.0550274285588079E-2</v>
      </c>
      <c r="F328" s="181" t="s">
        <v>128</v>
      </c>
      <c r="G328" s="182">
        <f>G14+G30+G46+G63+G79+G95+G111+G127+G143+G159+G185+G201+G217+G233+G249+G265+G281+G297+G313+Centinela!D25+Centinela!D49+Centinela!D73+'Encino-Garden Grove'!D64+'Encino-Garden Grove'!D130+'St. Francis'!D25+'St. Francis'!D38+'St. Francis'!D51+Alvarado!D25+Pampa!D13+Roxborough!D13+'Lower Bucks'!D26+'Dallas Medical Center'!D13+Harlingen!D13+Knapp!D13+Knapp!D28+Glendora!D13+RHRI!D13+Monroe!D13+'Saint Mary''s Reno'!D19+'Saint Mary''s Reno'!D53+'Saint Mary''s Reno'!D75+'Saint Mary''s Reno'!D90+'North Vista'!D15+'North Vista'!D33+'Dallas Regional'!D13+'Riverview &amp; Gadsden'!D13+'Riverview &amp; Gadsden'!D29+'Saint Clare''s'!D13+Landmark!D13+'Saint Mary''s Passaic'!D19+'Southern Regional'!D13+Lehigh!D13+'St Michael''s'!D37+'Reddy Dev.'!D13+Mission!D13+Coshocton!D13+'Garden City'!D13+'Garden City'!D29+'Garden City'!D45+Suburban!D19+Suburban!D41+'Lake Huron'!D19+'Lake Huron'!D41+'Providence &amp; St John'!D13+'Providence &amp; St John'!D29+'East Liverpool'!D19+'East Liverpool'!D41+'East Liverpool'!D63+'East Liverpool'!D85+'St Joe &amp; St Mary''s'!D13+'St Joe &amp; St Mary''s'!D29+'St Joe &amp; St Mary''s'!D45+'St Joe &amp; St Mary''s'!D61+'St Joe &amp; St Mary''s'!D77+'St Joe &amp; St Mary''s'!D93+'St Joe &amp; St Mary''s'!D109+Illinois!D13+Illinois!D29+Illinois!D45+Illinois!D61+Illinois!D77+Illinois!D93+Illinois!D109+Illinois!D125+Illinois!D141+Illinois!D157+Illinois!D173+Illinois!D189</f>
        <v>2358</v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>1734896.18</v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>1351473.7700000003</v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>383422.41000000021</v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>0</v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>552</v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>552</v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>1421</v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>1392</v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>1384</v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>860</v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>862</v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>848</v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>842</v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>832</v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>851</v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>858</v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>851</v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>872</v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>914</v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>895</v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>894</v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>875</v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>898</v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>891</v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>891</v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>913</v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>891</v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>904</v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>907</v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>898</v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>913</v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>904</v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>893</v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>917</v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>930</v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>939</v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>948</v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>965</v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>953</v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>989</v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>1004</v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>1020</v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>1227</v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>1232</v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>1230</v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>1266</v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>1275</v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>1299</v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>1306</v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>1303</v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>1317</v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>1338</v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>1344</v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>1351</v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>1360</v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>1410</v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>1373</v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>1410</v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>1405</v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>1434</v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>1468</v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>1502</v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>1500</v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>1536</v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>1557</v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>1583</v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>1624</v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>1638</v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>1595</v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>1595</v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>1581</v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>1622</v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>1619</v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>1645</v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>1632</v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>1586</v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>1594</v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>1599</v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>1667</v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>1652</v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>1624</v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>1644</v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>1658</v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>1665</v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>1694</v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>1693</v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>1694</v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>1711</v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>1728</v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>1745</v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>1795</v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>1797</v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>1806</v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>1796</v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>447</v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>1851</v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>1848</v>
      </c>
    </row>
    <row r="329" spans="2:104" s="4" customFormat="1" x14ac:dyDescent="0.2">
      <c r="B329" s="81"/>
      <c r="C329" s="81"/>
      <c r="D329" s="227">
        <f>H329/G329</f>
        <v>1082.1150481749494</v>
      </c>
      <c r="E329" s="229">
        <v>2.3118284455749372E-2</v>
      </c>
      <c r="F329" s="189" t="s">
        <v>129</v>
      </c>
      <c r="G329" s="187">
        <f>SUM(G326:G328)</f>
        <v>25013</v>
      </c>
      <c r="H329" s="87">
        <f>SUM(H326:H328)</f>
        <v>27066943.70000001</v>
      </c>
      <c r="I329" s="87">
        <f>SUM(I326:I328)</f>
        <v>24502456.82</v>
      </c>
      <c r="J329" s="87">
        <f>SUM(J326:J328)</f>
        <v>2564486.8800000004</v>
      </c>
      <c r="K329" s="139"/>
      <c r="L329" s="139"/>
      <c r="N329" s="187">
        <f>SUM(N326:N328)</f>
        <v>29532</v>
      </c>
      <c r="O329" s="187">
        <f>SUM(O326:O328)</f>
        <v>29401</v>
      </c>
      <c r="P329" s="187">
        <f>SUM(P326:P328)</f>
        <v>29251</v>
      </c>
      <c r="Q329" s="187">
        <f>SUM(Q326:Q328)</f>
        <v>24532</v>
      </c>
      <c r="R329" s="187">
        <f>SUM(R326:R328)</f>
        <v>24564</v>
      </c>
      <c r="S329" s="187">
        <f t="shared" ref="S329:X329" si="736">SUM(S326:S328)</f>
        <v>24576</v>
      </c>
      <c r="T329" s="187">
        <f t="shared" si="736"/>
        <v>24559</v>
      </c>
      <c r="U329" s="187">
        <f t="shared" si="736"/>
        <v>24447</v>
      </c>
      <c r="V329" s="187">
        <f t="shared" si="736"/>
        <v>24411</v>
      </c>
      <c r="W329" s="187">
        <f t="shared" si="736"/>
        <v>24395</v>
      </c>
      <c r="X329" s="187">
        <f t="shared" si="736"/>
        <v>24327</v>
      </c>
      <c r="Y329" s="187">
        <f t="shared" ref="Y329:AD329" si="737">SUM(Y326:Y328)</f>
        <v>24420</v>
      </c>
      <c r="Z329" s="187">
        <f t="shared" si="737"/>
        <v>24722</v>
      </c>
      <c r="AA329" s="187">
        <f t="shared" si="737"/>
        <v>24519</v>
      </c>
      <c r="AB329" s="187">
        <f t="shared" si="737"/>
        <v>24467</v>
      </c>
      <c r="AC329" s="187">
        <f t="shared" si="737"/>
        <v>24275</v>
      </c>
      <c r="AD329" s="187">
        <f t="shared" si="737"/>
        <v>24307</v>
      </c>
      <c r="AE329" s="187">
        <f>SUM(AE326:AE328)</f>
        <v>24121</v>
      </c>
      <c r="AF329" s="187">
        <f>SUM(AF326:AF328)</f>
        <v>24096</v>
      </c>
      <c r="AG329" s="187">
        <f>SUM(AG326:AG328)</f>
        <v>24137</v>
      </c>
      <c r="AH329" s="187">
        <f t="shared" ref="AH329:AM329" si="738">SUM(AH326:AH328)</f>
        <v>23931</v>
      </c>
      <c r="AI329" s="187">
        <f t="shared" si="738"/>
        <v>24004</v>
      </c>
      <c r="AJ329" s="187">
        <f t="shared" si="738"/>
        <v>23852</v>
      </c>
      <c r="AK329" s="187">
        <f t="shared" si="738"/>
        <v>23773</v>
      </c>
      <c r="AL329" s="187">
        <f t="shared" si="738"/>
        <v>24963</v>
      </c>
      <c r="AM329" s="187">
        <f t="shared" si="738"/>
        <v>24829</v>
      </c>
      <c r="AN329" s="187">
        <f t="shared" ref="AN329:AS329" si="739">SUM(AN326:AN328)</f>
        <v>24552</v>
      </c>
      <c r="AO329" s="187">
        <f t="shared" si="739"/>
        <v>24412</v>
      </c>
      <c r="AP329" s="187">
        <f t="shared" si="739"/>
        <v>24280</v>
      </c>
      <c r="AQ329" s="187">
        <f t="shared" si="739"/>
        <v>24209</v>
      </c>
      <c r="AR329" s="187">
        <f t="shared" si="739"/>
        <v>24180</v>
      </c>
      <c r="AS329" s="187">
        <f t="shared" si="739"/>
        <v>24026</v>
      </c>
      <c r="AT329" s="187">
        <f t="shared" ref="AT329:AY329" si="740">SUM(AT326:AT328)</f>
        <v>23915</v>
      </c>
      <c r="AU329" s="187">
        <f t="shared" si="740"/>
        <v>24993</v>
      </c>
      <c r="AV329" s="187">
        <f t="shared" si="740"/>
        <v>24738</v>
      </c>
      <c r="AW329" s="187">
        <f t="shared" si="740"/>
        <v>24624</v>
      </c>
      <c r="AX329" s="187">
        <f t="shared" si="740"/>
        <v>25237</v>
      </c>
      <c r="AY329" s="187">
        <f t="shared" si="740"/>
        <v>25041</v>
      </c>
      <c r="AZ329" s="187">
        <f t="shared" ref="AZ329:BE329" si="741">SUM(AZ326:AZ328)</f>
        <v>24686</v>
      </c>
      <c r="BA329" s="187">
        <f t="shared" si="741"/>
        <v>24575</v>
      </c>
      <c r="BB329" s="187">
        <f t="shared" si="741"/>
        <v>24575</v>
      </c>
      <c r="BC329" s="187">
        <f t="shared" si="741"/>
        <v>24279</v>
      </c>
      <c r="BD329" s="187">
        <f t="shared" si="741"/>
        <v>24110</v>
      </c>
      <c r="BE329" s="187">
        <f t="shared" si="741"/>
        <v>23923</v>
      </c>
      <c r="BF329" s="187">
        <f t="shared" ref="BF329:BK329" si="742">SUM(BF326:BF328)</f>
        <v>23875</v>
      </c>
      <c r="BG329" s="187">
        <f t="shared" si="742"/>
        <v>23639</v>
      </c>
      <c r="BH329" s="187">
        <f t="shared" si="742"/>
        <v>23253</v>
      </c>
      <c r="BI329" s="187">
        <f t="shared" si="742"/>
        <v>23029</v>
      </c>
      <c r="BJ329" s="187">
        <f t="shared" si="742"/>
        <v>22137</v>
      </c>
      <c r="BK329" s="187">
        <f t="shared" si="742"/>
        <v>22851</v>
      </c>
      <c r="BL329" s="187">
        <f t="shared" ref="BL329:BQ329" si="743">SUM(BL326:BL328)</f>
        <v>21969</v>
      </c>
      <c r="BM329" s="187">
        <f t="shared" si="743"/>
        <v>21994</v>
      </c>
      <c r="BN329" s="187">
        <f t="shared" si="743"/>
        <v>21479</v>
      </c>
      <c r="BO329" s="187">
        <f t="shared" si="743"/>
        <v>21384</v>
      </c>
      <c r="BP329" s="187">
        <f t="shared" si="743"/>
        <v>21176</v>
      </c>
      <c r="BQ329" s="187">
        <f t="shared" si="743"/>
        <v>21113</v>
      </c>
      <c r="BR329" s="187">
        <f t="shared" ref="BR329:BW329" si="744">SUM(BR326:BR328)</f>
        <v>20943</v>
      </c>
      <c r="BS329" s="187">
        <f t="shared" si="744"/>
        <v>20927</v>
      </c>
      <c r="BT329" s="302">
        <f t="shared" si="744"/>
        <v>20860</v>
      </c>
      <c r="BU329" s="302">
        <f t="shared" si="744"/>
        <v>20823</v>
      </c>
      <c r="BV329" s="187">
        <f t="shared" si="744"/>
        <v>21350</v>
      </c>
      <c r="BW329" s="187">
        <f t="shared" si="744"/>
        <v>21268</v>
      </c>
      <c r="BX329" s="187">
        <f t="shared" ref="BX329:CC329" si="745">SUM(BX326:BX328)</f>
        <v>21004</v>
      </c>
      <c r="BY329" s="187">
        <f t="shared" si="745"/>
        <v>21081</v>
      </c>
      <c r="BZ329" s="187">
        <f t="shared" si="745"/>
        <v>20769</v>
      </c>
      <c r="CA329" s="187">
        <f t="shared" si="745"/>
        <v>20855</v>
      </c>
      <c r="CB329" s="187">
        <f t="shared" si="745"/>
        <v>20765</v>
      </c>
      <c r="CC329" s="187">
        <f t="shared" si="745"/>
        <v>20819</v>
      </c>
      <c r="CD329" s="187">
        <f t="shared" ref="CD329:CI329" si="746">SUM(CD326:CD328)</f>
        <v>20670</v>
      </c>
      <c r="CE329" s="187">
        <f t="shared" si="746"/>
        <v>19374</v>
      </c>
      <c r="CF329" s="187">
        <f t="shared" si="746"/>
        <v>19392</v>
      </c>
      <c r="CG329" s="187">
        <f t="shared" si="746"/>
        <v>19364</v>
      </c>
      <c r="CH329" s="187">
        <f t="shared" si="746"/>
        <v>20117</v>
      </c>
      <c r="CI329" s="187">
        <f t="shared" si="746"/>
        <v>19608</v>
      </c>
      <c r="CJ329" s="187">
        <f t="shared" ref="CJ329:CO329" si="747">SUM(CJ326:CJ328)</f>
        <v>19319</v>
      </c>
      <c r="CK329" s="187">
        <f t="shared" si="747"/>
        <v>19467</v>
      </c>
      <c r="CL329" s="187">
        <f t="shared" si="747"/>
        <v>19413</v>
      </c>
      <c r="CM329" s="187">
        <f t="shared" si="747"/>
        <v>19509</v>
      </c>
      <c r="CN329" s="187">
        <f t="shared" si="747"/>
        <v>19575</v>
      </c>
      <c r="CO329" s="187">
        <f t="shared" si="747"/>
        <v>19541</v>
      </c>
      <c r="CP329" s="187">
        <f>SUM(CP326:CP328)</f>
        <v>19520</v>
      </c>
      <c r="CQ329" s="187">
        <f>SUM(CQ326:CQ328)</f>
        <v>19512</v>
      </c>
      <c r="CR329" s="187">
        <f>SUM(CR326:CR328)</f>
        <v>19514</v>
      </c>
      <c r="CS329" s="187">
        <f>SUM(CS326:CS328)</f>
        <v>19616</v>
      </c>
      <c r="CT329" s="187">
        <f>SUM(CT326:CT328)</f>
        <v>20463</v>
      </c>
      <c r="CU329" s="187">
        <v>20436</v>
      </c>
      <c r="CV329" s="187">
        <f>SUM(CV326:CV328)</f>
        <v>20352</v>
      </c>
      <c r="CW329" s="187">
        <f>SUM(CW326:CW328)</f>
        <v>20253</v>
      </c>
      <c r="CX329" s="187">
        <f>SUM(CX326:CX328)</f>
        <v>5989</v>
      </c>
      <c r="CY329" s="187">
        <f>SUM(CY326:CY328)</f>
        <v>20392</v>
      </c>
      <c r="CZ329" s="187">
        <f>SUM(CZ326:CZ328)</f>
        <v>20404</v>
      </c>
    </row>
    <row r="330" spans="2:104" x14ac:dyDescent="0.2">
      <c r="D330" s="322"/>
      <c r="E330" s="186"/>
      <c r="G330" s="122" t="b">
        <f>G329=G322</f>
        <v>1</v>
      </c>
      <c r="H330" s="188" t="b">
        <f>H329=H322</f>
        <v>1</v>
      </c>
      <c r="I330" s="188" t="b">
        <f>I329=I322</f>
        <v>1</v>
      </c>
      <c r="J330" s="188" t="b">
        <f>J329=J322</f>
        <v>1</v>
      </c>
      <c r="K330" s="188" t="e">
        <f t="shared" ref="K330:BV330" si="748">K329=K322</f>
        <v>#DIV/0!</v>
      </c>
      <c r="L330" s="188" t="b">
        <f t="shared" si="748"/>
        <v>0</v>
      </c>
      <c r="M330" s="188" t="b">
        <f t="shared" si="748"/>
        <v>0</v>
      </c>
      <c r="N330" s="188" t="b">
        <f t="shared" si="748"/>
        <v>0</v>
      </c>
      <c r="O330" s="188" t="b">
        <f t="shared" si="748"/>
        <v>0</v>
      </c>
      <c r="P330" s="188" t="b">
        <f t="shared" si="748"/>
        <v>0</v>
      </c>
      <c r="Q330" s="188" t="b">
        <f t="shared" si="748"/>
        <v>0</v>
      </c>
      <c r="R330" s="188" t="b">
        <f t="shared" si="748"/>
        <v>0</v>
      </c>
      <c r="S330" s="188" t="b">
        <f t="shared" si="748"/>
        <v>0</v>
      </c>
      <c r="T330" s="188" t="b">
        <f t="shared" si="748"/>
        <v>0</v>
      </c>
      <c r="U330" s="188" t="b">
        <f t="shared" si="748"/>
        <v>0</v>
      </c>
      <c r="V330" s="188" t="b">
        <f t="shared" si="748"/>
        <v>0</v>
      </c>
      <c r="W330" s="188" t="b">
        <f t="shared" si="748"/>
        <v>0</v>
      </c>
      <c r="X330" s="188" t="b">
        <f t="shared" si="748"/>
        <v>0</v>
      </c>
      <c r="Y330" s="188" t="b">
        <f t="shared" si="748"/>
        <v>0</v>
      </c>
      <c r="Z330" s="188" t="b">
        <f t="shared" si="748"/>
        <v>0</v>
      </c>
      <c r="AA330" s="188" t="b">
        <f t="shared" si="748"/>
        <v>0</v>
      </c>
      <c r="AB330" s="188" t="b">
        <f t="shared" si="748"/>
        <v>0</v>
      </c>
      <c r="AC330" s="188" t="b">
        <f t="shared" si="748"/>
        <v>0</v>
      </c>
      <c r="AD330" s="188" t="b">
        <f t="shared" si="748"/>
        <v>0</v>
      </c>
      <c r="AE330" s="188" t="b">
        <f t="shared" si="748"/>
        <v>0</v>
      </c>
      <c r="AF330" s="188" t="b">
        <f t="shared" si="748"/>
        <v>0</v>
      </c>
      <c r="AG330" s="188" t="b">
        <f t="shared" si="748"/>
        <v>0</v>
      </c>
      <c r="AH330" s="188" t="b">
        <f t="shared" si="748"/>
        <v>0</v>
      </c>
      <c r="AI330" s="188" t="b">
        <f t="shared" si="748"/>
        <v>0</v>
      </c>
      <c r="AJ330" s="188" t="b">
        <f t="shared" si="748"/>
        <v>0</v>
      </c>
      <c r="AK330" s="188" t="b">
        <f t="shared" si="748"/>
        <v>0</v>
      </c>
      <c r="AL330" s="188" t="b">
        <f t="shared" si="748"/>
        <v>0</v>
      </c>
      <c r="AM330" s="188" t="b">
        <f t="shared" si="748"/>
        <v>0</v>
      </c>
      <c r="AN330" s="188" t="b">
        <f t="shared" si="748"/>
        <v>0</v>
      </c>
      <c r="AO330" s="188" t="b">
        <f t="shared" si="748"/>
        <v>0</v>
      </c>
      <c r="AP330" s="188" t="b">
        <f t="shared" si="748"/>
        <v>0</v>
      </c>
      <c r="AQ330" s="188" t="b">
        <f t="shared" si="748"/>
        <v>0</v>
      </c>
      <c r="AR330" s="188" t="b">
        <f t="shared" si="748"/>
        <v>0</v>
      </c>
      <c r="AS330" s="188" t="b">
        <f t="shared" si="748"/>
        <v>0</v>
      </c>
      <c r="AT330" s="188" t="b">
        <f t="shared" si="748"/>
        <v>0</v>
      </c>
      <c r="AU330" s="188" t="b">
        <f t="shared" si="748"/>
        <v>0</v>
      </c>
      <c r="AV330" s="188" t="b">
        <f t="shared" si="748"/>
        <v>0</v>
      </c>
      <c r="AW330" s="188" t="b">
        <f t="shared" si="748"/>
        <v>0</v>
      </c>
      <c r="AX330" s="188" t="b">
        <f t="shared" si="748"/>
        <v>0</v>
      </c>
      <c r="AY330" s="188" t="b">
        <f t="shared" si="748"/>
        <v>0</v>
      </c>
      <c r="AZ330" s="188" t="b">
        <f t="shared" si="748"/>
        <v>0</v>
      </c>
      <c r="BA330" s="188" t="b">
        <f t="shared" si="748"/>
        <v>0</v>
      </c>
      <c r="BB330" s="188" t="b">
        <f t="shared" si="748"/>
        <v>0</v>
      </c>
      <c r="BC330" s="188" t="b">
        <f t="shared" si="748"/>
        <v>0</v>
      </c>
      <c r="BD330" s="188" t="b">
        <f t="shared" si="748"/>
        <v>0</v>
      </c>
      <c r="BE330" s="188" t="b">
        <f t="shared" si="748"/>
        <v>0</v>
      </c>
      <c r="BF330" s="188" t="b">
        <f t="shared" si="748"/>
        <v>0</v>
      </c>
      <c r="BG330" s="188" t="b">
        <f t="shared" si="748"/>
        <v>0</v>
      </c>
      <c r="BH330" s="188" t="b">
        <f t="shared" si="748"/>
        <v>0</v>
      </c>
      <c r="BI330" s="188" t="b">
        <f t="shared" si="748"/>
        <v>0</v>
      </c>
      <c r="BJ330" s="188" t="b">
        <f t="shared" si="748"/>
        <v>1</v>
      </c>
      <c r="BK330" s="188" t="b">
        <f t="shared" si="748"/>
        <v>1</v>
      </c>
      <c r="BL330" s="188" t="b">
        <f t="shared" si="748"/>
        <v>1</v>
      </c>
      <c r="BM330" s="188" t="b">
        <f t="shared" si="748"/>
        <v>1</v>
      </c>
      <c r="BN330" s="188" t="b">
        <f t="shared" si="748"/>
        <v>1</v>
      </c>
      <c r="BO330" s="188" t="b">
        <f t="shared" si="748"/>
        <v>1</v>
      </c>
      <c r="BP330" s="188" t="b">
        <f t="shared" si="748"/>
        <v>1</v>
      </c>
      <c r="BQ330" s="188" t="b">
        <f t="shared" si="748"/>
        <v>1</v>
      </c>
      <c r="BR330" s="188" t="b">
        <f t="shared" si="748"/>
        <v>1</v>
      </c>
      <c r="BS330" s="188" t="b">
        <f t="shared" si="748"/>
        <v>1</v>
      </c>
      <c r="BT330" s="188" t="b">
        <f t="shared" si="748"/>
        <v>1</v>
      </c>
      <c r="BU330" s="188" t="b">
        <f t="shared" si="748"/>
        <v>1</v>
      </c>
      <c r="BV330" s="188" t="b">
        <f t="shared" si="748"/>
        <v>1</v>
      </c>
      <c r="BW330" s="188" t="b">
        <f t="shared" ref="BW330:CW330" si="749">BW329=BW322</f>
        <v>1</v>
      </c>
      <c r="BX330" s="188" t="b">
        <f t="shared" si="749"/>
        <v>1</v>
      </c>
      <c r="BY330" s="188" t="b">
        <f t="shared" si="749"/>
        <v>1</v>
      </c>
      <c r="BZ330" s="188" t="b">
        <f t="shared" si="749"/>
        <v>1</v>
      </c>
      <c r="CA330" s="188" t="b">
        <f t="shared" si="749"/>
        <v>1</v>
      </c>
      <c r="CB330" s="188" t="b">
        <f t="shared" si="749"/>
        <v>1</v>
      </c>
      <c r="CC330" s="188" t="b">
        <f t="shared" si="749"/>
        <v>1</v>
      </c>
      <c r="CD330" s="188" t="b">
        <f t="shared" si="749"/>
        <v>1</v>
      </c>
      <c r="CE330" s="188" t="b">
        <f t="shared" si="749"/>
        <v>1</v>
      </c>
      <c r="CF330" s="188" t="b">
        <f t="shared" si="749"/>
        <v>1</v>
      </c>
      <c r="CG330" s="188" t="b">
        <f t="shared" si="749"/>
        <v>1</v>
      </c>
      <c r="CH330" s="188" t="b">
        <f t="shared" si="749"/>
        <v>1</v>
      </c>
      <c r="CI330" s="188" t="b">
        <f t="shared" si="749"/>
        <v>1</v>
      </c>
      <c r="CJ330" s="188" t="b">
        <f t="shared" si="749"/>
        <v>1</v>
      </c>
      <c r="CK330" s="188" t="b">
        <f t="shared" si="749"/>
        <v>1</v>
      </c>
      <c r="CL330" s="188" t="b">
        <f t="shared" si="749"/>
        <v>1</v>
      </c>
      <c r="CM330" s="188" t="b">
        <f t="shared" si="749"/>
        <v>1</v>
      </c>
      <c r="CN330" s="188" t="b">
        <f t="shared" si="749"/>
        <v>1</v>
      </c>
      <c r="CO330" s="188" t="b">
        <f t="shared" si="749"/>
        <v>1</v>
      </c>
      <c r="CP330" s="188" t="b">
        <f t="shared" si="749"/>
        <v>1</v>
      </c>
      <c r="CQ330" s="188" t="b">
        <f t="shared" si="749"/>
        <v>1</v>
      </c>
      <c r="CR330" s="188" t="b">
        <f t="shared" si="749"/>
        <v>1</v>
      </c>
      <c r="CS330" s="188" t="b">
        <f t="shared" si="749"/>
        <v>1</v>
      </c>
      <c r="CT330" s="188" t="b">
        <f t="shared" si="749"/>
        <v>1</v>
      </c>
      <c r="CU330" s="188" t="b">
        <f t="shared" si="749"/>
        <v>0</v>
      </c>
      <c r="CV330" s="188" t="b">
        <f t="shared" si="749"/>
        <v>1</v>
      </c>
      <c r="CW330" s="188" t="b">
        <f t="shared" si="749"/>
        <v>1</v>
      </c>
      <c r="CX330" s="256" t="b">
        <f>CX329=CX322</f>
        <v>1</v>
      </c>
      <c r="CY330" s="122" t="b">
        <f>CY329=CY322</f>
        <v>1</v>
      </c>
      <c r="CZ330" s="122" t="b">
        <f>CZ329=CZ322</f>
        <v>1</v>
      </c>
    </row>
    <row r="331" spans="2:104" x14ac:dyDescent="0.2">
      <c r="D331" s="226"/>
      <c r="E331" s="186"/>
      <c r="G331" s="122"/>
      <c r="H331" s="188"/>
      <c r="I331" s="188"/>
      <c r="J331" s="188"/>
      <c r="K331" s="188"/>
      <c r="L331" s="188"/>
      <c r="M331" s="5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  <c r="AA331" s="122"/>
      <c r="AB331" s="122"/>
      <c r="AC331" s="122"/>
      <c r="AD331" s="122"/>
      <c r="AE331" s="122"/>
      <c r="AF331" s="122"/>
      <c r="AG331" s="122"/>
      <c r="AH331" s="122"/>
      <c r="AI331" s="122"/>
      <c r="AJ331" s="122"/>
      <c r="AK331" s="122"/>
      <c r="AL331" s="122"/>
      <c r="AM331" s="122"/>
      <c r="AN331" s="122"/>
      <c r="AO331" s="122"/>
      <c r="AP331" s="122"/>
      <c r="AQ331" s="122"/>
      <c r="AR331" s="122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256"/>
      <c r="BE331" s="122"/>
      <c r="BF331" s="122"/>
      <c r="BG331" s="122"/>
      <c r="BH331" s="122"/>
      <c r="BI331" s="122"/>
      <c r="BJ331" s="122"/>
      <c r="BK331" s="122"/>
      <c r="BL331" s="122"/>
      <c r="BM331" s="122"/>
      <c r="BN331" s="122"/>
      <c r="BO331" s="122"/>
      <c r="BP331" s="122"/>
      <c r="BQ331" s="122"/>
      <c r="BR331" s="122"/>
      <c r="BS331" s="122"/>
      <c r="BT331" s="122"/>
      <c r="BU331" s="122"/>
      <c r="BV331" s="256"/>
      <c r="BW331" s="122"/>
      <c r="BX331" s="122"/>
      <c r="BY331" s="122"/>
      <c r="BZ331" s="122"/>
      <c r="CA331" s="122"/>
      <c r="CB331" s="122"/>
      <c r="CC331" s="122"/>
      <c r="CD331" s="122"/>
      <c r="CE331" s="122"/>
      <c r="CF331" s="122"/>
      <c r="CG331" s="122"/>
      <c r="CH331" s="122"/>
      <c r="CI331" s="122"/>
      <c r="CJ331" s="122"/>
      <c r="CK331" s="122"/>
      <c r="CL331" s="122"/>
      <c r="CM331" s="122"/>
      <c r="CN331" s="122"/>
      <c r="CO331" s="122"/>
      <c r="CP331" s="122"/>
      <c r="CQ331" s="122"/>
      <c r="CR331" s="122"/>
      <c r="CS331" s="122"/>
      <c r="CT331" s="122"/>
      <c r="CU331" s="122"/>
      <c r="CV331" s="122"/>
      <c r="CW331" s="122"/>
      <c r="CX331" s="256"/>
      <c r="CY331" s="122"/>
      <c r="CZ331" s="122"/>
    </row>
    <row r="332" spans="2:104" x14ac:dyDescent="0.2">
      <c r="D332" s="290"/>
      <c r="H332" s="280"/>
      <c r="I332" s="280"/>
      <c r="J332" s="280"/>
      <c r="K332" s="186"/>
      <c r="L332" s="186"/>
      <c r="M332" s="5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  <c r="AA332" s="122"/>
      <c r="AB332" s="122"/>
      <c r="AC332" s="122"/>
      <c r="AD332" s="122"/>
      <c r="AE332" s="122"/>
      <c r="AF332" s="122"/>
      <c r="AG332" s="122"/>
      <c r="AH332" s="122"/>
      <c r="AI332" s="122"/>
      <c r="AJ332" s="122"/>
      <c r="AK332" s="122"/>
      <c r="AL332" s="122"/>
      <c r="AM332" s="122"/>
      <c r="AN332" s="122"/>
      <c r="AO332" s="122"/>
      <c r="AP332" s="122"/>
      <c r="AQ332" s="122"/>
      <c r="AR332" s="122"/>
      <c r="AS332" s="122"/>
      <c r="AT332" s="122"/>
      <c r="AU332" s="122"/>
      <c r="AV332" s="122"/>
      <c r="AW332" s="122"/>
      <c r="AX332" s="122"/>
      <c r="AY332" s="122"/>
      <c r="AZ332" s="122"/>
      <c r="BA332" s="122"/>
      <c r="BB332" s="122"/>
      <c r="BC332" s="122"/>
      <c r="BD332" s="122"/>
      <c r="BE332" s="122"/>
      <c r="BF332" s="122"/>
      <c r="BG332" s="122"/>
      <c r="BH332" s="122"/>
      <c r="BI332" s="122"/>
      <c r="BJ332" s="122"/>
      <c r="BK332" s="122"/>
      <c r="BL332" s="122"/>
      <c r="BM332" s="122"/>
      <c r="BN332" s="122"/>
      <c r="BO332" s="122"/>
      <c r="BP332" s="122"/>
      <c r="BQ332" s="122"/>
      <c r="BR332" s="122"/>
      <c r="BS332" s="122"/>
      <c r="BT332" s="122"/>
      <c r="BU332" s="122"/>
      <c r="BV332" s="122"/>
      <c r="BW332" s="122"/>
      <c r="BX332" s="122"/>
      <c r="BY332" s="122"/>
      <c r="BZ332" s="122"/>
      <c r="CA332" s="122"/>
      <c r="CB332" s="122"/>
      <c r="CC332" s="122"/>
      <c r="CD332" s="122"/>
      <c r="CE332" s="122"/>
      <c r="CF332" s="122"/>
      <c r="CG332" s="122"/>
      <c r="CH332" s="122"/>
      <c r="CI332" s="122"/>
      <c r="CJ332" s="122"/>
      <c r="CK332" s="122"/>
      <c r="CL332" s="122"/>
      <c r="CM332" s="122"/>
      <c r="CN332" s="122"/>
      <c r="CO332" s="122"/>
      <c r="CP332" s="122"/>
      <c r="CQ332" s="122"/>
      <c r="CR332" s="122"/>
      <c r="CS332" s="122"/>
      <c r="CT332" s="122"/>
      <c r="CU332" s="122"/>
    </row>
    <row r="333" spans="2:104" x14ac:dyDescent="0.2">
      <c r="D333" s="290"/>
      <c r="H333" s="280"/>
      <c r="I333" s="280"/>
      <c r="J333" s="280"/>
      <c r="K333" s="263"/>
      <c r="L333" s="263"/>
      <c r="M333" s="5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  <c r="AA333" s="122"/>
      <c r="AB333" s="122"/>
      <c r="AC333" s="122"/>
      <c r="AD333" s="122"/>
      <c r="AE333" s="122"/>
      <c r="AF333" s="122"/>
      <c r="AG333" s="122"/>
      <c r="AH333" s="122"/>
      <c r="AI333" s="122"/>
      <c r="AJ333" s="122"/>
      <c r="AK333" s="122"/>
      <c r="AL333" s="122"/>
      <c r="AM333" s="122"/>
      <c r="AN333" s="122"/>
      <c r="AO333" s="122"/>
      <c r="AP333" s="122"/>
      <c r="AQ333" s="122"/>
      <c r="AR333" s="122"/>
      <c r="AS333" s="122"/>
      <c r="AT333" s="122"/>
      <c r="AU333" s="122"/>
      <c r="AV333" s="122"/>
      <c r="AW333" s="122"/>
      <c r="AX333" s="122"/>
      <c r="AY333" s="122"/>
      <c r="AZ333" s="122"/>
      <c r="BA333" s="122"/>
      <c r="BB333" s="122"/>
      <c r="BC333" s="122"/>
      <c r="BD333" s="122"/>
      <c r="BE333" s="122"/>
      <c r="BF333" s="122"/>
      <c r="BG333" s="122"/>
      <c r="BH333" s="122"/>
      <c r="BI333" s="122"/>
      <c r="BJ333" s="122"/>
      <c r="BK333" s="122"/>
      <c r="BL333" s="122"/>
      <c r="BM333" s="122"/>
      <c r="BN333" s="122"/>
      <c r="BO333" s="122"/>
      <c r="BP333" s="122"/>
      <c r="BQ333" s="122"/>
      <c r="BR333" s="122"/>
      <c r="BS333" s="122"/>
      <c r="BT333" s="122"/>
      <c r="BU333" s="122"/>
      <c r="BV333" s="122"/>
      <c r="BW333" s="122"/>
      <c r="BX333" s="122"/>
      <c r="BY333" s="122"/>
      <c r="BZ333" s="122"/>
      <c r="CA333" s="122"/>
      <c r="CB333" s="122"/>
      <c r="CC333" s="122"/>
      <c r="CD333" s="122"/>
      <c r="CE333" s="122"/>
      <c r="CF333" s="122"/>
      <c r="CG333" s="122"/>
      <c r="CH333" s="122"/>
      <c r="CI333" s="122"/>
      <c r="CJ333" s="122"/>
      <c r="CK333" s="122"/>
      <c r="CL333" s="122"/>
      <c r="CM333" s="122"/>
      <c r="CN333" s="122"/>
      <c r="CO333" s="122"/>
      <c r="CP333" s="122"/>
      <c r="CQ333" s="122"/>
      <c r="CR333" s="122"/>
      <c r="CS333" s="122"/>
      <c r="CT333" s="122"/>
      <c r="CU333" s="122"/>
    </row>
    <row r="334" spans="2:104" x14ac:dyDescent="0.2">
      <c r="D334" s="290"/>
      <c r="H334" s="280"/>
      <c r="I334" s="280"/>
      <c r="J334" s="280"/>
      <c r="K334" s="263"/>
      <c r="L334" s="263"/>
      <c r="M334" s="5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  <c r="AA334" s="122"/>
      <c r="AB334" s="122"/>
      <c r="AC334" s="122"/>
      <c r="AD334" s="122"/>
      <c r="AE334" s="122"/>
      <c r="AF334" s="122"/>
      <c r="AG334" s="122"/>
      <c r="AH334" s="122"/>
      <c r="AI334" s="122"/>
      <c r="AJ334" s="122"/>
      <c r="AK334" s="122"/>
      <c r="AL334" s="122"/>
      <c r="AM334" s="122"/>
      <c r="AN334" s="122"/>
      <c r="AO334" s="122"/>
      <c r="AP334" s="122"/>
      <c r="AQ334" s="122"/>
      <c r="AR334" s="122"/>
      <c r="AS334" s="122"/>
      <c r="AT334" s="122"/>
      <c r="AU334" s="122"/>
      <c r="AV334" s="122"/>
      <c r="AW334" s="122"/>
      <c r="AX334" s="122"/>
      <c r="AY334" s="122"/>
      <c r="AZ334" s="122"/>
      <c r="BA334" s="122"/>
      <c r="BB334" s="122"/>
      <c r="BC334" s="122"/>
      <c r="BD334" s="122"/>
      <c r="BE334" s="122"/>
      <c r="BF334" s="122"/>
      <c r="BG334" s="122"/>
      <c r="BH334" s="122"/>
      <c r="BI334" s="122"/>
      <c r="BJ334" s="122"/>
      <c r="BK334" s="122"/>
      <c r="BL334" s="122"/>
      <c r="BM334" s="122"/>
      <c r="BN334" s="122"/>
      <c r="BO334" s="122"/>
      <c r="BP334" s="122"/>
      <c r="BQ334" s="122"/>
      <c r="BR334" s="122"/>
      <c r="BS334" s="122"/>
      <c r="BT334" s="122"/>
      <c r="BU334" s="122"/>
      <c r="BV334" s="122"/>
      <c r="BW334" s="122"/>
      <c r="BX334" s="122"/>
      <c r="BY334" s="122"/>
      <c r="BZ334" s="122"/>
      <c r="CA334" s="122"/>
      <c r="CB334" s="122"/>
      <c r="CC334" s="122"/>
      <c r="CD334" s="122"/>
      <c r="CE334" s="122"/>
      <c r="CF334" s="122"/>
      <c r="CG334" s="122"/>
      <c r="CH334" s="122"/>
      <c r="CI334" s="122"/>
      <c r="CJ334" s="122"/>
      <c r="CK334" s="122"/>
      <c r="CL334" s="122"/>
      <c r="CM334" s="122"/>
      <c r="CN334" s="122"/>
      <c r="CO334" s="122"/>
      <c r="CP334" s="122"/>
      <c r="CQ334" s="122"/>
      <c r="CR334" s="122"/>
      <c r="CS334" s="122"/>
      <c r="CT334" s="122"/>
      <c r="CU334" s="122"/>
    </row>
    <row r="335" spans="2:104" x14ac:dyDescent="0.2">
      <c r="D335" s="290"/>
      <c r="H335" s="280"/>
      <c r="I335" s="280"/>
      <c r="J335" s="280"/>
      <c r="K335" s="263"/>
      <c r="L335" s="263"/>
      <c r="M335" s="5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  <c r="AA335" s="122"/>
      <c r="AB335" s="122"/>
      <c r="AC335" s="122"/>
      <c r="AD335" s="122"/>
      <c r="AE335" s="122"/>
      <c r="AF335" s="122"/>
      <c r="AG335" s="122"/>
      <c r="AH335" s="122"/>
      <c r="AI335" s="122"/>
      <c r="AJ335" s="122"/>
      <c r="AK335" s="122"/>
      <c r="AL335" s="122"/>
      <c r="AM335" s="122"/>
      <c r="AN335" s="122"/>
      <c r="AO335" s="122"/>
      <c r="AP335" s="122"/>
      <c r="AQ335" s="122"/>
      <c r="AR335" s="122"/>
      <c r="AS335" s="122"/>
      <c r="AT335" s="122"/>
      <c r="AU335" s="122"/>
      <c r="AV335" s="122"/>
      <c r="AW335" s="122"/>
      <c r="AX335" s="122"/>
      <c r="AY335" s="122"/>
      <c r="AZ335" s="122"/>
      <c r="BA335" s="122"/>
      <c r="BB335" s="122"/>
      <c r="BC335" s="122"/>
      <c r="BD335" s="122"/>
      <c r="BE335" s="122"/>
      <c r="BF335" s="122"/>
      <c r="BG335" s="122"/>
      <c r="BH335" s="122"/>
      <c r="BI335" s="122"/>
      <c r="BJ335" s="122"/>
      <c r="BK335" s="122"/>
      <c r="BL335" s="122"/>
      <c r="BM335" s="122"/>
      <c r="BN335" s="122"/>
      <c r="BO335" s="122"/>
      <c r="BP335" s="122"/>
      <c r="BQ335" s="122"/>
      <c r="BR335" s="122"/>
      <c r="BS335" s="122"/>
      <c r="BT335" s="122"/>
      <c r="BU335" s="122"/>
      <c r="BV335" s="122"/>
      <c r="BW335" s="122"/>
      <c r="BX335" s="122"/>
      <c r="BY335" s="122"/>
      <c r="BZ335" s="122"/>
      <c r="CA335" s="122"/>
      <c r="CB335" s="122"/>
      <c r="CC335" s="122"/>
      <c r="CD335" s="122"/>
      <c r="CE335" s="122"/>
      <c r="CF335" s="122"/>
      <c r="CG335" s="122"/>
      <c r="CH335" s="122"/>
      <c r="CI335" s="122"/>
      <c r="CJ335" s="122"/>
      <c r="CK335" s="122"/>
      <c r="CL335" s="122"/>
      <c r="CM335" s="122"/>
      <c r="CN335" s="122"/>
      <c r="CO335" s="122"/>
      <c r="CP335" s="122"/>
      <c r="CQ335" s="122"/>
      <c r="CR335" s="122"/>
      <c r="CS335" s="122"/>
      <c r="CT335" s="122"/>
      <c r="CU335" s="122"/>
    </row>
    <row r="336" spans="2:104" x14ac:dyDescent="0.2">
      <c r="D336" s="290"/>
      <c r="H336" s="280"/>
      <c r="I336" s="280"/>
      <c r="J336" s="280"/>
      <c r="K336" s="139"/>
      <c r="L336" s="139"/>
      <c r="M336" s="5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  <c r="AA336" s="122"/>
      <c r="AB336" s="122"/>
      <c r="AC336" s="122"/>
      <c r="AD336" s="122"/>
      <c r="AE336" s="122"/>
      <c r="AF336" s="122"/>
      <c r="AG336" s="122"/>
      <c r="AH336" s="122"/>
      <c r="AI336" s="122"/>
      <c r="AJ336" s="122"/>
      <c r="AK336" s="122"/>
      <c r="AL336" s="122"/>
      <c r="AM336" s="122"/>
      <c r="AN336" s="122"/>
      <c r="AO336" s="122"/>
      <c r="AP336" s="122"/>
      <c r="AQ336" s="122"/>
      <c r="AR336" s="122"/>
      <c r="AS336" s="122"/>
      <c r="AT336" s="122"/>
      <c r="AU336" s="122"/>
      <c r="AV336" s="122"/>
      <c r="AW336" s="122"/>
      <c r="AX336" s="122"/>
      <c r="AY336" s="122"/>
      <c r="AZ336" s="122"/>
      <c r="BA336" s="122"/>
      <c r="BB336" s="122"/>
      <c r="BC336" s="122"/>
      <c r="BD336" s="122"/>
      <c r="BE336" s="122"/>
      <c r="BF336" s="122"/>
      <c r="BG336" s="122"/>
      <c r="BH336" s="122"/>
      <c r="BI336" s="122"/>
      <c r="BJ336" s="122"/>
      <c r="BK336" s="122"/>
      <c r="BL336" s="122"/>
      <c r="BM336" s="122"/>
      <c r="BN336" s="122"/>
      <c r="BO336" s="122"/>
      <c r="BP336" s="122"/>
      <c r="BQ336" s="122"/>
      <c r="BR336" s="122"/>
      <c r="BS336" s="122"/>
      <c r="BT336" s="122"/>
      <c r="BU336" s="122"/>
      <c r="BV336" s="122"/>
      <c r="BW336" s="122"/>
      <c r="BX336" s="122"/>
      <c r="BY336" s="122"/>
      <c r="BZ336" s="122"/>
      <c r="CA336" s="122"/>
      <c r="CB336" s="122"/>
      <c r="CC336" s="122"/>
      <c r="CD336" s="122"/>
      <c r="CE336" s="122"/>
      <c r="CF336" s="122"/>
      <c r="CG336" s="122"/>
      <c r="CH336" s="122"/>
      <c r="CI336" s="122"/>
      <c r="CJ336" s="122"/>
      <c r="CK336" s="122"/>
      <c r="CL336" s="122"/>
      <c r="CM336" s="122"/>
      <c r="CN336" s="122"/>
      <c r="CO336" s="122"/>
      <c r="CP336" s="122"/>
      <c r="CQ336" s="122"/>
      <c r="CR336" s="122"/>
      <c r="CS336" s="122"/>
      <c r="CT336" s="122"/>
      <c r="CU336" s="122"/>
    </row>
    <row r="337" spans="4:104" x14ac:dyDescent="0.2">
      <c r="D337" s="290"/>
      <c r="H337" s="280"/>
      <c r="I337" s="280"/>
      <c r="J337" s="280"/>
      <c r="K337" s="188"/>
      <c r="L337" s="188"/>
      <c r="M337" s="5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  <c r="AA337" s="122"/>
      <c r="AB337" s="122"/>
      <c r="AC337" s="122"/>
      <c r="AD337" s="122"/>
      <c r="AE337" s="122"/>
      <c r="AF337" s="122"/>
      <c r="AG337" s="122"/>
      <c r="AH337" s="122"/>
      <c r="AI337" s="122"/>
      <c r="AJ337" s="122"/>
      <c r="AK337" s="122"/>
      <c r="AL337" s="122"/>
      <c r="AM337" s="122"/>
      <c r="AN337" s="122"/>
      <c r="AO337" s="122"/>
      <c r="AP337" s="122"/>
      <c r="AQ337" s="122"/>
      <c r="AR337" s="122"/>
      <c r="AS337" s="122"/>
      <c r="AT337" s="122"/>
      <c r="AU337" s="122"/>
      <c r="AV337" s="122"/>
      <c r="AW337" s="122"/>
      <c r="AX337" s="122"/>
      <c r="AY337" s="122"/>
      <c r="AZ337" s="122"/>
      <c r="BA337" s="122"/>
      <c r="BB337" s="122"/>
      <c r="BC337" s="122"/>
      <c r="BD337" s="122"/>
      <c r="BE337" s="122"/>
      <c r="BF337" s="122"/>
      <c r="BG337" s="122"/>
      <c r="BH337" s="122"/>
      <c r="BI337" s="122"/>
      <c r="BJ337" s="122"/>
      <c r="BK337" s="122"/>
      <c r="BL337" s="122"/>
      <c r="BM337" s="122"/>
      <c r="BN337" s="122"/>
      <c r="BO337" s="122"/>
      <c r="BP337" s="122"/>
      <c r="BQ337" s="122"/>
      <c r="BR337" s="122"/>
      <c r="BS337" s="122"/>
      <c r="BT337" s="122"/>
      <c r="BU337" s="122"/>
      <c r="BV337" s="122"/>
      <c r="BW337" s="122"/>
      <c r="BX337" s="122"/>
      <c r="BY337" s="122"/>
      <c r="BZ337" s="122"/>
      <c r="CA337" s="122"/>
      <c r="CB337" s="122"/>
      <c r="CC337" s="122"/>
      <c r="CD337" s="122"/>
      <c r="CE337" s="122"/>
      <c r="CF337" s="122"/>
      <c r="CG337" s="122"/>
      <c r="CH337" s="122"/>
      <c r="CI337" s="122"/>
      <c r="CJ337" s="122"/>
      <c r="CK337" s="122"/>
      <c r="CL337" s="122"/>
      <c r="CM337" s="122"/>
      <c r="CN337" s="122"/>
      <c r="CO337" s="122"/>
      <c r="CP337" s="122"/>
      <c r="CQ337" s="122"/>
      <c r="CR337" s="122"/>
      <c r="CS337" s="122"/>
      <c r="CT337" s="122"/>
      <c r="CU337" s="122"/>
    </row>
    <row r="338" spans="4:104" x14ac:dyDescent="0.2">
      <c r="D338" s="290"/>
      <c r="H338" s="280"/>
      <c r="I338" s="280"/>
      <c r="J338" s="280"/>
      <c r="K338" s="188"/>
      <c r="L338" s="188"/>
      <c r="M338" s="5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  <c r="AA338" s="122"/>
      <c r="AB338" s="122"/>
      <c r="AC338" s="122"/>
      <c r="AD338" s="122"/>
      <c r="AE338" s="122"/>
      <c r="AF338" s="122"/>
      <c r="AG338" s="122"/>
      <c r="AH338" s="122"/>
      <c r="AI338" s="122"/>
      <c r="AJ338" s="122"/>
      <c r="AK338" s="122"/>
      <c r="AL338" s="122"/>
      <c r="AM338" s="122"/>
      <c r="AN338" s="122"/>
      <c r="AO338" s="122"/>
      <c r="AP338" s="122"/>
      <c r="AQ338" s="122"/>
      <c r="AR338" s="122"/>
      <c r="AS338" s="122"/>
      <c r="AT338" s="122"/>
      <c r="AU338" s="122"/>
      <c r="AV338" s="122"/>
      <c r="AW338" s="122"/>
      <c r="AX338" s="122"/>
      <c r="AY338" s="122"/>
      <c r="AZ338" s="122"/>
      <c r="BA338" s="122"/>
      <c r="BB338" s="122"/>
      <c r="BC338" s="122"/>
      <c r="BD338" s="122"/>
      <c r="BE338" s="122"/>
      <c r="BF338" s="122"/>
      <c r="BG338" s="122"/>
      <c r="BH338" s="122"/>
      <c r="BI338" s="122"/>
      <c r="BJ338" s="122"/>
      <c r="BK338" s="122"/>
      <c r="BL338" s="122"/>
      <c r="BM338" s="122"/>
      <c r="BN338" s="122"/>
      <c r="BO338" s="122"/>
      <c r="BP338" s="122"/>
      <c r="BQ338" s="122"/>
      <c r="BR338" s="122"/>
      <c r="BS338" s="122"/>
      <c r="BT338" s="122"/>
      <c r="BU338" s="122"/>
      <c r="BV338" s="122"/>
      <c r="BW338" s="122"/>
      <c r="BX338" s="122"/>
      <c r="BY338" s="122"/>
      <c r="BZ338" s="122"/>
      <c r="CA338" s="122"/>
      <c r="CB338" s="122"/>
      <c r="CC338" s="122"/>
      <c r="CD338" s="122"/>
      <c r="CE338" s="122"/>
      <c r="CF338" s="122"/>
      <c r="CG338" s="122"/>
      <c r="CH338" s="122"/>
      <c r="CI338" s="122"/>
      <c r="CJ338" s="122"/>
      <c r="CK338" s="122"/>
      <c r="CL338" s="122"/>
      <c r="CM338" s="122"/>
      <c r="CN338" s="122"/>
      <c r="CO338" s="122"/>
      <c r="CP338" s="122"/>
      <c r="CQ338" s="122"/>
      <c r="CR338" s="122"/>
      <c r="CS338" s="122"/>
      <c r="CT338" s="122"/>
      <c r="CU338" s="122"/>
    </row>
    <row r="339" spans="4:104" x14ac:dyDescent="0.2">
      <c r="D339" s="290"/>
      <c r="H339" s="280"/>
      <c r="I339" s="280"/>
      <c r="J339" s="280"/>
      <c r="K339" s="186"/>
      <c r="L339" s="186"/>
      <c r="M339" s="5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  <c r="AA339" s="122"/>
      <c r="AB339" s="122"/>
      <c r="AC339" s="122"/>
      <c r="AD339" s="122"/>
      <c r="AE339" s="122"/>
      <c r="AF339" s="122"/>
      <c r="AG339" s="122"/>
      <c r="AH339" s="122"/>
      <c r="AI339" s="122"/>
      <c r="AJ339" s="122"/>
      <c r="AK339" s="122"/>
      <c r="AL339" s="122"/>
      <c r="AM339" s="122"/>
      <c r="AN339" s="122"/>
      <c r="AO339" s="122"/>
      <c r="AP339" s="122"/>
      <c r="AQ339" s="122"/>
      <c r="AR339" s="122"/>
      <c r="AS339" s="122"/>
      <c r="AT339" s="122"/>
      <c r="AU339" s="122"/>
      <c r="AV339" s="122"/>
      <c r="AW339" s="122"/>
      <c r="AX339" s="122"/>
      <c r="AY339" s="122"/>
      <c r="AZ339" s="122"/>
      <c r="BA339" s="122"/>
      <c r="BB339" s="122"/>
      <c r="BC339" s="122"/>
      <c r="BD339" s="122"/>
      <c r="BE339" s="122"/>
      <c r="BF339" s="122"/>
      <c r="BG339" s="122"/>
      <c r="BH339" s="122"/>
      <c r="BI339" s="122"/>
      <c r="BJ339" s="122"/>
      <c r="BK339" s="122"/>
      <c r="BL339" s="122"/>
      <c r="BM339" s="122"/>
      <c r="BN339" s="122"/>
      <c r="BO339" s="122"/>
      <c r="BP339" s="122"/>
      <c r="BQ339" s="122"/>
      <c r="BR339" s="122"/>
      <c r="BS339" s="122"/>
      <c r="BT339" s="122"/>
      <c r="BU339" s="122"/>
      <c r="BV339" s="122"/>
      <c r="BW339" s="122"/>
      <c r="BX339" s="122"/>
      <c r="BY339" s="122"/>
      <c r="BZ339" s="122"/>
      <c r="CA339" s="122"/>
      <c r="CB339" s="122"/>
      <c r="CC339" s="122"/>
      <c r="CD339" s="122"/>
      <c r="CE339" s="122"/>
      <c r="CF339" s="122"/>
      <c r="CG339" s="122"/>
      <c r="CH339" s="122"/>
      <c r="CI339" s="122"/>
      <c r="CJ339" s="122"/>
      <c r="CK339" s="122"/>
      <c r="CL339" s="122"/>
      <c r="CM339" s="122"/>
      <c r="CN339" s="122"/>
      <c r="CO339" s="122"/>
      <c r="CP339" s="122"/>
      <c r="CQ339" s="122"/>
      <c r="CR339" s="122"/>
      <c r="CS339" s="122"/>
      <c r="CT339" s="122"/>
      <c r="CU339" s="122"/>
    </row>
    <row r="340" spans="4:104" x14ac:dyDescent="0.2">
      <c r="D340" s="290"/>
      <c r="H340" s="280"/>
      <c r="I340" s="280"/>
      <c r="J340" s="280"/>
      <c r="K340" s="263"/>
      <c r="L340" s="263"/>
      <c r="M340" s="5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  <c r="AA340" s="122"/>
      <c r="AB340" s="122"/>
      <c r="AC340" s="122"/>
      <c r="AD340" s="122"/>
      <c r="AE340" s="122"/>
      <c r="AF340" s="122"/>
      <c r="AG340" s="122"/>
      <c r="AH340" s="122"/>
      <c r="AI340" s="122"/>
      <c r="AJ340" s="122"/>
      <c r="AK340" s="122"/>
      <c r="AL340" s="122"/>
      <c r="AM340" s="122"/>
      <c r="AN340" s="122"/>
      <c r="AO340" s="122"/>
      <c r="AP340" s="122"/>
      <c r="AQ340" s="122"/>
      <c r="AR340" s="122"/>
      <c r="AS340" s="122"/>
      <c r="AT340" s="122"/>
      <c r="AU340" s="122"/>
      <c r="AV340" s="122"/>
      <c r="AW340" s="122"/>
      <c r="AX340" s="122"/>
      <c r="AY340" s="122"/>
      <c r="AZ340" s="122"/>
      <c r="BA340" s="122"/>
      <c r="BB340" s="122"/>
      <c r="BC340" s="122"/>
      <c r="BD340" s="122"/>
      <c r="BE340" s="122"/>
      <c r="BF340" s="122"/>
      <c r="BG340" s="122"/>
      <c r="BH340" s="122"/>
      <c r="BI340" s="122"/>
      <c r="BJ340" s="122"/>
      <c r="BK340" s="122"/>
      <c r="BL340" s="122"/>
      <c r="BM340" s="122"/>
      <c r="BN340" s="122"/>
      <c r="BO340" s="122"/>
      <c r="BP340" s="122"/>
      <c r="BQ340" s="122"/>
      <c r="BR340" s="122"/>
      <c r="BS340" s="122"/>
      <c r="BT340" s="122"/>
      <c r="BU340" s="122"/>
      <c r="BV340" s="122"/>
      <c r="BW340" s="122"/>
      <c r="BX340" s="122"/>
      <c r="BY340" s="122"/>
      <c r="BZ340" s="122"/>
      <c r="CA340" s="122"/>
      <c r="CB340" s="122"/>
      <c r="CC340" s="122"/>
      <c r="CD340" s="122"/>
      <c r="CE340" s="122"/>
      <c r="CF340" s="122"/>
      <c r="CG340" s="122"/>
      <c r="CH340" s="122"/>
      <c r="CI340" s="122"/>
      <c r="CJ340" s="122"/>
      <c r="CK340" s="122"/>
      <c r="CL340" s="122"/>
      <c r="CM340" s="122"/>
      <c r="CN340" s="122"/>
      <c r="CO340" s="122"/>
      <c r="CP340" s="122"/>
      <c r="CQ340" s="122"/>
      <c r="CR340" s="122"/>
      <c r="CS340" s="122"/>
      <c r="CT340" s="122"/>
      <c r="CU340" s="122"/>
    </row>
    <row r="341" spans="4:104" x14ac:dyDescent="0.2">
      <c r="D341" s="290"/>
      <c r="H341" s="280"/>
      <c r="I341" s="280"/>
      <c r="J341" s="280"/>
      <c r="K341" s="263"/>
      <c r="L341" s="263"/>
      <c r="M341" s="5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2"/>
      <c r="AK341" s="122"/>
      <c r="AL341" s="122"/>
      <c r="AM341" s="122"/>
      <c r="AN341" s="122"/>
      <c r="AO341" s="122"/>
      <c r="AP341" s="122"/>
      <c r="AQ341" s="122"/>
      <c r="AR341" s="122"/>
      <c r="AS341" s="122"/>
      <c r="AT341" s="122"/>
      <c r="AU341" s="122"/>
      <c r="AV341" s="122"/>
      <c r="AW341" s="122"/>
      <c r="AX341" s="122"/>
      <c r="AY341" s="122"/>
      <c r="AZ341" s="122"/>
      <c r="BA341" s="122"/>
      <c r="BB341" s="122"/>
      <c r="BC341" s="122"/>
      <c r="BD341" s="122"/>
      <c r="BE341" s="122"/>
      <c r="BF341" s="122"/>
      <c r="BG341" s="122"/>
      <c r="BH341" s="122"/>
      <c r="BI341" s="122"/>
      <c r="BJ341" s="122"/>
      <c r="BK341" s="122"/>
      <c r="BL341" s="122"/>
      <c r="BM341" s="122"/>
      <c r="BN341" s="122"/>
      <c r="BO341" s="122"/>
      <c r="BP341" s="122"/>
      <c r="BQ341" s="122"/>
      <c r="BR341" s="122"/>
      <c r="BS341" s="122"/>
      <c r="BT341" s="122"/>
      <c r="BU341" s="122"/>
      <c r="BV341" s="122"/>
      <c r="BW341" s="122"/>
      <c r="BX341" s="122"/>
      <c r="BY341" s="122"/>
      <c r="BZ341" s="122"/>
      <c r="CA341" s="122"/>
      <c r="CB341" s="122"/>
      <c r="CC341" s="122"/>
      <c r="CD341" s="122"/>
      <c r="CE341" s="122"/>
      <c r="CF341" s="122"/>
      <c r="CG341" s="122"/>
      <c r="CH341" s="122"/>
      <c r="CI341" s="122"/>
      <c r="CJ341" s="122"/>
      <c r="CK341" s="122"/>
      <c r="CL341" s="122"/>
      <c r="CM341" s="122"/>
      <c r="CN341" s="122"/>
      <c r="CO341" s="122"/>
      <c r="CP341" s="122"/>
      <c r="CQ341" s="122"/>
      <c r="CR341" s="122"/>
      <c r="CS341" s="122"/>
      <c r="CT341" s="122"/>
      <c r="CU341" s="122"/>
    </row>
    <row r="342" spans="4:104" x14ac:dyDescent="0.2">
      <c r="D342" s="290"/>
      <c r="H342" s="280"/>
      <c r="I342" s="280"/>
      <c r="J342" s="280"/>
      <c r="K342" s="263"/>
      <c r="L342" s="263"/>
      <c r="M342" s="5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2"/>
      <c r="AH342" s="122"/>
      <c r="AI342" s="122"/>
      <c r="AJ342" s="122"/>
      <c r="AK342" s="122"/>
      <c r="AL342" s="122"/>
      <c r="AM342" s="122"/>
      <c r="AN342" s="122"/>
      <c r="AO342" s="122"/>
      <c r="AP342" s="122"/>
      <c r="AQ342" s="122"/>
      <c r="AR342" s="122"/>
      <c r="AS342" s="122"/>
      <c r="AT342" s="122"/>
      <c r="AU342" s="122"/>
      <c r="AV342" s="122"/>
      <c r="AW342" s="122"/>
      <c r="AX342" s="122"/>
      <c r="AY342" s="122"/>
      <c r="AZ342" s="122"/>
      <c r="BA342" s="122"/>
      <c r="BB342" s="122"/>
      <c r="BC342" s="122"/>
      <c r="BD342" s="122"/>
      <c r="BE342" s="122"/>
      <c r="BF342" s="122"/>
      <c r="BG342" s="122"/>
      <c r="BH342" s="122"/>
      <c r="BI342" s="122"/>
      <c r="BJ342" s="122"/>
      <c r="BK342" s="122"/>
      <c r="BL342" s="122"/>
      <c r="BM342" s="122"/>
      <c r="BN342" s="122"/>
      <c r="BO342" s="122"/>
      <c r="BP342" s="122"/>
      <c r="BQ342" s="122"/>
      <c r="BR342" s="122"/>
      <c r="BS342" s="122"/>
      <c r="BT342" s="122"/>
      <c r="BU342" s="122"/>
      <c r="BV342" s="122"/>
      <c r="BW342" s="122"/>
      <c r="BX342" s="122"/>
      <c r="BY342" s="122"/>
      <c r="BZ342" s="122"/>
      <c r="CA342" s="122"/>
      <c r="CB342" s="122"/>
      <c r="CC342" s="122"/>
      <c r="CD342" s="122"/>
      <c r="CE342" s="122"/>
      <c r="CF342" s="122"/>
      <c r="CG342" s="122"/>
      <c r="CH342" s="122"/>
      <c r="CI342" s="122"/>
      <c r="CJ342" s="122"/>
      <c r="CK342" s="122"/>
      <c r="CL342" s="122"/>
      <c r="CM342" s="122"/>
      <c r="CN342" s="122"/>
      <c r="CO342" s="122"/>
      <c r="CP342" s="122"/>
      <c r="CQ342" s="122"/>
      <c r="CR342" s="122"/>
      <c r="CS342" s="122"/>
      <c r="CT342" s="122"/>
      <c r="CU342" s="122"/>
    </row>
    <row r="343" spans="4:104" x14ac:dyDescent="0.2">
      <c r="D343" s="290"/>
      <c r="H343" s="280"/>
      <c r="I343" s="280"/>
      <c r="J343" s="280"/>
      <c r="K343" s="139"/>
      <c r="L343" s="139"/>
      <c r="M343" s="5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  <c r="AA343" s="122"/>
      <c r="AB343" s="122"/>
      <c r="AC343" s="122"/>
      <c r="AD343" s="122"/>
      <c r="AE343" s="122"/>
      <c r="AF343" s="122"/>
      <c r="AG343" s="122"/>
      <c r="AH343" s="122"/>
      <c r="AI343" s="122"/>
      <c r="AJ343" s="122"/>
      <c r="AK343" s="122"/>
      <c r="AL343" s="122"/>
      <c r="AM343" s="122"/>
      <c r="AN343" s="122"/>
      <c r="AO343" s="122"/>
      <c r="AP343" s="122"/>
      <c r="AQ343" s="122"/>
      <c r="AR343" s="122"/>
      <c r="AS343" s="122"/>
      <c r="AT343" s="122"/>
      <c r="AU343" s="122"/>
      <c r="AV343" s="122"/>
      <c r="AW343" s="122"/>
      <c r="AX343" s="122"/>
      <c r="AY343" s="122"/>
      <c r="AZ343" s="122"/>
      <c r="BA343" s="122"/>
      <c r="BB343" s="122"/>
      <c r="BC343" s="122"/>
      <c r="BD343" s="122"/>
      <c r="BE343" s="122"/>
      <c r="BF343" s="122"/>
      <c r="BG343" s="122"/>
      <c r="BH343" s="122"/>
      <c r="BI343" s="122"/>
      <c r="BJ343" s="122"/>
      <c r="BK343" s="122"/>
      <c r="BL343" s="122"/>
      <c r="BM343" s="122"/>
      <c r="BN343" s="122"/>
      <c r="BO343" s="122"/>
      <c r="BP343" s="122"/>
      <c r="BQ343" s="122"/>
      <c r="BR343" s="122"/>
      <c r="BS343" s="122"/>
      <c r="BT343" s="122"/>
      <c r="BU343" s="122"/>
      <c r="BV343" s="122"/>
      <c r="BW343" s="122"/>
      <c r="BX343" s="122"/>
      <c r="BY343" s="122"/>
      <c r="BZ343" s="122"/>
      <c r="CA343" s="122"/>
      <c r="CB343" s="122"/>
      <c r="CC343" s="122"/>
      <c r="CD343" s="122"/>
      <c r="CE343" s="122"/>
      <c r="CF343" s="122"/>
      <c r="CG343" s="122"/>
      <c r="CH343" s="122"/>
      <c r="CI343" s="122"/>
      <c r="CJ343" s="122"/>
      <c r="CK343" s="122"/>
      <c r="CL343" s="122"/>
      <c r="CM343" s="122"/>
      <c r="CN343" s="122"/>
      <c r="CO343" s="122"/>
      <c r="CP343" s="122"/>
      <c r="CQ343" s="122"/>
      <c r="CR343" s="122"/>
      <c r="CS343" s="122"/>
      <c r="CT343" s="122"/>
      <c r="CU343" s="122"/>
    </row>
    <row r="344" spans="4:104" x14ac:dyDescent="0.2">
      <c r="D344" s="290"/>
      <c r="H344" s="280"/>
      <c r="I344" s="280"/>
      <c r="J344" s="280"/>
      <c r="K344" s="122"/>
      <c r="L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122"/>
      <c r="AL344" s="122"/>
      <c r="AM344" s="122"/>
      <c r="AN344" s="122"/>
      <c r="AO344" s="122"/>
      <c r="AP344" s="122"/>
      <c r="AQ344" s="122"/>
      <c r="AR344" s="122"/>
      <c r="AS344" s="122"/>
      <c r="AT344" s="122"/>
      <c r="AU344" s="122"/>
      <c r="AV344" s="122"/>
      <c r="AW344" s="122"/>
      <c r="AX344" s="122"/>
      <c r="AY344" s="122"/>
      <c r="AZ344" s="122"/>
      <c r="BA344" s="122"/>
      <c r="BB344" s="122"/>
      <c r="BC344" s="122"/>
      <c r="BD344" s="122"/>
      <c r="BE344" s="122"/>
      <c r="BF344" s="122"/>
      <c r="BG344" s="122"/>
      <c r="BH344" s="122"/>
      <c r="BI344" s="122"/>
      <c r="BJ344" s="122"/>
      <c r="BK344" s="122"/>
      <c r="BL344" s="122"/>
      <c r="BM344" s="122"/>
      <c r="BN344" s="122"/>
      <c r="BO344" s="122"/>
      <c r="BP344" s="122"/>
      <c r="BQ344" s="122"/>
      <c r="BR344" s="122"/>
      <c r="BS344" s="122"/>
      <c r="BT344" s="122"/>
      <c r="BU344" s="122"/>
      <c r="BV344" s="122"/>
      <c r="BW344" s="122"/>
      <c r="BX344" s="122"/>
      <c r="BY344" s="122"/>
      <c r="BZ344" s="122"/>
      <c r="CA344" s="122"/>
      <c r="CB344" s="122"/>
      <c r="CC344" s="122"/>
      <c r="CD344" s="122"/>
      <c r="CE344" s="122"/>
      <c r="CF344" s="122"/>
      <c r="CG344" s="122"/>
      <c r="CH344" s="122"/>
      <c r="CI344" s="122"/>
      <c r="CJ344" s="122"/>
      <c r="CK344" s="122"/>
      <c r="CL344" s="122"/>
      <c r="CM344" s="122"/>
      <c r="CN344" s="122"/>
      <c r="CO344" s="122"/>
      <c r="CP344" s="122"/>
      <c r="CQ344" s="122"/>
      <c r="CR344" s="122"/>
      <c r="CS344" s="122"/>
      <c r="CT344" s="122"/>
      <c r="CU344" s="122"/>
    </row>
    <row r="345" spans="4:104" x14ac:dyDescent="0.2">
      <c r="D345" s="290"/>
      <c r="H345" s="280"/>
      <c r="I345" s="280"/>
      <c r="J345" s="280"/>
      <c r="K345" s="188"/>
      <c r="L345" s="188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122"/>
      <c r="AL345" s="122"/>
      <c r="AM345" s="122"/>
      <c r="AN345" s="122"/>
      <c r="AO345" s="122"/>
      <c r="AP345" s="122"/>
      <c r="AQ345" s="122"/>
      <c r="AR345" s="122"/>
      <c r="AS345" s="122"/>
      <c r="AT345" s="122"/>
      <c r="AU345" s="122"/>
      <c r="AV345" s="122"/>
      <c r="AW345" s="122"/>
      <c r="AX345" s="122"/>
      <c r="AY345" s="122"/>
      <c r="AZ345" s="122"/>
      <c r="BA345" s="122"/>
      <c r="BB345" s="122"/>
      <c r="BC345" s="122"/>
      <c r="BD345" s="256"/>
      <c r="BE345" s="122"/>
      <c r="BF345" s="122"/>
      <c r="BG345" s="122"/>
      <c r="BH345" s="122"/>
      <c r="BI345" s="122"/>
      <c r="BJ345" s="122"/>
      <c r="BK345" s="122"/>
      <c r="BL345" s="122"/>
      <c r="BM345" s="122"/>
      <c r="BN345" s="122"/>
      <c r="BO345" s="122"/>
      <c r="BP345" s="122"/>
      <c r="BQ345" s="122"/>
      <c r="BR345" s="122"/>
      <c r="BS345" s="122"/>
      <c r="BT345" s="122"/>
      <c r="BU345" s="122"/>
      <c r="BV345" s="256"/>
      <c r="BW345" s="122"/>
      <c r="BX345" s="122"/>
      <c r="BY345" s="122"/>
      <c r="BZ345" s="122"/>
      <c r="CA345" s="122"/>
      <c r="CB345" s="122"/>
      <c r="CC345" s="122"/>
      <c r="CD345" s="122"/>
      <c r="CE345" s="122"/>
      <c r="CF345" s="122"/>
      <c r="CG345" s="122"/>
      <c r="CH345" s="122"/>
      <c r="CI345" s="122"/>
      <c r="CJ345" s="122"/>
      <c r="CK345" s="122"/>
      <c r="CL345" s="122"/>
      <c r="CM345" s="122"/>
      <c r="CN345" s="122"/>
      <c r="CO345" s="122"/>
      <c r="CP345" s="122"/>
      <c r="CQ345" s="122"/>
      <c r="CR345" s="122"/>
      <c r="CS345" s="122"/>
      <c r="CT345" s="122"/>
      <c r="CU345" s="122"/>
    </row>
    <row r="346" spans="4:104" x14ac:dyDescent="0.2">
      <c r="D346" s="290"/>
      <c r="H346" s="280"/>
      <c r="I346" s="280"/>
      <c r="J346" s="280"/>
      <c r="K346" s="13"/>
      <c r="L346" s="13"/>
      <c r="AX346" s="8">
        <v>22527</v>
      </c>
      <c r="AY346" s="8">
        <v>22339</v>
      </c>
      <c r="AZ346" s="8">
        <v>22018</v>
      </c>
      <c r="BA346" s="8">
        <v>21911</v>
      </c>
      <c r="BB346" s="8">
        <v>21905</v>
      </c>
      <c r="BC346" s="8">
        <v>21621</v>
      </c>
      <c r="BD346" s="255">
        <v>21462</v>
      </c>
      <c r="BE346" s="8">
        <v>21264</v>
      </c>
      <c r="BF346" s="8">
        <v>21210</v>
      </c>
    </row>
    <row r="347" spans="4:104" x14ac:dyDescent="0.2">
      <c r="D347" s="290"/>
      <c r="H347" s="280"/>
      <c r="I347" s="280"/>
      <c r="J347" s="280"/>
      <c r="K347" s="213"/>
      <c r="L347" s="213"/>
      <c r="AX347" s="8">
        <f>AX346-AX322</f>
        <v>-1511</v>
      </c>
      <c r="AY347" s="8">
        <f t="shared" ref="AY347:BF347" si="750">AY346-AY322</f>
        <v>-1511</v>
      </c>
      <c r="AZ347" s="8">
        <f t="shared" si="750"/>
        <v>-1473</v>
      </c>
      <c r="BA347" s="8">
        <f t="shared" si="750"/>
        <v>-1484</v>
      </c>
      <c r="BB347" s="8">
        <f t="shared" si="750"/>
        <v>-1483</v>
      </c>
      <c r="BC347" s="8">
        <f t="shared" si="750"/>
        <v>-1477</v>
      </c>
      <c r="BD347" s="8">
        <f t="shared" si="750"/>
        <v>-1514</v>
      </c>
      <c r="BE347" s="8">
        <f t="shared" si="750"/>
        <v>-1526</v>
      </c>
      <c r="BF347" s="8">
        <f t="shared" si="750"/>
        <v>-1534</v>
      </c>
    </row>
    <row r="348" spans="4:104" x14ac:dyDescent="0.2">
      <c r="D348" s="290"/>
      <c r="F348" s="13"/>
      <c r="H348" s="280"/>
      <c r="I348" s="280"/>
      <c r="J348" s="280"/>
      <c r="K348" s="213"/>
      <c r="L348" s="213"/>
    </row>
    <row r="349" spans="4:104" x14ac:dyDescent="0.2">
      <c r="D349" s="290"/>
      <c r="F349" s="13"/>
      <c r="H349" s="280"/>
      <c r="I349" s="280"/>
      <c r="J349" s="280"/>
      <c r="K349" s="213"/>
      <c r="L349" s="213"/>
    </row>
    <row r="350" spans="4:104" x14ac:dyDescent="0.2">
      <c r="F350" s="13"/>
      <c r="H350" s="13"/>
      <c r="I350" s="13"/>
      <c r="J350" s="13"/>
      <c r="K350" s="13"/>
      <c r="L350" s="13"/>
    </row>
    <row r="351" spans="4:104" x14ac:dyDescent="0.2">
      <c r="D351" s="291"/>
      <c r="E351" s="292"/>
      <c r="F351" s="26"/>
      <c r="G351" s="25"/>
      <c r="H351" s="293"/>
      <c r="I351" s="293"/>
      <c r="J351" s="293"/>
      <c r="K351" s="293"/>
      <c r="L351" s="293"/>
      <c r="M351" s="292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94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Y351" s="25"/>
      <c r="CZ351" s="25"/>
    </row>
    <row r="352" spans="4:104" x14ac:dyDescent="0.2">
      <c r="D352" s="290"/>
      <c r="F352" s="211"/>
      <c r="G352" s="211"/>
      <c r="H352" s="293"/>
      <c r="I352" s="293"/>
      <c r="J352" s="293"/>
      <c r="K352" s="13"/>
      <c r="L352" s="13"/>
      <c r="R352" s="5"/>
      <c r="S352" s="5"/>
      <c r="T352" s="5"/>
      <c r="U352" s="5"/>
      <c r="V352" s="5"/>
      <c r="W352" s="5"/>
      <c r="X352" s="5"/>
      <c r="Y352" s="5"/>
      <c r="Z352" s="211"/>
      <c r="AA352" s="211"/>
      <c r="AB352" s="211"/>
      <c r="AC352" s="211"/>
      <c r="AD352" s="211"/>
      <c r="AE352" s="211"/>
      <c r="AF352" s="211"/>
      <c r="AG352" s="211"/>
      <c r="AH352" s="211"/>
      <c r="AI352" s="211"/>
      <c r="AJ352" s="211"/>
      <c r="AK352" s="211"/>
      <c r="AL352" s="211"/>
      <c r="AM352" s="211"/>
      <c r="AN352" s="211"/>
      <c r="AO352" s="211"/>
      <c r="AP352" s="211"/>
      <c r="AQ352" s="211"/>
      <c r="AR352" s="211"/>
      <c r="AS352" s="211"/>
      <c r="AT352" s="211"/>
      <c r="AU352" s="211"/>
      <c r="AV352" s="211"/>
      <c r="AW352" s="211"/>
      <c r="AX352" s="211"/>
      <c r="AY352" s="211"/>
      <c r="AZ352" s="211"/>
      <c r="BA352" s="211"/>
      <c r="BB352" s="211"/>
      <c r="BC352" s="211"/>
      <c r="BD352" s="257"/>
      <c r="BE352" s="211"/>
      <c r="BF352" s="211"/>
      <c r="BG352" s="211"/>
      <c r="BH352" s="211"/>
      <c r="BI352" s="211"/>
      <c r="BJ352" s="211"/>
      <c r="BK352" s="211"/>
      <c r="BL352" s="211"/>
      <c r="BM352" s="211"/>
      <c r="BN352" s="211"/>
      <c r="BO352" s="211"/>
      <c r="BP352" s="211"/>
      <c r="BQ352" s="211"/>
      <c r="BR352" s="211"/>
      <c r="BS352" s="211"/>
      <c r="BT352" s="211"/>
      <c r="BU352" s="211"/>
      <c r="BV352" s="257"/>
      <c r="BW352" s="211"/>
      <c r="BX352" s="211"/>
      <c r="BY352" s="211"/>
      <c r="BZ352" s="211"/>
      <c r="CA352" s="211"/>
      <c r="CB352" s="211"/>
      <c r="CC352" s="211"/>
      <c r="CD352" s="211"/>
      <c r="CE352" s="211"/>
      <c r="CF352" s="211"/>
      <c r="CG352" s="211"/>
      <c r="CH352" s="211"/>
      <c r="CI352" s="211"/>
      <c r="CJ352" s="211"/>
      <c r="CK352" s="211"/>
      <c r="CL352" s="211"/>
      <c r="CM352" s="211"/>
      <c r="CN352" s="211"/>
      <c r="CO352" s="211"/>
      <c r="CP352" s="211"/>
      <c r="CQ352" s="211"/>
      <c r="CR352" s="211"/>
      <c r="CS352" s="211"/>
      <c r="CT352" s="211"/>
      <c r="CU352" s="211"/>
      <c r="CV352" s="211"/>
      <c r="CW352" s="211"/>
      <c r="CX352" s="257"/>
      <c r="CY352" s="211"/>
      <c r="CZ352" s="211"/>
    </row>
    <row r="353" spans="4:104" x14ac:dyDescent="0.2">
      <c r="D353" s="290"/>
      <c r="F353" s="180"/>
      <c r="H353" s="293"/>
      <c r="I353" s="293"/>
      <c r="J353" s="293"/>
      <c r="K353" s="13"/>
      <c r="L353" s="13"/>
    </row>
    <row r="354" spans="4:104" x14ac:dyDescent="0.2">
      <c r="D354" s="290"/>
      <c r="F354" s="180"/>
      <c r="H354" s="293"/>
      <c r="I354" s="293"/>
      <c r="J354" s="293"/>
      <c r="K354" s="13"/>
      <c r="L354" s="13"/>
    </row>
    <row r="355" spans="4:104" x14ac:dyDescent="0.2">
      <c r="D355" s="290"/>
      <c r="F355" s="180"/>
      <c r="H355" s="13"/>
      <c r="I355" s="13"/>
      <c r="J355" s="13"/>
      <c r="K355" s="13"/>
      <c r="L355" s="13"/>
    </row>
    <row r="356" spans="4:104" x14ac:dyDescent="0.2">
      <c r="D356" s="290"/>
      <c r="F356" s="180"/>
      <c r="H356" s="13"/>
      <c r="I356" s="13"/>
      <c r="J356" s="13"/>
      <c r="K356" s="13"/>
      <c r="L356" s="13"/>
    </row>
    <row r="357" spans="4:104" x14ac:dyDescent="0.2">
      <c r="F357" s="13"/>
      <c r="G357" s="122"/>
      <c r="H357" s="13"/>
      <c r="I357" s="13"/>
      <c r="J357" s="13"/>
      <c r="K357" s="13"/>
      <c r="L357" s="13"/>
      <c r="R357" s="122"/>
      <c r="S357" s="122"/>
      <c r="T357" s="122"/>
      <c r="U357" s="122"/>
      <c r="V357" s="122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122"/>
      <c r="AL357" s="122"/>
      <c r="AM357" s="122"/>
      <c r="AN357" s="122"/>
      <c r="AO357" s="122"/>
      <c r="AP357" s="122"/>
      <c r="AQ357" s="122"/>
      <c r="AR357" s="122"/>
      <c r="AS357" s="122"/>
      <c r="AT357" s="122"/>
      <c r="AU357" s="122"/>
      <c r="AV357" s="122"/>
      <c r="AW357" s="122"/>
      <c r="AX357" s="122"/>
      <c r="AY357" s="122"/>
      <c r="AZ357" s="122"/>
      <c r="BA357" s="122"/>
      <c r="BB357" s="122"/>
      <c r="BC357" s="122"/>
      <c r="BD357" s="256"/>
      <c r="BE357" s="122"/>
      <c r="BF357" s="122"/>
      <c r="BG357" s="122"/>
      <c r="BH357" s="122"/>
      <c r="BI357" s="122"/>
      <c r="BJ357" s="122"/>
      <c r="BK357" s="122"/>
      <c r="BL357" s="122"/>
      <c r="BM357" s="122"/>
      <c r="BN357" s="122"/>
      <c r="BO357" s="122"/>
      <c r="BP357" s="122"/>
      <c r="BQ357" s="122"/>
      <c r="BR357" s="122"/>
      <c r="BS357" s="122"/>
      <c r="BT357" s="122"/>
      <c r="BU357" s="122"/>
      <c r="BV357" s="256"/>
      <c r="BW357" s="122"/>
      <c r="BX357" s="122"/>
      <c r="BY357" s="122"/>
      <c r="BZ357" s="122"/>
      <c r="CA357" s="122"/>
      <c r="CB357" s="122"/>
      <c r="CC357" s="122"/>
      <c r="CD357" s="122"/>
      <c r="CE357" s="122"/>
      <c r="CF357" s="122"/>
      <c r="CG357" s="122"/>
      <c r="CH357" s="122"/>
      <c r="CI357" s="122"/>
      <c r="CJ357" s="122"/>
      <c r="CK357" s="122"/>
      <c r="CL357" s="122"/>
      <c r="CM357" s="122"/>
      <c r="CN357" s="122"/>
      <c r="CO357" s="122"/>
      <c r="CP357" s="122"/>
      <c r="CQ357" s="122"/>
      <c r="CR357" s="122"/>
      <c r="CS357" s="122"/>
      <c r="CT357" s="122"/>
      <c r="CU357" s="122"/>
      <c r="CV357" s="122"/>
      <c r="CW357" s="122"/>
      <c r="CX357" s="256"/>
      <c r="CY357" s="122"/>
      <c r="CZ357" s="122"/>
    </row>
    <row r="358" spans="4:104" x14ac:dyDescent="0.2">
      <c r="F358" s="13"/>
      <c r="H358" s="13"/>
      <c r="I358" s="13"/>
      <c r="J358" s="13"/>
      <c r="K358" s="13"/>
      <c r="L358" s="13"/>
    </row>
    <row r="359" spans="4:104" x14ac:dyDescent="0.2">
      <c r="F359" s="13"/>
      <c r="H359" s="13"/>
      <c r="I359" s="13"/>
      <c r="J359" s="13"/>
      <c r="K359" s="13"/>
      <c r="L359" s="13"/>
    </row>
    <row r="360" spans="4:104" x14ac:dyDescent="0.2">
      <c r="D360" s="290"/>
      <c r="F360" s="13"/>
      <c r="H360" s="13"/>
      <c r="I360" s="13"/>
      <c r="J360" s="13"/>
      <c r="K360" s="13"/>
      <c r="L360" s="13"/>
    </row>
    <row r="361" spans="4:104" x14ac:dyDescent="0.2">
      <c r="D361" s="290"/>
      <c r="F361" s="13"/>
      <c r="H361" s="13"/>
      <c r="I361" s="13"/>
      <c r="J361" s="13"/>
      <c r="K361" s="13"/>
      <c r="L361" s="13"/>
    </row>
    <row r="362" spans="4:104" x14ac:dyDescent="0.2">
      <c r="D362" s="290"/>
      <c r="F362" s="13"/>
      <c r="H362" s="13"/>
      <c r="I362" s="13"/>
      <c r="J362" s="13"/>
      <c r="K362" s="13"/>
      <c r="L362" s="13"/>
    </row>
    <row r="363" spans="4:104" x14ac:dyDescent="0.2">
      <c r="D363" s="290"/>
      <c r="F363" s="13"/>
      <c r="H363" s="13"/>
      <c r="I363" s="13"/>
      <c r="J363" s="13"/>
      <c r="K363" s="13"/>
      <c r="L363" s="13"/>
    </row>
    <row r="364" spans="4:104" x14ac:dyDescent="0.2">
      <c r="F364" s="13"/>
      <c r="H364" s="13"/>
      <c r="I364" s="13"/>
      <c r="J364" s="13"/>
      <c r="K364" s="13"/>
      <c r="L364" s="13"/>
    </row>
    <row r="365" spans="4:104" x14ac:dyDescent="0.2">
      <c r="F365" s="13"/>
      <c r="H365" s="13"/>
      <c r="I365" s="13"/>
      <c r="J365" s="13"/>
      <c r="K365" s="13"/>
      <c r="L365" s="13"/>
    </row>
    <row r="366" spans="4:104" x14ac:dyDescent="0.2">
      <c r="F366" s="13"/>
      <c r="H366" s="13"/>
      <c r="I366" s="13"/>
      <c r="J366" s="13"/>
      <c r="K366" s="13"/>
      <c r="L366" s="13"/>
    </row>
    <row r="367" spans="4:104" x14ac:dyDescent="0.2">
      <c r="F367" s="13"/>
      <c r="H367" s="13"/>
      <c r="I367" s="13" t="s">
        <v>186</v>
      </c>
      <c r="J367" s="13"/>
      <c r="K367" s="13"/>
      <c r="L367" s="13"/>
    </row>
    <row r="371" spans="8:10" x14ac:dyDescent="0.2">
      <c r="H371" s="8"/>
      <c r="I371" s="8"/>
      <c r="J371" s="8"/>
    </row>
    <row r="372" spans="8:10" x14ac:dyDescent="0.2">
      <c r="H372" s="8"/>
      <c r="I372" s="8"/>
      <c r="J372" s="8"/>
    </row>
    <row r="373" spans="8:10" x14ac:dyDescent="0.2">
      <c r="H373" s="8"/>
      <c r="I373" s="8"/>
      <c r="J373" s="8"/>
    </row>
  </sheetData>
  <phoneticPr fontId="6" type="noConversion"/>
  <printOptions horizontalCentered="1"/>
  <pageMargins left="0.5" right="0.5" top="0.91" bottom="0.5" header="0.3" footer="0.11"/>
  <pageSetup scale="80" fitToHeight="2" orientation="landscape" r:id="rId1"/>
  <headerFooter scaleWithDoc="0" alignWithMargins="0">
    <oddHeader>&amp;C&amp;"Garamond,Bold"LEGACY GROUP
FUNDING AND CONTRIBUTION LEVELS
 YEAR 2020 BENEFIT RENEWALS</oddHeader>
    <oddFooter>&amp;L&amp;10Keenan HealthCare
License No. 0451271&amp;C&amp;10Page &amp;P&amp;R&amp;10&amp;D</oddFooter>
  </headerFooter>
  <rowBreaks count="7" manualBreakCount="7">
    <brk id="5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00"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75" style="8" customWidth="1"/>
    <col min="5" max="5" width="18.875" style="7" customWidth="1"/>
    <col min="6" max="7" width="12.625" style="7" customWidth="1"/>
    <col min="8" max="8" width="21.375" style="7" hidden="1" customWidth="1"/>
    <col min="9" max="9" width="8.25" style="7" hidden="1" customWidth="1"/>
    <col min="10" max="10" width="7.125" style="110" hidden="1" customWidth="1"/>
    <col min="11" max="53" width="7.75" style="8" hidden="1" customWidth="1"/>
    <col min="54" max="54" width="0" style="5" hidden="1" customWidth="1"/>
    <col min="55" max="58" width="7.75" style="8" hidden="1" customWidth="1"/>
    <col min="59" max="95" width="7.75" style="8" customWidth="1"/>
    <col min="96" max="96" width="7.75" style="255" customWidth="1"/>
    <col min="97" max="101" width="7.7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107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38</v>
      </c>
      <c r="B2" s="77"/>
      <c r="C2" s="78"/>
      <c r="D2" s="111"/>
      <c r="E2" s="80"/>
      <c r="F2" s="80"/>
      <c r="G2" s="47"/>
      <c r="H2" s="133"/>
      <c r="I2" s="133"/>
      <c r="J2" s="10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508</v>
      </c>
      <c r="E3" s="150">
        <v>671</v>
      </c>
      <c r="F3" s="152">
        <f>+E3-G3</f>
        <v>671</v>
      </c>
      <c r="G3" s="152">
        <v>0</v>
      </c>
      <c r="H3" s="27" t="e">
        <f>+"Total:"&amp;TEXT(E3/I3-1,"0.00%")&amp;"/ EE:"&amp;TEXT(G3/J3-1,"0.00%")</f>
        <v>#DIV/0!</v>
      </c>
      <c r="I3" s="27">
        <f>+[2]Centinela!E3</f>
        <v>563.91999999999996</v>
      </c>
      <c r="J3" s="27">
        <f>+[2]Centinela!G3</f>
        <v>0</v>
      </c>
      <c r="K3" s="165">
        <v>332</v>
      </c>
      <c r="L3" s="165">
        <v>323</v>
      </c>
      <c r="M3" s="165">
        <v>325</v>
      </c>
      <c r="N3" s="165">
        <v>320</v>
      </c>
      <c r="O3" s="165">
        <v>321</v>
      </c>
      <c r="P3" s="165">
        <v>311</v>
      </c>
      <c r="Q3" s="165">
        <v>310</v>
      </c>
      <c r="R3" s="165">
        <v>315</v>
      </c>
      <c r="S3" s="165">
        <v>314</v>
      </c>
      <c r="T3" s="165">
        <v>312</v>
      </c>
      <c r="U3" s="165">
        <v>315</v>
      </c>
      <c r="V3" s="165">
        <v>316</v>
      </c>
      <c r="W3" s="165">
        <v>352</v>
      </c>
      <c r="X3" s="165">
        <v>351</v>
      </c>
      <c r="Y3" s="165">
        <v>352</v>
      </c>
      <c r="Z3" s="165">
        <v>350</v>
      </c>
      <c r="AA3" s="165">
        <v>354</v>
      </c>
      <c r="AB3" s="165">
        <v>349</v>
      </c>
      <c r="AC3" s="165">
        <v>370</v>
      </c>
      <c r="AD3" s="165">
        <v>371</v>
      </c>
      <c r="AE3" s="165">
        <v>361</v>
      </c>
      <c r="AF3" s="165">
        <v>360</v>
      </c>
      <c r="AG3" s="165">
        <v>348</v>
      </c>
      <c r="AH3" s="165">
        <v>344</v>
      </c>
      <c r="AI3" s="165">
        <v>344</v>
      </c>
      <c r="AJ3" s="165">
        <v>351</v>
      </c>
      <c r="AK3" s="165">
        <v>337</v>
      </c>
      <c r="AL3" s="165">
        <v>336</v>
      </c>
      <c r="AM3" s="165">
        <v>324</v>
      </c>
      <c r="AN3" s="165">
        <v>327</v>
      </c>
      <c r="AO3" s="165">
        <v>320</v>
      </c>
      <c r="AP3" s="165">
        <v>322</v>
      </c>
      <c r="AQ3" s="165">
        <v>321</v>
      </c>
      <c r="AR3" s="165">
        <v>319</v>
      </c>
      <c r="AS3" s="165">
        <v>306</v>
      </c>
      <c r="AT3" s="165">
        <v>308</v>
      </c>
      <c r="AU3" s="165">
        <v>413</v>
      </c>
      <c r="AV3" s="165">
        <v>410</v>
      </c>
      <c r="AW3" s="165">
        <v>386</v>
      </c>
      <c r="AX3" s="165">
        <v>387</v>
      </c>
      <c r="AY3" s="165">
        <v>392</v>
      </c>
      <c r="AZ3" s="165">
        <v>390</v>
      </c>
      <c r="BA3" s="165">
        <v>390</v>
      </c>
      <c r="BB3" s="165">
        <v>397</v>
      </c>
      <c r="BC3" s="165">
        <v>399</v>
      </c>
      <c r="BD3" s="165">
        <v>385</v>
      </c>
      <c r="BE3" s="165">
        <v>370</v>
      </c>
      <c r="BF3" s="165">
        <v>355</v>
      </c>
      <c r="BG3" s="165">
        <v>377</v>
      </c>
      <c r="BH3" s="165">
        <v>378</v>
      </c>
      <c r="BI3" s="165">
        <v>356</v>
      </c>
      <c r="BJ3" s="165">
        <v>356</v>
      </c>
      <c r="BK3" s="165">
        <v>355</v>
      </c>
      <c r="BL3" s="165">
        <v>362</v>
      </c>
      <c r="BM3" s="165">
        <v>342</v>
      </c>
      <c r="BN3" s="165">
        <v>341</v>
      </c>
      <c r="BO3" s="165">
        <v>352</v>
      </c>
      <c r="BP3" s="165">
        <v>343</v>
      </c>
      <c r="BQ3" s="165">
        <v>335</v>
      </c>
      <c r="BR3" s="165">
        <v>327</v>
      </c>
      <c r="BS3" s="165">
        <v>358</v>
      </c>
      <c r="BT3" s="165">
        <v>353</v>
      </c>
      <c r="BU3" s="165">
        <v>348</v>
      </c>
      <c r="BV3" s="165">
        <v>348</v>
      </c>
      <c r="BW3" s="165">
        <v>323</v>
      </c>
      <c r="BX3" s="165">
        <v>325</v>
      </c>
      <c r="BY3" s="165">
        <v>330</v>
      </c>
      <c r="BZ3" s="165">
        <v>333</v>
      </c>
      <c r="CA3" s="165">
        <v>332</v>
      </c>
      <c r="CB3" s="165">
        <v>336</v>
      </c>
      <c r="CC3" s="165">
        <v>344</v>
      </c>
      <c r="CD3" s="165">
        <v>336</v>
      </c>
      <c r="CE3" s="165">
        <v>373</v>
      </c>
      <c r="CF3" s="165">
        <v>371</v>
      </c>
      <c r="CG3" s="165">
        <v>363</v>
      </c>
      <c r="CH3" s="165">
        <v>371</v>
      </c>
      <c r="CI3" s="165">
        <v>379</v>
      </c>
      <c r="CJ3" s="165">
        <v>380</v>
      </c>
      <c r="CK3" s="165">
        <v>387</v>
      </c>
      <c r="CL3" s="165">
        <v>384</v>
      </c>
      <c r="CM3" s="165">
        <v>397</v>
      </c>
      <c r="CN3" s="165">
        <v>398</v>
      </c>
      <c r="CO3" s="165">
        <v>402</v>
      </c>
      <c r="CP3" s="165">
        <v>420</v>
      </c>
      <c r="CQ3" s="165">
        <v>469</v>
      </c>
      <c r="CR3" s="323">
        <v>470</v>
      </c>
      <c r="CS3" s="165">
        <v>479</v>
      </c>
      <c r="CT3" s="165">
        <v>484</v>
      </c>
      <c r="CU3" s="165">
        <v>489</v>
      </c>
      <c r="CV3" s="165">
        <v>503</v>
      </c>
      <c r="CW3" s="165">
        <v>508</v>
      </c>
    </row>
    <row r="4" spans="1:101" s="14" customFormat="1" ht="13.15" customHeight="1" x14ac:dyDescent="0.2">
      <c r="A4" s="22"/>
      <c r="B4" s="15"/>
      <c r="C4" s="66" t="s">
        <v>18</v>
      </c>
      <c r="D4" s="165">
        <v>71</v>
      </c>
      <c r="E4" s="150">
        <v>1409.16</v>
      </c>
      <c r="F4" s="152">
        <f>+E4-G4</f>
        <v>1409.16</v>
      </c>
      <c r="G4" s="152">
        <v>0</v>
      </c>
      <c r="H4" s="27" t="e">
        <f t="shared" ref="H4:H20" si="0">+"Total:"&amp;TEXT(E4/I4-1,"0.00%")&amp;"/ EE:"&amp;TEXT(G4/J4-1,"0.00%")</f>
        <v>#DIV/0!</v>
      </c>
      <c r="I4" s="27">
        <f>+[2]Centinela!E4</f>
        <v>1184.28</v>
      </c>
      <c r="J4" s="27">
        <f>+[2]Centinela!G4</f>
        <v>0</v>
      </c>
      <c r="K4" s="165">
        <v>72</v>
      </c>
      <c r="L4" s="165">
        <v>74</v>
      </c>
      <c r="M4" s="165">
        <v>75</v>
      </c>
      <c r="N4" s="165">
        <v>78</v>
      </c>
      <c r="O4" s="165">
        <v>77</v>
      </c>
      <c r="P4" s="165">
        <v>76</v>
      </c>
      <c r="Q4" s="165">
        <v>77</v>
      </c>
      <c r="R4" s="165">
        <v>76</v>
      </c>
      <c r="S4" s="165">
        <v>78</v>
      </c>
      <c r="T4" s="165">
        <v>80</v>
      </c>
      <c r="U4" s="165">
        <v>82</v>
      </c>
      <c r="V4" s="165">
        <v>80</v>
      </c>
      <c r="W4" s="165">
        <v>78</v>
      </c>
      <c r="X4" s="165">
        <v>78</v>
      </c>
      <c r="Y4" s="165">
        <v>77</v>
      </c>
      <c r="Z4" s="165">
        <v>79</v>
      </c>
      <c r="AA4" s="165">
        <v>79</v>
      </c>
      <c r="AB4" s="165">
        <v>77</v>
      </c>
      <c r="AC4" s="165">
        <v>78</v>
      </c>
      <c r="AD4" s="165">
        <v>78</v>
      </c>
      <c r="AE4" s="165">
        <v>81</v>
      </c>
      <c r="AF4" s="165">
        <v>81</v>
      </c>
      <c r="AG4" s="165">
        <v>77</v>
      </c>
      <c r="AH4" s="165">
        <v>76</v>
      </c>
      <c r="AI4" s="165">
        <v>81</v>
      </c>
      <c r="AJ4" s="165">
        <v>83</v>
      </c>
      <c r="AK4" s="165">
        <v>84</v>
      </c>
      <c r="AL4" s="165">
        <v>84</v>
      </c>
      <c r="AM4" s="165">
        <v>82</v>
      </c>
      <c r="AN4" s="165">
        <v>83</v>
      </c>
      <c r="AO4" s="165">
        <v>83</v>
      </c>
      <c r="AP4" s="165">
        <v>83</v>
      </c>
      <c r="AQ4" s="165">
        <v>79</v>
      </c>
      <c r="AR4" s="165">
        <v>78</v>
      </c>
      <c r="AS4" s="165">
        <v>74</v>
      </c>
      <c r="AT4" s="165">
        <v>73</v>
      </c>
      <c r="AU4" s="165">
        <v>79</v>
      </c>
      <c r="AV4" s="165">
        <v>79</v>
      </c>
      <c r="AW4" s="165">
        <v>79</v>
      </c>
      <c r="AX4" s="165">
        <v>78</v>
      </c>
      <c r="AY4" s="165">
        <v>77</v>
      </c>
      <c r="AZ4" s="165">
        <v>78</v>
      </c>
      <c r="BA4" s="165">
        <v>78</v>
      </c>
      <c r="BB4" s="165">
        <v>80</v>
      </c>
      <c r="BC4" s="165">
        <v>83</v>
      </c>
      <c r="BD4" s="165">
        <v>82</v>
      </c>
      <c r="BE4" s="165">
        <v>81</v>
      </c>
      <c r="BF4" s="165">
        <v>85</v>
      </c>
      <c r="BG4" s="165">
        <v>86</v>
      </c>
      <c r="BH4" s="165">
        <v>88</v>
      </c>
      <c r="BI4" s="165">
        <v>84</v>
      </c>
      <c r="BJ4" s="165">
        <v>79</v>
      </c>
      <c r="BK4" s="165">
        <v>78</v>
      </c>
      <c r="BL4" s="165">
        <v>79</v>
      </c>
      <c r="BM4" s="165">
        <v>77</v>
      </c>
      <c r="BN4" s="165">
        <v>74</v>
      </c>
      <c r="BO4" s="165">
        <v>74</v>
      </c>
      <c r="BP4" s="165">
        <v>71</v>
      </c>
      <c r="BQ4" s="165">
        <v>73</v>
      </c>
      <c r="BR4" s="165">
        <v>74</v>
      </c>
      <c r="BS4" s="165">
        <v>71</v>
      </c>
      <c r="BT4" s="165">
        <v>72</v>
      </c>
      <c r="BU4" s="165">
        <v>71</v>
      </c>
      <c r="BV4" s="165">
        <v>70</v>
      </c>
      <c r="BW4" s="165">
        <v>68</v>
      </c>
      <c r="BX4" s="165">
        <v>71</v>
      </c>
      <c r="BY4" s="165">
        <v>68</v>
      </c>
      <c r="BZ4" s="165">
        <v>67</v>
      </c>
      <c r="CA4" s="165">
        <v>69</v>
      </c>
      <c r="CB4" s="165">
        <v>68</v>
      </c>
      <c r="CC4" s="165">
        <v>67</v>
      </c>
      <c r="CD4" s="165">
        <v>66</v>
      </c>
      <c r="CE4" s="165">
        <v>66</v>
      </c>
      <c r="CF4" s="165">
        <v>69</v>
      </c>
      <c r="CG4" s="165">
        <v>66</v>
      </c>
      <c r="CH4" s="165">
        <v>65</v>
      </c>
      <c r="CI4" s="165">
        <v>69</v>
      </c>
      <c r="CJ4" s="165">
        <v>72</v>
      </c>
      <c r="CK4" s="165">
        <v>72</v>
      </c>
      <c r="CL4" s="165">
        <v>74</v>
      </c>
      <c r="CM4" s="165">
        <v>75</v>
      </c>
      <c r="CN4" s="165">
        <v>75</v>
      </c>
      <c r="CO4" s="165">
        <v>76</v>
      </c>
      <c r="CP4" s="165">
        <v>76</v>
      </c>
      <c r="CQ4" s="165">
        <v>77</v>
      </c>
      <c r="CR4" s="323">
        <v>78</v>
      </c>
      <c r="CS4" s="165">
        <v>72</v>
      </c>
      <c r="CT4" s="165">
        <v>72</v>
      </c>
      <c r="CU4" s="165">
        <v>72</v>
      </c>
      <c r="CV4" s="165">
        <v>73</v>
      </c>
      <c r="CW4" s="165">
        <v>71</v>
      </c>
    </row>
    <row r="5" spans="1:101" s="14" customFormat="1" ht="13.15" customHeight="1" x14ac:dyDescent="0.2">
      <c r="A5" s="22"/>
      <c r="B5" s="15"/>
      <c r="C5" s="66" t="s">
        <v>19</v>
      </c>
      <c r="D5" s="165">
        <v>122</v>
      </c>
      <c r="E5" s="150">
        <v>1268.22</v>
      </c>
      <c r="F5" s="152">
        <f>+E5-G5</f>
        <v>1268.22</v>
      </c>
      <c r="G5" s="152">
        <v>0</v>
      </c>
      <c r="H5" s="27" t="e">
        <f t="shared" si="0"/>
        <v>#DIV/0!</v>
      </c>
      <c r="I5" s="27">
        <f>+[2]Centinela!E5</f>
        <v>1065.8399999999999</v>
      </c>
      <c r="J5" s="27">
        <f>+[2]Centinela!G5</f>
        <v>0</v>
      </c>
      <c r="K5" s="165">
        <v>120</v>
      </c>
      <c r="L5" s="165">
        <v>115</v>
      </c>
      <c r="M5" s="165">
        <v>115</v>
      </c>
      <c r="N5" s="165">
        <v>114</v>
      </c>
      <c r="O5" s="165">
        <v>111</v>
      </c>
      <c r="P5" s="165">
        <v>111</v>
      </c>
      <c r="Q5" s="165">
        <v>113</v>
      </c>
      <c r="R5" s="165">
        <v>113</v>
      </c>
      <c r="S5" s="165">
        <v>112</v>
      </c>
      <c r="T5" s="165">
        <v>111</v>
      </c>
      <c r="U5" s="165">
        <v>106</v>
      </c>
      <c r="V5" s="165">
        <v>105</v>
      </c>
      <c r="W5" s="165">
        <v>101</v>
      </c>
      <c r="X5" s="165">
        <v>102</v>
      </c>
      <c r="Y5" s="165">
        <v>104</v>
      </c>
      <c r="Z5" s="165">
        <v>105</v>
      </c>
      <c r="AA5" s="165">
        <v>103</v>
      </c>
      <c r="AB5" s="165">
        <v>102</v>
      </c>
      <c r="AC5" s="165">
        <v>104</v>
      </c>
      <c r="AD5" s="165">
        <v>104</v>
      </c>
      <c r="AE5" s="165">
        <v>97</v>
      </c>
      <c r="AF5" s="165">
        <v>97</v>
      </c>
      <c r="AG5" s="165">
        <v>97</v>
      </c>
      <c r="AH5" s="165">
        <v>95</v>
      </c>
      <c r="AI5" s="165">
        <v>108</v>
      </c>
      <c r="AJ5" s="165">
        <v>105</v>
      </c>
      <c r="AK5" s="165">
        <v>109</v>
      </c>
      <c r="AL5" s="165">
        <v>107</v>
      </c>
      <c r="AM5" s="165">
        <v>106</v>
      </c>
      <c r="AN5" s="165">
        <v>107</v>
      </c>
      <c r="AO5" s="165">
        <v>106</v>
      </c>
      <c r="AP5" s="165">
        <v>103</v>
      </c>
      <c r="AQ5" s="165">
        <v>105</v>
      </c>
      <c r="AR5" s="165">
        <v>107</v>
      </c>
      <c r="AS5" s="165">
        <v>105</v>
      </c>
      <c r="AT5" s="165">
        <v>106</v>
      </c>
      <c r="AU5" s="165">
        <v>123</v>
      </c>
      <c r="AV5" s="165">
        <v>122</v>
      </c>
      <c r="AW5" s="165">
        <v>125</v>
      </c>
      <c r="AX5" s="165">
        <v>122</v>
      </c>
      <c r="AY5" s="165">
        <v>117</v>
      </c>
      <c r="AZ5" s="165">
        <v>116</v>
      </c>
      <c r="BA5" s="165">
        <v>115</v>
      </c>
      <c r="BB5" s="165">
        <v>114</v>
      </c>
      <c r="BC5" s="165">
        <v>116</v>
      </c>
      <c r="BD5" s="165">
        <v>115</v>
      </c>
      <c r="BE5" s="165">
        <v>110</v>
      </c>
      <c r="BF5" s="165">
        <v>106</v>
      </c>
      <c r="BG5" s="165">
        <v>110</v>
      </c>
      <c r="BH5" s="165">
        <v>111</v>
      </c>
      <c r="BI5" s="165">
        <v>110</v>
      </c>
      <c r="BJ5" s="165">
        <v>110</v>
      </c>
      <c r="BK5" s="165">
        <v>109</v>
      </c>
      <c r="BL5" s="165">
        <v>108</v>
      </c>
      <c r="BM5" s="165">
        <v>101</v>
      </c>
      <c r="BN5" s="165">
        <v>101</v>
      </c>
      <c r="BO5" s="165">
        <v>98</v>
      </c>
      <c r="BP5" s="165">
        <v>103</v>
      </c>
      <c r="BQ5" s="165">
        <v>99</v>
      </c>
      <c r="BR5" s="165">
        <v>93</v>
      </c>
      <c r="BS5" s="165">
        <v>110</v>
      </c>
      <c r="BT5" s="165">
        <v>104</v>
      </c>
      <c r="BU5" s="165">
        <v>100</v>
      </c>
      <c r="BV5" s="165">
        <v>105</v>
      </c>
      <c r="BW5" s="165">
        <v>96</v>
      </c>
      <c r="BX5" s="165">
        <v>95</v>
      </c>
      <c r="BY5" s="165">
        <v>99</v>
      </c>
      <c r="BZ5" s="165">
        <v>96</v>
      </c>
      <c r="CA5" s="165">
        <v>93</v>
      </c>
      <c r="CB5" s="165">
        <v>95</v>
      </c>
      <c r="CC5" s="165">
        <v>99</v>
      </c>
      <c r="CD5" s="165">
        <v>97</v>
      </c>
      <c r="CE5" s="165">
        <v>103</v>
      </c>
      <c r="CF5" s="165">
        <v>103</v>
      </c>
      <c r="CG5" s="165">
        <v>99</v>
      </c>
      <c r="CH5" s="165">
        <v>100</v>
      </c>
      <c r="CI5" s="165">
        <v>97</v>
      </c>
      <c r="CJ5" s="165">
        <v>99</v>
      </c>
      <c r="CK5" s="165">
        <v>98</v>
      </c>
      <c r="CL5" s="165">
        <v>98</v>
      </c>
      <c r="CM5" s="165">
        <v>100</v>
      </c>
      <c r="CN5" s="165">
        <v>101</v>
      </c>
      <c r="CO5" s="165">
        <v>106</v>
      </c>
      <c r="CP5" s="165">
        <v>105</v>
      </c>
      <c r="CQ5" s="165">
        <v>106</v>
      </c>
      <c r="CR5" s="323">
        <v>112</v>
      </c>
      <c r="CS5" s="165">
        <v>107</v>
      </c>
      <c r="CT5" s="165">
        <v>111</v>
      </c>
      <c r="CU5" s="165">
        <v>111</v>
      </c>
      <c r="CV5" s="165">
        <v>117</v>
      </c>
      <c r="CW5" s="165">
        <v>122</v>
      </c>
    </row>
    <row r="6" spans="1:101" s="14" customFormat="1" ht="13.15" customHeight="1" x14ac:dyDescent="0.2">
      <c r="A6" s="22"/>
      <c r="B6" s="15"/>
      <c r="C6" s="66" t="s">
        <v>12</v>
      </c>
      <c r="D6" s="166">
        <v>85</v>
      </c>
      <c r="E6" s="151">
        <v>2113.73</v>
      </c>
      <c r="F6" s="153">
        <f>+E6-G6</f>
        <v>2113.73</v>
      </c>
      <c r="G6" s="153">
        <v>0</v>
      </c>
      <c r="H6" s="27" t="e">
        <f t="shared" si="0"/>
        <v>#DIV/0!</v>
      </c>
      <c r="I6" s="27">
        <f>+[2]Centinela!E6</f>
        <v>1776.42</v>
      </c>
      <c r="J6" s="27">
        <f>+[2]Centinela!G6</f>
        <v>0</v>
      </c>
      <c r="K6" s="166">
        <v>122</v>
      </c>
      <c r="L6" s="166">
        <v>121</v>
      </c>
      <c r="M6" s="166">
        <v>118</v>
      </c>
      <c r="N6" s="166">
        <v>119</v>
      </c>
      <c r="O6" s="166">
        <v>117</v>
      </c>
      <c r="P6" s="166">
        <v>117</v>
      </c>
      <c r="Q6" s="166">
        <v>117</v>
      </c>
      <c r="R6" s="166">
        <v>115</v>
      </c>
      <c r="S6" s="166">
        <v>112</v>
      </c>
      <c r="T6" s="166">
        <v>110</v>
      </c>
      <c r="U6" s="166">
        <v>108</v>
      </c>
      <c r="V6" s="166">
        <v>106</v>
      </c>
      <c r="W6" s="166">
        <v>100</v>
      </c>
      <c r="X6" s="166">
        <v>101</v>
      </c>
      <c r="Y6" s="166">
        <v>100</v>
      </c>
      <c r="Z6" s="166">
        <v>98</v>
      </c>
      <c r="AA6" s="166">
        <v>100</v>
      </c>
      <c r="AB6" s="166">
        <v>98</v>
      </c>
      <c r="AC6" s="166">
        <v>102</v>
      </c>
      <c r="AD6" s="166">
        <v>101</v>
      </c>
      <c r="AE6" s="166">
        <v>96</v>
      </c>
      <c r="AF6" s="166">
        <v>96</v>
      </c>
      <c r="AG6" s="166">
        <v>93</v>
      </c>
      <c r="AH6" s="166">
        <v>93</v>
      </c>
      <c r="AI6" s="166">
        <v>98</v>
      </c>
      <c r="AJ6" s="166">
        <v>94</v>
      </c>
      <c r="AK6" s="166">
        <v>92</v>
      </c>
      <c r="AL6" s="166">
        <v>92</v>
      </c>
      <c r="AM6" s="166">
        <v>92</v>
      </c>
      <c r="AN6" s="166">
        <v>91</v>
      </c>
      <c r="AO6" s="166">
        <v>90</v>
      </c>
      <c r="AP6" s="166">
        <v>87</v>
      </c>
      <c r="AQ6" s="166">
        <v>90</v>
      </c>
      <c r="AR6" s="166">
        <v>89</v>
      </c>
      <c r="AS6" s="166">
        <v>89</v>
      </c>
      <c r="AT6" s="166">
        <v>88</v>
      </c>
      <c r="AU6" s="166">
        <v>96</v>
      </c>
      <c r="AV6" s="166">
        <v>97</v>
      </c>
      <c r="AW6" s="166">
        <v>98</v>
      </c>
      <c r="AX6" s="166">
        <v>103</v>
      </c>
      <c r="AY6" s="166">
        <v>104</v>
      </c>
      <c r="AZ6" s="166">
        <v>101</v>
      </c>
      <c r="BA6" s="166">
        <v>99</v>
      </c>
      <c r="BB6" s="166">
        <v>100</v>
      </c>
      <c r="BC6" s="166">
        <v>96</v>
      </c>
      <c r="BD6" s="166">
        <v>94</v>
      </c>
      <c r="BE6" s="166">
        <v>93</v>
      </c>
      <c r="BF6" s="166">
        <v>95</v>
      </c>
      <c r="BG6" s="166">
        <v>98</v>
      </c>
      <c r="BH6" s="166">
        <v>98</v>
      </c>
      <c r="BI6" s="166">
        <v>96</v>
      </c>
      <c r="BJ6" s="166">
        <v>94</v>
      </c>
      <c r="BK6" s="166">
        <v>94</v>
      </c>
      <c r="BL6" s="166">
        <v>93</v>
      </c>
      <c r="BM6" s="166">
        <v>88</v>
      </c>
      <c r="BN6" s="166">
        <v>84</v>
      </c>
      <c r="BO6" s="166">
        <v>82</v>
      </c>
      <c r="BP6" s="166">
        <v>80</v>
      </c>
      <c r="BQ6" s="166">
        <v>81</v>
      </c>
      <c r="BR6" s="166">
        <v>78</v>
      </c>
      <c r="BS6" s="166">
        <v>77</v>
      </c>
      <c r="BT6" s="166">
        <v>77</v>
      </c>
      <c r="BU6" s="166">
        <v>78</v>
      </c>
      <c r="BV6" s="166">
        <v>79</v>
      </c>
      <c r="BW6" s="166">
        <v>76</v>
      </c>
      <c r="BX6" s="166">
        <v>76</v>
      </c>
      <c r="BY6" s="166">
        <v>74</v>
      </c>
      <c r="BZ6" s="166">
        <v>73</v>
      </c>
      <c r="CA6" s="166">
        <v>78</v>
      </c>
      <c r="CB6" s="166">
        <v>80</v>
      </c>
      <c r="CC6" s="166">
        <v>80</v>
      </c>
      <c r="CD6" s="166">
        <v>72</v>
      </c>
      <c r="CE6" s="166">
        <v>74</v>
      </c>
      <c r="CF6" s="166">
        <v>76</v>
      </c>
      <c r="CG6" s="166">
        <v>75</v>
      </c>
      <c r="CH6" s="166">
        <v>77</v>
      </c>
      <c r="CI6" s="166">
        <v>79</v>
      </c>
      <c r="CJ6" s="166">
        <v>81</v>
      </c>
      <c r="CK6" s="166">
        <v>83</v>
      </c>
      <c r="CL6" s="166">
        <v>82</v>
      </c>
      <c r="CM6" s="166">
        <v>80</v>
      </c>
      <c r="CN6" s="166">
        <v>78</v>
      </c>
      <c r="CO6" s="166">
        <v>80</v>
      </c>
      <c r="CP6" s="166">
        <v>83</v>
      </c>
      <c r="CQ6" s="166">
        <v>84</v>
      </c>
      <c r="CR6" s="324">
        <v>83</v>
      </c>
      <c r="CS6" s="166">
        <v>82</v>
      </c>
      <c r="CT6" s="166">
        <v>85</v>
      </c>
      <c r="CU6" s="166">
        <v>85</v>
      </c>
      <c r="CV6" s="166">
        <v>86</v>
      </c>
      <c r="CW6" s="166">
        <v>85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786</v>
      </c>
      <c r="E7" s="70">
        <f>SUMPRODUCT(E3:E6,$D3:$D6)</f>
        <v>775308.25</v>
      </c>
      <c r="F7" s="70">
        <f>SUMPRODUCT(F3:F6,$D3:$D6)</f>
        <v>775308.25</v>
      </c>
      <c r="G7" s="70">
        <f>SUMPRODUCT(G3:G6,$D3:$D6)</f>
        <v>0</v>
      </c>
      <c r="H7" s="27"/>
      <c r="I7" s="34"/>
      <c r="J7" s="108"/>
      <c r="K7" s="67">
        <f t="shared" ref="K7:P7" si="1">SUM(K3:K6)</f>
        <v>646</v>
      </c>
      <c r="L7" s="67">
        <f t="shared" si="1"/>
        <v>633</v>
      </c>
      <c r="M7" s="67">
        <f t="shared" si="1"/>
        <v>633</v>
      </c>
      <c r="N7" s="67">
        <f t="shared" si="1"/>
        <v>631</v>
      </c>
      <c r="O7" s="67">
        <f t="shared" si="1"/>
        <v>626</v>
      </c>
      <c r="P7" s="67">
        <f t="shared" si="1"/>
        <v>615</v>
      </c>
      <c r="Q7" s="67">
        <f t="shared" ref="Q7:V7" si="2">SUM(Q3:Q6)</f>
        <v>617</v>
      </c>
      <c r="R7" s="67">
        <f t="shared" si="2"/>
        <v>619</v>
      </c>
      <c r="S7" s="67">
        <f t="shared" si="2"/>
        <v>616</v>
      </c>
      <c r="T7" s="67">
        <f t="shared" si="2"/>
        <v>613</v>
      </c>
      <c r="U7" s="67">
        <f t="shared" si="2"/>
        <v>611</v>
      </c>
      <c r="V7" s="67">
        <f t="shared" si="2"/>
        <v>607</v>
      </c>
      <c r="W7" s="67">
        <f t="shared" ref="W7:AB7" si="3">SUM(W3:W6)</f>
        <v>631</v>
      </c>
      <c r="X7" s="67">
        <f t="shared" si="3"/>
        <v>632</v>
      </c>
      <c r="Y7" s="67">
        <f t="shared" si="3"/>
        <v>633</v>
      </c>
      <c r="Z7" s="67">
        <f t="shared" si="3"/>
        <v>632</v>
      </c>
      <c r="AA7" s="67">
        <f t="shared" si="3"/>
        <v>636</v>
      </c>
      <c r="AB7" s="67">
        <f t="shared" si="3"/>
        <v>626</v>
      </c>
      <c r="AC7" s="67">
        <f t="shared" ref="AC7:AH7" si="4">SUM(AC3:AC6)</f>
        <v>654</v>
      </c>
      <c r="AD7" s="67">
        <f t="shared" si="4"/>
        <v>654</v>
      </c>
      <c r="AE7" s="67">
        <f t="shared" si="4"/>
        <v>635</v>
      </c>
      <c r="AF7" s="67">
        <f t="shared" si="4"/>
        <v>634</v>
      </c>
      <c r="AG7" s="67">
        <f t="shared" si="4"/>
        <v>615</v>
      </c>
      <c r="AH7" s="67">
        <f t="shared" si="4"/>
        <v>608</v>
      </c>
      <c r="AI7" s="67">
        <f t="shared" ref="AI7:AN7" si="5">SUM(AI3:AI6)</f>
        <v>631</v>
      </c>
      <c r="AJ7" s="67">
        <f t="shared" si="5"/>
        <v>633</v>
      </c>
      <c r="AK7" s="67">
        <f t="shared" si="5"/>
        <v>622</v>
      </c>
      <c r="AL7" s="67">
        <f t="shared" si="5"/>
        <v>619</v>
      </c>
      <c r="AM7" s="67">
        <f t="shared" si="5"/>
        <v>604</v>
      </c>
      <c r="AN7" s="67">
        <f t="shared" si="5"/>
        <v>608</v>
      </c>
      <c r="AO7" s="67">
        <f t="shared" ref="AO7:AT7" si="6">SUM(AO3:AO6)</f>
        <v>599</v>
      </c>
      <c r="AP7" s="67">
        <f t="shared" si="6"/>
        <v>595</v>
      </c>
      <c r="AQ7" s="67">
        <f t="shared" si="6"/>
        <v>595</v>
      </c>
      <c r="AR7" s="67">
        <f t="shared" si="6"/>
        <v>593</v>
      </c>
      <c r="AS7" s="67">
        <f t="shared" si="6"/>
        <v>574</v>
      </c>
      <c r="AT7" s="67">
        <f t="shared" si="6"/>
        <v>575</v>
      </c>
      <c r="AU7" s="67">
        <f t="shared" ref="AU7:AZ7" si="7">SUM(AU3:AU6)</f>
        <v>711</v>
      </c>
      <c r="AV7" s="67">
        <f t="shared" si="7"/>
        <v>708</v>
      </c>
      <c r="AW7" s="67">
        <f t="shared" si="7"/>
        <v>688</v>
      </c>
      <c r="AX7" s="67">
        <f t="shared" si="7"/>
        <v>690</v>
      </c>
      <c r="AY7" s="67">
        <f t="shared" si="7"/>
        <v>690</v>
      </c>
      <c r="AZ7" s="67">
        <f t="shared" si="7"/>
        <v>685</v>
      </c>
      <c r="BA7" s="67">
        <f t="shared" ref="BA7:BF7" si="8">SUM(BA3:BA6)</f>
        <v>682</v>
      </c>
      <c r="BB7" s="67">
        <f t="shared" si="8"/>
        <v>691</v>
      </c>
      <c r="BC7" s="67">
        <f t="shared" si="8"/>
        <v>694</v>
      </c>
      <c r="BD7" s="67">
        <f t="shared" si="8"/>
        <v>676</v>
      </c>
      <c r="BE7" s="67">
        <f t="shared" si="8"/>
        <v>654</v>
      </c>
      <c r="BF7" s="67">
        <f t="shared" si="8"/>
        <v>641</v>
      </c>
      <c r="BG7" s="67">
        <f t="shared" ref="BG7:BL7" si="9">SUM(BG3:BG6)</f>
        <v>671</v>
      </c>
      <c r="BH7" s="67">
        <f t="shared" si="9"/>
        <v>675</v>
      </c>
      <c r="BI7" s="67">
        <f t="shared" si="9"/>
        <v>646</v>
      </c>
      <c r="BJ7" s="67">
        <f t="shared" si="9"/>
        <v>639</v>
      </c>
      <c r="BK7" s="67">
        <f t="shared" si="9"/>
        <v>636</v>
      </c>
      <c r="BL7" s="67">
        <f t="shared" si="9"/>
        <v>642</v>
      </c>
      <c r="BM7" s="67">
        <f t="shared" ref="BM7:BR7" si="10">SUM(BM3:BM6)</f>
        <v>608</v>
      </c>
      <c r="BN7" s="67">
        <f t="shared" si="10"/>
        <v>600</v>
      </c>
      <c r="BO7" s="67">
        <f t="shared" si="10"/>
        <v>606</v>
      </c>
      <c r="BP7" s="67">
        <f t="shared" si="10"/>
        <v>597</v>
      </c>
      <c r="BQ7" s="67">
        <f t="shared" si="10"/>
        <v>588</v>
      </c>
      <c r="BR7" s="67">
        <f t="shared" si="10"/>
        <v>572</v>
      </c>
      <c r="BS7" s="67">
        <f t="shared" ref="BS7:BX7" si="11">SUM(BS3:BS6)</f>
        <v>616</v>
      </c>
      <c r="BT7" s="67">
        <f t="shared" si="11"/>
        <v>606</v>
      </c>
      <c r="BU7" s="67">
        <f t="shared" si="11"/>
        <v>597</v>
      </c>
      <c r="BV7" s="67">
        <f t="shared" si="11"/>
        <v>602</v>
      </c>
      <c r="BW7" s="67">
        <f t="shared" si="11"/>
        <v>563</v>
      </c>
      <c r="BX7" s="67">
        <f t="shared" si="11"/>
        <v>567</v>
      </c>
      <c r="BY7" s="67">
        <f t="shared" ref="BY7:CD7" si="12">SUM(BY3:BY6)</f>
        <v>571</v>
      </c>
      <c r="BZ7" s="67">
        <f t="shared" si="12"/>
        <v>569</v>
      </c>
      <c r="CA7" s="67">
        <f t="shared" si="12"/>
        <v>572</v>
      </c>
      <c r="CB7" s="67">
        <f t="shared" si="12"/>
        <v>579</v>
      </c>
      <c r="CC7" s="67">
        <f t="shared" si="12"/>
        <v>590</v>
      </c>
      <c r="CD7" s="67">
        <f t="shared" si="12"/>
        <v>571</v>
      </c>
      <c r="CE7" s="67">
        <f t="shared" ref="CE7:CJ7" si="13">SUM(CE3:CE6)</f>
        <v>616</v>
      </c>
      <c r="CF7" s="67">
        <f t="shared" si="13"/>
        <v>619</v>
      </c>
      <c r="CG7" s="67">
        <f t="shared" si="13"/>
        <v>603</v>
      </c>
      <c r="CH7" s="67">
        <f t="shared" si="13"/>
        <v>613</v>
      </c>
      <c r="CI7" s="67">
        <f t="shared" si="13"/>
        <v>624</v>
      </c>
      <c r="CJ7" s="67">
        <f t="shared" si="13"/>
        <v>632</v>
      </c>
      <c r="CK7" s="67">
        <f t="shared" ref="CK7:CP7" si="14">SUM(CK3:CK6)</f>
        <v>640</v>
      </c>
      <c r="CL7" s="67">
        <f t="shared" si="14"/>
        <v>638</v>
      </c>
      <c r="CM7" s="67">
        <f t="shared" si="14"/>
        <v>652</v>
      </c>
      <c r="CN7" s="67">
        <f t="shared" si="14"/>
        <v>652</v>
      </c>
      <c r="CO7" s="67">
        <f t="shared" si="14"/>
        <v>664</v>
      </c>
      <c r="CP7" s="67">
        <f t="shared" si="14"/>
        <v>684</v>
      </c>
      <c r="CQ7" s="67">
        <f>SUM(CQ3:CQ6)</f>
        <v>736</v>
      </c>
      <c r="CR7" s="94">
        <v>743</v>
      </c>
      <c r="CS7" s="67">
        <f>SUM(CS3:CS6)</f>
        <v>740</v>
      </c>
      <c r="CT7" s="67">
        <f>SUM(CT3:CT6)</f>
        <v>752</v>
      </c>
      <c r="CU7" s="67">
        <f>SUM(CU3:CU6)</f>
        <v>757</v>
      </c>
      <c r="CV7" s="67">
        <f>SUM(CV3:CV6)</f>
        <v>779</v>
      </c>
      <c r="CW7" s="67">
        <f>SUM(CW3:CW6)</f>
        <v>786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27"/>
      <c r="I8" s="135"/>
      <c r="J8" s="108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hidden="1" customHeight="1" x14ac:dyDescent="0.2">
      <c r="A9" s="64" t="s">
        <v>59</v>
      </c>
      <c r="B9" s="65" t="str">
        <f>+$B$3</f>
        <v>1/1/25 - 12/31/25</v>
      </c>
      <c r="C9" s="66" t="s">
        <v>11</v>
      </c>
      <c r="D9" s="165">
        <v>0</v>
      </c>
      <c r="E9" s="157">
        <v>1167.1099999999999</v>
      </c>
      <c r="F9" s="154">
        <v>799.61</v>
      </c>
      <c r="G9" s="158">
        <f>E9-F9</f>
        <v>367.49999999999989</v>
      </c>
      <c r="H9" s="27" t="e">
        <f t="shared" si="0"/>
        <v>#DIV/0!</v>
      </c>
      <c r="I9" s="264"/>
      <c r="J9" s="109"/>
      <c r="K9" s="165">
        <v>29</v>
      </c>
      <c r="L9" s="165">
        <v>27</v>
      </c>
      <c r="M9" s="165">
        <v>28</v>
      </c>
      <c r="N9" s="165">
        <v>27</v>
      </c>
      <c r="O9" s="165">
        <v>29</v>
      </c>
      <c r="P9" s="165">
        <v>31</v>
      </c>
      <c r="Q9" s="165">
        <v>31</v>
      </c>
      <c r="R9" s="165">
        <v>30</v>
      </c>
      <c r="S9" s="165">
        <v>30</v>
      </c>
      <c r="T9" s="165">
        <v>29</v>
      </c>
      <c r="U9" s="165">
        <v>29</v>
      </c>
      <c r="V9" s="165">
        <v>29</v>
      </c>
      <c r="W9" s="165">
        <v>38</v>
      </c>
      <c r="X9" s="165">
        <v>38</v>
      </c>
      <c r="Y9" s="165">
        <v>37</v>
      </c>
      <c r="Z9" s="165">
        <v>37</v>
      </c>
      <c r="AA9" s="165">
        <v>39</v>
      </c>
      <c r="AB9" s="165">
        <v>39</v>
      </c>
      <c r="AC9" s="165">
        <v>42</v>
      </c>
      <c r="AD9" s="165">
        <v>45</v>
      </c>
      <c r="AE9" s="165">
        <v>44</v>
      </c>
      <c r="AF9" s="165">
        <v>44</v>
      </c>
      <c r="AG9" s="165">
        <v>41</v>
      </c>
      <c r="AH9" s="165">
        <v>42</v>
      </c>
      <c r="AI9" s="165">
        <v>46</v>
      </c>
      <c r="AJ9" s="165">
        <v>48</v>
      </c>
      <c r="AK9" s="165">
        <v>46</v>
      </c>
      <c r="AL9" s="165">
        <v>45</v>
      </c>
      <c r="AM9" s="165">
        <v>46</v>
      </c>
      <c r="AN9" s="165">
        <v>44</v>
      </c>
      <c r="AO9" s="165">
        <v>44</v>
      </c>
      <c r="AP9" s="165">
        <v>43</v>
      </c>
      <c r="AQ9" s="165">
        <v>42</v>
      </c>
      <c r="AR9" s="165">
        <v>41</v>
      </c>
      <c r="AS9" s="165">
        <v>41</v>
      </c>
      <c r="AT9" s="165">
        <v>41</v>
      </c>
      <c r="AU9" s="165">
        <v>1</v>
      </c>
      <c r="AV9" s="165">
        <v>0</v>
      </c>
      <c r="AW9" s="165">
        <v>0</v>
      </c>
      <c r="AX9" s="165">
        <v>0</v>
      </c>
      <c r="AY9" s="165">
        <v>0</v>
      </c>
      <c r="AZ9" s="165">
        <v>0</v>
      </c>
      <c r="BA9" s="165">
        <v>0</v>
      </c>
      <c r="BB9" s="165">
        <v>0</v>
      </c>
      <c r="BC9" s="165">
        <v>0</v>
      </c>
      <c r="BD9" s="165">
        <v>0</v>
      </c>
      <c r="BE9" s="165">
        <v>0</v>
      </c>
      <c r="BF9" s="165">
        <v>0</v>
      </c>
      <c r="BG9" s="165">
        <v>0</v>
      </c>
      <c r="BH9" s="165">
        <v>0</v>
      </c>
      <c r="BI9" s="165">
        <v>0</v>
      </c>
      <c r="BJ9" s="165">
        <v>0</v>
      </c>
      <c r="BK9" s="165">
        <v>0</v>
      </c>
      <c r="BL9" s="165">
        <v>0</v>
      </c>
      <c r="BM9" s="165">
        <v>0</v>
      </c>
      <c r="BN9" s="165">
        <v>0</v>
      </c>
      <c r="BO9" s="165">
        <v>0</v>
      </c>
      <c r="BP9" s="165">
        <v>0</v>
      </c>
      <c r="BQ9" s="165">
        <v>0</v>
      </c>
      <c r="BR9" s="165">
        <v>0</v>
      </c>
      <c r="BS9" s="165">
        <v>0</v>
      </c>
      <c r="BT9" s="165">
        <v>0</v>
      </c>
      <c r="BU9" s="165">
        <v>0</v>
      </c>
      <c r="BV9" s="165">
        <v>0</v>
      </c>
      <c r="BW9" s="165">
        <v>0</v>
      </c>
      <c r="BX9" s="165">
        <v>0</v>
      </c>
      <c r="BY9" s="165">
        <v>0</v>
      </c>
      <c r="BZ9" s="165">
        <v>0</v>
      </c>
      <c r="CA9" s="165">
        <v>0</v>
      </c>
      <c r="CB9" s="165">
        <v>0</v>
      </c>
      <c r="CC9" s="165">
        <v>0</v>
      </c>
      <c r="CD9" s="165">
        <v>0</v>
      </c>
      <c r="CE9" s="165">
        <v>0</v>
      </c>
      <c r="CF9" s="165">
        <v>0</v>
      </c>
      <c r="CG9" s="165">
        <v>0</v>
      </c>
      <c r="CH9" s="165">
        <v>0</v>
      </c>
      <c r="CI9" s="165">
        <v>0</v>
      </c>
      <c r="CJ9" s="165">
        <v>0</v>
      </c>
      <c r="CK9" s="165">
        <v>0</v>
      </c>
      <c r="CL9" s="165">
        <v>0</v>
      </c>
      <c r="CM9" s="165">
        <v>0</v>
      </c>
      <c r="CN9" s="165">
        <v>0</v>
      </c>
      <c r="CO9" s="165">
        <v>0</v>
      </c>
      <c r="CP9" s="165">
        <v>0</v>
      </c>
      <c r="CQ9" s="165">
        <v>0</v>
      </c>
      <c r="CR9" s="323">
        <v>0</v>
      </c>
      <c r="CS9" s="165">
        <v>0</v>
      </c>
      <c r="CT9" s="165">
        <v>0</v>
      </c>
      <c r="CU9" s="165">
        <v>0</v>
      </c>
      <c r="CV9" s="165">
        <v>0</v>
      </c>
      <c r="CW9" s="165">
        <v>0</v>
      </c>
    </row>
    <row r="10" spans="1:101" s="14" customFormat="1" ht="13.15" hidden="1" customHeight="1" x14ac:dyDescent="0.2">
      <c r="A10" s="22"/>
      <c r="B10" s="15"/>
      <c r="C10" s="66" t="s">
        <v>18</v>
      </c>
      <c r="D10" s="165">
        <v>0</v>
      </c>
      <c r="E10" s="157">
        <v>2334.2600000000002</v>
      </c>
      <c r="F10" s="154">
        <v>1595.58</v>
      </c>
      <c r="G10" s="158">
        <f>E10-F10</f>
        <v>738.68000000000029</v>
      </c>
      <c r="H10" s="27" t="e">
        <f t="shared" si="0"/>
        <v>#DIV/0!</v>
      </c>
      <c r="I10" s="264"/>
      <c r="J10" s="108"/>
      <c r="K10" s="165">
        <v>10</v>
      </c>
      <c r="L10" s="165">
        <v>9</v>
      </c>
      <c r="M10" s="165">
        <v>8</v>
      </c>
      <c r="N10" s="165">
        <v>7</v>
      </c>
      <c r="O10" s="165">
        <v>7</v>
      </c>
      <c r="P10" s="165">
        <v>7</v>
      </c>
      <c r="Q10" s="165">
        <v>7</v>
      </c>
      <c r="R10" s="165">
        <v>7</v>
      </c>
      <c r="S10" s="165">
        <v>7</v>
      </c>
      <c r="T10" s="165">
        <v>7</v>
      </c>
      <c r="U10" s="165">
        <v>7</v>
      </c>
      <c r="V10" s="165">
        <v>7</v>
      </c>
      <c r="W10" s="165">
        <v>7</v>
      </c>
      <c r="X10" s="165">
        <v>7</v>
      </c>
      <c r="Y10" s="165">
        <v>7</v>
      </c>
      <c r="Z10" s="165">
        <v>6</v>
      </c>
      <c r="AA10" s="165">
        <v>8</v>
      </c>
      <c r="AB10" s="165">
        <v>8</v>
      </c>
      <c r="AC10" s="165">
        <v>9</v>
      </c>
      <c r="AD10" s="165">
        <v>9</v>
      </c>
      <c r="AE10" s="165">
        <v>9</v>
      </c>
      <c r="AF10" s="165">
        <v>9</v>
      </c>
      <c r="AG10" s="165">
        <v>8</v>
      </c>
      <c r="AH10" s="165">
        <v>8</v>
      </c>
      <c r="AI10" s="165">
        <v>8</v>
      </c>
      <c r="AJ10" s="165">
        <v>7</v>
      </c>
      <c r="AK10" s="165">
        <v>7</v>
      </c>
      <c r="AL10" s="165">
        <v>8</v>
      </c>
      <c r="AM10" s="165">
        <v>8</v>
      </c>
      <c r="AN10" s="165">
        <v>8</v>
      </c>
      <c r="AO10" s="165">
        <v>7</v>
      </c>
      <c r="AP10" s="165">
        <v>8</v>
      </c>
      <c r="AQ10" s="165">
        <v>7</v>
      </c>
      <c r="AR10" s="165">
        <v>7</v>
      </c>
      <c r="AS10" s="165">
        <v>7</v>
      </c>
      <c r="AT10" s="165">
        <v>7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323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</row>
    <row r="11" spans="1:101" s="14" customFormat="1" ht="13.15" hidden="1" customHeight="1" x14ac:dyDescent="0.2">
      <c r="A11" s="22"/>
      <c r="B11" s="15"/>
      <c r="C11" s="66" t="s">
        <v>19</v>
      </c>
      <c r="D11" s="165">
        <v>0</v>
      </c>
      <c r="E11" s="150">
        <v>2100.8200000000002</v>
      </c>
      <c r="F11" s="152">
        <v>1459.15</v>
      </c>
      <c r="G11" s="152">
        <f>E11-F11</f>
        <v>641.67000000000007</v>
      </c>
      <c r="H11" s="27" t="e">
        <f t="shared" si="0"/>
        <v>#DIV/0!</v>
      </c>
      <c r="I11" s="27"/>
      <c r="J11" s="108"/>
      <c r="K11" s="165">
        <v>11</v>
      </c>
      <c r="L11" s="165">
        <v>11</v>
      </c>
      <c r="M11" s="165">
        <v>10</v>
      </c>
      <c r="N11" s="165">
        <v>11</v>
      </c>
      <c r="O11" s="165">
        <v>10</v>
      </c>
      <c r="P11" s="165">
        <v>9</v>
      </c>
      <c r="Q11" s="165">
        <v>9</v>
      </c>
      <c r="R11" s="165">
        <v>8</v>
      </c>
      <c r="S11" s="165">
        <v>8</v>
      </c>
      <c r="T11" s="165">
        <v>8</v>
      </c>
      <c r="U11" s="165">
        <v>8</v>
      </c>
      <c r="V11" s="165">
        <v>8</v>
      </c>
      <c r="W11" s="165">
        <v>7</v>
      </c>
      <c r="X11" s="165">
        <v>7</v>
      </c>
      <c r="Y11" s="165">
        <v>7</v>
      </c>
      <c r="Z11" s="165">
        <v>8</v>
      </c>
      <c r="AA11" s="165">
        <v>8</v>
      </c>
      <c r="AB11" s="165">
        <v>9</v>
      </c>
      <c r="AC11" s="165">
        <v>10</v>
      </c>
      <c r="AD11" s="165">
        <v>10</v>
      </c>
      <c r="AE11" s="165">
        <v>9</v>
      </c>
      <c r="AF11" s="165">
        <v>9</v>
      </c>
      <c r="AG11" s="165">
        <v>9</v>
      </c>
      <c r="AH11" s="165">
        <v>9</v>
      </c>
      <c r="AI11" s="165">
        <v>10</v>
      </c>
      <c r="AJ11" s="165">
        <v>10</v>
      </c>
      <c r="AK11" s="165">
        <v>11</v>
      </c>
      <c r="AL11" s="165">
        <v>10</v>
      </c>
      <c r="AM11" s="165">
        <v>11</v>
      </c>
      <c r="AN11" s="165">
        <v>12</v>
      </c>
      <c r="AO11" s="165">
        <v>11</v>
      </c>
      <c r="AP11" s="165">
        <v>11</v>
      </c>
      <c r="AQ11" s="165">
        <v>11</v>
      </c>
      <c r="AR11" s="165">
        <v>11</v>
      </c>
      <c r="AS11" s="165">
        <v>9</v>
      </c>
      <c r="AT11" s="165">
        <v>9</v>
      </c>
      <c r="AU11" s="165">
        <v>1</v>
      </c>
      <c r="AV11" s="165">
        <v>0</v>
      </c>
      <c r="AW11" s="165">
        <v>0</v>
      </c>
      <c r="AX11" s="165">
        <v>0</v>
      </c>
      <c r="AY11" s="165">
        <v>0</v>
      </c>
      <c r="AZ11" s="165">
        <v>0</v>
      </c>
      <c r="BA11" s="165">
        <v>0</v>
      </c>
      <c r="BB11" s="165">
        <v>0</v>
      </c>
      <c r="BC11" s="165">
        <v>0</v>
      </c>
      <c r="BD11" s="165">
        <v>0</v>
      </c>
      <c r="BE11" s="165">
        <v>0</v>
      </c>
      <c r="BF11" s="165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323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</row>
    <row r="12" spans="1:101" s="14" customFormat="1" ht="13.15" hidden="1" customHeight="1" x14ac:dyDescent="0.2">
      <c r="A12" s="22"/>
      <c r="B12" s="15"/>
      <c r="C12" s="66" t="s">
        <v>12</v>
      </c>
      <c r="D12" s="166">
        <v>0</v>
      </c>
      <c r="E12" s="151">
        <v>3501.36</v>
      </c>
      <c r="F12" s="153">
        <v>2420.91</v>
      </c>
      <c r="G12" s="153">
        <f>E12-F12</f>
        <v>1080.4500000000003</v>
      </c>
      <c r="H12" s="27" t="e">
        <f t="shared" si="0"/>
        <v>#DIV/0!</v>
      </c>
      <c r="I12" s="134"/>
      <c r="J12" s="108"/>
      <c r="K12" s="166">
        <v>6</v>
      </c>
      <c r="L12" s="166">
        <v>6</v>
      </c>
      <c r="M12" s="166">
        <v>6</v>
      </c>
      <c r="N12" s="166">
        <v>6</v>
      </c>
      <c r="O12" s="166">
        <v>6</v>
      </c>
      <c r="P12" s="166">
        <v>6</v>
      </c>
      <c r="Q12" s="166">
        <v>6</v>
      </c>
      <c r="R12" s="166">
        <v>6</v>
      </c>
      <c r="S12" s="166">
        <v>6</v>
      </c>
      <c r="T12" s="166">
        <v>6</v>
      </c>
      <c r="U12" s="166">
        <v>6</v>
      </c>
      <c r="V12" s="166">
        <v>6</v>
      </c>
      <c r="W12" s="166">
        <v>5</v>
      </c>
      <c r="X12" s="166">
        <v>5</v>
      </c>
      <c r="Y12" s="166">
        <v>5</v>
      </c>
      <c r="Z12" s="166">
        <v>5</v>
      </c>
      <c r="AA12" s="166">
        <v>5</v>
      </c>
      <c r="AB12" s="166">
        <v>5</v>
      </c>
      <c r="AC12" s="166">
        <v>5</v>
      </c>
      <c r="AD12" s="166">
        <v>5</v>
      </c>
      <c r="AE12" s="166">
        <v>5</v>
      </c>
      <c r="AF12" s="166">
        <v>5</v>
      </c>
      <c r="AG12" s="166">
        <v>5</v>
      </c>
      <c r="AH12" s="166">
        <v>5</v>
      </c>
      <c r="AI12" s="166">
        <v>5</v>
      </c>
      <c r="AJ12" s="166">
        <v>5</v>
      </c>
      <c r="AK12" s="166">
        <v>5</v>
      </c>
      <c r="AL12" s="166">
        <v>5</v>
      </c>
      <c r="AM12" s="166">
        <v>5</v>
      </c>
      <c r="AN12" s="166">
        <v>5</v>
      </c>
      <c r="AO12" s="166">
        <v>6</v>
      </c>
      <c r="AP12" s="166">
        <v>8</v>
      </c>
      <c r="AQ12" s="166">
        <v>8</v>
      </c>
      <c r="AR12" s="166">
        <v>8</v>
      </c>
      <c r="AS12" s="166">
        <v>8</v>
      </c>
      <c r="AT12" s="166">
        <v>7</v>
      </c>
      <c r="AU12" s="166">
        <v>1</v>
      </c>
      <c r="AV12" s="166">
        <v>0</v>
      </c>
      <c r="AW12" s="166">
        <v>0</v>
      </c>
      <c r="AX12" s="166">
        <v>0</v>
      </c>
      <c r="AY12" s="166">
        <v>0</v>
      </c>
      <c r="AZ12" s="166">
        <v>0</v>
      </c>
      <c r="BA12" s="166">
        <v>0</v>
      </c>
      <c r="BB12" s="166">
        <v>0</v>
      </c>
      <c r="BC12" s="166">
        <v>0</v>
      </c>
      <c r="BD12" s="166">
        <v>0</v>
      </c>
      <c r="BE12" s="166">
        <v>0</v>
      </c>
      <c r="BF12" s="166">
        <v>0</v>
      </c>
      <c r="BG12" s="166">
        <v>0</v>
      </c>
      <c r="BH12" s="166">
        <v>0</v>
      </c>
      <c r="BI12" s="166">
        <v>0</v>
      </c>
      <c r="BJ12" s="166">
        <v>0</v>
      </c>
      <c r="BK12" s="166">
        <v>0</v>
      </c>
      <c r="BL12" s="166">
        <v>0</v>
      </c>
      <c r="BM12" s="166">
        <v>0</v>
      </c>
      <c r="BN12" s="166">
        <v>0</v>
      </c>
      <c r="BO12" s="166">
        <v>0</v>
      </c>
      <c r="BP12" s="166">
        <v>0</v>
      </c>
      <c r="BQ12" s="166">
        <v>0</v>
      </c>
      <c r="BR12" s="166">
        <v>0</v>
      </c>
      <c r="BS12" s="166">
        <v>0</v>
      </c>
      <c r="BT12" s="166">
        <v>0</v>
      </c>
      <c r="BU12" s="166">
        <v>0</v>
      </c>
      <c r="BV12" s="166">
        <v>0</v>
      </c>
      <c r="BW12" s="166">
        <v>0</v>
      </c>
      <c r="BX12" s="166">
        <v>0</v>
      </c>
      <c r="BY12" s="166">
        <v>0</v>
      </c>
      <c r="BZ12" s="166">
        <v>0</v>
      </c>
      <c r="CA12" s="166">
        <v>0</v>
      </c>
      <c r="CB12" s="166">
        <v>0</v>
      </c>
      <c r="CC12" s="166">
        <v>0</v>
      </c>
      <c r="CD12" s="166">
        <v>0</v>
      </c>
      <c r="CE12" s="166">
        <v>0</v>
      </c>
      <c r="CF12" s="166">
        <v>0</v>
      </c>
      <c r="CG12" s="166">
        <v>0</v>
      </c>
      <c r="CH12" s="166">
        <v>0</v>
      </c>
      <c r="CI12" s="166">
        <v>0</v>
      </c>
      <c r="CJ12" s="166">
        <v>0</v>
      </c>
      <c r="CK12" s="166">
        <v>0</v>
      </c>
      <c r="CL12" s="166">
        <v>0</v>
      </c>
      <c r="CM12" s="166">
        <v>0</v>
      </c>
      <c r="CN12" s="166">
        <v>0</v>
      </c>
      <c r="CO12" s="166">
        <v>0</v>
      </c>
      <c r="CP12" s="166">
        <v>0</v>
      </c>
      <c r="CQ12" s="166">
        <v>0</v>
      </c>
      <c r="CR12" s="324">
        <v>0</v>
      </c>
      <c r="CS12" s="166">
        <v>0</v>
      </c>
      <c r="CT12" s="166">
        <v>0</v>
      </c>
      <c r="CU12" s="166">
        <v>0</v>
      </c>
      <c r="CV12" s="166">
        <v>0</v>
      </c>
      <c r="CW12" s="166">
        <v>0</v>
      </c>
    </row>
    <row r="13" spans="1:101" s="14" customFormat="1" ht="13.15" hidden="1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27" t="e">
        <f t="shared" si="0"/>
        <v>#DIV/0!</v>
      </c>
      <c r="I13" s="34"/>
      <c r="J13" s="108"/>
      <c r="K13" s="67">
        <f t="shared" ref="K13:P13" si="15">SUM(K9:K12)</f>
        <v>56</v>
      </c>
      <c r="L13" s="67">
        <f t="shared" si="15"/>
        <v>53</v>
      </c>
      <c r="M13" s="67">
        <f t="shared" si="15"/>
        <v>52</v>
      </c>
      <c r="N13" s="67">
        <f t="shared" si="15"/>
        <v>51</v>
      </c>
      <c r="O13" s="67">
        <f t="shared" si="15"/>
        <v>52</v>
      </c>
      <c r="P13" s="67">
        <f t="shared" si="15"/>
        <v>53</v>
      </c>
      <c r="Q13" s="67">
        <f t="shared" ref="Q13:V13" si="16">SUM(Q9:Q12)</f>
        <v>53</v>
      </c>
      <c r="R13" s="67">
        <f t="shared" si="16"/>
        <v>51</v>
      </c>
      <c r="S13" s="67">
        <f t="shared" si="16"/>
        <v>51</v>
      </c>
      <c r="T13" s="67">
        <f t="shared" si="16"/>
        <v>50</v>
      </c>
      <c r="U13" s="67">
        <f t="shared" si="16"/>
        <v>50</v>
      </c>
      <c r="V13" s="67">
        <f t="shared" si="16"/>
        <v>50</v>
      </c>
      <c r="W13" s="67">
        <f t="shared" ref="W13:AB13" si="17">SUM(W9:W12)</f>
        <v>57</v>
      </c>
      <c r="X13" s="67">
        <f t="shared" si="17"/>
        <v>57</v>
      </c>
      <c r="Y13" s="67">
        <f t="shared" si="17"/>
        <v>56</v>
      </c>
      <c r="Z13" s="67">
        <f t="shared" si="17"/>
        <v>56</v>
      </c>
      <c r="AA13" s="67">
        <f t="shared" si="17"/>
        <v>60</v>
      </c>
      <c r="AB13" s="67">
        <f t="shared" si="17"/>
        <v>61</v>
      </c>
      <c r="AC13" s="67">
        <f t="shared" ref="AC13:AH13" si="18">SUM(AC9:AC12)</f>
        <v>66</v>
      </c>
      <c r="AD13" s="67">
        <f t="shared" si="18"/>
        <v>69</v>
      </c>
      <c r="AE13" s="67">
        <f t="shared" si="18"/>
        <v>67</v>
      </c>
      <c r="AF13" s="67">
        <f t="shared" si="18"/>
        <v>67</v>
      </c>
      <c r="AG13" s="67">
        <f t="shared" si="18"/>
        <v>63</v>
      </c>
      <c r="AH13" s="67">
        <f t="shared" si="18"/>
        <v>64</v>
      </c>
      <c r="AI13" s="67">
        <f t="shared" ref="AI13:AN13" si="19">SUM(AI9:AI12)</f>
        <v>69</v>
      </c>
      <c r="AJ13" s="67">
        <f t="shared" si="19"/>
        <v>70</v>
      </c>
      <c r="AK13" s="67">
        <f t="shared" si="19"/>
        <v>69</v>
      </c>
      <c r="AL13" s="67">
        <f t="shared" si="19"/>
        <v>68</v>
      </c>
      <c r="AM13" s="67">
        <f t="shared" si="19"/>
        <v>70</v>
      </c>
      <c r="AN13" s="67">
        <f t="shared" si="19"/>
        <v>69</v>
      </c>
      <c r="AO13" s="67">
        <f t="shared" ref="AO13:AT13" si="20">SUM(AO9:AO12)</f>
        <v>68</v>
      </c>
      <c r="AP13" s="67">
        <f t="shared" si="20"/>
        <v>70</v>
      </c>
      <c r="AQ13" s="67">
        <f t="shared" si="20"/>
        <v>68</v>
      </c>
      <c r="AR13" s="67">
        <f t="shared" si="20"/>
        <v>67</v>
      </c>
      <c r="AS13" s="67">
        <f t="shared" si="20"/>
        <v>65</v>
      </c>
      <c r="AT13" s="67">
        <f t="shared" si="20"/>
        <v>64</v>
      </c>
      <c r="AU13" s="67">
        <f t="shared" ref="AU13:AZ13" si="21">SUM(AU9:AU12)</f>
        <v>3</v>
      </c>
      <c r="AV13" s="67">
        <f t="shared" si="21"/>
        <v>0</v>
      </c>
      <c r="AW13" s="67">
        <f t="shared" si="21"/>
        <v>0</v>
      </c>
      <c r="AX13" s="67">
        <f t="shared" si="21"/>
        <v>0</v>
      </c>
      <c r="AY13" s="67">
        <f t="shared" si="21"/>
        <v>0</v>
      </c>
      <c r="AZ13" s="67">
        <f t="shared" si="21"/>
        <v>0</v>
      </c>
      <c r="BA13" s="67">
        <f t="shared" ref="BA13:BF13" si="22">SUM(BA9:BA12)</f>
        <v>0</v>
      </c>
      <c r="BB13" s="67">
        <f t="shared" si="22"/>
        <v>0</v>
      </c>
      <c r="BC13" s="67">
        <f t="shared" si="22"/>
        <v>0</v>
      </c>
      <c r="BD13" s="67">
        <f t="shared" si="22"/>
        <v>0</v>
      </c>
      <c r="BE13" s="67">
        <f t="shared" si="22"/>
        <v>0</v>
      </c>
      <c r="BF13" s="67">
        <f t="shared" si="22"/>
        <v>0</v>
      </c>
      <c r="BG13" s="67">
        <f t="shared" ref="BG13:BL13" si="23">SUM(BG9:BG12)</f>
        <v>0</v>
      </c>
      <c r="BH13" s="67">
        <f t="shared" si="23"/>
        <v>0</v>
      </c>
      <c r="BI13" s="67">
        <f t="shared" si="23"/>
        <v>0</v>
      </c>
      <c r="BJ13" s="67">
        <f t="shared" si="23"/>
        <v>0</v>
      </c>
      <c r="BK13" s="67">
        <f t="shared" si="23"/>
        <v>0</v>
      </c>
      <c r="BL13" s="67">
        <f t="shared" si="23"/>
        <v>0</v>
      </c>
      <c r="BM13" s="67">
        <f t="shared" ref="BM13:BR13" si="24">SUM(BM9:BM12)</f>
        <v>0</v>
      </c>
      <c r="BN13" s="67">
        <f t="shared" si="24"/>
        <v>0</v>
      </c>
      <c r="BO13" s="67">
        <f t="shared" si="24"/>
        <v>0</v>
      </c>
      <c r="BP13" s="67">
        <f t="shared" si="24"/>
        <v>0</v>
      </c>
      <c r="BQ13" s="67">
        <f t="shared" si="24"/>
        <v>0</v>
      </c>
      <c r="BR13" s="67">
        <f t="shared" si="24"/>
        <v>0</v>
      </c>
      <c r="BS13" s="67">
        <f t="shared" ref="BS13:BX13" si="25">SUM(BS9:BS12)</f>
        <v>0</v>
      </c>
      <c r="BT13" s="67">
        <f t="shared" si="25"/>
        <v>0</v>
      </c>
      <c r="BU13" s="67">
        <f t="shared" si="25"/>
        <v>0</v>
      </c>
      <c r="BV13" s="67">
        <f t="shared" si="25"/>
        <v>0</v>
      </c>
      <c r="BW13" s="67">
        <f t="shared" si="25"/>
        <v>0</v>
      </c>
      <c r="BX13" s="67">
        <f t="shared" si="25"/>
        <v>0</v>
      </c>
      <c r="BY13" s="67">
        <f t="shared" ref="BY13:CD13" si="26">SUM(BY9:BY12)</f>
        <v>0</v>
      </c>
      <c r="BZ13" s="67">
        <f t="shared" si="26"/>
        <v>0</v>
      </c>
      <c r="CA13" s="67">
        <f t="shared" si="26"/>
        <v>0</v>
      </c>
      <c r="CB13" s="67">
        <f t="shared" si="26"/>
        <v>0</v>
      </c>
      <c r="CC13" s="67">
        <f t="shared" si="26"/>
        <v>0</v>
      </c>
      <c r="CD13" s="67">
        <f t="shared" si="26"/>
        <v>0</v>
      </c>
      <c r="CE13" s="67">
        <f t="shared" ref="CE13:CJ13" si="27">SUM(CE9:CE12)</f>
        <v>0</v>
      </c>
      <c r="CF13" s="67">
        <f t="shared" si="27"/>
        <v>0</v>
      </c>
      <c r="CG13" s="67">
        <f t="shared" si="27"/>
        <v>0</v>
      </c>
      <c r="CH13" s="67">
        <f t="shared" si="27"/>
        <v>0</v>
      </c>
      <c r="CI13" s="67">
        <f t="shared" si="27"/>
        <v>0</v>
      </c>
      <c r="CJ13" s="67">
        <f t="shared" si="27"/>
        <v>0</v>
      </c>
      <c r="CK13" s="67">
        <f t="shared" ref="CK13:CP13" si="28">SUM(CK9:CK12)</f>
        <v>0</v>
      </c>
      <c r="CL13" s="67">
        <f t="shared" si="28"/>
        <v>0</v>
      </c>
      <c r="CM13" s="67">
        <f t="shared" si="28"/>
        <v>0</v>
      </c>
      <c r="CN13" s="67">
        <f t="shared" si="28"/>
        <v>0</v>
      </c>
      <c r="CO13" s="67">
        <f t="shared" si="28"/>
        <v>0</v>
      </c>
      <c r="CP13" s="67">
        <f t="shared" si="28"/>
        <v>0</v>
      </c>
      <c r="CQ13" s="67">
        <f>SUM(CQ9:CQ12)</f>
        <v>0</v>
      </c>
      <c r="CR13" s="94">
        <v>0</v>
      </c>
      <c r="CS13" s="67">
        <f>SUM(CS9:CS12)</f>
        <v>0</v>
      </c>
      <c r="CT13" s="67">
        <f>SUM(CT9:CT12)</f>
        <v>0</v>
      </c>
      <c r="CU13" s="67">
        <f>SUM(CU9:CU12)</f>
        <v>0</v>
      </c>
      <c r="CV13" s="67">
        <f>SUM(CV9:CV12)</f>
        <v>0</v>
      </c>
      <c r="CW13" s="67">
        <f>SUM(CW9:CW12)</f>
        <v>0</v>
      </c>
    </row>
    <row r="14" spans="1:101" s="14" customFormat="1" ht="13.15" hidden="1" customHeight="1" x14ac:dyDescent="0.25">
      <c r="A14" s="20"/>
      <c r="B14" s="15"/>
      <c r="C14" s="12"/>
      <c r="D14" s="16"/>
      <c r="E14" s="21"/>
      <c r="F14" s="21"/>
      <c r="G14" s="21"/>
      <c r="H14" s="27" t="e">
        <f t="shared" si="0"/>
        <v>#DIV/0!</v>
      </c>
      <c r="I14" s="135"/>
      <c r="J14" s="108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hidden="1" customHeight="1" x14ac:dyDescent="0.2">
      <c r="A15" s="64" t="s">
        <v>60</v>
      </c>
      <c r="B15" s="65" t="str">
        <f>+$B$3</f>
        <v>1/1/25 - 12/31/25</v>
      </c>
      <c r="C15" s="66" t="s">
        <v>11</v>
      </c>
      <c r="D15" s="165">
        <v>0</v>
      </c>
      <c r="E15" s="150">
        <v>849.65</v>
      </c>
      <c r="F15" s="152">
        <v>650.16</v>
      </c>
      <c r="G15" s="152">
        <f>E15-F15</f>
        <v>199.49</v>
      </c>
      <c r="H15" s="27" t="e">
        <f t="shared" si="0"/>
        <v>#DIV/0!</v>
      </c>
      <c r="I15" s="27"/>
      <c r="J15" s="109"/>
      <c r="K15" s="165">
        <v>33</v>
      </c>
      <c r="L15" s="165">
        <v>31</v>
      </c>
      <c r="M15" s="165">
        <v>31</v>
      </c>
      <c r="N15" s="165">
        <v>30</v>
      </c>
      <c r="O15" s="165">
        <v>30</v>
      </c>
      <c r="P15" s="165">
        <v>32</v>
      </c>
      <c r="Q15" s="165">
        <v>32</v>
      </c>
      <c r="R15" s="165">
        <v>34</v>
      </c>
      <c r="S15" s="165">
        <v>35</v>
      </c>
      <c r="T15" s="165">
        <v>35</v>
      </c>
      <c r="U15" s="165">
        <v>33</v>
      </c>
      <c r="V15" s="165">
        <v>31</v>
      </c>
      <c r="W15" s="165">
        <v>39</v>
      </c>
      <c r="X15" s="165">
        <v>37</v>
      </c>
      <c r="Y15" s="165">
        <v>37</v>
      </c>
      <c r="Z15" s="165">
        <v>39</v>
      </c>
      <c r="AA15" s="165">
        <v>40</v>
      </c>
      <c r="AB15" s="165">
        <v>42</v>
      </c>
      <c r="AC15" s="165">
        <v>42</v>
      </c>
      <c r="AD15" s="165">
        <v>42</v>
      </c>
      <c r="AE15" s="165">
        <v>41</v>
      </c>
      <c r="AF15" s="165">
        <v>42</v>
      </c>
      <c r="AG15" s="165">
        <v>38</v>
      </c>
      <c r="AH15" s="165">
        <v>38</v>
      </c>
      <c r="AI15" s="165">
        <v>44</v>
      </c>
      <c r="AJ15" s="165">
        <v>44</v>
      </c>
      <c r="AK15" s="165">
        <v>42</v>
      </c>
      <c r="AL15" s="165">
        <v>40</v>
      </c>
      <c r="AM15" s="165">
        <v>39</v>
      </c>
      <c r="AN15" s="165">
        <v>38</v>
      </c>
      <c r="AO15" s="165">
        <v>41</v>
      </c>
      <c r="AP15" s="165">
        <v>40</v>
      </c>
      <c r="AQ15" s="165">
        <v>40</v>
      </c>
      <c r="AR15" s="165">
        <v>39</v>
      </c>
      <c r="AS15" s="165">
        <v>39</v>
      </c>
      <c r="AT15" s="165">
        <v>36</v>
      </c>
      <c r="AU15" s="165">
        <v>0</v>
      </c>
      <c r="AV15" s="165">
        <v>0</v>
      </c>
      <c r="AW15" s="165">
        <v>0</v>
      </c>
      <c r="AX15" s="165">
        <v>0</v>
      </c>
      <c r="AY15" s="165">
        <v>0</v>
      </c>
      <c r="AZ15" s="165">
        <v>0</v>
      </c>
      <c r="BA15" s="165">
        <v>0</v>
      </c>
      <c r="BB15" s="165">
        <v>0</v>
      </c>
      <c r="BC15" s="165">
        <v>0</v>
      </c>
      <c r="BD15" s="165">
        <v>0</v>
      </c>
      <c r="BE15" s="165">
        <v>0</v>
      </c>
      <c r="BF15" s="165">
        <v>0</v>
      </c>
      <c r="BG15" s="165">
        <v>0</v>
      </c>
      <c r="BH15" s="165">
        <v>0</v>
      </c>
      <c r="BI15" s="165">
        <v>0</v>
      </c>
      <c r="BJ15" s="165">
        <v>0</v>
      </c>
      <c r="BK15" s="165">
        <v>0</v>
      </c>
      <c r="BL15" s="165">
        <v>0</v>
      </c>
      <c r="BM15" s="165">
        <v>0</v>
      </c>
      <c r="BN15" s="165">
        <v>0</v>
      </c>
      <c r="BO15" s="165">
        <v>0</v>
      </c>
      <c r="BP15" s="165">
        <v>0</v>
      </c>
      <c r="BQ15" s="165">
        <v>0</v>
      </c>
      <c r="BR15" s="165">
        <v>0</v>
      </c>
      <c r="BS15" s="165">
        <v>0</v>
      </c>
      <c r="BT15" s="165">
        <v>0</v>
      </c>
      <c r="BU15" s="165">
        <v>0</v>
      </c>
      <c r="BV15" s="165">
        <v>0</v>
      </c>
      <c r="BW15" s="165">
        <v>0</v>
      </c>
      <c r="BX15" s="165">
        <v>0</v>
      </c>
      <c r="BY15" s="165">
        <v>0</v>
      </c>
      <c r="BZ15" s="165">
        <v>0</v>
      </c>
      <c r="CA15" s="165">
        <v>0</v>
      </c>
      <c r="CB15" s="165">
        <v>0</v>
      </c>
      <c r="CC15" s="165">
        <v>0</v>
      </c>
      <c r="CD15" s="165">
        <v>0</v>
      </c>
      <c r="CE15" s="165">
        <v>0</v>
      </c>
      <c r="CF15" s="165">
        <v>0</v>
      </c>
      <c r="CG15" s="165">
        <v>0</v>
      </c>
      <c r="CH15" s="165">
        <v>0</v>
      </c>
      <c r="CI15" s="165">
        <v>0</v>
      </c>
      <c r="CJ15" s="165">
        <v>0</v>
      </c>
      <c r="CK15" s="165">
        <v>0</v>
      </c>
      <c r="CL15" s="165">
        <v>0</v>
      </c>
      <c r="CM15" s="165">
        <v>0</v>
      </c>
      <c r="CN15" s="165">
        <v>0</v>
      </c>
      <c r="CO15" s="165">
        <v>0</v>
      </c>
      <c r="CP15" s="165">
        <v>0</v>
      </c>
      <c r="CQ15" s="165">
        <v>0</v>
      </c>
      <c r="CR15" s="323">
        <v>0</v>
      </c>
      <c r="CS15" s="165">
        <v>0</v>
      </c>
      <c r="CT15" s="165">
        <v>0</v>
      </c>
      <c r="CU15" s="165">
        <v>0</v>
      </c>
      <c r="CV15" s="165">
        <v>0</v>
      </c>
      <c r="CW15" s="165">
        <v>0</v>
      </c>
    </row>
    <row r="16" spans="1:101" s="14" customFormat="1" ht="13.15" hidden="1" customHeight="1" x14ac:dyDescent="0.2">
      <c r="A16" s="22"/>
      <c r="B16" s="15"/>
      <c r="C16" s="66" t="s">
        <v>18</v>
      </c>
      <c r="D16" s="165">
        <v>0</v>
      </c>
      <c r="E16" s="150">
        <v>1699.33</v>
      </c>
      <c r="F16" s="152">
        <v>1341.02</v>
      </c>
      <c r="G16" s="152">
        <f>E16-F16</f>
        <v>358.30999999999995</v>
      </c>
      <c r="H16" s="27" t="e">
        <f t="shared" si="0"/>
        <v>#DIV/0!</v>
      </c>
      <c r="I16" s="27"/>
      <c r="J16" s="108"/>
      <c r="K16" s="165">
        <v>13</v>
      </c>
      <c r="L16" s="165">
        <v>13</v>
      </c>
      <c r="M16" s="165">
        <v>13</v>
      </c>
      <c r="N16" s="165">
        <v>14</v>
      </c>
      <c r="O16" s="165">
        <v>14</v>
      </c>
      <c r="P16" s="165">
        <v>14</v>
      </c>
      <c r="Q16" s="165">
        <v>14</v>
      </c>
      <c r="R16" s="165">
        <v>14</v>
      </c>
      <c r="S16" s="165">
        <v>15</v>
      </c>
      <c r="T16" s="165">
        <v>15</v>
      </c>
      <c r="U16" s="165">
        <v>15</v>
      </c>
      <c r="V16" s="165">
        <v>15</v>
      </c>
      <c r="W16" s="165">
        <v>14</v>
      </c>
      <c r="X16" s="165">
        <v>14</v>
      </c>
      <c r="Y16" s="165">
        <v>14</v>
      </c>
      <c r="Z16" s="165">
        <v>14</v>
      </c>
      <c r="AA16" s="165">
        <v>14</v>
      </c>
      <c r="AB16" s="165">
        <v>14</v>
      </c>
      <c r="AC16" s="165">
        <v>14</v>
      </c>
      <c r="AD16" s="165">
        <v>14</v>
      </c>
      <c r="AE16" s="165">
        <v>13</v>
      </c>
      <c r="AF16" s="165">
        <v>13</v>
      </c>
      <c r="AG16" s="165">
        <v>13</v>
      </c>
      <c r="AH16" s="165">
        <v>13</v>
      </c>
      <c r="AI16" s="165">
        <v>13</v>
      </c>
      <c r="AJ16" s="165">
        <v>13</v>
      </c>
      <c r="AK16" s="165">
        <v>13</v>
      </c>
      <c r="AL16" s="165">
        <v>13</v>
      </c>
      <c r="AM16" s="165">
        <v>13</v>
      </c>
      <c r="AN16" s="165">
        <v>13</v>
      </c>
      <c r="AO16" s="165">
        <v>13</v>
      </c>
      <c r="AP16" s="165">
        <v>14</v>
      </c>
      <c r="AQ16" s="165">
        <v>14</v>
      </c>
      <c r="AR16" s="165">
        <v>13</v>
      </c>
      <c r="AS16" s="165">
        <v>13</v>
      </c>
      <c r="AT16" s="165">
        <v>13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323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</row>
    <row r="17" spans="1:101" s="14" customFormat="1" ht="13.15" hidden="1" customHeight="1" x14ac:dyDescent="0.2">
      <c r="A17" s="22"/>
      <c r="B17" s="15"/>
      <c r="C17" s="66" t="s">
        <v>19</v>
      </c>
      <c r="D17" s="165">
        <v>0</v>
      </c>
      <c r="E17" s="150">
        <v>1529.38</v>
      </c>
      <c r="F17" s="152">
        <v>1231.69</v>
      </c>
      <c r="G17" s="152">
        <f>E17-F17</f>
        <v>297.69000000000005</v>
      </c>
      <c r="H17" s="27" t="e">
        <f t="shared" si="0"/>
        <v>#DIV/0!</v>
      </c>
      <c r="I17" s="27"/>
      <c r="J17" s="108"/>
      <c r="K17" s="165">
        <v>10</v>
      </c>
      <c r="L17" s="165">
        <v>10</v>
      </c>
      <c r="M17" s="165">
        <v>10</v>
      </c>
      <c r="N17" s="165">
        <v>10</v>
      </c>
      <c r="O17" s="165">
        <v>9</v>
      </c>
      <c r="P17" s="165">
        <v>9</v>
      </c>
      <c r="Q17" s="165">
        <v>9</v>
      </c>
      <c r="R17" s="165">
        <v>9</v>
      </c>
      <c r="S17" s="165">
        <v>9</v>
      </c>
      <c r="T17" s="165">
        <v>9</v>
      </c>
      <c r="U17" s="165">
        <v>9</v>
      </c>
      <c r="V17" s="165">
        <v>9</v>
      </c>
      <c r="W17" s="165">
        <v>7</v>
      </c>
      <c r="X17" s="165">
        <v>7</v>
      </c>
      <c r="Y17" s="165">
        <v>7</v>
      </c>
      <c r="Z17" s="165">
        <v>6</v>
      </c>
      <c r="AA17" s="165">
        <v>6</v>
      </c>
      <c r="AB17" s="165">
        <v>6</v>
      </c>
      <c r="AC17" s="165">
        <v>7</v>
      </c>
      <c r="AD17" s="165">
        <v>8</v>
      </c>
      <c r="AE17" s="165">
        <v>8</v>
      </c>
      <c r="AF17" s="165">
        <v>8</v>
      </c>
      <c r="AG17" s="165">
        <v>8</v>
      </c>
      <c r="AH17" s="165">
        <v>9</v>
      </c>
      <c r="AI17" s="165">
        <v>10</v>
      </c>
      <c r="AJ17" s="165">
        <v>11</v>
      </c>
      <c r="AK17" s="165">
        <v>11</v>
      </c>
      <c r="AL17" s="165">
        <v>11</v>
      </c>
      <c r="AM17" s="165">
        <v>11</v>
      </c>
      <c r="AN17" s="165">
        <v>11</v>
      </c>
      <c r="AO17" s="165">
        <v>11</v>
      </c>
      <c r="AP17" s="165">
        <v>11</v>
      </c>
      <c r="AQ17" s="165">
        <v>11</v>
      </c>
      <c r="AR17" s="165">
        <v>13</v>
      </c>
      <c r="AS17" s="165">
        <v>14</v>
      </c>
      <c r="AT17" s="165">
        <v>14</v>
      </c>
      <c r="AU17" s="165">
        <v>0</v>
      </c>
      <c r="AV17" s="165">
        <v>0</v>
      </c>
      <c r="AW17" s="165">
        <v>0</v>
      </c>
      <c r="AX17" s="165">
        <v>0</v>
      </c>
      <c r="AY17" s="165">
        <v>0</v>
      </c>
      <c r="AZ17" s="165">
        <v>0</v>
      </c>
      <c r="BA17" s="165">
        <v>0</v>
      </c>
      <c r="BB17" s="165">
        <v>0</v>
      </c>
      <c r="BC17" s="165">
        <v>0</v>
      </c>
      <c r="BD17" s="165">
        <v>0</v>
      </c>
      <c r="BE17" s="165">
        <v>0</v>
      </c>
      <c r="BF17" s="165">
        <v>0</v>
      </c>
      <c r="BG17" s="165">
        <v>0</v>
      </c>
      <c r="BH17" s="165">
        <v>0</v>
      </c>
      <c r="BI17" s="165">
        <v>0</v>
      </c>
      <c r="BJ17" s="165">
        <v>0</v>
      </c>
      <c r="BK17" s="165">
        <v>0</v>
      </c>
      <c r="BL17" s="165">
        <v>0</v>
      </c>
      <c r="BM17" s="165">
        <v>0</v>
      </c>
      <c r="BN17" s="165">
        <v>0</v>
      </c>
      <c r="BO17" s="165">
        <v>0</v>
      </c>
      <c r="BP17" s="165">
        <v>0</v>
      </c>
      <c r="BQ17" s="165">
        <v>0</v>
      </c>
      <c r="BR17" s="165">
        <v>0</v>
      </c>
      <c r="BS17" s="165">
        <v>0</v>
      </c>
      <c r="BT17" s="165">
        <v>0</v>
      </c>
      <c r="BU17" s="165">
        <v>0</v>
      </c>
      <c r="BV17" s="165">
        <v>0</v>
      </c>
      <c r="BW17" s="165">
        <v>0</v>
      </c>
      <c r="BX17" s="165">
        <v>0</v>
      </c>
      <c r="BY17" s="165">
        <v>0</v>
      </c>
      <c r="BZ17" s="165">
        <v>0</v>
      </c>
      <c r="CA17" s="165">
        <v>0</v>
      </c>
      <c r="CB17" s="165">
        <v>0</v>
      </c>
      <c r="CC17" s="165">
        <v>0</v>
      </c>
      <c r="CD17" s="165">
        <v>0</v>
      </c>
      <c r="CE17" s="165">
        <v>0</v>
      </c>
      <c r="CF17" s="165">
        <v>0</v>
      </c>
      <c r="CG17" s="165">
        <v>0</v>
      </c>
      <c r="CH17" s="165">
        <v>0</v>
      </c>
      <c r="CI17" s="165">
        <v>0</v>
      </c>
      <c r="CJ17" s="165">
        <v>0</v>
      </c>
      <c r="CK17" s="165">
        <v>0</v>
      </c>
      <c r="CL17" s="165">
        <v>0</v>
      </c>
      <c r="CM17" s="165">
        <v>0</v>
      </c>
      <c r="CN17" s="165">
        <v>0</v>
      </c>
      <c r="CO17" s="165">
        <v>0</v>
      </c>
      <c r="CP17" s="165">
        <v>0</v>
      </c>
      <c r="CQ17" s="165">
        <v>0</v>
      </c>
      <c r="CR17" s="323">
        <v>0</v>
      </c>
      <c r="CS17" s="165">
        <v>0</v>
      </c>
      <c r="CT17" s="165">
        <v>0</v>
      </c>
      <c r="CU17" s="165">
        <v>0</v>
      </c>
      <c r="CV17" s="165">
        <v>0</v>
      </c>
      <c r="CW17" s="165">
        <v>0</v>
      </c>
    </row>
    <row r="18" spans="1:101" s="14" customFormat="1" ht="13.15" hidden="1" customHeight="1" x14ac:dyDescent="0.2">
      <c r="A18" s="20"/>
      <c r="B18" s="15"/>
      <c r="C18" s="66" t="s">
        <v>12</v>
      </c>
      <c r="D18" s="166">
        <v>0</v>
      </c>
      <c r="E18" s="151">
        <v>2548.9299999999998</v>
      </c>
      <c r="F18" s="153">
        <v>2008.72</v>
      </c>
      <c r="G18" s="153">
        <f>E18-F18</f>
        <v>540.20999999999981</v>
      </c>
      <c r="H18" s="27" t="e">
        <f t="shared" si="0"/>
        <v>#DIV/0!</v>
      </c>
      <c r="I18" s="134"/>
      <c r="J18" s="108"/>
      <c r="K18" s="166">
        <v>16</v>
      </c>
      <c r="L18" s="166">
        <v>16</v>
      </c>
      <c r="M18" s="166">
        <v>17</v>
      </c>
      <c r="N18" s="166">
        <v>15</v>
      </c>
      <c r="O18" s="166">
        <v>15</v>
      </c>
      <c r="P18" s="166">
        <v>14</v>
      </c>
      <c r="Q18" s="166">
        <v>14</v>
      </c>
      <c r="R18" s="166">
        <v>14</v>
      </c>
      <c r="S18" s="166">
        <v>14</v>
      </c>
      <c r="T18" s="166">
        <v>14</v>
      </c>
      <c r="U18" s="166">
        <v>14</v>
      </c>
      <c r="V18" s="166">
        <v>14</v>
      </c>
      <c r="W18" s="166">
        <v>12</v>
      </c>
      <c r="X18" s="166">
        <v>12</v>
      </c>
      <c r="Y18" s="166">
        <v>11</v>
      </c>
      <c r="Z18" s="166">
        <v>11</v>
      </c>
      <c r="AA18" s="166">
        <v>12</v>
      </c>
      <c r="AB18" s="166">
        <v>11</v>
      </c>
      <c r="AC18" s="166">
        <v>12</v>
      </c>
      <c r="AD18" s="166">
        <v>12</v>
      </c>
      <c r="AE18" s="166">
        <v>12</v>
      </c>
      <c r="AF18" s="166">
        <v>12</v>
      </c>
      <c r="AG18" s="166">
        <v>11</v>
      </c>
      <c r="AH18" s="166">
        <v>10</v>
      </c>
      <c r="AI18" s="166">
        <v>11</v>
      </c>
      <c r="AJ18" s="166">
        <v>10</v>
      </c>
      <c r="AK18" s="166">
        <v>10</v>
      </c>
      <c r="AL18" s="166">
        <v>10</v>
      </c>
      <c r="AM18" s="166">
        <v>10</v>
      </c>
      <c r="AN18" s="166">
        <v>9</v>
      </c>
      <c r="AO18" s="166">
        <v>9</v>
      </c>
      <c r="AP18" s="166">
        <v>9</v>
      </c>
      <c r="AQ18" s="166">
        <v>9</v>
      </c>
      <c r="AR18" s="166">
        <v>10</v>
      </c>
      <c r="AS18" s="166">
        <v>10</v>
      </c>
      <c r="AT18" s="166">
        <v>9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324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</row>
    <row r="19" spans="1:101" s="14" customFormat="1" ht="13.15" hidden="1" customHeight="1" x14ac:dyDescent="0.25">
      <c r="A19" s="20"/>
      <c r="B19" s="15"/>
      <c r="C19" s="69" t="s">
        <v>7</v>
      </c>
      <c r="D19" s="67">
        <f>SUM(D15:D18)</f>
        <v>0</v>
      </c>
      <c r="E19" s="95">
        <f>SUMPRODUCT(E15:E18,$D15:$D18)</f>
        <v>0</v>
      </c>
      <c r="F19" s="95">
        <f>SUMPRODUCT(F15:F18,$D15:$D18)</f>
        <v>0</v>
      </c>
      <c r="G19" s="95">
        <f>SUMPRODUCT(G15:G18,$D15:$D18)</f>
        <v>0</v>
      </c>
      <c r="H19" s="27" t="e">
        <f t="shared" si="0"/>
        <v>#DIV/0!</v>
      </c>
      <c r="I19" s="138"/>
      <c r="J19" s="108"/>
      <c r="K19" s="67">
        <f t="shared" ref="K19:P19" si="29">SUM(K15:K18)</f>
        <v>72</v>
      </c>
      <c r="L19" s="67">
        <f t="shared" si="29"/>
        <v>70</v>
      </c>
      <c r="M19" s="67">
        <f t="shared" si="29"/>
        <v>71</v>
      </c>
      <c r="N19" s="67">
        <f t="shared" si="29"/>
        <v>69</v>
      </c>
      <c r="O19" s="67">
        <f t="shared" si="29"/>
        <v>68</v>
      </c>
      <c r="P19" s="67">
        <f t="shared" si="29"/>
        <v>69</v>
      </c>
      <c r="Q19" s="67">
        <f t="shared" ref="Q19:V19" si="30">SUM(Q15:Q18)</f>
        <v>69</v>
      </c>
      <c r="R19" s="67">
        <f t="shared" si="30"/>
        <v>71</v>
      </c>
      <c r="S19" s="67">
        <f t="shared" si="30"/>
        <v>73</v>
      </c>
      <c r="T19" s="67">
        <f t="shared" si="30"/>
        <v>73</v>
      </c>
      <c r="U19" s="67">
        <f t="shared" si="30"/>
        <v>71</v>
      </c>
      <c r="V19" s="67">
        <f t="shared" si="30"/>
        <v>69</v>
      </c>
      <c r="W19" s="67">
        <f t="shared" ref="W19:AB19" si="31">SUM(W15:W18)</f>
        <v>72</v>
      </c>
      <c r="X19" s="67">
        <f t="shared" si="31"/>
        <v>70</v>
      </c>
      <c r="Y19" s="67">
        <f t="shared" si="31"/>
        <v>69</v>
      </c>
      <c r="Z19" s="67">
        <f t="shared" si="31"/>
        <v>70</v>
      </c>
      <c r="AA19" s="67">
        <f t="shared" si="31"/>
        <v>72</v>
      </c>
      <c r="AB19" s="67">
        <f t="shared" si="31"/>
        <v>73</v>
      </c>
      <c r="AC19" s="67">
        <f t="shared" ref="AC19:AH19" si="32">SUM(AC15:AC18)</f>
        <v>75</v>
      </c>
      <c r="AD19" s="67">
        <f t="shared" si="32"/>
        <v>76</v>
      </c>
      <c r="AE19" s="67">
        <f t="shared" si="32"/>
        <v>74</v>
      </c>
      <c r="AF19" s="67">
        <f t="shared" si="32"/>
        <v>75</v>
      </c>
      <c r="AG19" s="67">
        <f t="shared" si="32"/>
        <v>70</v>
      </c>
      <c r="AH19" s="67">
        <f t="shared" si="32"/>
        <v>70</v>
      </c>
      <c r="AI19" s="67">
        <f t="shared" ref="AI19:AN19" si="33">SUM(AI15:AI18)</f>
        <v>78</v>
      </c>
      <c r="AJ19" s="67">
        <f t="shared" si="33"/>
        <v>78</v>
      </c>
      <c r="AK19" s="67">
        <f t="shared" si="33"/>
        <v>76</v>
      </c>
      <c r="AL19" s="67">
        <f t="shared" si="33"/>
        <v>74</v>
      </c>
      <c r="AM19" s="67">
        <f t="shared" si="33"/>
        <v>73</v>
      </c>
      <c r="AN19" s="67">
        <f t="shared" si="33"/>
        <v>71</v>
      </c>
      <c r="AO19" s="67">
        <f t="shared" ref="AO19:AT19" si="34">SUM(AO15:AO18)</f>
        <v>74</v>
      </c>
      <c r="AP19" s="67">
        <f t="shared" si="34"/>
        <v>74</v>
      </c>
      <c r="AQ19" s="67">
        <f t="shared" si="34"/>
        <v>74</v>
      </c>
      <c r="AR19" s="67">
        <f t="shared" si="34"/>
        <v>75</v>
      </c>
      <c r="AS19" s="67">
        <f t="shared" si="34"/>
        <v>76</v>
      </c>
      <c r="AT19" s="67">
        <f t="shared" si="34"/>
        <v>72</v>
      </c>
      <c r="AU19" s="67">
        <f t="shared" ref="AU19:AZ19" si="35">SUM(AU15:AU18)</f>
        <v>0</v>
      </c>
      <c r="AV19" s="67">
        <f t="shared" si="35"/>
        <v>0</v>
      </c>
      <c r="AW19" s="67">
        <f t="shared" si="35"/>
        <v>0</v>
      </c>
      <c r="AX19" s="67">
        <f t="shared" si="35"/>
        <v>0</v>
      </c>
      <c r="AY19" s="67">
        <f t="shared" si="35"/>
        <v>0</v>
      </c>
      <c r="AZ19" s="67">
        <f t="shared" si="35"/>
        <v>0</v>
      </c>
      <c r="BA19" s="67">
        <f t="shared" ref="BA19:BF19" si="36">SUM(BA15:BA18)</f>
        <v>0</v>
      </c>
      <c r="BB19" s="67">
        <f t="shared" si="36"/>
        <v>0</v>
      </c>
      <c r="BC19" s="67">
        <f t="shared" si="36"/>
        <v>0</v>
      </c>
      <c r="BD19" s="67">
        <f t="shared" si="36"/>
        <v>0</v>
      </c>
      <c r="BE19" s="67">
        <f t="shared" si="36"/>
        <v>0</v>
      </c>
      <c r="BF19" s="67">
        <f t="shared" si="36"/>
        <v>0</v>
      </c>
      <c r="BG19" s="67">
        <f t="shared" ref="BG19:BL19" si="37">SUM(BG15:BG18)</f>
        <v>0</v>
      </c>
      <c r="BH19" s="67">
        <f t="shared" si="37"/>
        <v>0</v>
      </c>
      <c r="BI19" s="67">
        <f t="shared" si="37"/>
        <v>0</v>
      </c>
      <c r="BJ19" s="67">
        <f t="shared" si="37"/>
        <v>0</v>
      </c>
      <c r="BK19" s="67">
        <f t="shared" si="37"/>
        <v>0</v>
      </c>
      <c r="BL19" s="67">
        <f t="shared" si="37"/>
        <v>0</v>
      </c>
      <c r="BM19" s="67">
        <f t="shared" ref="BM19:BR19" si="38">SUM(BM15:BM18)</f>
        <v>0</v>
      </c>
      <c r="BN19" s="67">
        <f t="shared" si="38"/>
        <v>0</v>
      </c>
      <c r="BO19" s="67">
        <f t="shared" si="38"/>
        <v>0</v>
      </c>
      <c r="BP19" s="67">
        <f t="shared" si="38"/>
        <v>0</v>
      </c>
      <c r="BQ19" s="67">
        <f t="shared" si="38"/>
        <v>0</v>
      </c>
      <c r="BR19" s="67">
        <f t="shared" si="38"/>
        <v>0</v>
      </c>
      <c r="BS19" s="67">
        <f t="shared" ref="BS19:BX19" si="39">SUM(BS15:BS18)</f>
        <v>0</v>
      </c>
      <c r="BT19" s="67">
        <f t="shared" si="39"/>
        <v>0</v>
      </c>
      <c r="BU19" s="67">
        <f t="shared" si="39"/>
        <v>0</v>
      </c>
      <c r="BV19" s="67">
        <f t="shared" si="39"/>
        <v>0</v>
      </c>
      <c r="BW19" s="67">
        <f t="shared" si="39"/>
        <v>0</v>
      </c>
      <c r="BX19" s="67">
        <f t="shared" si="39"/>
        <v>0</v>
      </c>
      <c r="BY19" s="67">
        <f t="shared" ref="BY19:CD19" si="40">SUM(BY15:BY18)</f>
        <v>0</v>
      </c>
      <c r="BZ19" s="67">
        <f t="shared" si="40"/>
        <v>0</v>
      </c>
      <c r="CA19" s="67">
        <f t="shared" si="40"/>
        <v>0</v>
      </c>
      <c r="CB19" s="67">
        <f t="shared" si="40"/>
        <v>0</v>
      </c>
      <c r="CC19" s="67">
        <f t="shared" si="40"/>
        <v>0</v>
      </c>
      <c r="CD19" s="67">
        <f t="shared" si="40"/>
        <v>0</v>
      </c>
      <c r="CE19" s="67">
        <f t="shared" ref="CE19:CJ19" si="41">SUM(CE15:CE18)</f>
        <v>0</v>
      </c>
      <c r="CF19" s="67">
        <f t="shared" si="41"/>
        <v>0</v>
      </c>
      <c r="CG19" s="67">
        <f t="shared" si="41"/>
        <v>0</v>
      </c>
      <c r="CH19" s="67">
        <f t="shared" si="41"/>
        <v>0</v>
      </c>
      <c r="CI19" s="67">
        <f t="shared" si="41"/>
        <v>0</v>
      </c>
      <c r="CJ19" s="67">
        <f t="shared" si="41"/>
        <v>0</v>
      </c>
      <c r="CK19" s="67">
        <f t="shared" ref="CK19:CP19" si="42">SUM(CK15:CK18)</f>
        <v>0</v>
      </c>
      <c r="CL19" s="67">
        <f t="shared" si="42"/>
        <v>0</v>
      </c>
      <c r="CM19" s="67">
        <f t="shared" si="42"/>
        <v>0</v>
      </c>
      <c r="CN19" s="67">
        <f t="shared" si="42"/>
        <v>0</v>
      </c>
      <c r="CO19" s="67">
        <f t="shared" si="42"/>
        <v>0</v>
      </c>
      <c r="CP19" s="67">
        <f t="shared" si="42"/>
        <v>0</v>
      </c>
      <c r="CQ19" s="67">
        <f>SUM(CQ15:CQ18)</f>
        <v>0</v>
      </c>
      <c r="CR19" s="94">
        <v>0</v>
      </c>
      <c r="CS19" s="67">
        <f>SUM(CS15:CS18)</f>
        <v>0</v>
      </c>
      <c r="CT19" s="67">
        <f>SUM(CT15:CT18)</f>
        <v>0</v>
      </c>
      <c r="CU19" s="67">
        <f>SUM(CU15:CU18)</f>
        <v>0</v>
      </c>
      <c r="CV19" s="67">
        <f>SUM(CV15:CV18)</f>
        <v>0</v>
      </c>
      <c r="CW19" s="67">
        <f>SUM(CW15:CW18)</f>
        <v>0</v>
      </c>
    </row>
    <row r="20" spans="1:101" s="14" customFormat="1" ht="13.15" hidden="1" customHeight="1" x14ac:dyDescent="0.25">
      <c r="A20" s="20"/>
      <c r="B20" s="15"/>
      <c r="C20" s="12"/>
      <c r="D20" s="16"/>
      <c r="E20" s="21"/>
      <c r="F20" s="21"/>
      <c r="G20" s="21"/>
      <c r="H20" s="27" t="e">
        <f t="shared" si="0"/>
        <v>#DIV/0!</v>
      </c>
      <c r="I20" s="135"/>
      <c r="J20" s="108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">
      <c r="A21" s="64" t="s">
        <v>22</v>
      </c>
      <c r="B21" s="65" t="str">
        <f>+$B$3</f>
        <v>1/1/25 - 12/31/25</v>
      </c>
      <c r="C21" s="66" t="s">
        <v>11</v>
      </c>
      <c r="D21" s="165">
        <v>75</v>
      </c>
      <c r="E21" s="152">
        <v>518.77</v>
      </c>
      <c r="F21" s="152">
        <f>+E21-G21</f>
        <v>416.97999999999996</v>
      </c>
      <c r="G21" s="152">
        <v>101.79</v>
      </c>
      <c r="H21" s="27" t="str">
        <f>+"Total:"&amp;TEXT(E21/I21-1,"0.00%")&amp;"/ EE:"&amp;TEXT(G21/J21-1,"0.00%")</f>
        <v>Total:18.99%/ EE:0.00%</v>
      </c>
      <c r="I21" s="27">
        <f>+[2]Centinela!E21</f>
        <v>435.99</v>
      </c>
      <c r="J21" s="27">
        <f>+[2]Centinela!G21</f>
        <v>101.79</v>
      </c>
      <c r="K21" s="165">
        <v>12</v>
      </c>
      <c r="L21" s="165">
        <v>8</v>
      </c>
      <c r="M21" s="165">
        <v>9</v>
      </c>
      <c r="N21" s="165">
        <v>8</v>
      </c>
      <c r="O21" s="165">
        <v>8</v>
      </c>
      <c r="P21" s="165">
        <v>8</v>
      </c>
      <c r="Q21" s="165">
        <v>8</v>
      </c>
      <c r="R21" s="165">
        <v>8</v>
      </c>
      <c r="S21" s="165">
        <v>8</v>
      </c>
      <c r="T21" s="165">
        <v>8</v>
      </c>
      <c r="U21" s="165">
        <v>8</v>
      </c>
      <c r="V21" s="165">
        <v>11</v>
      </c>
      <c r="W21" s="165">
        <v>20</v>
      </c>
      <c r="X21" s="165">
        <v>19</v>
      </c>
      <c r="Y21" s="165">
        <v>18</v>
      </c>
      <c r="Z21" s="165">
        <v>17</v>
      </c>
      <c r="AA21" s="165">
        <v>19</v>
      </c>
      <c r="AB21" s="165">
        <v>17</v>
      </c>
      <c r="AC21" s="165">
        <v>20</v>
      </c>
      <c r="AD21" s="165">
        <v>20</v>
      </c>
      <c r="AE21" s="165">
        <v>20</v>
      </c>
      <c r="AF21" s="165">
        <v>20</v>
      </c>
      <c r="AG21" s="165">
        <v>22</v>
      </c>
      <c r="AH21" s="165">
        <v>21</v>
      </c>
      <c r="AI21" s="165">
        <v>17</v>
      </c>
      <c r="AJ21" s="165">
        <v>20</v>
      </c>
      <c r="AK21" s="165">
        <v>22</v>
      </c>
      <c r="AL21" s="165">
        <v>27</v>
      </c>
      <c r="AM21" s="165">
        <v>25</v>
      </c>
      <c r="AN21" s="165">
        <v>24</v>
      </c>
      <c r="AO21" s="165">
        <v>24</v>
      </c>
      <c r="AP21" s="165">
        <v>26</v>
      </c>
      <c r="AQ21" s="165">
        <v>25</v>
      </c>
      <c r="AR21" s="165">
        <v>23</v>
      </c>
      <c r="AS21" s="165">
        <v>23</v>
      </c>
      <c r="AT21" s="165">
        <v>24</v>
      </c>
      <c r="AU21" s="165">
        <v>44</v>
      </c>
      <c r="AV21" s="165">
        <v>46</v>
      </c>
      <c r="AW21" s="165">
        <v>47</v>
      </c>
      <c r="AX21" s="165">
        <v>50</v>
      </c>
      <c r="AY21" s="165">
        <v>50</v>
      </c>
      <c r="AZ21" s="165">
        <v>51</v>
      </c>
      <c r="BA21" s="165">
        <v>50</v>
      </c>
      <c r="BB21" s="165">
        <v>48</v>
      </c>
      <c r="BC21" s="165">
        <v>48</v>
      </c>
      <c r="BD21" s="165">
        <v>47</v>
      </c>
      <c r="BE21" s="165">
        <v>46</v>
      </c>
      <c r="BF21" s="165">
        <v>43</v>
      </c>
      <c r="BG21" s="165">
        <v>48</v>
      </c>
      <c r="BH21" s="165">
        <v>50</v>
      </c>
      <c r="BI21" s="165">
        <v>49</v>
      </c>
      <c r="BJ21" s="165">
        <v>50</v>
      </c>
      <c r="BK21" s="165">
        <v>52</v>
      </c>
      <c r="BL21" s="165">
        <v>54</v>
      </c>
      <c r="BM21" s="165">
        <v>51</v>
      </c>
      <c r="BN21" s="165">
        <v>51</v>
      </c>
      <c r="BO21" s="165">
        <v>52</v>
      </c>
      <c r="BP21" s="165">
        <v>50</v>
      </c>
      <c r="BQ21" s="165">
        <v>53</v>
      </c>
      <c r="BR21" s="165">
        <v>51</v>
      </c>
      <c r="BS21" s="165">
        <v>51</v>
      </c>
      <c r="BT21" s="165">
        <v>53</v>
      </c>
      <c r="BU21" s="165">
        <v>52</v>
      </c>
      <c r="BV21" s="165">
        <v>50</v>
      </c>
      <c r="BW21" s="165">
        <v>48</v>
      </c>
      <c r="BX21" s="165">
        <v>48</v>
      </c>
      <c r="BY21" s="165">
        <v>47</v>
      </c>
      <c r="BZ21" s="165">
        <v>49</v>
      </c>
      <c r="CA21" s="165">
        <v>45</v>
      </c>
      <c r="CB21" s="165">
        <v>44</v>
      </c>
      <c r="CC21" s="165">
        <v>46</v>
      </c>
      <c r="CD21" s="165">
        <v>47</v>
      </c>
      <c r="CE21" s="165">
        <v>60</v>
      </c>
      <c r="CF21" s="165">
        <v>63</v>
      </c>
      <c r="CG21" s="165">
        <v>62</v>
      </c>
      <c r="CH21" s="165">
        <v>60</v>
      </c>
      <c r="CI21" s="165">
        <v>60</v>
      </c>
      <c r="CJ21" s="165">
        <v>64</v>
      </c>
      <c r="CK21" s="165">
        <v>65</v>
      </c>
      <c r="CL21" s="165">
        <v>66</v>
      </c>
      <c r="CM21" s="165">
        <v>69</v>
      </c>
      <c r="CN21" s="165">
        <v>70</v>
      </c>
      <c r="CO21" s="165">
        <v>73</v>
      </c>
      <c r="CP21" s="165">
        <v>73</v>
      </c>
      <c r="CQ21" s="165">
        <v>81</v>
      </c>
      <c r="CR21" s="323">
        <v>80</v>
      </c>
      <c r="CS21" s="165">
        <v>73</v>
      </c>
      <c r="CT21" s="165">
        <v>72</v>
      </c>
      <c r="CU21" s="165">
        <v>75</v>
      </c>
      <c r="CV21" s="165">
        <v>74</v>
      </c>
      <c r="CW21" s="165">
        <v>75</v>
      </c>
    </row>
    <row r="22" spans="1:101" s="14" customFormat="1" ht="13.15" customHeight="1" x14ac:dyDescent="0.2">
      <c r="A22" s="22"/>
      <c r="B22" s="15"/>
      <c r="C22" s="66" t="s">
        <v>18</v>
      </c>
      <c r="D22" s="165">
        <v>3</v>
      </c>
      <c r="E22" s="152">
        <v>1037.57</v>
      </c>
      <c r="F22" s="152">
        <f>+E22-G22</f>
        <v>799.78</v>
      </c>
      <c r="G22" s="152">
        <v>237.79</v>
      </c>
      <c r="H22" s="27" t="str">
        <f>+"Total:"&amp;TEXT(E22/I22-1,"0.00%")&amp;"/ EE:"&amp;TEXT(G22/J22-1,"0.00%")</f>
        <v>Total:18.99%/ EE:0.00%</v>
      </c>
      <c r="I22" s="27">
        <f>+[2]Centinela!E22</f>
        <v>872</v>
      </c>
      <c r="J22" s="27">
        <f>+[2]Centinela!G22</f>
        <v>237.79</v>
      </c>
      <c r="K22" s="165">
        <v>1</v>
      </c>
      <c r="L22" s="165">
        <v>1</v>
      </c>
      <c r="M22" s="165">
        <v>1</v>
      </c>
      <c r="N22" s="165">
        <v>1</v>
      </c>
      <c r="O22" s="165">
        <v>1</v>
      </c>
      <c r="P22" s="165">
        <v>1</v>
      </c>
      <c r="Q22" s="165">
        <v>2</v>
      </c>
      <c r="R22" s="165">
        <v>2</v>
      </c>
      <c r="S22" s="165">
        <v>2</v>
      </c>
      <c r="T22" s="165">
        <v>2</v>
      </c>
      <c r="U22" s="165">
        <v>2</v>
      </c>
      <c r="V22" s="165">
        <v>2</v>
      </c>
      <c r="W22" s="165">
        <v>0</v>
      </c>
      <c r="X22" s="165">
        <v>0</v>
      </c>
      <c r="Y22" s="165">
        <v>0</v>
      </c>
      <c r="Z22" s="165">
        <v>0</v>
      </c>
      <c r="AA22" s="165">
        <v>1</v>
      </c>
      <c r="AB22" s="165">
        <v>1</v>
      </c>
      <c r="AC22" s="165">
        <v>1</v>
      </c>
      <c r="AD22" s="165">
        <v>1</v>
      </c>
      <c r="AE22" s="165">
        <v>2</v>
      </c>
      <c r="AF22" s="165">
        <v>2</v>
      </c>
      <c r="AG22" s="165">
        <v>2</v>
      </c>
      <c r="AH22" s="165">
        <v>2</v>
      </c>
      <c r="AI22" s="165">
        <v>2</v>
      </c>
      <c r="AJ22" s="165">
        <v>2</v>
      </c>
      <c r="AK22" s="165">
        <v>2</v>
      </c>
      <c r="AL22" s="165">
        <v>2</v>
      </c>
      <c r="AM22" s="165">
        <v>2</v>
      </c>
      <c r="AN22" s="165">
        <v>2</v>
      </c>
      <c r="AO22" s="165">
        <v>2</v>
      </c>
      <c r="AP22" s="165">
        <v>1</v>
      </c>
      <c r="AQ22" s="165">
        <v>1</v>
      </c>
      <c r="AR22" s="165">
        <v>1</v>
      </c>
      <c r="AS22" s="165">
        <v>1</v>
      </c>
      <c r="AT22" s="165">
        <v>1</v>
      </c>
      <c r="AU22" s="165">
        <v>4</v>
      </c>
      <c r="AV22" s="165">
        <v>4</v>
      </c>
      <c r="AW22" s="165">
        <v>4</v>
      </c>
      <c r="AX22" s="165">
        <v>3</v>
      </c>
      <c r="AY22" s="165">
        <v>3</v>
      </c>
      <c r="AZ22" s="165">
        <v>3</v>
      </c>
      <c r="BA22" s="165">
        <v>3</v>
      </c>
      <c r="BB22" s="165">
        <v>3</v>
      </c>
      <c r="BC22" s="165">
        <v>4</v>
      </c>
      <c r="BD22" s="165">
        <v>4</v>
      </c>
      <c r="BE22" s="165">
        <v>4</v>
      </c>
      <c r="BF22" s="165">
        <v>4</v>
      </c>
      <c r="BG22" s="165">
        <v>3</v>
      </c>
      <c r="BH22" s="165">
        <v>3</v>
      </c>
      <c r="BI22" s="165">
        <v>3</v>
      </c>
      <c r="BJ22" s="165">
        <v>3</v>
      </c>
      <c r="BK22" s="165">
        <v>3</v>
      </c>
      <c r="BL22" s="165">
        <v>3</v>
      </c>
      <c r="BM22" s="165">
        <v>3</v>
      </c>
      <c r="BN22" s="165">
        <v>3</v>
      </c>
      <c r="BO22" s="165">
        <v>3</v>
      </c>
      <c r="BP22" s="165">
        <v>3</v>
      </c>
      <c r="BQ22" s="165">
        <v>3</v>
      </c>
      <c r="BR22" s="165">
        <v>3</v>
      </c>
      <c r="BS22" s="165">
        <v>3</v>
      </c>
      <c r="BT22" s="165">
        <v>3</v>
      </c>
      <c r="BU22" s="165">
        <v>2</v>
      </c>
      <c r="BV22" s="165">
        <v>3</v>
      </c>
      <c r="BW22" s="165">
        <v>3</v>
      </c>
      <c r="BX22" s="165">
        <v>3</v>
      </c>
      <c r="BY22" s="165">
        <v>3</v>
      </c>
      <c r="BZ22" s="165">
        <v>3</v>
      </c>
      <c r="CA22" s="165">
        <v>3</v>
      </c>
      <c r="CB22" s="165">
        <v>4</v>
      </c>
      <c r="CC22" s="165">
        <v>4</v>
      </c>
      <c r="CD22" s="165">
        <v>3</v>
      </c>
      <c r="CE22" s="165">
        <v>2</v>
      </c>
      <c r="CF22" s="165">
        <v>2</v>
      </c>
      <c r="CG22" s="165">
        <v>1</v>
      </c>
      <c r="CH22" s="165">
        <v>1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2</v>
      </c>
      <c r="CR22" s="323">
        <v>2</v>
      </c>
      <c r="CS22" s="165">
        <v>3</v>
      </c>
      <c r="CT22" s="165">
        <v>3</v>
      </c>
      <c r="CU22" s="165">
        <v>3</v>
      </c>
      <c r="CV22" s="165">
        <v>3</v>
      </c>
      <c r="CW22" s="165">
        <v>3</v>
      </c>
    </row>
    <row r="23" spans="1:101" s="14" customFormat="1" ht="13.15" customHeight="1" x14ac:dyDescent="0.2">
      <c r="A23" s="22"/>
      <c r="B23" s="15"/>
      <c r="C23" s="66" t="s">
        <v>19</v>
      </c>
      <c r="D23" s="165">
        <v>15</v>
      </c>
      <c r="E23" s="152">
        <v>933.8</v>
      </c>
      <c r="F23" s="152">
        <f>+E23-G23</f>
        <v>735.24</v>
      </c>
      <c r="G23" s="152">
        <v>198.56</v>
      </c>
      <c r="H23" s="27" t="str">
        <f>+"Total:"&amp;TEXT(E23/I23-1,"0.00%")&amp;"/ EE:"&amp;TEXT(G23/J23-1,"0.00%")</f>
        <v>Total:18.99%/ EE:0.00%</v>
      </c>
      <c r="I23" s="27">
        <f>+[2]Centinela!E23</f>
        <v>784.79</v>
      </c>
      <c r="J23" s="27">
        <f>+[2]Centinela!G23</f>
        <v>198.56</v>
      </c>
      <c r="K23" s="165">
        <v>7</v>
      </c>
      <c r="L23" s="165">
        <v>8</v>
      </c>
      <c r="M23" s="165">
        <v>8</v>
      </c>
      <c r="N23" s="165">
        <v>7</v>
      </c>
      <c r="O23" s="165">
        <v>7</v>
      </c>
      <c r="P23" s="165">
        <v>7</v>
      </c>
      <c r="Q23" s="165">
        <v>6</v>
      </c>
      <c r="R23" s="165">
        <v>6</v>
      </c>
      <c r="S23" s="165">
        <v>8</v>
      </c>
      <c r="T23" s="165">
        <v>7</v>
      </c>
      <c r="U23" s="165">
        <v>7</v>
      </c>
      <c r="V23" s="165">
        <v>7</v>
      </c>
      <c r="W23" s="165">
        <v>6</v>
      </c>
      <c r="X23" s="165">
        <v>7</v>
      </c>
      <c r="Y23" s="165">
        <v>7</v>
      </c>
      <c r="Z23" s="165">
        <v>7</v>
      </c>
      <c r="AA23" s="165">
        <v>7</v>
      </c>
      <c r="AB23" s="165">
        <v>7</v>
      </c>
      <c r="AC23" s="165">
        <v>6</v>
      </c>
      <c r="AD23" s="165">
        <v>6</v>
      </c>
      <c r="AE23" s="165">
        <v>6</v>
      </c>
      <c r="AF23" s="165">
        <v>6</v>
      </c>
      <c r="AG23" s="165">
        <v>6</v>
      </c>
      <c r="AH23" s="165">
        <v>6</v>
      </c>
      <c r="AI23" s="165">
        <v>7</v>
      </c>
      <c r="AJ23" s="165">
        <v>7</v>
      </c>
      <c r="AK23" s="165">
        <v>6</v>
      </c>
      <c r="AL23" s="165">
        <v>7</v>
      </c>
      <c r="AM23" s="165">
        <v>7</v>
      </c>
      <c r="AN23" s="165">
        <v>7</v>
      </c>
      <c r="AO23" s="165">
        <v>7</v>
      </c>
      <c r="AP23" s="165">
        <v>8</v>
      </c>
      <c r="AQ23" s="165">
        <v>8</v>
      </c>
      <c r="AR23" s="165">
        <v>8</v>
      </c>
      <c r="AS23" s="165">
        <v>8</v>
      </c>
      <c r="AT23" s="165">
        <v>7</v>
      </c>
      <c r="AU23" s="165">
        <v>13</v>
      </c>
      <c r="AV23" s="165">
        <v>13</v>
      </c>
      <c r="AW23" s="165">
        <v>14</v>
      </c>
      <c r="AX23" s="165">
        <v>15</v>
      </c>
      <c r="AY23" s="165">
        <v>15</v>
      </c>
      <c r="AZ23" s="165">
        <v>15</v>
      </c>
      <c r="BA23" s="165">
        <v>16</v>
      </c>
      <c r="BB23" s="165">
        <v>15</v>
      </c>
      <c r="BC23" s="165">
        <v>15</v>
      </c>
      <c r="BD23" s="165">
        <v>15</v>
      </c>
      <c r="BE23" s="165">
        <v>13</v>
      </c>
      <c r="BF23" s="165">
        <v>12</v>
      </c>
      <c r="BG23" s="165">
        <v>9</v>
      </c>
      <c r="BH23" s="165">
        <v>9</v>
      </c>
      <c r="BI23" s="165">
        <v>11</v>
      </c>
      <c r="BJ23" s="165">
        <v>9</v>
      </c>
      <c r="BK23" s="165">
        <v>9</v>
      </c>
      <c r="BL23" s="165">
        <v>9</v>
      </c>
      <c r="BM23" s="165">
        <v>9</v>
      </c>
      <c r="BN23" s="165">
        <v>9</v>
      </c>
      <c r="BO23" s="165">
        <v>10</v>
      </c>
      <c r="BP23" s="165">
        <v>10</v>
      </c>
      <c r="BQ23" s="165">
        <v>10</v>
      </c>
      <c r="BR23" s="165">
        <v>10</v>
      </c>
      <c r="BS23" s="165">
        <v>10</v>
      </c>
      <c r="BT23" s="165">
        <v>10</v>
      </c>
      <c r="BU23" s="165">
        <v>7</v>
      </c>
      <c r="BV23" s="165">
        <v>10</v>
      </c>
      <c r="BW23" s="165">
        <v>6</v>
      </c>
      <c r="BX23" s="165">
        <v>5</v>
      </c>
      <c r="BY23" s="165">
        <v>5</v>
      </c>
      <c r="BZ23" s="165">
        <v>4</v>
      </c>
      <c r="CA23" s="165">
        <v>6</v>
      </c>
      <c r="CB23" s="165">
        <v>7</v>
      </c>
      <c r="CC23" s="165">
        <v>7</v>
      </c>
      <c r="CD23" s="165">
        <v>7</v>
      </c>
      <c r="CE23" s="165">
        <v>9</v>
      </c>
      <c r="CF23" s="165">
        <v>9</v>
      </c>
      <c r="CG23" s="165">
        <v>8</v>
      </c>
      <c r="CH23" s="165">
        <v>7</v>
      </c>
      <c r="CI23" s="165">
        <v>10</v>
      </c>
      <c r="CJ23" s="165">
        <v>10</v>
      </c>
      <c r="CK23" s="165">
        <v>10</v>
      </c>
      <c r="CL23" s="165">
        <v>9</v>
      </c>
      <c r="CM23" s="165">
        <v>8</v>
      </c>
      <c r="CN23" s="165">
        <v>9</v>
      </c>
      <c r="CO23" s="165">
        <v>8</v>
      </c>
      <c r="CP23" s="165">
        <v>9</v>
      </c>
      <c r="CQ23" s="165">
        <v>13</v>
      </c>
      <c r="CR23" s="323">
        <v>13</v>
      </c>
      <c r="CS23" s="165">
        <v>10</v>
      </c>
      <c r="CT23" s="165">
        <v>11</v>
      </c>
      <c r="CU23" s="165">
        <v>12</v>
      </c>
      <c r="CV23" s="165">
        <v>14</v>
      </c>
      <c r="CW23" s="165">
        <v>15</v>
      </c>
    </row>
    <row r="24" spans="1:101" s="14" customFormat="1" ht="13.15" customHeight="1" x14ac:dyDescent="0.2">
      <c r="A24" s="20"/>
      <c r="B24" s="15"/>
      <c r="C24" s="66" t="s">
        <v>12</v>
      </c>
      <c r="D24" s="166">
        <v>4</v>
      </c>
      <c r="E24" s="153">
        <v>1556.37</v>
      </c>
      <c r="F24" s="153">
        <f>+E24-G24</f>
        <v>1160.0899999999999</v>
      </c>
      <c r="G24" s="153">
        <v>396.28</v>
      </c>
      <c r="H24" s="27" t="str">
        <f>+"Total:"&amp;TEXT(E24/I24-1,"0.00%")&amp;"/ EE:"&amp;TEXT(G24/J24-1,"0.00%")</f>
        <v>Total:18.99%/ EE:0.00%</v>
      </c>
      <c r="I24" s="27">
        <f>+[2]Centinela!E24</f>
        <v>1308</v>
      </c>
      <c r="J24" s="27">
        <f>+[2]Centinela!G24</f>
        <v>396.28</v>
      </c>
      <c r="K24" s="166">
        <v>3</v>
      </c>
      <c r="L24" s="166">
        <v>3</v>
      </c>
      <c r="M24" s="166">
        <v>3</v>
      </c>
      <c r="N24" s="166">
        <v>4</v>
      </c>
      <c r="O24" s="166">
        <v>3</v>
      </c>
      <c r="P24" s="166">
        <v>3</v>
      </c>
      <c r="Q24" s="166">
        <v>3</v>
      </c>
      <c r="R24" s="166">
        <v>3</v>
      </c>
      <c r="S24" s="166">
        <v>3</v>
      </c>
      <c r="T24" s="166">
        <v>3</v>
      </c>
      <c r="U24" s="166">
        <v>3</v>
      </c>
      <c r="V24" s="166">
        <v>3</v>
      </c>
      <c r="W24" s="166">
        <v>2</v>
      </c>
      <c r="X24" s="166">
        <v>2</v>
      </c>
      <c r="Y24" s="166">
        <v>2</v>
      </c>
      <c r="Z24" s="166">
        <v>2</v>
      </c>
      <c r="AA24" s="166">
        <v>2</v>
      </c>
      <c r="AB24" s="166">
        <v>2</v>
      </c>
      <c r="AC24" s="166">
        <v>2</v>
      </c>
      <c r="AD24" s="166">
        <v>2</v>
      </c>
      <c r="AE24" s="166">
        <v>1</v>
      </c>
      <c r="AF24" s="166">
        <v>1</v>
      </c>
      <c r="AG24" s="166">
        <v>1</v>
      </c>
      <c r="AH24" s="166">
        <v>1</v>
      </c>
      <c r="AI24" s="166">
        <v>2</v>
      </c>
      <c r="AJ24" s="166">
        <v>2</v>
      </c>
      <c r="AK24" s="166">
        <v>2</v>
      </c>
      <c r="AL24" s="166">
        <v>2</v>
      </c>
      <c r="AM24" s="166">
        <v>3</v>
      </c>
      <c r="AN24" s="166">
        <v>3</v>
      </c>
      <c r="AO24" s="166">
        <v>3</v>
      </c>
      <c r="AP24" s="166">
        <v>3</v>
      </c>
      <c r="AQ24" s="166">
        <v>3</v>
      </c>
      <c r="AR24" s="166">
        <v>3</v>
      </c>
      <c r="AS24" s="166">
        <v>3</v>
      </c>
      <c r="AT24" s="166">
        <v>4</v>
      </c>
      <c r="AU24" s="166">
        <v>7</v>
      </c>
      <c r="AV24" s="166">
        <v>7</v>
      </c>
      <c r="AW24" s="166">
        <v>6</v>
      </c>
      <c r="AX24" s="166">
        <v>6</v>
      </c>
      <c r="AY24" s="166">
        <v>6</v>
      </c>
      <c r="AZ24" s="166">
        <v>6</v>
      </c>
      <c r="BA24" s="166">
        <v>6</v>
      </c>
      <c r="BB24" s="166">
        <v>6</v>
      </c>
      <c r="BC24" s="166">
        <v>6</v>
      </c>
      <c r="BD24" s="166">
        <v>6</v>
      </c>
      <c r="BE24" s="166">
        <v>6</v>
      </c>
      <c r="BF24" s="166">
        <v>6</v>
      </c>
      <c r="BG24" s="166">
        <v>6</v>
      </c>
      <c r="BH24" s="166">
        <v>6</v>
      </c>
      <c r="BI24" s="166">
        <v>6</v>
      </c>
      <c r="BJ24" s="166">
        <v>6</v>
      </c>
      <c r="BK24" s="166">
        <v>6</v>
      </c>
      <c r="BL24" s="166">
        <v>6</v>
      </c>
      <c r="BM24" s="166">
        <v>6</v>
      </c>
      <c r="BN24" s="166">
        <v>6</v>
      </c>
      <c r="BO24" s="166">
        <v>6</v>
      </c>
      <c r="BP24" s="166">
        <v>6</v>
      </c>
      <c r="BQ24" s="166">
        <v>6</v>
      </c>
      <c r="BR24" s="166">
        <v>6</v>
      </c>
      <c r="BS24" s="166">
        <v>5</v>
      </c>
      <c r="BT24" s="166">
        <v>5</v>
      </c>
      <c r="BU24" s="166">
        <v>6</v>
      </c>
      <c r="BV24" s="166">
        <v>5</v>
      </c>
      <c r="BW24" s="166">
        <v>4</v>
      </c>
      <c r="BX24" s="166">
        <v>4</v>
      </c>
      <c r="BY24" s="166">
        <v>3</v>
      </c>
      <c r="BZ24" s="166">
        <v>3</v>
      </c>
      <c r="CA24" s="166">
        <v>3</v>
      </c>
      <c r="CB24" s="166">
        <v>2</v>
      </c>
      <c r="CC24" s="166">
        <v>2</v>
      </c>
      <c r="CD24" s="166">
        <v>3</v>
      </c>
      <c r="CE24" s="166">
        <v>3</v>
      </c>
      <c r="CF24" s="166">
        <v>3</v>
      </c>
      <c r="CG24" s="166">
        <v>3</v>
      </c>
      <c r="CH24" s="166">
        <v>2</v>
      </c>
      <c r="CI24" s="166">
        <v>2</v>
      </c>
      <c r="CJ24" s="166">
        <v>2</v>
      </c>
      <c r="CK24" s="166">
        <v>2</v>
      </c>
      <c r="CL24" s="166">
        <v>2</v>
      </c>
      <c r="CM24" s="166">
        <v>2</v>
      </c>
      <c r="CN24" s="166">
        <v>2</v>
      </c>
      <c r="CO24" s="166">
        <v>2</v>
      </c>
      <c r="CP24" s="166">
        <v>2</v>
      </c>
      <c r="CQ24" s="166">
        <v>2</v>
      </c>
      <c r="CR24" s="324">
        <v>2</v>
      </c>
      <c r="CS24" s="166">
        <v>2</v>
      </c>
      <c r="CT24" s="166">
        <v>2</v>
      </c>
      <c r="CU24" s="166">
        <v>3</v>
      </c>
      <c r="CV24" s="166">
        <v>4</v>
      </c>
      <c r="CW24" s="166">
        <v>4</v>
      </c>
    </row>
    <row r="25" spans="1:101" s="14" customFormat="1" ht="13.15" customHeight="1" x14ac:dyDescent="0.25">
      <c r="A25" s="20"/>
      <c r="B25" s="15"/>
      <c r="C25" s="69" t="s">
        <v>7</v>
      </c>
      <c r="D25" s="67">
        <f>SUM(D21:D24)</f>
        <v>97</v>
      </c>
      <c r="E25" s="95">
        <f>SUMPRODUCT(E21:E24,$D21:$D24)</f>
        <v>62252.94</v>
      </c>
      <c r="F25" s="95">
        <f>SUMPRODUCT(F21:F24,$D21:$D24)</f>
        <v>49341.799999999996</v>
      </c>
      <c r="G25" s="95">
        <f>SUMPRODUCT(G21:G24,$D21:$D24)</f>
        <v>12911.14</v>
      </c>
      <c r="H25" s="138"/>
      <c r="I25" s="138"/>
      <c r="J25" s="108"/>
      <c r="K25" s="67">
        <f t="shared" ref="K25:P25" si="43">SUM(K21:K24)</f>
        <v>23</v>
      </c>
      <c r="L25" s="67">
        <f t="shared" si="43"/>
        <v>20</v>
      </c>
      <c r="M25" s="67">
        <f t="shared" si="43"/>
        <v>21</v>
      </c>
      <c r="N25" s="67">
        <f t="shared" si="43"/>
        <v>20</v>
      </c>
      <c r="O25" s="67">
        <f t="shared" si="43"/>
        <v>19</v>
      </c>
      <c r="P25" s="67">
        <f t="shared" si="43"/>
        <v>19</v>
      </c>
      <c r="Q25" s="67">
        <f t="shared" ref="Q25:V25" si="44">SUM(Q21:Q24)</f>
        <v>19</v>
      </c>
      <c r="R25" s="67">
        <f t="shared" si="44"/>
        <v>19</v>
      </c>
      <c r="S25" s="67">
        <f t="shared" si="44"/>
        <v>21</v>
      </c>
      <c r="T25" s="67">
        <f t="shared" si="44"/>
        <v>20</v>
      </c>
      <c r="U25" s="67">
        <f t="shared" si="44"/>
        <v>20</v>
      </c>
      <c r="V25" s="67">
        <f t="shared" si="44"/>
        <v>23</v>
      </c>
      <c r="W25" s="67">
        <f t="shared" ref="W25:AB25" si="45">SUM(W21:W24)</f>
        <v>28</v>
      </c>
      <c r="X25" s="67">
        <f t="shared" si="45"/>
        <v>28</v>
      </c>
      <c r="Y25" s="67">
        <f t="shared" si="45"/>
        <v>27</v>
      </c>
      <c r="Z25" s="67">
        <f t="shared" si="45"/>
        <v>26</v>
      </c>
      <c r="AA25" s="67">
        <f t="shared" si="45"/>
        <v>29</v>
      </c>
      <c r="AB25" s="67">
        <f t="shared" si="45"/>
        <v>27</v>
      </c>
      <c r="AC25" s="67">
        <f t="shared" ref="AC25:AH25" si="46">SUM(AC21:AC24)</f>
        <v>29</v>
      </c>
      <c r="AD25" s="67">
        <f t="shared" si="46"/>
        <v>29</v>
      </c>
      <c r="AE25" s="67">
        <f t="shared" si="46"/>
        <v>29</v>
      </c>
      <c r="AF25" s="67">
        <f t="shared" si="46"/>
        <v>29</v>
      </c>
      <c r="AG25" s="67">
        <f t="shared" si="46"/>
        <v>31</v>
      </c>
      <c r="AH25" s="67">
        <f t="shared" si="46"/>
        <v>30</v>
      </c>
      <c r="AI25" s="67">
        <f t="shared" ref="AI25:AN25" si="47">SUM(AI21:AI24)</f>
        <v>28</v>
      </c>
      <c r="AJ25" s="67">
        <f t="shared" si="47"/>
        <v>31</v>
      </c>
      <c r="AK25" s="67">
        <f t="shared" si="47"/>
        <v>32</v>
      </c>
      <c r="AL25" s="67">
        <f t="shared" si="47"/>
        <v>38</v>
      </c>
      <c r="AM25" s="67">
        <f t="shared" si="47"/>
        <v>37</v>
      </c>
      <c r="AN25" s="67">
        <f t="shared" si="47"/>
        <v>36</v>
      </c>
      <c r="AO25" s="67">
        <f t="shared" ref="AO25:AT25" si="48">SUM(AO21:AO24)</f>
        <v>36</v>
      </c>
      <c r="AP25" s="67">
        <f t="shared" si="48"/>
        <v>38</v>
      </c>
      <c r="AQ25" s="67">
        <f t="shared" si="48"/>
        <v>37</v>
      </c>
      <c r="AR25" s="67">
        <f t="shared" si="48"/>
        <v>35</v>
      </c>
      <c r="AS25" s="67">
        <f t="shared" si="48"/>
        <v>35</v>
      </c>
      <c r="AT25" s="67">
        <f t="shared" si="48"/>
        <v>36</v>
      </c>
      <c r="AU25" s="67">
        <f t="shared" ref="AU25:AZ25" si="49">SUM(AU21:AU24)</f>
        <v>68</v>
      </c>
      <c r="AV25" s="67">
        <f t="shared" si="49"/>
        <v>70</v>
      </c>
      <c r="AW25" s="67">
        <f t="shared" si="49"/>
        <v>71</v>
      </c>
      <c r="AX25" s="67">
        <f t="shared" si="49"/>
        <v>74</v>
      </c>
      <c r="AY25" s="67">
        <f t="shared" si="49"/>
        <v>74</v>
      </c>
      <c r="AZ25" s="67">
        <f t="shared" si="49"/>
        <v>75</v>
      </c>
      <c r="BA25" s="67">
        <f t="shared" ref="BA25:BF25" si="50">SUM(BA21:BA24)</f>
        <v>75</v>
      </c>
      <c r="BB25" s="67">
        <f t="shared" si="50"/>
        <v>72</v>
      </c>
      <c r="BC25" s="67">
        <f t="shared" si="50"/>
        <v>73</v>
      </c>
      <c r="BD25" s="67">
        <f t="shared" si="50"/>
        <v>72</v>
      </c>
      <c r="BE25" s="67">
        <f t="shared" si="50"/>
        <v>69</v>
      </c>
      <c r="BF25" s="67">
        <f t="shared" si="50"/>
        <v>65</v>
      </c>
      <c r="BG25" s="67">
        <f t="shared" ref="BG25:BL25" si="51">SUM(BG21:BG24)</f>
        <v>66</v>
      </c>
      <c r="BH25" s="67">
        <f t="shared" si="51"/>
        <v>68</v>
      </c>
      <c r="BI25" s="67">
        <f t="shared" si="51"/>
        <v>69</v>
      </c>
      <c r="BJ25" s="67">
        <f t="shared" si="51"/>
        <v>68</v>
      </c>
      <c r="BK25" s="67">
        <f t="shared" si="51"/>
        <v>70</v>
      </c>
      <c r="BL25" s="67">
        <f t="shared" si="51"/>
        <v>72</v>
      </c>
      <c r="BM25" s="67">
        <f t="shared" ref="BM25:BR25" si="52">SUM(BM21:BM24)</f>
        <v>69</v>
      </c>
      <c r="BN25" s="67">
        <f t="shared" si="52"/>
        <v>69</v>
      </c>
      <c r="BO25" s="67">
        <f t="shared" si="52"/>
        <v>71</v>
      </c>
      <c r="BP25" s="67">
        <f t="shared" si="52"/>
        <v>69</v>
      </c>
      <c r="BQ25" s="67">
        <f t="shared" si="52"/>
        <v>72</v>
      </c>
      <c r="BR25" s="67">
        <f t="shared" si="52"/>
        <v>70</v>
      </c>
      <c r="BS25" s="67">
        <f t="shared" ref="BS25:BX25" si="53">SUM(BS21:BS24)</f>
        <v>69</v>
      </c>
      <c r="BT25" s="67">
        <f t="shared" si="53"/>
        <v>71</v>
      </c>
      <c r="BU25" s="67">
        <f t="shared" si="53"/>
        <v>67</v>
      </c>
      <c r="BV25" s="67">
        <f t="shared" si="53"/>
        <v>68</v>
      </c>
      <c r="BW25" s="67">
        <f t="shared" si="53"/>
        <v>61</v>
      </c>
      <c r="BX25" s="67">
        <f t="shared" si="53"/>
        <v>60</v>
      </c>
      <c r="BY25" s="67">
        <f t="shared" ref="BY25:CD25" si="54">SUM(BY21:BY24)</f>
        <v>58</v>
      </c>
      <c r="BZ25" s="67">
        <f t="shared" si="54"/>
        <v>59</v>
      </c>
      <c r="CA25" s="67">
        <f t="shared" si="54"/>
        <v>57</v>
      </c>
      <c r="CB25" s="67">
        <f t="shared" si="54"/>
        <v>57</v>
      </c>
      <c r="CC25" s="67">
        <f t="shared" si="54"/>
        <v>59</v>
      </c>
      <c r="CD25" s="67">
        <f t="shared" si="54"/>
        <v>60</v>
      </c>
      <c r="CE25" s="67">
        <f t="shared" ref="CE25:CJ25" si="55">SUM(CE21:CE24)</f>
        <v>74</v>
      </c>
      <c r="CF25" s="67">
        <f t="shared" si="55"/>
        <v>77</v>
      </c>
      <c r="CG25" s="67">
        <f t="shared" si="55"/>
        <v>74</v>
      </c>
      <c r="CH25" s="67">
        <f t="shared" si="55"/>
        <v>70</v>
      </c>
      <c r="CI25" s="67">
        <f t="shared" si="55"/>
        <v>72</v>
      </c>
      <c r="CJ25" s="67">
        <f t="shared" si="55"/>
        <v>76</v>
      </c>
      <c r="CK25" s="67">
        <f t="shared" ref="CK25:CP25" si="56">SUM(CK21:CK24)</f>
        <v>77</v>
      </c>
      <c r="CL25" s="67">
        <f t="shared" si="56"/>
        <v>77</v>
      </c>
      <c r="CM25" s="67">
        <f t="shared" si="56"/>
        <v>79</v>
      </c>
      <c r="CN25" s="67">
        <f t="shared" si="56"/>
        <v>81</v>
      </c>
      <c r="CO25" s="67">
        <f t="shared" si="56"/>
        <v>83</v>
      </c>
      <c r="CP25" s="67">
        <f t="shared" si="56"/>
        <v>84</v>
      </c>
      <c r="CQ25" s="67">
        <f>SUM(CQ21:CQ24)</f>
        <v>98</v>
      </c>
      <c r="CR25" s="94">
        <v>97</v>
      </c>
      <c r="CS25" s="67">
        <f>SUM(CS21:CS24)</f>
        <v>88</v>
      </c>
      <c r="CT25" s="67">
        <f>SUM(CT21:CT24)</f>
        <v>88</v>
      </c>
      <c r="CU25" s="67">
        <f>SUM(CU21:CU24)</f>
        <v>93</v>
      </c>
      <c r="CV25" s="67">
        <f>SUM(CV21:CV24)</f>
        <v>95</v>
      </c>
      <c r="CW25" s="67">
        <f>SUM(CW21:CW24)</f>
        <v>97</v>
      </c>
    </row>
    <row r="26" spans="1:101" s="82" customFormat="1" ht="13.15" customHeight="1" x14ac:dyDescent="0.25">
      <c r="A26" s="76" t="s">
        <v>185</v>
      </c>
      <c r="B26" s="77"/>
      <c r="C26" s="78"/>
      <c r="D26" s="111"/>
      <c r="E26" s="80"/>
      <c r="F26" s="80"/>
      <c r="G26" s="47"/>
      <c r="H26" s="133"/>
      <c r="I26" s="133"/>
      <c r="J26" s="108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</row>
    <row r="27" spans="1:101" s="14" customFormat="1" ht="13.15" customHeight="1" x14ac:dyDescent="0.2">
      <c r="A27" s="64" t="s">
        <v>23</v>
      </c>
      <c r="B27" s="65">
        <f>Legacy!E28</f>
        <v>0</v>
      </c>
      <c r="C27" s="66" t="s">
        <v>11</v>
      </c>
      <c r="D27" s="165">
        <v>0</v>
      </c>
      <c r="E27" s="150">
        <v>671</v>
      </c>
      <c r="F27" s="152">
        <f>+E27-G27</f>
        <v>616.83000000000004</v>
      </c>
      <c r="G27" s="152">
        <v>54.17</v>
      </c>
      <c r="H27" s="27" t="e">
        <f>+"Total:"&amp;TEXT(E27/I27-1,"0.00%")&amp;"/ EE:"&amp;TEXT(G27/J27-1,"0.00%")</f>
        <v>#REF!</v>
      </c>
      <c r="I27" s="27" t="e">
        <f>+[2]Centinela!E27</f>
        <v>#REF!</v>
      </c>
      <c r="J27" s="27" t="e">
        <f>+[2]Centinela!G27</f>
        <v>#REF!</v>
      </c>
      <c r="K27" s="165">
        <v>332</v>
      </c>
      <c r="L27" s="165">
        <v>323</v>
      </c>
      <c r="M27" s="165">
        <v>325</v>
      </c>
      <c r="N27" s="165">
        <v>320</v>
      </c>
      <c r="O27" s="165">
        <v>321</v>
      </c>
      <c r="P27" s="165">
        <v>311</v>
      </c>
      <c r="Q27" s="165">
        <v>310</v>
      </c>
      <c r="R27" s="165">
        <v>315</v>
      </c>
      <c r="S27" s="165">
        <v>314</v>
      </c>
      <c r="T27" s="165">
        <v>312</v>
      </c>
      <c r="U27" s="165">
        <v>315</v>
      </c>
      <c r="V27" s="165">
        <v>316</v>
      </c>
      <c r="W27" s="165">
        <v>352</v>
      </c>
      <c r="X27" s="165">
        <v>351</v>
      </c>
      <c r="Y27" s="165">
        <v>352</v>
      </c>
      <c r="Z27" s="165">
        <v>350</v>
      </c>
      <c r="AA27" s="165">
        <v>354</v>
      </c>
      <c r="AB27" s="165">
        <v>349</v>
      </c>
      <c r="AC27" s="165">
        <v>370</v>
      </c>
      <c r="AD27" s="165">
        <v>371</v>
      </c>
      <c r="AE27" s="165">
        <v>361</v>
      </c>
      <c r="AF27" s="165">
        <v>360</v>
      </c>
      <c r="AG27" s="165">
        <v>348</v>
      </c>
      <c r="AH27" s="165">
        <v>344</v>
      </c>
      <c r="AI27" s="165">
        <v>344</v>
      </c>
      <c r="AJ27" s="165">
        <v>351</v>
      </c>
      <c r="AK27" s="165">
        <v>337</v>
      </c>
      <c r="AL27" s="165">
        <v>336</v>
      </c>
      <c r="AM27" s="165">
        <v>324</v>
      </c>
      <c r="AN27" s="165">
        <v>327</v>
      </c>
      <c r="AO27" s="165">
        <v>320</v>
      </c>
      <c r="AP27" s="165">
        <v>322</v>
      </c>
      <c r="AQ27" s="165">
        <v>321</v>
      </c>
      <c r="AR27" s="165">
        <v>319</v>
      </c>
      <c r="AS27" s="165">
        <v>306</v>
      </c>
      <c r="AT27" s="165">
        <v>308</v>
      </c>
      <c r="AU27" s="165">
        <v>413</v>
      </c>
      <c r="AV27" s="165">
        <v>410</v>
      </c>
      <c r="AW27" s="165">
        <v>386</v>
      </c>
      <c r="AX27" s="165">
        <v>387</v>
      </c>
      <c r="AY27" s="165">
        <v>392</v>
      </c>
      <c r="AZ27" s="165">
        <v>390</v>
      </c>
      <c r="BA27" s="165">
        <v>390</v>
      </c>
      <c r="BB27" s="165">
        <v>397</v>
      </c>
      <c r="BC27" s="165">
        <v>399</v>
      </c>
      <c r="BD27" s="165">
        <v>385</v>
      </c>
      <c r="BE27" s="165">
        <v>370</v>
      </c>
      <c r="BF27" s="165">
        <v>355</v>
      </c>
      <c r="BG27" s="165">
        <v>377</v>
      </c>
      <c r="BH27" s="165">
        <v>378</v>
      </c>
      <c r="BI27" s="165">
        <v>356</v>
      </c>
      <c r="BJ27" s="165">
        <v>356</v>
      </c>
      <c r="BK27" s="165">
        <v>355</v>
      </c>
      <c r="BL27" s="165">
        <v>362</v>
      </c>
      <c r="BM27" s="165">
        <v>342</v>
      </c>
      <c r="BN27" s="165">
        <v>341</v>
      </c>
      <c r="BO27" s="165">
        <v>352</v>
      </c>
      <c r="BP27" s="165">
        <v>343</v>
      </c>
      <c r="BQ27" s="165">
        <v>335</v>
      </c>
      <c r="BR27" s="165">
        <v>327</v>
      </c>
      <c r="BS27" s="165">
        <v>358</v>
      </c>
      <c r="BT27" s="165">
        <v>353</v>
      </c>
      <c r="BU27" s="165">
        <v>348</v>
      </c>
      <c r="BV27" s="165">
        <v>348</v>
      </c>
      <c r="BW27" s="165">
        <v>323</v>
      </c>
      <c r="BX27" s="165">
        <v>325</v>
      </c>
      <c r="BY27" s="165">
        <v>330</v>
      </c>
      <c r="BZ27" s="165">
        <v>333</v>
      </c>
      <c r="CA27" s="165">
        <v>332</v>
      </c>
      <c r="CB27" s="165">
        <v>1</v>
      </c>
      <c r="CC27" s="165">
        <v>1</v>
      </c>
      <c r="CD27" s="165">
        <v>1</v>
      </c>
      <c r="CE27" s="165">
        <v>1</v>
      </c>
      <c r="CF27" s="165">
        <v>1</v>
      </c>
      <c r="CG27" s="165">
        <v>1</v>
      </c>
      <c r="CH27" s="165">
        <v>1</v>
      </c>
      <c r="CI27" s="165">
        <v>1</v>
      </c>
      <c r="CJ27" s="165">
        <v>1</v>
      </c>
      <c r="CK27" s="165">
        <v>1</v>
      </c>
      <c r="CL27" s="165">
        <v>1</v>
      </c>
      <c r="CM27" s="165">
        <v>1</v>
      </c>
      <c r="CN27" s="165">
        <v>1</v>
      </c>
      <c r="CO27" s="165">
        <v>1</v>
      </c>
      <c r="CP27" s="165">
        <v>1</v>
      </c>
      <c r="CQ27" s="165">
        <v>1</v>
      </c>
      <c r="CR27" s="323">
        <v>1</v>
      </c>
      <c r="CS27" s="165">
        <v>1</v>
      </c>
      <c r="CT27" s="165">
        <v>0</v>
      </c>
      <c r="CU27" s="165">
        <v>0</v>
      </c>
      <c r="CV27" s="165">
        <v>0</v>
      </c>
      <c r="CW27" s="165">
        <v>0</v>
      </c>
    </row>
    <row r="28" spans="1:101" s="14" customFormat="1" ht="13.15" customHeight="1" x14ac:dyDescent="0.2">
      <c r="A28" s="22"/>
      <c r="B28" s="15"/>
      <c r="C28" s="66" t="s">
        <v>18</v>
      </c>
      <c r="D28" s="165">
        <v>0</v>
      </c>
      <c r="E28" s="150">
        <v>1409.16</v>
      </c>
      <c r="F28" s="152">
        <f>+E28-G28</f>
        <v>1271.75</v>
      </c>
      <c r="G28" s="152">
        <v>137.41</v>
      </c>
      <c r="H28" s="27" t="e">
        <f>+"Total:"&amp;TEXT(E28/I28-1,"0.00%")&amp;"/ EE:"&amp;TEXT(G28/J28-1,"0.00%")</f>
        <v>#REF!</v>
      </c>
      <c r="I28" s="27" t="e">
        <f>+[2]Centinela!E28</f>
        <v>#REF!</v>
      </c>
      <c r="J28" s="27" t="e">
        <f>+[2]Centinela!G28</f>
        <v>#REF!</v>
      </c>
      <c r="K28" s="165">
        <v>72</v>
      </c>
      <c r="L28" s="165">
        <v>74</v>
      </c>
      <c r="M28" s="165">
        <v>75</v>
      </c>
      <c r="N28" s="165">
        <v>78</v>
      </c>
      <c r="O28" s="165">
        <v>77</v>
      </c>
      <c r="P28" s="165">
        <v>76</v>
      </c>
      <c r="Q28" s="165">
        <v>77</v>
      </c>
      <c r="R28" s="165">
        <v>76</v>
      </c>
      <c r="S28" s="165">
        <v>78</v>
      </c>
      <c r="T28" s="165">
        <v>80</v>
      </c>
      <c r="U28" s="165">
        <v>82</v>
      </c>
      <c r="V28" s="165">
        <v>80</v>
      </c>
      <c r="W28" s="165">
        <v>78</v>
      </c>
      <c r="X28" s="165">
        <v>78</v>
      </c>
      <c r="Y28" s="165">
        <v>77</v>
      </c>
      <c r="Z28" s="165">
        <v>79</v>
      </c>
      <c r="AA28" s="165">
        <v>79</v>
      </c>
      <c r="AB28" s="165">
        <v>77</v>
      </c>
      <c r="AC28" s="165">
        <v>78</v>
      </c>
      <c r="AD28" s="165">
        <v>78</v>
      </c>
      <c r="AE28" s="165">
        <v>81</v>
      </c>
      <c r="AF28" s="165">
        <v>81</v>
      </c>
      <c r="AG28" s="165">
        <v>77</v>
      </c>
      <c r="AH28" s="165">
        <v>76</v>
      </c>
      <c r="AI28" s="165">
        <v>81</v>
      </c>
      <c r="AJ28" s="165">
        <v>83</v>
      </c>
      <c r="AK28" s="165">
        <v>84</v>
      </c>
      <c r="AL28" s="165">
        <v>84</v>
      </c>
      <c r="AM28" s="165">
        <v>82</v>
      </c>
      <c r="AN28" s="165">
        <v>83</v>
      </c>
      <c r="AO28" s="165">
        <v>83</v>
      </c>
      <c r="AP28" s="165">
        <v>83</v>
      </c>
      <c r="AQ28" s="165">
        <v>79</v>
      </c>
      <c r="AR28" s="165">
        <v>78</v>
      </c>
      <c r="AS28" s="165">
        <v>74</v>
      </c>
      <c r="AT28" s="165">
        <v>73</v>
      </c>
      <c r="AU28" s="165">
        <v>79</v>
      </c>
      <c r="AV28" s="165">
        <v>79</v>
      </c>
      <c r="AW28" s="165">
        <v>79</v>
      </c>
      <c r="AX28" s="165">
        <v>78</v>
      </c>
      <c r="AY28" s="165">
        <v>77</v>
      </c>
      <c r="AZ28" s="165">
        <v>78</v>
      </c>
      <c r="BA28" s="165">
        <v>78</v>
      </c>
      <c r="BB28" s="165">
        <v>80</v>
      </c>
      <c r="BC28" s="165">
        <v>83</v>
      </c>
      <c r="BD28" s="165">
        <v>82</v>
      </c>
      <c r="BE28" s="165">
        <v>81</v>
      </c>
      <c r="BF28" s="165">
        <v>85</v>
      </c>
      <c r="BG28" s="165">
        <v>86</v>
      </c>
      <c r="BH28" s="165">
        <v>88</v>
      </c>
      <c r="BI28" s="165">
        <v>84</v>
      </c>
      <c r="BJ28" s="165">
        <v>79</v>
      </c>
      <c r="BK28" s="165">
        <v>78</v>
      </c>
      <c r="BL28" s="165">
        <v>79</v>
      </c>
      <c r="BM28" s="165">
        <v>77</v>
      </c>
      <c r="BN28" s="165">
        <v>74</v>
      </c>
      <c r="BO28" s="165">
        <v>74</v>
      </c>
      <c r="BP28" s="165">
        <v>71</v>
      </c>
      <c r="BQ28" s="165">
        <v>73</v>
      </c>
      <c r="BR28" s="165">
        <v>74</v>
      </c>
      <c r="BS28" s="165">
        <v>71</v>
      </c>
      <c r="BT28" s="165">
        <v>72</v>
      </c>
      <c r="BU28" s="165">
        <v>71</v>
      </c>
      <c r="BV28" s="165">
        <v>70</v>
      </c>
      <c r="BW28" s="165">
        <v>68</v>
      </c>
      <c r="BX28" s="165">
        <v>71</v>
      </c>
      <c r="BY28" s="165">
        <v>68</v>
      </c>
      <c r="BZ28" s="165">
        <v>67</v>
      </c>
      <c r="CA28" s="165">
        <v>69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323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</row>
    <row r="29" spans="1:101" s="14" customFormat="1" ht="13.15" customHeight="1" x14ac:dyDescent="0.2">
      <c r="A29" s="22"/>
      <c r="B29" s="15"/>
      <c r="C29" s="66" t="s">
        <v>19</v>
      </c>
      <c r="D29" s="165">
        <v>0</v>
      </c>
      <c r="E29" s="150">
        <v>1268.22</v>
      </c>
      <c r="F29" s="152">
        <f>+E29-G29</f>
        <v>1155.79</v>
      </c>
      <c r="G29" s="152">
        <v>112.43</v>
      </c>
      <c r="H29" s="27" t="e">
        <f>+"Total:"&amp;TEXT(E29/I29-1,"0.00%")&amp;"/ EE:"&amp;TEXT(G29/J29-1,"0.00%")</f>
        <v>#REF!</v>
      </c>
      <c r="I29" s="27" t="e">
        <f>+[2]Centinela!E29</f>
        <v>#REF!</v>
      </c>
      <c r="J29" s="27" t="e">
        <f>+[2]Centinela!G29</f>
        <v>#REF!</v>
      </c>
      <c r="K29" s="165">
        <v>120</v>
      </c>
      <c r="L29" s="165">
        <v>115</v>
      </c>
      <c r="M29" s="165">
        <v>115</v>
      </c>
      <c r="N29" s="165">
        <v>114</v>
      </c>
      <c r="O29" s="165">
        <v>111</v>
      </c>
      <c r="P29" s="165">
        <v>111</v>
      </c>
      <c r="Q29" s="165">
        <v>113</v>
      </c>
      <c r="R29" s="165">
        <v>113</v>
      </c>
      <c r="S29" s="165">
        <v>112</v>
      </c>
      <c r="T29" s="165">
        <v>111</v>
      </c>
      <c r="U29" s="165">
        <v>106</v>
      </c>
      <c r="V29" s="165">
        <v>105</v>
      </c>
      <c r="W29" s="165">
        <v>101</v>
      </c>
      <c r="X29" s="165">
        <v>102</v>
      </c>
      <c r="Y29" s="165">
        <v>104</v>
      </c>
      <c r="Z29" s="165">
        <v>105</v>
      </c>
      <c r="AA29" s="165">
        <v>103</v>
      </c>
      <c r="AB29" s="165">
        <v>102</v>
      </c>
      <c r="AC29" s="165">
        <v>104</v>
      </c>
      <c r="AD29" s="165">
        <v>104</v>
      </c>
      <c r="AE29" s="165">
        <v>97</v>
      </c>
      <c r="AF29" s="165">
        <v>97</v>
      </c>
      <c r="AG29" s="165">
        <v>97</v>
      </c>
      <c r="AH29" s="165">
        <v>95</v>
      </c>
      <c r="AI29" s="165">
        <v>108</v>
      </c>
      <c r="AJ29" s="165">
        <v>105</v>
      </c>
      <c r="AK29" s="165">
        <v>109</v>
      </c>
      <c r="AL29" s="165">
        <v>107</v>
      </c>
      <c r="AM29" s="165">
        <v>106</v>
      </c>
      <c r="AN29" s="165">
        <v>107</v>
      </c>
      <c r="AO29" s="165">
        <v>106</v>
      </c>
      <c r="AP29" s="165">
        <v>103</v>
      </c>
      <c r="AQ29" s="165">
        <v>105</v>
      </c>
      <c r="AR29" s="165">
        <v>107</v>
      </c>
      <c r="AS29" s="165">
        <v>105</v>
      </c>
      <c r="AT29" s="165">
        <v>106</v>
      </c>
      <c r="AU29" s="165">
        <v>123</v>
      </c>
      <c r="AV29" s="165">
        <v>122</v>
      </c>
      <c r="AW29" s="165">
        <v>125</v>
      </c>
      <c r="AX29" s="165">
        <v>122</v>
      </c>
      <c r="AY29" s="165">
        <v>117</v>
      </c>
      <c r="AZ29" s="165">
        <v>116</v>
      </c>
      <c r="BA29" s="165">
        <v>115</v>
      </c>
      <c r="BB29" s="165">
        <v>114</v>
      </c>
      <c r="BC29" s="165">
        <v>116</v>
      </c>
      <c r="BD29" s="165">
        <v>115</v>
      </c>
      <c r="BE29" s="165">
        <v>110</v>
      </c>
      <c r="BF29" s="165">
        <v>106</v>
      </c>
      <c r="BG29" s="165">
        <v>110</v>
      </c>
      <c r="BH29" s="165">
        <v>111</v>
      </c>
      <c r="BI29" s="165">
        <v>110</v>
      </c>
      <c r="BJ29" s="165">
        <v>110</v>
      </c>
      <c r="BK29" s="165">
        <v>109</v>
      </c>
      <c r="BL29" s="165">
        <v>108</v>
      </c>
      <c r="BM29" s="165">
        <v>101</v>
      </c>
      <c r="BN29" s="165">
        <v>101</v>
      </c>
      <c r="BO29" s="165">
        <v>98</v>
      </c>
      <c r="BP29" s="165">
        <v>103</v>
      </c>
      <c r="BQ29" s="165">
        <v>99</v>
      </c>
      <c r="BR29" s="165">
        <v>93</v>
      </c>
      <c r="BS29" s="165">
        <v>110</v>
      </c>
      <c r="BT29" s="165">
        <v>104</v>
      </c>
      <c r="BU29" s="165">
        <v>100</v>
      </c>
      <c r="BV29" s="165">
        <v>105</v>
      </c>
      <c r="BW29" s="165">
        <v>96</v>
      </c>
      <c r="BX29" s="165">
        <v>95</v>
      </c>
      <c r="BY29" s="165">
        <v>99</v>
      </c>
      <c r="BZ29" s="165">
        <v>96</v>
      </c>
      <c r="CA29" s="165">
        <v>93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323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</row>
    <row r="30" spans="1:101" s="14" customFormat="1" ht="13.15" customHeight="1" x14ac:dyDescent="0.2">
      <c r="A30" s="22"/>
      <c r="B30" s="15"/>
      <c r="C30" s="66" t="s">
        <v>12</v>
      </c>
      <c r="D30" s="166">
        <v>0</v>
      </c>
      <c r="E30" s="151">
        <v>2113.73</v>
      </c>
      <c r="F30" s="153">
        <f>+E30-G30</f>
        <v>1832.66</v>
      </c>
      <c r="G30" s="153">
        <v>281.07</v>
      </c>
      <c r="H30" s="27" t="e">
        <f>+"Total:"&amp;TEXT(E30/I30-1,"0.00%")&amp;"/ EE:"&amp;TEXT(G30/J30-1,"0.00%")</f>
        <v>#REF!</v>
      </c>
      <c r="I30" s="27" t="e">
        <f>+[2]Centinela!E30</f>
        <v>#REF!</v>
      </c>
      <c r="J30" s="27" t="e">
        <f>+[2]Centinela!G30</f>
        <v>#REF!</v>
      </c>
      <c r="K30" s="166">
        <v>122</v>
      </c>
      <c r="L30" s="166">
        <v>121</v>
      </c>
      <c r="M30" s="166">
        <v>118</v>
      </c>
      <c r="N30" s="166">
        <v>119</v>
      </c>
      <c r="O30" s="166">
        <v>117</v>
      </c>
      <c r="P30" s="166">
        <v>117</v>
      </c>
      <c r="Q30" s="166">
        <v>117</v>
      </c>
      <c r="R30" s="166">
        <v>115</v>
      </c>
      <c r="S30" s="166">
        <v>112</v>
      </c>
      <c r="T30" s="166">
        <v>110</v>
      </c>
      <c r="U30" s="166">
        <v>108</v>
      </c>
      <c r="V30" s="166">
        <v>106</v>
      </c>
      <c r="W30" s="166">
        <v>100</v>
      </c>
      <c r="X30" s="166">
        <v>101</v>
      </c>
      <c r="Y30" s="166">
        <v>100</v>
      </c>
      <c r="Z30" s="166">
        <v>98</v>
      </c>
      <c r="AA30" s="166">
        <v>100</v>
      </c>
      <c r="AB30" s="166">
        <v>98</v>
      </c>
      <c r="AC30" s="166">
        <v>102</v>
      </c>
      <c r="AD30" s="166">
        <v>101</v>
      </c>
      <c r="AE30" s="166">
        <v>96</v>
      </c>
      <c r="AF30" s="166">
        <v>96</v>
      </c>
      <c r="AG30" s="166">
        <v>93</v>
      </c>
      <c r="AH30" s="166">
        <v>93</v>
      </c>
      <c r="AI30" s="166">
        <v>98</v>
      </c>
      <c r="AJ30" s="166">
        <v>94</v>
      </c>
      <c r="AK30" s="166">
        <v>92</v>
      </c>
      <c r="AL30" s="166">
        <v>92</v>
      </c>
      <c r="AM30" s="166">
        <v>92</v>
      </c>
      <c r="AN30" s="166">
        <v>91</v>
      </c>
      <c r="AO30" s="166">
        <v>90</v>
      </c>
      <c r="AP30" s="166">
        <v>87</v>
      </c>
      <c r="AQ30" s="166">
        <v>90</v>
      </c>
      <c r="AR30" s="166">
        <v>89</v>
      </c>
      <c r="AS30" s="166">
        <v>89</v>
      </c>
      <c r="AT30" s="166">
        <v>88</v>
      </c>
      <c r="AU30" s="166">
        <v>96</v>
      </c>
      <c r="AV30" s="166">
        <v>97</v>
      </c>
      <c r="AW30" s="166">
        <v>98</v>
      </c>
      <c r="AX30" s="166">
        <v>103</v>
      </c>
      <c r="AY30" s="166">
        <v>104</v>
      </c>
      <c r="AZ30" s="166">
        <v>101</v>
      </c>
      <c r="BA30" s="166">
        <v>99</v>
      </c>
      <c r="BB30" s="166">
        <v>100</v>
      </c>
      <c r="BC30" s="166">
        <v>96</v>
      </c>
      <c r="BD30" s="166">
        <v>94</v>
      </c>
      <c r="BE30" s="166">
        <v>93</v>
      </c>
      <c r="BF30" s="166">
        <v>95</v>
      </c>
      <c r="BG30" s="166">
        <v>98</v>
      </c>
      <c r="BH30" s="166">
        <v>98</v>
      </c>
      <c r="BI30" s="166">
        <v>96</v>
      </c>
      <c r="BJ30" s="166">
        <v>94</v>
      </c>
      <c r="BK30" s="166">
        <v>94</v>
      </c>
      <c r="BL30" s="166">
        <v>93</v>
      </c>
      <c r="BM30" s="166">
        <v>88</v>
      </c>
      <c r="BN30" s="166">
        <v>84</v>
      </c>
      <c r="BO30" s="166">
        <v>82</v>
      </c>
      <c r="BP30" s="166">
        <v>80</v>
      </c>
      <c r="BQ30" s="166">
        <v>81</v>
      </c>
      <c r="BR30" s="166">
        <v>78</v>
      </c>
      <c r="BS30" s="166">
        <v>77</v>
      </c>
      <c r="BT30" s="166">
        <v>77</v>
      </c>
      <c r="BU30" s="166">
        <v>78</v>
      </c>
      <c r="BV30" s="166">
        <v>79</v>
      </c>
      <c r="BW30" s="166">
        <v>76</v>
      </c>
      <c r="BX30" s="166">
        <v>76</v>
      </c>
      <c r="BY30" s="166">
        <v>74</v>
      </c>
      <c r="BZ30" s="166">
        <v>73</v>
      </c>
      <c r="CA30" s="166">
        <v>78</v>
      </c>
      <c r="CB30" s="166">
        <v>0</v>
      </c>
      <c r="CC30" s="166">
        <v>0</v>
      </c>
      <c r="CD30" s="166">
        <v>0</v>
      </c>
      <c r="CE30" s="166">
        <v>0</v>
      </c>
      <c r="CF30" s="166">
        <v>0</v>
      </c>
      <c r="CG30" s="166">
        <v>0</v>
      </c>
      <c r="CH30" s="166">
        <v>0</v>
      </c>
      <c r="CI30" s="166">
        <v>0</v>
      </c>
      <c r="CJ30" s="166">
        <v>0</v>
      </c>
      <c r="CK30" s="166">
        <v>0</v>
      </c>
      <c r="CL30" s="166">
        <v>0</v>
      </c>
      <c r="CM30" s="166">
        <v>0</v>
      </c>
      <c r="CN30" s="166">
        <v>0</v>
      </c>
      <c r="CO30" s="166">
        <v>0</v>
      </c>
      <c r="CP30" s="166">
        <v>0</v>
      </c>
      <c r="CQ30" s="166">
        <v>0</v>
      </c>
      <c r="CR30" s="324">
        <v>0</v>
      </c>
      <c r="CS30" s="166">
        <v>0</v>
      </c>
      <c r="CT30" s="166">
        <v>0</v>
      </c>
      <c r="CU30" s="166">
        <v>0</v>
      </c>
      <c r="CV30" s="166">
        <v>0</v>
      </c>
      <c r="CW30" s="166">
        <v>0</v>
      </c>
    </row>
    <row r="31" spans="1:101" s="14" customFormat="1" ht="13.15" customHeight="1" x14ac:dyDescent="0.25">
      <c r="A31" s="20"/>
      <c r="B31" s="15"/>
      <c r="C31" s="69" t="s">
        <v>7</v>
      </c>
      <c r="D31" s="67">
        <f>SUM(D27:D30)</f>
        <v>0</v>
      </c>
      <c r="E31" s="70">
        <f>SUMPRODUCT(E27:E30,$D27:$D30)</f>
        <v>0</v>
      </c>
      <c r="F31" s="70">
        <f>SUMPRODUCT(F27:F30,$D27:$D30)</f>
        <v>0</v>
      </c>
      <c r="G31" s="70">
        <f>SUMPRODUCT(G27:G30,$D27:$D30)</f>
        <v>0</v>
      </c>
      <c r="H31" s="27"/>
      <c r="I31" s="34"/>
      <c r="J31" s="108"/>
      <c r="K31" s="67">
        <f t="shared" ref="K31:BV31" si="57">SUM(K27:K30)</f>
        <v>646</v>
      </c>
      <c r="L31" s="67">
        <f t="shared" si="57"/>
        <v>633</v>
      </c>
      <c r="M31" s="67">
        <f t="shared" si="57"/>
        <v>633</v>
      </c>
      <c r="N31" s="67">
        <f t="shared" si="57"/>
        <v>631</v>
      </c>
      <c r="O31" s="67">
        <f t="shared" si="57"/>
        <v>626</v>
      </c>
      <c r="P31" s="67">
        <f t="shared" si="57"/>
        <v>615</v>
      </c>
      <c r="Q31" s="67">
        <f t="shared" si="57"/>
        <v>617</v>
      </c>
      <c r="R31" s="67">
        <f t="shared" si="57"/>
        <v>619</v>
      </c>
      <c r="S31" s="67">
        <f t="shared" si="57"/>
        <v>616</v>
      </c>
      <c r="T31" s="67">
        <f t="shared" si="57"/>
        <v>613</v>
      </c>
      <c r="U31" s="67">
        <f t="shared" si="57"/>
        <v>611</v>
      </c>
      <c r="V31" s="67">
        <f t="shared" si="57"/>
        <v>607</v>
      </c>
      <c r="W31" s="67">
        <f t="shared" si="57"/>
        <v>631</v>
      </c>
      <c r="X31" s="67">
        <f t="shared" si="57"/>
        <v>632</v>
      </c>
      <c r="Y31" s="67">
        <f t="shared" si="57"/>
        <v>633</v>
      </c>
      <c r="Z31" s="67">
        <f t="shared" si="57"/>
        <v>632</v>
      </c>
      <c r="AA31" s="67">
        <f t="shared" si="57"/>
        <v>636</v>
      </c>
      <c r="AB31" s="67">
        <f t="shared" si="57"/>
        <v>626</v>
      </c>
      <c r="AC31" s="67">
        <f t="shared" si="57"/>
        <v>654</v>
      </c>
      <c r="AD31" s="67">
        <f t="shared" si="57"/>
        <v>654</v>
      </c>
      <c r="AE31" s="67">
        <f t="shared" si="57"/>
        <v>635</v>
      </c>
      <c r="AF31" s="67">
        <f t="shared" si="57"/>
        <v>634</v>
      </c>
      <c r="AG31" s="67">
        <f t="shared" si="57"/>
        <v>615</v>
      </c>
      <c r="AH31" s="67">
        <f t="shared" si="57"/>
        <v>608</v>
      </c>
      <c r="AI31" s="67">
        <f t="shared" si="57"/>
        <v>631</v>
      </c>
      <c r="AJ31" s="67">
        <f t="shared" si="57"/>
        <v>633</v>
      </c>
      <c r="AK31" s="67">
        <f t="shared" si="57"/>
        <v>622</v>
      </c>
      <c r="AL31" s="67">
        <f t="shared" si="57"/>
        <v>619</v>
      </c>
      <c r="AM31" s="67">
        <f t="shared" si="57"/>
        <v>604</v>
      </c>
      <c r="AN31" s="67">
        <f t="shared" si="57"/>
        <v>608</v>
      </c>
      <c r="AO31" s="67">
        <f t="shared" si="57"/>
        <v>599</v>
      </c>
      <c r="AP31" s="67">
        <f t="shared" si="57"/>
        <v>595</v>
      </c>
      <c r="AQ31" s="67">
        <f t="shared" si="57"/>
        <v>595</v>
      </c>
      <c r="AR31" s="67">
        <f t="shared" si="57"/>
        <v>593</v>
      </c>
      <c r="AS31" s="67">
        <f t="shared" si="57"/>
        <v>574</v>
      </c>
      <c r="AT31" s="67">
        <f t="shared" si="57"/>
        <v>575</v>
      </c>
      <c r="AU31" s="67">
        <f t="shared" si="57"/>
        <v>711</v>
      </c>
      <c r="AV31" s="67">
        <f t="shared" si="57"/>
        <v>708</v>
      </c>
      <c r="AW31" s="67">
        <f t="shared" si="57"/>
        <v>688</v>
      </c>
      <c r="AX31" s="67">
        <f t="shared" si="57"/>
        <v>690</v>
      </c>
      <c r="AY31" s="67">
        <f t="shared" si="57"/>
        <v>690</v>
      </c>
      <c r="AZ31" s="67">
        <f t="shared" si="57"/>
        <v>685</v>
      </c>
      <c r="BA31" s="67">
        <f t="shared" si="57"/>
        <v>682</v>
      </c>
      <c r="BB31" s="67">
        <f t="shared" si="57"/>
        <v>691</v>
      </c>
      <c r="BC31" s="67">
        <f t="shared" si="57"/>
        <v>694</v>
      </c>
      <c r="BD31" s="67">
        <f t="shared" si="57"/>
        <v>676</v>
      </c>
      <c r="BE31" s="67">
        <f t="shared" si="57"/>
        <v>654</v>
      </c>
      <c r="BF31" s="67">
        <f t="shared" si="57"/>
        <v>641</v>
      </c>
      <c r="BG31" s="67">
        <f t="shared" si="57"/>
        <v>671</v>
      </c>
      <c r="BH31" s="67">
        <f t="shared" si="57"/>
        <v>675</v>
      </c>
      <c r="BI31" s="67">
        <f t="shared" si="57"/>
        <v>646</v>
      </c>
      <c r="BJ31" s="67">
        <f t="shared" si="57"/>
        <v>639</v>
      </c>
      <c r="BK31" s="67">
        <f t="shared" si="57"/>
        <v>636</v>
      </c>
      <c r="BL31" s="67">
        <f t="shared" si="57"/>
        <v>642</v>
      </c>
      <c r="BM31" s="67">
        <f t="shared" si="57"/>
        <v>608</v>
      </c>
      <c r="BN31" s="67">
        <f t="shared" si="57"/>
        <v>600</v>
      </c>
      <c r="BO31" s="67">
        <f t="shared" si="57"/>
        <v>606</v>
      </c>
      <c r="BP31" s="67">
        <f t="shared" si="57"/>
        <v>597</v>
      </c>
      <c r="BQ31" s="67">
        <f t="shared" si="57"/>
        <v>588</v>
      </c>
      <c r="BR31" s="67">
        <f t="shared" si="57"/>
        <v>572</v>
      </c>
      <c r="BS31" s="67">
        <f t="shared" si="57"/>
        <v>616</v>
      </c>
      <c r="BT31" s="67">
        <f t="shared" si="57"/>
        <v>606</v>
      </c>
      <c r="BU31" s="67">
        <f t="shared" si="57"/>
        <v>597</v>
      </c>
      <c r="BV31" s="67">
        <f t="shared" si="57"/>
        <v>602</v>
      </c>
      <c r="BW31" s="67">
        <f>SUM(BW27:BW30)</f>
        <v>563</v>
      </c>
      <c r="BX31" s="67">
        <f>SUM(BX27:BX30)</f>
        <v>567</v>
      </c>
      <c r="BY31" s="67">
        <f t="shared" ref="BY31:CD31" si="58">SUM(BY27:BY30)</f>
        <v>571</v>
      </c>
      <c r="BZ31" s="67">
        <f t="shared" si="58"/>
        <v>569</v>
      </c>
      <c r="CA31" s="67">
        <f t="shared" si="58"/>
        <v>572</v>
      </c>
      <c r="CB31" s="67">
        <f t="shared" si="58"/>
        <v>1</v>
      </c>
      <c r="CC31" s="67">
        <f t="shared" si="58"/>
        <v>1</v>
      </c>
      <c r="CD31" s="67">
        <f t="shared" si="58"/>
        <v>1</v>
      </c>
      <c r="CE31" s="67">
        <f t="shared" ref="CE31:CJ31" si="59">SUM(CE27:CE30)</f>
        <v>1</v>
      </c>
      <c r="CF31" s="67">
        <f t="shared" si="59"/>
        <v>1</v>
      </c>
      <c r="CG31" s="67">
        <f t="shared" si="59"/>
        <v>1</v>
      </c>
      <c r="CH31" s="67">
        <f t="shared" si="59"/>
        <v>1</v>
      </c>
      <c r="CI31" s="67">
        <f t="shared" si="59"/>
        <v>1</v>
      </c>
      <c r="CJ31" s="67">
        <f t="shared" si="59"/>
        <v>1</v>
      </c>
      <c r="CK31" s="67">
        <f t="shared" ref="CK31:CP31" si="60">SUM(CK27:CK30)</f>
        <v>1</v>
      </c>
      <c r="CL31" s="67">
        <f t="shared" si="60"/>
        <v>1</v>
      </c>
      <c r="CM31" s="67">
        <f t="shared" si="60"/>
        <v>1</v>
      </c>
      <c r="CN31" s="67">
        <f t="shared" si="60"/>
        <v>1</v>
      </c>
      <c r="CO31" s="67">
        <f t="shared" si="60"/>
        <v>1</v>
      </c>
      <c r="CP31" s="67">
        <f t="shared" si="60"/>
        <v>1</v>
      </c>
      <c r="CQ31" s="67">
        <f>SUM(CQ27:CQ30)</f>
        <v>1</v>
      </c>
      <c r="CR31" s="94">
        <v>1</v>
      </c>
      <c r="CS31" s="67">
        <f>SUM(CS27:CS30)</f>
        <v>1</v>
      </c>
      <c r="CT31" s="67">
        <f>SUM(CT27:CT30)</f>
        <v>0</v>
      </c>
      <c r="CU31" s="67">
        <f>SUM(CU27:CU30)</f>
        <v>0</v>
      </c>
      <c r="CV31" s="67">
        <f>SUM(CV27:CV30)</f>
        <v>0</v>
      </c>
      <c r="CW31" s="67">
        <f>SUM(CW27:CW30)</f>
        <v>0</v>
      </c>
    </row>
    <row r="32" spans="1:101" s="14" customFormat="1" ht="13.15" hidden="1" customHeight="1" x14ac:dyDescent="0.25">
      <c r="A32" s="20"/>
      <c r="B32" s="15"/>
      <c r="C32" s="12"/>
      <c r="D32" s="16"/>
      <c r="E32" s="21"/>
      <c r="F32" s="21"/>
      <c r="G32" s="21"/>
      <c r="H32" s="27"/>
      <c r="I32" s="135"/>
      <c r="J32" s="108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</row>
    <row r="33" spans="1:101" s="14" customFormat="1" ht="13.15" hidden="1" customHeight="1" x14ac:dyDescent="0.2">
      <c r="A33" s="64" t="s">
        <v>59</v>
      </c>
      <c r="B33" s="65" t="str">
        <f>+$B$3</f>
        <v>1/1/25 - 12/31/25</v>
      </c>
      <c r="C33" s="66" t="s">
        <v>11</v>
      </c>
      <c r="D33" s="165">
        <v>0</v>
      </c>
      <c r="E33" s="157">
        <v>1167.1099999999999</v>
      </c>
      <c r="F33" s="154">
        <v>799.61</v>
      </c>
      <c r="G33" s="158">
        <f>E33-F33</f>
        <v>367.49999999999989</v>
      </c>
      <c r="H33" s="27" t="e">
        <f t="shared" ref="H33:H44" si="61">+"Total:"&amp;TEXT(E33/I33-1,"0.00%")&amp;"/ EE:"&amp;TEXT(G33/J33-1,"0.00%")</f>
        <v>#DIV/0!</v>
      </c>
      <c r="I33" s="264"/>
      <c r="J33" s="109"/>
      <c r="K33" s="165">
        <v>29</v>
      </c>
      <c r="L33" s="165">
        <v>27</v>
      </c>
      <c r="M33" s="165">
        <v>28</v>
      </c>
      <c r="N33" s="165">
        <v>27</v>
      </c>
      <c r="O33" s="165">
        <v>29</v>
      </c>
      <c r="P33" s="165">
        <v>31</v>
      </c>
      <c r="Q33" s="165">
        <v>31</v>
      </c>
      <c r="R33" s="165">
        <v>30</v>
      </c>
      <c r="S33" s="165">
        <v>30</v>
      </c>
      <c r="T33" s="165">
        <v>29</v>
      </c>
      <c r="U33" s="165">
        <v>29</v>
      </c>
      <c r="V33" s="165">
        <v>29</v>
      </c>
      <c r="W33" s="165">
        <v>38</v>
      </c>
      <c r="X33" s="165">
        <v>38</v>
      </c>
      <c r="Y33" s="165">
        <v>37</v>
      </c>
      <c r="Z33" s="165">
        <v>37</v>
      </c>
      <c r="AA33" s="165">
        <v>39</v>
      </c>
      <c r="AB33" s="165">
        <v>39</v>
      </c>
      <c r="AC33" s="165">
        <v>42</v>
      </c>
      <c r="AD33" s="165">
        <v>45</v>
      </c>
      <c r="AE33" s="165">
        <v>44</v>
      </c>
      <c r="AF33" s="165">
        <v>44</v>
      </c>
      <c r="AG33" s="165">
        <v>41</v>
      </c>
      <c r="AH33" s="165">
        <v>42</v>
      </c>
      <c r="AI33" s="165">
        <v>46</v>
      </c>
      <c r="AJ33" s="165">
        <v>48</v>
      </c>
      <c r="AK33" s="165">
        <v>46</v>
      </c>
      <c r="AL33" s="165">
        <v>45</v>
      </c>
      <c r="AM33" s="165">
        <v>46</v>
      </c>
      <c r="AN33" s="165">
        <v>44</v>
      </c>
      <c r="AO33" s="165">
        <v>44</v>
      </c>
      <c r="AP33" s="165">
        <v>43</v>
      </c>
      <c r="AQ33" s="165">
        <v>42</v>
      </c>
      <c r="AR33" s="165">
        <v>41</v>
      </c>
      <c r="AS33" s="165">
        <v>41</v>
      </c>
      <c r="AT33" s="165">
        <v>41</v>
      </c>
      <c r="AU33" s="165">
        <v>1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323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</row>
    <row r="34" spans="1:101" s="14" customFormat="1" ht="13.15" hidden="1" customHeight="1" x14ac:dyDescent="0.2">
      <c r="A34" s="22"/>
      <c r="B34" s="15"/>
      <c r="C34" s="66" t="s">
        <v>18</v>
      </c>
      <c r="D34" s="165">
        <v>0</v>
      </c>
      <c r="E34" s="157">
        <v>2334.2600000000002</v>
      </c>
      <c r="F34" s="154">
        <v>1595.58</v>
      </c>
      <c r="G34" s="158">
        <f>E34-F34</f>
        <v>738.68000000000029</v>
      </c>
      <c r="H34" s="27" t="e">
        <f t="shared" si="61"/>
        <v>#DIV/0!</v>
      </c>
      <c r="I34" s="264"/>
      <c r="J34" s="108"/>
      <c r="K34" s="165">
        <v>10</v>
      </c>
      <c r="L34" s="165">
        <v>9</v>
      </c>
      <c r="M34" s="165">
        <v>8</v>
      </c>
      <c r="N34" s="165">
        <v>7</v>
      </c>
      <c r="O34" s="165">
        <v>7</v>
      </c>
      <c r="P34" s="165">
        <v>7</v>
      </c>
      <c r="Q34" s="165">
        <v>7</v>
      </c>
      <c r="R34" s="165">
        <v>7</v>
      </c>
      <c r="S34" s="165">
        <v>7</v>
      </c>
      <c r="T34" s="165">
        <v>7</v>
      </c>
      <c r="U34" s="165">
        <v>7</v>
      </c>
      <c r="V34" s="165">
        <v>7</v>
      </c>
      <c r="W34" s="165">
        <v>7</v>
      </c>
      <c r="X34" s="165">
        <v>7</v>
      </c>
      <c r="Y34" s="165">
        <v>7</v>
      </c>
      <c r="Z34" s="165">
        <v>6</v>
      </c>
      <c r="AA34" s="165">
        <v>8</v>
      </c>
      <c r="AB34" s="165">
        <v>8</v>
      </c>
      <c r="AC34" s="165">
        <v>9</v>
      </c>
      <c r="AD34" s="165">
        <v>9</v>
      </c>
      <c r="AE34" s="165">
        <v>9</v>
      </c>
      <c r="AF34" s="165">
        <v>9</v>
      </c>
      <c r="AG34" s="165">
        <v>8</v>
      </c>
      <c r="AH34" s="165">
        <v>8</v>
      </c>
      <c r="AI34" s="165">
        <v>8</v>
      </c>
      <c r="AJ34" s="165">
        <v>7</v>
      </c>
      <c r="AK34" s="165">
        <v>7</v>
      </c>
      <c r="AL34" s="165">
        <v>8</v>
      </c>
      <c r="AM34" s="165">
        <v>8</v>
      </c>
      <c r="AN34" s="165">
        <v>8</v>
      </c>
      <c r="AO34" s="165">
        <v>7</v>
      </c>
      <c r="AP34" s="165">
        <v>8</v>
      </c>
      <c r="AQ34" s="165">
        <v>7</v>
      </c>
      <c r="AR34" s="165">
        <v>7</v>
      </c>
      <c r="AS34" s="165">
        <v>7</v>
      </c>
      <c r="AT34" s="165">
        <v>7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323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</row>
    <row r="35" spans="1:101" s="14" customFormat="1" ht="13.15" hidden="1" customHeight="1" x14ac:dyDescent="0.2">
      <c r="A35" s="22"/>
      <c r="B35" s="15"/>
      <c r="C35" s="66" t="s">
        <v>19</v>
      </c>
      <c r="D35" s="165">
        <v>0</v>
      </c>
      <c r="E35" s="150">
        <v>2100.8200000000002</v>
      </c>
      <c r="F35" s="152">
        <v>1459.15</v>
      </c>
      <c r="G35" s="152">
        <f>E35-F35</f>
        <v>641.67000000000007</v>
      </c>
      <c r="H35" s="27" t="e">
        <f t="shared" si="61"/>
        <v>#DIV/0!</v>
      </c>
      <c r="I35" s="27"/>
      <c r="J35" s="108"/>
      <c r="K35" s="165">
        <v>11</v>
      </c>
      <c r="L35" s="165">
        <v>11</v>
      </c>
      <c r="M35" s="165">
        <v>10</v>
      </c>
      <c r="N35" s="165">
        <v>11</v>
      </c>
      <c r="O35" s="165">
        <v>10</v>
      </c>
      <c r="P35" s="165">
        <v>9</v>
      </c>
      <c r="Q35" s="165">
        <v>9</v>
      </c>
      <c r="R35" s="165">
        <v>8</v>
      </c>
      <c r="S35" s="165">
        <v>8</v>
      </c>
      <c r="T35" s="165">
        <v>8</v>
      </c>
      <c r="U35" s="165">
        <v>8</v>
      </c>
      <c r="V35" s="165">
        <v>8</v>
      </c>
      <c r="W35" s="165">
        <v>7</v>
      </c>
      <c r="X35" s="165">
        <v>7</v>
      </c>
      <c r="Y35" s="165">
        <v>7</v>
      </c>
      <c r="Z35" s="165">
        <v>8</v>
      </c>
      <c r="AA35" s="165">
        <v>8</v>
      </c>
      <c r="AB35" s="165">
        <v>9</v>
      </c>
      <c r="AC35" s="165">
        <v>10</v>
      </c>
      <c r="AD35" s="165">
        <v>10</v>
      </c>
      <c r="AE35" s="165">
        <v>9</v>
      </c>
      <c r="AF35" s="165">
        <v>9</v>
      </c>
      <c r="AG35" s="165">
        <v>9</v>
      </c>
      <c r="AH35" s="165">
        <v>9</v>
      </c>
      <c r="AI35" s="165">
        <v>10</v>
      </c>
      <c r="AJ35" s="165">
        <v>10</v>
      </c>
      <c r="AK35" s="165">
        <v>11</v>
      </c>
      <c r="AL35" s="165">
        <v>10</v>
      </c>
      <c r="AM35" s="165">
        <v>11</v>
      </c>
      <c r="AN35" s="165">
        <v>12</v>
      </c>
      <c r="AO35" s="165">
        <v>11</v>
      </c>
      <c r="AP35" s="165">
        <v>11</v>
      </c>
      <c r="AQ35" s="165">
        <v>11</v>
      </c>
      <c r="AR35" s="165">
        <v>11</v>
      </c>
      <c r="AS35" s="165">
        <v>9</v>
      </c>
      <c r="AT35" s="165">
        <v>9</v>
      </c>
      <c r="AU35" s="165">
        <v>1</v>
      </c>
      <c r="AV35" s="165">
        <v>0</v>
      </c>
      <c r="AW35" s="165">
        <v>0</v>
      </c>
      <c r="AX35" s="165">
        <v>0</v>
      </c>
      <c r="AY35" s="165">
        <v>0</v>
      </c>
      <c r="AZ35" s="165">
        <v>0</v>
      </c>
      <c r="BA35" s="165">
        <v>0</v>
      </c>
      <c r="BB35" s="165">
        <v>0</v>
      </c>
      <c r="BC35" s="165">
        <v>0</v>
      </c>
      <c r="BD35" s="165">
        <v>0</v>
      </c>
      <c r="BE35" s="165">
        <v>0</v>
      </c>
      <c r="BF35" s="165">
        <v>0</v>
      </c>
      <c r="BG35" s="165">
        <v>0</v>
      </c>
      <c r="BH35" s="165">
        <v>0</v>
      </c>
      <c r="BI35" s="165">
        <v>0</v>
      </c>
      <c r="BJ35" s="165">
        <v>0</v>
      </c>
      <c r="BK35" s="165">
        <v>0</v>
      </c>
      <c r="BL35" s="165">
        <v>0</v>
      </c>
      <c r="BM35" s="165">
        <v>0</v>
      </c>
      <c r="BN35" s="165">
        <v>0</v>
      </c>
      <c r="BO35" s="165">
        <v>0</v>
      </c>
      <c r="BP35" s="165">
        <v>0</v>
      </c>
      <c r="BQ35" s="165">
        <v>0</v>
      </c>
      <c r="BR35" s="165">
        <v>0</v>
      </c>
      <c r="BS35" s="165">
        <v>0</v>
      </c>
      <c r="BT35" s="165">
        <v>0</v>
      </c>
      <c r="BU35" s="165">
        <v>0</v>
      </c>
      <c r="BV35" s="165">
        <v>0</v>
      </c>
      <c r="BW35" s="165">
        <v>0</v>
      </c>
      <c r="BX35" s="165">
        <v>0</v>
      </c>
      <c r="BY35" s="165">
        <v>0</v>
      </c>
      <c r="BZ35" s="165">
        <v>0</v>
      </c>
      <c r="CA35" s="165">
        <v>0</v>
      </c>
      <c r="CB35" s="165">
        <v>0</v>
      </c>
      <c r="CC35" s="165">
        <v>0</v>
      </c>
      <c r="CD35" s="165">
        <v>0</v>
      </c>
      <c r="CE35" s="165">
        <v>0</v>
      </c>
      <c r="CF35" s="165">
        <v>0</v>
      </c>
      <c r="CG35" s="165">
        <v>0</v>
      </c>
      <c r="CH35" s="165">
        <v>0</v>
      </c>
      <c r="CI35" s="165">
        <v>0</v>
      </c>
      <c r="CJ35" s="165">
        <v>0</v>
      </c>
      <c r="CK35" s="165">
        <v>0</v>
      </c>
      <c r="CL35" s="165">
        <v>0</v>
      </c>
      <c r="CM35" s="165">
        <v>0</v>
      </c>
      <c r="CN35" s="165">
        <v>0</v>
      </c>
      <c r="CO35" s="165">
        <v>0</v>
      </c>
      <c r="CP35" s="165">
        <v>0</v>
      </c>
      <c r="CQ35" s="165">
        <v>0</v>
      </c>
      <c r="CR35" s="323">
        <v>0</v>
      </c>
      <c r="CS35" s="165">
        <v>0</v>
      </c>
      <c r="CT35" s="165">
        <v>0</v>
      </c>
      <c r="CU35" s="165">
        <v>0</v>
      </c>
      <c r="CV35" s="165">
        <v>0</v>
      </c>
      <c r="CW35" s="165">
        <v>0</v>
      </c>
    </row>
    <row r="36" spans="1:101" s="14" customFormat="1" ht="13.15" hidden="1" customHeight="1" x14ac:dyDescent="0.2">
      <c r="A36" s="22"/>
      <c r="B36" s="15"/>
      <c r="C36" s="66" t="s">
        <v>12</v>
      </c>
      <c r="D36" s="166">
        <v>0</v>
      </c>
      <c r="E36" s="151">
        <v>3501.36</v>
      </c>
      <c r="F36" s="153">
        <v>2420.91</v>
      </c>
      <c r="G36" s="153">
        <f>E36-F36</f>
        <v>1080.4500000000003</v>
      </c>
      <c r="H36" s="27" t="e">
        <f t="shared" si="61"/>
        <v>#DIV/0!</v>
      </c>
      <c r="I36" s="134"/>
      <c r="J36" s="108"/>
      <c r="K36" s="166">
        <v>6</v>
      </c>
      <c r="L36" s="166">
        <v>6</v>
      </c>
      <c r="M36" s="166">
        <v>6</v>
      </c>
      <c r="N36" s="166">
        <v>6</v>
      </c>
      <c r="O36" s="166">
        <v>6</v>
      </c>
      <c r="P36" s="166">
        <v>6</v>
      </c>
      <c r="Q36" s="166">
        <v>6</v>
      </c>
      <c r="R36" s="166">
        <v>6</v>
      </c>
      <c r="S36" s="166">
        <v>6</v>
      </c>
      <c r="T36" s="166">
        <v>6</v>
      </c>
      <c r="U36" s="166">
        <v>6</v>
      </c>
      <c r="V36" s="166">
        <v>6</v>
      </c>
      <c r="W36" s="166">
        <v>5</v>
      </c>
      <c r="X36" s="166">
        <v>5</v>
      </c>
      <c r="Y36" s="166">
        <v>5</v>
      </c>
      <c r="Z36" s="166">
        <v>5</v>
      </c>
      <c r="AA36" s="166">
        <v>5</v>
      </c>
      <c r="AB36" s="166">
        <v>5</v>
      </c>
      <c r="AC36" s="166">
        <v>5</v>
      </c>
      <c r="AD36" s="166">
        <v>5</v>
      </c>
      <c r="AE36" s="166">
        <v>5</v>
      </c>
      <c r="AF36" s="166">
        <v>5</v>
      </c>
      <c r="AG36" s="166">
        <v>5</v>
      </c>
      <c r="AH36" s="166">
        <v>5</v>
      </c>
      <c r="AI36" s="166">
        <v>5</v>
      </c>
      <c r="AJ36" s="166">
        <v>5</v>
      </c>
      <c r="AK36" s="166">
        <v>5</v>
      </c>
      <c r="AL36" s="166">
        <v>5</v>
      </c>
      <c r="AM36" s="166">
        <v>5</v>
      </c>
      <c r="AN36" s="166">
        <v>5</v>
      </c>
      <c r="AO36" s="166">
        <v>6</v>
      </c>
      <c r="AP36" s="166">
        <v>8</v>
      </c>
      <c r="AQ36" s="166">
        <v>8</v>
      </c>
      <c r="AR36" s="166">
        <v>8</v>
      </c>
      <c r="AS36" s="166">
        <v>8</v>
      </c>
      <c r="AT36" s="166">
        <v>7</v>
      </c>
      <c r="AU36" s="166">
        <v>1</v>
      </c>
      <c r="AV36" s="166">
        <v>0</v>
      </c>
      <c r="AW36" s="166">
        <v>0</v>
      </c>
      <c r="AX36" s="166">
        <v>0</v>
      </c>
      <c r="AY36" s="166">
        <v>0</v>
      </c>
      <c r="AZ36" s="166">
        <v>0</v>
      </c>
      <c r="BA36" s="166">
        <v>0</v>
      </c>
      <c r="BB36" s="166">
        <v>0</v>
      </c>
      <c r="BC36" s="166">
        <v>0</v>
      </c>
      <c r="BD36" s="166">
        <v>0</v>
      </c>
      <c r="BE36" s="166">
        <v>0</v>
      </c>
      <c r="BF36" s="166">
        <v>0</v>
      </c>
      <c r="BG36" s="166">
        <v>0</v>
      </c>
      <c r="BH36" s="166">
        <v>0</v>
      </c>
      <c r="BI36" s="166">
        <v>0</v>
      </c>
      <c r="BJ36" s="166">
        <v>0</v>
      </c>
      <c r="BK36" s="166">
        <v>0</v>
      </c>
      <c r="BL36" s="166">
        <v>0</v>
      </c>
      <c r="BM36" s="166">
        <v>0</v>
      </c>
      <c r="BN36" s="166">
        <v>0</v>
      </c>
      <c r="BO36" s="166">
        <v>0</v>
      </c>
      <c r="BP36" s="166">
        <v>0</v>
      </c>
      <c r="BQ36" s="166">
        <v>0</v>
      </c>
      <c r="BR36" s="166">
        <v>0</v>
      </c>
      <c r="BS36" s="166">
        <v>0</v>
      </c>
      <c r="BT36" s="166">
        <v>0</v>
      </c>
      <c r="BU36" s="166">
        <v>0</v>
      </c>
      <c r="BV36" s="166">
        <v>0</v>
      </c>
      <c r="BW36" s="166">
        <v>0</v>
      </c>
      <c r="BX36" s="166">
        <v>0</v>
      </c>
      <c r="BY36" s="166">
        <v>0</v>
      </c>
      <c r="BZ36" s="166">
        <v>0</v>
      </c>
      <c r="CA36" s="166">
        <v>0</v>
      </c>
      <c r="CB36" s="166">
        <v>0</v>
      </c>
      <c r="CC36" s="166">
        <v>0</v>
      </c>
      <c r="CD36" s="166">
        <v>0</v>
      </c>
      <c r="CE36" s="166">
        <v>0</v>
      </c>
      <c r="CF36" s="166">
        <v>0</v>
      </c>
      <c r="CG36" s="166">
        <v>0</v>
      </c>
      <c r="CH36" s="166">
        <v>0</v>
      </c>
      <c r="CI36" s="166">
        <v>0</v>
      </c>
      <c r="CJ36" s="166">
        <v>0</v>
      </c>
      <c r="CK36" s="166">
        <v>0</v>
      </c>
      <c r="CL36" s="166">
        <v>0</v>
      </c>
      <c r="CM36" s="166">
        <v>0</v>
      </c>
      <c r="CN36" s="166">
        <v>0</v>
      </c>
      <c r="CO36" s="166">
        <v>0</v>
      </c>
      <c r="CP36" s="166">
        <v>0</v>
      </c>
      <c r="CQ36" s="166">
        <v>0</v>
      </c>
      <c r="CR36" s="324">
        <v>0</v>
      </c>
      <c r="CS36" s="166">
        <v>0</v>
      </c>
      <c r="CT36" s="166">
        <v>0</v>
      </c>
      <c r="CU36" s="166">
        <v>0</v>
      </c>
      <c r="CV36" s="166">
        <v>0</v>
      </c>
      <c r="CW36" s="166">
        <v>0</v>
      </c>
    </row>
    <row r="37" spans="1:101" s="14" customFormat="1" ht="13.15" hidden="1" customHeight="1" x14ac:dyDescent="0.25">
      <c r="A37" s="20"/>
      <c r="B37" s="15"/>
      <c r="C37" s="69" t="s">
        <v>7</v>
      </c>
      <c r="D37" s="67">
        <f>SUM(D33:D36)</f>
        <v>0</v>
      </c>
      <c r="E37" s="70">
        <f>SUMPRODUCT(E33:E36,$D33:$D36)</f>
        <v>0</v>
      </c>
      <c r="F37" s="70">
        <f>SUMPRODUCT(F33:F36,$D33:$D36)</f>
        <v>0</v>
      </c>
      <c r="G37" s="70">
        <f>SUMPRODUCT(G33:G36,$D33:$D36)</f>
        <v>0</v>
      </c>
      <c r="H37" s="27" t="e">
        <f t="shared" si="61"/>
        <v>#DIV/0!</v>
      </c>
      <c r="I37" s="34"/>
      <c r="J37" s="108"/>
      <c r="K37" s="67">
        <f t="shared" ref="K37:BV37" si="62">SUM(K33:K36)</f>
        <v>56</v>
      </c>
      <c r="L37" s="67">
        <f t="shared" si="62"/>
        <v>53</v>
      </c>
      <c r="M37" s="67">
        <f t="shared" si="62"/>
        <v>52</v>
      </c>
      <c r="N37" s="67">
        <f t="shared" si="62"/>
        <v>51</v>
      </c>
      <c r="O37" s="67">
        <f t="shared" si="62"/>
        <v>52</v>
      </c>
      <c r="P37" s="67">
        <f t="shared" si="62"/>
        <v>53</v>
      </c>
      <c r="Q37" s="67">
        <f t="shared" si="62"/>
        <v>53</v>
      </c>
      <c r="R37" s="67">
        <f t="shared" si="62"/>
        <v>51</v>
      </c>
      <c r="S37" s="67">
        <f t="shared" si="62"/>
        <v>51</v>
      </c>
      <c r="T37" s="67">
        <f t="shared" si="62"/>
        <v>50</v>
      </c>
      <c r="U37" s="67">
        <f t="shared" si="62"/>
        <v>50</v>
      </c>
      <c r="V37" s="67">
        <f t="shared" si="62"/>
        <v>50</v>
      </c>
      <c r="W37" s="67">
        <f t="shared" si="62"/>
        <v>57</v>
      </c>
      <c r="X37" s="67">
        <f t="shared" si="62"/>
        <v>57</v>
      </c>
      <c r="Y37" s="67">
        <f t="shared" si="62"/>
        <v>56</v>
      </c>
      <c r="Z37" s="67">
        <f t="shared" si="62"/>
        <v>56</v>
      </c>
      <c r="AA37" s="67">
        <f t="shared" si="62"/>
        <v>60</v>
      </c>
      <c r="AB37" s="67">
        <f t="shared" si="62"/>
        <v>61</v>
      </c>
      <c r="AC37" s="67">
        <f t="shared" si="62"/>
        <v>66</v>
      </c>
      <c r="AD37" s="67">
        <f t="shared" si="62"/>
        <v>69</v>
      </c>
      <c r="AE37" s="67">
        <f t="shared" si="62"/>
        <v>67</v>
      </c>
      <c r="AF37" s="67">
        <f t="shared" si="62"/>
        <v>67</v>
      </c>
      <c r="AG37" s="67">
        <f t="shared" si="62"/>
        <v>63</v>
      </c>
      <c r="AH37" s="67">
        <f t="shared" si="62"/>
        <v>64</v>
      </c>
      <c r="AI37" s="67">
        <f t="shared" si="62"/>
        <v>69</v>
      </c>
      <c r="AJ37" s="67">
        <f t="shared" si="62"/>
        <v>70</v>
      </c>
      <c r="AK37" s="67">
        <f t="shared" si="62"/>
        <v>69</v>
      </c>
      <c r="AL37" s="67">
        <f t="shared" si="62"/>
        <v>68</v>
      </c>
      <c r="AM37" s="67">
        <f t="shared" si="62"/>
        <v>70</v>
      </c>
      <c r="AN37" s="67">
        <f t="shared" si="62"/>
        <v>69</v>
      </c>
      <c r="AO37" s="67">
        <f t="shared" si="62"/>
        <v>68</v>
      </c>
      <c r="AP37" s="67">
        <f t="shared" si="62"/>
        <v>70</v>
      </c>
      <c r="AQ37" s="67">
        <f t="shared" si="62"/>
        <v>68</v>
      </c>
      <c r="AR37" s="67">
        <f t="shared" si="62"/>
        <v>67</v>
      </c>
      <c r="AS37" s="67">
        <f t="shared" si="62"/>
        <v>65</v>
      </c>
      <c r="AT37" s="67">
        <f t="shared" si="62"/>
        <v>64</v>
      </c>
      <c r="AU37" s="67">
        <f t="shared" si="62"/>
        <v>3</v>
      </c>
      <c r="AV37" s="67">
        <f t="shared" si="62"/>
        <v>0</v>
      </c>
      <c r="AW37" s="67">
        <f t="shared" si="62"/>
        <v>0</v>
      </c>
      <c r="AX37" s="67">
        <f t="shared" si="62"/>
        <v>0</v>
      </c>
      <c r="AY37" s="67">
        <f t="shared" si="62"/>
        <v>0</v>
      </c>
      <c r="AZ37" s="67">
        <f t="shared" si="62"/>
        <v>0</v>
      </c>
      <c r="BA37" s="67">
        <f t="shared" si="62"/>
        <v>0</v>
      </c>
      <c r="BB37" s="67">
        <f t="shared" si="62"/>
        <v>0</v>
      </c>
      <c r="BC37" s="67">
        <f t="shared" si="62"/>
        <v>0</v>
      </c>
      <c r="BD37" s="67">
        <f t="shared" si="62"/>
        <v>0</v>
      </c>
      <c r="BE37" s="67">
        <f t="shared" si="62"/>
        <v>0</v>
      </c>
      <c r="BF37" s="67">
        <f t="shared" si="62"/>
        <v>0</v>
      </c>
      <c r="BG37" s="67">
        <f t="shared" si="62"/>
        <v>0</v>
      </c>
      <c r="BH37" s="67">
        <f t="shared" si="62"/>
        <v>0</v>
      </c>
      <c r="BI37" s="67">
        <f t="shared" si="62"/>
        <v>0</v>
      </c>
      <c r="BJ37" s="67">
        <f t="shared" si="62"/>
        <v>0</v>
      </c>
      <c r="BK37" s="67">
        <f t="shared" si="62"/>
        <v>0</v>
      </c>
      <c r="BL37" s="67">
        <f t="shared" si="62"/>
        <v>0</v>
      </c>
      <c r="BM37" s="67">
        <f t="shared" si="62"/>
        <v>0</v>
      </c>
      <c r="BN37" s="67">
        <f t="shared" si="62"/>
        <v>0</v>
      </c>
      <c r="BO37" s="67">
        <f t="shared" si="62"/>
        <v>0</v>
      </c>
      <c r="BP37" s="67">
        <f t="shared" si="62"/>
        <v>0</v>
      </c>
      <c r="BQ37" s="67">
        <f t="shared" si="62"/>
        <v>0</v>
      </c>
      <c r="BR37" s="67">
        <f t="shared" si="62"/>
        <v>0</v>
      </c>
      <c r="BS37" s="67">
        <f t="shared" si="62"/>
        <v>0</v>
      </c>
      <c r="BT37" s="67">
        <f t="shared" si="62"/>
        <v>0</v>
      </c>
      <c r="BU37" s="67">
        <f t="shared" si="62"/>
        <v>0</v>
      </c>
      <c r="BV37" s="67">
        <f t="shared" si="62"/>
        <v>0</v>
      </c>
      <c r="BW37" s="67">
        <f>SUM(BW33:BW36)</f>
        <v>0</v>
      </c>
      <c r="BX37" s="67">
        <f>SUM(BX33:BX36)</f>
        <v>0</v>
      </c>
      <c r="BY37" s="67">
        <f t="shared" ref="BY37:CD37" si="63">SUM(BY33:BY36)</f>
        <v>0</v>
      </c>
      <c r="BZ37" s="67">
        <f t="shared" si="63"/>
        <v>0</v>
      </c>
      <c r="CA37" s="67">
        <f t="shared" si="63"/>
        <v>0</v>
      </c>
      <c r="CB37" s="67">
        <f t="shared" si="63"/>
        <v>0</v>
      </c>
      <c r="CC37" s="67">
        <f t="shared" si="63"/>
        <v>0</v>
      </c>
      <c r="CD37" s="67">
        <f t="shared" si="63"/>
        <v>0</v>
      </c>
      <c r="CE37" s="67">
        <f t="shared" ref="CE37:CJ37" si="64">SUM(CE33:CE36)</f>
        <v>0</v>
      </c>
      <c r="CF37" s="67">
        <f t="shared" si="64"/>
        <v>0</v>
      </c>
      <c r="CG37" s="67">
        <f t="shared" si="64"/>
        <v>0</v>
      </c>
      <c r="CH37" s="67">
        <f t="shared" si="64"/>
        <v>0</v>
      </c>
      <c r="CI37" s="67">
        <f t="shared" si="64"/>
        <v>0</v>
      </c>
      <c r="CJ37" s="67">
        <f t="shared" si="64"/>
        <v>0</v>
      </c>
      <c r="CK37" s="67">
        <f t="shared" ref="CK37:CP37" si="65">SUM(CK33:CK36)</f>
        <v>0</v>
      </c>
      <c r="CL37" s="67">
        <f t="shared" si="65"/>
        <v>0</v>
      </c>
      <c r="CM37" s="67">
        <f t="shared" si="65"/>
        <v>0</v>
      </c>
      <c r="CN37" s="67">
        <f t="shared" si="65"/>
        <v>0</v>
      </c>
      <c r="CO37" s="67">
        <f t="shared" si="65"/>
        <v>0</v>
      </c>
      <c r="CP37" s="67">
        <f t="shared" si="65"/>
        <v>0</v>
      </c>
      <c r="CQ37" s="67">
        <f>SUM(CQ33:CQ36)</f>
        <v>0</v>
      </c>
      <c r="CR37" s="94">
        <v>0</v>
      </c>
      <c r="CS37" s="67">
        <f>SUM(CS33:CS36)</f>
        <v>0</v>
      </c>
      <c r="CT37" s="67">
        <f>SUM(CT33:CT36)</f>
        <v>0</v>
      </c>
      <c r="CU37" s="67">
        <f>SUM(CU33:CU36)</f>
        <v>0</v>
      </c>
      <c r="CV37" s="67">
        <f>SUM(CV33:CV36)</f>
        <v>0</v>
      </c>
      <c r="CW37" s="67">
        <f>SUM(CW33:CW36)</f>
        <v>0</v>
      </c>
    </row>
    <row r="38" spans="1:101" s="14" customFormat="1" ht="13.15" hidden="1" customHeight="1" x14ac:dyDescent="0.25">
      <c r="A38" s="20"/>
      <c r="B38" s="15"/>
      <c r="C38" s="12"/>
      <c r="D38" s="16"/>
      <c r="E38" s="21"/>
      <c r="F38" s="21"/>
      <c r="G38" s="21"/>
      <c r="H38" s="27" t="e">
        <f t="shared" si="61"/>
        <v>#DIV/0!</v>
      </c>
      <c r="I38" s="135"/>
      <c r="J38" s="108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</row>
    <row r="39" spans="1:101" s="14" customFormat="1" ht="13.15" hidden="1" customHeight="1" x14ac:dyDescent="0.2">
      <c r="A39" s="64" t="s">
        <v>60</v>
      </c>
      <c r="B39" s="65" t="str">
        <f>+$B$3</f>
        <v>1/1/25 - 12/31/25</v>
      </c>
      <c r="C39" s="66" t="s">
        <v>11</v>
      </c>
      <c r="D39" s="165">
        <v>0</v>
      </c>
      <c r="E39" s="150">
        <v>849.65</v>
      </c>
      <c r="F39" s="152">
        <v>650.16</v>
      </c>
      <c r="G39" s="152">
        <f>E39-F39</f>
        <v>199.49</v>
      </c>
      <c r="H39" s="27" t="e">
        <f t="shared" si="61"/>
        <v>#DIV/0!</v>
      </c>
      <c r="I39" s="27"/>
      <c r="J39" s="109"/>
      <c r="K39" s="165">
        <v>33</v>
      </c>
      <c r="L39" s="165">
        <v>31</v>
      </c>
      <c r="M39" s="165">
        <v>31</v>
      </c>
      <c r="N39" s="165">
        <v>30</v>
      </c>
      <c r="O39" s="165">
        <v>30</v>
      </c>
      <c r="P39" s="165">
        <v>32</v>
      </c>
      <c r="Q39" s="165">
        <v>32</v>
      </c>
      <c r="R39" s="165">
        <v>34</v>
      </c>
      <c r="S39" s="165">
        <v>35</v>
      </c>
      <c r="T39" s="165">
        <v>35</v>
      </c>
      <c r="U39" s="165">
        <v>33</v>
      </c>
      <c r="V39" s="165">
        <v>31</v>
      </c>
      <c r="W39" s="165">
        <v>39</v>
      </c>
      <c r="X39" s="165">
        <v>37</v>
      </c>
      <c r="Y39" s="165">
        <v>37</v>
      </c>
      <c r="Z39" s="165">
        <v>39</v>
      </c>
      <c r="AA39" s="165">
        <v>40</v>
      </c>
      <c r="AB39" s="165">
        <v>42</v>
      </c>
      <c r="AC39" s="165">
        <v>42</v>
      </c>
      <c r="AD39" s="165">
        <v>42</v>
      </c>
      <c r="AE39" s="165">
        <v>41</v>
      </c>
      <c r="AF39" s="165">
        <v>42</v>
      </c>
      <c r="AG39" s="165">
        <v>38</v>
      </c>
      <c r="AH39" s="165">
        <v>38</v>
      </c>
      <c r="AI39" s="165">
        <v>44</v>
      </c>
      <c r="AJ39" s="165">
        <v>44</v>
      </c>
      <c r="AK39" s="165">
        <v>42</v>
      </c>
      <c r="AL39" s="165">
        <v>40</v>
      </c>
      <c r="AM39" s="165">
        <v>39</v>
      </c>
      <c r="AN39" s="165">
        <v>38</v>
      </c>
      <c r="AO39" s="165">
        <v>41</v>
      </c>
      <c r="AP39" s="165">
        <v>40</v>
      </c>
      <c r="AQ39" s="165">
        <v>40</v>
      </c>
      <c r="AR39" s="165">
        <v>39</v>
      </c>
      <c r="AS39" s="165">
        <v>39</v>
      </c>
      <c r="AT39" s="165">
        <v>36</v>
      </c>
      <c r="AU39" s="165">
        <v>0</v>
      </c>
      <c r="AV39" s="165">
        <v>0</v>
      </c>
      <c r="AW39" s="165">
        <v>0</v>
      </c>
      <c r="AX39" s="165">
        <v>0</v>
      </c>
      <c r="AY39" s="165">
        <v>0</v>
      </c>
      <c r="AZ39" s="165">
        <v>0</v>
      </c>
      <c r="BA39" s="165">
        <v>0</v>
      </c>
      <c r="BB39" s="165">
        <v>0</v>
      </c>
      <c r="BC39" s="165">
        <v>0</v>
      </c>
      <c r="BD39" s="165">
        <v>0</v>
      </c>
      <c r="BE39" s="165">
        <v>0</v>
      </c>
      <c r="BF39" s="165">
        <v>0</v>
      </c>
      <c r="BG39" s="165">
        <v>0</v>
      </c>
      <c r="BH39" s="165">
        <v>0</v>
      </c>
      <c r="BI39" s="165">
        <v>0</v>
      </c>
      <c r="BJ39" s="165">
        <v>0</v>
      </c>
      <c r="BK39" s="165">
        <v>0</v>
      </c>
      <c r="BL39" s="165">
        <v>0</v>
      </c>
      <c r="BM39" s="165">
        <v>0</v>
      </c>
      <c r="BN39" s="165">
        <v>0</v>
      </c>
      <c r="BO39" s="165">
        <v>0</v>
      </c>
      <c r="BP39" s="165">
        <v>0</v>
      </c>
      <c r="BQ39" s="165">
        <v>0</v>
      </c>
      <c r="BR39" s="165">
        <v>0</v>
      </c>
      <c r="BS39" s="165">
        <v>0</v>
      </c>
      <c r="BT39" s="165">
        <v>0</v>
      </c>
      <c r="BU39" s="165">
        <v>0</v>
      </c>
      <c r="BV39" s="165">
        <v>0</v>
      </c>
      <c r="BW39" s="165">
        <v>0</v>
      </c>
      <c r="BX39" s="165">
        <v>0</v>
      </c>
      <c r="BY39" s="165">
        <v>0</v>
      </c>
      <c r="BZ39" s="165">
        <v>0</v>
      </c>
      <c r="CA39" s="165">
        <v>0</v>
      </c>
      <c r="CB39" s="165">
        <v>0</v>
      </c>
      <c r="CC39" s="165">
        <v>0</v>
      </c>
      <c r="CD39" s="165">
        <v>0</v>
      </c>
      <c r="CE39" s="165">
        <v>0</v>
      </c>
      <c r="CF39" s="165">
        <v>0</v>
      </c>
      <c r="CG39" s="165">
        <v>0</v>
      </c>
      <c r="CH39" s="165">
        <v>0</v>
      </c>
      <c r="CI39" s="165">
        <v>0</v>
      </c>
      <c r="CJ39" s="165">
        <v>0</v>
      </c>
      <c r="CK39" s="165">
        <v>0</v>
      </c>
      <c r="CL39" s="165">
        <v>0</v>
      </c>
      <c r="CM39" s="165">
        <v>0</v>
      </c>
      <c r="CN39" s="165">
        <v>0</v>
      </c>
      <c r="CO39" s="165">
        <v>0</v>
      </c>
      <c r="CP39" s="165">
        <v>0</v>
      </c>
      <c r="CQ39" s="165">
        <v>0</v>
      </c>
      <c r="CR39" s="323">
        <v>0</v>
      </c>
      <c r="CS39" s="165">
        <v>0</v>
      </c>
      <c r="CT39" s="165">
        <v>0</v>
      </c>
      <c r="CU39" s="165">
        <v>0</v>
      </c>
      <c r="CV39" s="165">
        <v>0</v>
      </c>
      <c r="CW39" s="165">
        <v>0</v>
      </c>
    </row>
    <row r="40" spans="1:101" s="14" customFormat="1" ht="13.15" hidden="1" customHeight="1" x14ac:dyDescent="0.2">
      <c r="A40" s="22"/>
      <c r="B40" s="15"/>
      <c r="C40" s="66" t="s">
        <v>18</v>
      </c>
      <c r="D40" s="165">
        <v>0</v>
      </c>
      <c r="E40" s="150">
        <v>1699.33</v>
      </c>
      <c r="F40" s="152">
        <v>1341.02</v>
      </c>
      <c r="G40" s="152">
        <f>E40-F40</f>
        <v>358.30999999999995</v>
      </c>
      <c r="H40" s="27" t="e">
        <f t="shared" si="61"/>
        <v>#DIV/0!</v>
      </c>
      <c r="I40" s="27"/>
      <c r="J40" s="108"/>
      <c r="K40" s="165">
        <v>13</v>
      </c>
      <c r="L40" s="165">
        <v>13</v>
      </c>
      <c r="M40" s="165">
        <v>13</v>
      </c>
      <c r="N40" s="165">
        <v>14</v>
      </c>
      <c r="O40" s="165">
        <v>14</v>
      </c>
      <c r="P40" s="165">
        <v>14</v>
      </c>
      <c r="Q40" s="165">
        <v>14</v>
      </c>
      <c r="R40" s="165">
        <v>14</v>
      </c>
      <c r="S40" s="165">
        <v>15</v>
      </c>
      <c r="T40" s="165">
        <v>15</v>
      </c>
      <c r="U40" s="165">
        <v>15</v>
      </c>
      <c r="V40" s="165">
        <v>15</v>
      </c>
      <c r="W40" s="165">
        <v>14</v>
      </c>
      <c r="X40" s="165">
        <v>14</v>
      </c>
      <c r="Y40" s="165">
        <v>14</v>
      </c>
      <c r="Z40" s="165">
        <v>14</v>
      </c>
      <c r="AA40" s="165">
        <v>14</v>
      </c>
      <c r="AB40" s="165">
        <v>14</v>
      </c>
      <c r="AC40" s="165">
        <v>14</v>
      </c>
      <c r="AD40" s="165">
        <v>14</v>
      </c>
      <c r="AE40" s="165">
        <v>13</v>
      </c>
      <c r="AF40" s="165">
        <v>13</v>
      </c>
      <c r="AG40" s="165">
        <v>13</v>
      </c>
      <c r="AH40" s="165">
        <v>13</v>
      </c>
      <c r="AI40" s="165">
        <v>13</v>
      </c>
      <c r="AJ40" s="165">
        <v>13</v>
      </c>
      <c r="AK40" s="165">
        <v>13</v>
      </c>
      <c r="AL40" s="165">
        <v>13</v>
      </c>
      <c r="AM40" s="165">
        <v>13</v>
      </c>
      <c r="AN40" s="165">
        <v>13</v>
      </c>
      <c r="AO40" s="165">
        <v>13</v>
      </c>
      <c r="AP40" s="165">
        <v>14</v>
      </c>
      <c r="AQ40" s="165">
        <v>14</v>
      </c>
      <c r="AR40" s="165">
        <v>13</v>
      </c>
      <c r="AS40" s="165">
        <v>13</v>
      </c>
      <c r="AT40" s="165">
        <v>13</v>
      </c>
      <c r="AU40" s="165">
        <v>0</v>
      </c>
      <c r="AV40" s="165">
        <v>0</v>
      </c>
      <c r="AW40" s="165">
        <v>0</v>
      </c>
      <c r="AX40" s="165">
        <v>0</v>
      </c>
      <c r="AY40" s="165">
        <v>0</v>
      </c>
      <c r="AZ40" s="165">
        <v>0</v>
      </c>
      <c r="BA40" s="165">
        <v>0</v>
      </c>
      <c r="BB40" s="165">
        <v>0</v>
      </c>
      <c r="BC40" s="165">
        <v>0</v>
      </c>
      <c r="BD40" s="165">
        <v>0</v>
      </c>
      <c r="BE40" s="165">
        <v>0</v>
      </c>
      <c r="BF40" s="165">
        <v>0</v>
      </c>
      <c r="BG40" s="165">
        <v>0</v>
      </c>
      <c r="BH40" s="165">
        <v>0</v>
      </c>
      <c r="BI40" s="165">
        <v>0</v>
      </c>
      <c r="BJ40" s="165">
        <v>0</v>
      </c>
      <c r="BK40" s="165">
        <v>0</v>
      </c>
      <c r="BL40" s="165">
        <v>0</v>
      </c>
      <c r="BM40" s="165">
        <v>0</v>
      </c>
      <c r="BN40" s="165">
        <v>0</v>
      </c>
      <c r="BO40" s="165">
        <v>0</v>
      </c>
      <c r="BP40" s="165">
        <v>0</v>
      </c>
      <c r="BQ40" s="165">
        <v>0</v>
      </c>
      <c r="BR40" s="165">
        <v>0</v>
      </c>
      <c r="BS40" s="165">
        <v>0</v>
      </c>
      <c r="BT40" s="165">
        <v>0</v>
      </c>
      <c r="BU40" s="165">
        <v>0</v>
      </c>
      <c r="BV40" s="165">
        <v>0</v>
      </c>
      <c r="BW40" s="165">
        <v>0</v>
      </c>
      <c r="BX40" s="165">
        <v>0</v>
      </c>
      <c r="BY40" s="165">
        <v>0</v>
      </c>
      <c r="BZ40" s="165">
        <v>0</v>
      </c>
      <c r="CA40" s="165">
        <v>0</v>
      </c>
      <c r="CB40" s="165">
        <v>0</v>
      </c>
      <c r="CC40" s="165">
        <v>0</v>
      </c>
      <c r="CD40" s="165">
        <v>0</v>
      </c>
      <c r="CE40" s="165">
        <v>0</v>
      </c>
      <c r="CF40" s="165">
        <v>0</v>
      </c>
      <c r="CG40" s="165">
        <v>0</v>
      </c>
      <c r="CH40" s="165">
        <v>0</v>
      </c>
      <c r="CI40" s="165">
        <v>0</v>
      </c>
      <c r="CJ40" s="165">
        <v>0</v>
      </c>
      <c r="CK40" s="165">
        <v>0</v>
      </c>
      <c r="CL40" s="165">
        <v>0</v>
      </c>
      <c r="CM40" s="165">
        <v>0</v>
      </c>
      <c r="CN40" s="165">
        <v>0</v>
      </c>
      <c r="CO40" s="165">
        <v>0</v>
      </c>
      <c r="CP40" s="165">
        <v>0</v>
      </c>
      <c r="CQ40" s="165">
        <v>0</v>
      </c>
      <c r="CR40" s="323">
        <v>0</v>
      </c>
      <c r="CS40" s="165">
        <v>0</v>
      </c>
      <c r="CT40" s="165">
        <v>0</v>
      </c>
      <c r="CU40" s="165">
        <v>0</v>
      </c>
      <c r="CV40" s="165">
        <v>0</v>
      </c>
      <c r="CW40" s="165">
        <v>0</v>
      </c>
    </row>
    <row r="41" spans="1:101" s="14" customFormat="1" ht="13.15" hidden="1" customHeight="1" x14ac:dyDescent="0.2">
      <c r="A41" s="22"/>
      <c r="B41" s="15"/>
      <c r="C41" s="66" t="s">
        <v>19</v>
      </c>
      <c r="D41" s="165">
        <v>0</v>
      </c>
      <c r="E41" s="150">
        <v>1529.38</v>
      </c>
      <c r="F41" s="152">
        <v>1231.69</v>
      </c>
      <c r="G41" s="152">
        <f>E41-F41</f>
        <v>297.69000000000005</v>
      </c>
      <c r="H41" s="27" t="e">
        <f t="shared" si="61"/>
        <v>#DIV/0!</v>
      </c>
      <c r="I41" s="27"/>
      <c r="J41" s="108"/>
      <c r="K41" s="165">
        <v>10</v>
      </c>
      <c r="L41" s="165">
        <v>10</v>
      </c>
      <c r="M41" s="165">
        <v>10</v>
      </c>
      <c r="N41" s="165">
        <v>10</v>
      </c>
      <c r="O41" s="165">
        <v>9</v>
      </c>
      <c r="P41" s="165">
        <v>9</v>
      </c>
      <c r="Q41" s="165">
        <v>9</v>
      </c>
      <c r="R41" s="165">
        <v>9</v>
      </c>
      <c r="S41" s="165">
        <v>9</v>
      </c>
      <c r="T41" s="165">
        <v>9</v>
      </c>
      <c r="U41" s="165">
        <v>9</v>
      </c>
      <c r="V41" s="165">
        <v>9</v>
      </c>
      <c r="W41" s="165">
        <v>7</v>
      </c>
      <c r="X41" s="165">
        <v>7</v>
      </c>
      <c r="Y41" s="165">
        <v>7</v>
      </c>
      <c r="Z41" s="165">
        <v>6</v>
      </c>
      <c r="AA41" s="165">
        <v>6</v>
      </c>
      <c r="AB41" s="165">
        <v>6</v>
      </c>
      <c r="AC41" s="165">
        <v>7</v>
      </c>
      <c r="AD41" s="165">
        <v>8</v>
      </c>
      <c r="AE41" s="165">
        <v>8</v>
      </c>
      <c r="AF41" s="165">
        <v>8</v>
      </c>
      <c r="AG41" s="165">
        <v>8</v>
      </c>
      <c r="AH41" s="165">
        <v>9</v>
      </c>
      <c r="AI41" s="165">
        <v>10</v>
      </c>
      <c r="AJ41" s="165">
        <v>11</v>
      </c>
      <c r="AK41" s="165">
        <v>11</v>
      </c>
      <c r="AL41" s="165">
        <v>11</v>
      </c>
      <c r="AM41" s="165">
        <v>11</v>
      </c>
      <c r="AN41" s="165">
        <v>11</v>
      </c>
      <c r="AO41" s="165">
        <v>11</v>
      </c>
      <c r="AP41" s="165">
        <v>11</v>
      </c>
      <c r="AQ41" s="165">
        <v>11</v>
      </c>
      <c r="AR41" s="165">
        <v>13</v>
      </c>
      <c r="AS41" s="165">
        <v>14</v>
      </c>
      <c r="AT41" s="165">
        <v>14</v>
      </c>
      <c r="AU41" s="165">
        <v>0</v>
      </c>
      <c r="AV41" s="165">
        <v>0</v>
      </c>
      <c r="AW41" s="165">
        <v>0</v>
      </c>
      <c r="AX41" s="165">
        <v>0</v>
      </c>
      <c r="AY41" s="165">
        <v>0</v>
      </c>
      <c r="AZ41" s="165">
        <v>0</v>
      </c>
      <c r="BA41" s="165">
        <v>0</v>
      </c>
      <c r="BB41" s="165">
        <v>0</v>
      </c>
      <c r="BC41" s="165">
        <v>0</v>
      </c>
      <c r="BD41" s="165">
        <v>0</v>
      </c>
      <c r="BE41" s="165">
        <v>0</v>
      </c>
      <c r="BF41" s="165">
        <v>0</v>
      </c>
      <c r="BG41" s="165">
        <v>0</v>
      </c>
      <c r="BH41" s="165">
        <v>0</v>
      </c>
      <c r="BI41" s="165">
        <v>0</v>
      </c>
      <c r="BJ41" s="165">
        <v>0</v>
      </c>
      <c r="BK41" s="165">
        <v>0</v>
      </c>
      <c r="BL41" s="165">
        <v>0</v>
      </c>
      <c r="BM41" s="165">
        <v>0</v>
      </c>
      <c r="BN41" s="165">
        <v>0</v>
      </c>
      <c r="BO41" s="165">
        <v>0</v>
      </c>
      <c r="BP41" s="165">
        <v>0</v>
      </c>
      <c r="BQ41" s="165">
        <v>0</v>
      </c>
      <c r="BR41" s="165">
        <v>0</v>
      </c>
      <c r="BS41" s="165">
        <v>0</v>
      </c>
      <c r="BT41" s="165">
        <v>0</v>
      </c>
      <c r="BU41" s="165">
        <v>0</v>
      </c>
      <c r="BV41" s="165">
        <v>0</v>
      </c>
      <c r="BW41" s="165">
        <v>0</v>
      </c>
      <c r="BX41" s="165">
        <v>0</v>
      </c>
      <c r="BY41" s="165">
        <v>0</v>
      </c>
      <c r="BZ41" s="165">
        <v>0</v>
      </c>
      <c r="CA41" s="165">
        <v>0</v>
      </c>
      <c r="CB41" s="165">
        <v>0</v>
      </c>
      <c r="CC41" s="165">
        <v>0</v>
      </c>
      <c r="CD41" s="165">
        <v>0</v>
      </c>
      <c r="CE41" s="165">
        <v>0</v>
      </c>
      <c r="CF41" s="165">
        <v>0</v>
      </c>
      <c r="CG41" s="165">
        <v>0</v>
      </c>
      <c r="CH41" s="165">
        <v>0</v>
      </c>
      <c r="CI41" s="165">
        <v>0</v>
      </c>
      <c r="CJ41" s="165">
        <v>0</v>
      </c>
      <c r="CK41" s="165">
        <v>0</v>
      </c>
      <c r="CL41" s="165">
        <v>0</v>
      </c>
      <c r="CM41" s="165">
        <v>0</v>
      </c>
      <c r="CN41" s="165">
        <v>0</v>
      </c>
      <c r="CO41" s="165">
        <v>0</v>
      </c>
      <c r="CP41" s="165">
        <v>0</v>
      </c>
      <c r="CQ41" s="165">
        <v>0</v>
      </c>
      <c r="CR41" s="323">
        <v>0</v>
      </c>
      <c r="CS41" s="165">
        <v>0</v>
      </c>
      <c r="CT41" s="165">
        <v>0</v>
      </c>
      <c r="CU41" s="165">
        <v>0</v>
      </c>
      <c r="CV41" s="165">
        <v>0</v>
      </c>
      <c r="CW41" s="165">
        <v>0</v>
      </c>
    </row>
    <row r="42" spans="1:101" s="14" customFormat="1" ht="13.15" hidden="1" customHeight="1" x14ac:dyDescent="0.2">
      <c r="A42" s="20"/>
      <c r="B42" s="15"/>
      <c r="C42" s="66" t="s">
        <v>12</v>
      </c>
      <c r="D42" s="166">
        <v>0</v>
      </c>
      <c r="E42" s="151">
        <v>2548.9299999999998</v>
      </c>
      <c r="F42" s="153">
        <v>2008.72</v>
      </c>
      <c r="G42" s="153">
        <f>E42-F42</f>
        <v>540.20999999999981</v>
      </c>
      <c r="H42" s="27" t="e">
        <f t="shared" si="61"/>
        <v>#DIV/0!</v>
      </c>
      <c r="I42" s="134"/>
      <c r="J42" s="108"/>
      <c r="K42" s="166">
        <v>16</v>
      </c>
      <c r="L42" s="166">
        <v>16</v>
      </c>
      <c r="M42" s="166">
        <v>17</v>
      </c>
      <c r="N42" s="166">
        <v>15</v>
      </c>
      <c r="O42" s="166">
        <v>15</v>
      </c>
      <c r="P42" s="166">
        <v>14</v>
      </c>
      <c r="Q42" s="166">
        <v>14</v>
      </c>
      <c r="R42" s="166">
        <v>14</v>
      </c>
      <c r="S42" s="166">
        <v>14</v>
      </c>
      <c r="T42" s="166">
        <v>14</v>
      </c>
      <c r="U42" s="166">
        <v>14</v>
      </c>
      <c r="V42" s="166">
        <v>14</v>
      </c>
      <c r="W42" s="166">
        <v>12</v>
      </c>
      <c r="X42" s="166">
        <v>12</v>
      </c>
      <c r="Y42" s="166">
        <v>11</v>
      </c>
      <c r="Z42" s="166">
        <v>11</v>
      </c>
      <c r="AA42" s="166">
        <v>12</v>
      </c>
      <c r="AB42" s="166">
        <v>11</v>
      </c>
      <c r="AC42" s="166">
        <v>12</v>
      </c>
      <c r="AD42" s="166">
        <v>12</v>
      </c>
      <c r="AE42" s="166">
        <v>12</v>
      </c>
      <c r="AF42" s="166">
        <v>12</v>
      </c>
      <c r="AG42" s="166">
        <v>11</v>
      </c>
      <c r="AH42" s="166">
        <v>10</v>
      </c>
      <c r="AI42" s="166">
        <v>11</v>
      </c>
      <c r="AJ42" s="166">
        <v>10</v>
      </c>
      <c r="AK42" s="166">
        <v>10</v>
      </c>
      <c r="AL42" s="166">
        <v>10</v>
      </c>
      <c r="AM42" s="166">
        <v>10</v>
      </c>
      <c r="AN42" s="166">
        <v>9</v>
      </c>
      <c r="AO42" s="166">
        <v>9</v>
      </c>
      <c r="AP42" s="166">
        <v>9</v>
      </c>
      <c r="AQ42" s="166">
        <v>9</v>
      </c>
      <c r="AR42" s="166">
        <v>10</v>
      </c>
      <c r="AS42" s="166">
        <v>10</v>
      </c>
      <c r="AT42" s="166">
        <v>9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324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</row>
    <row r="43" spans="1:101" s="14" customFormat="1" ht="13.15" hidden="1" customHeight="1" x14ac:dyDescent="0.25">
      <c r="A43" s="20"/>
      <c r="B43" s="15"/>
      <c r="C43" s="69" t="s">
        <v>7</v>
      </c>
      <c r="D43" s="67">
        <f>SUM(D39:D42)</f>
        <v>0</v>
      </c>
      <c r="E43" s="95">
        <f>SUMPRODUCT(E39:E42,$D39:$D42)</f>
        <v>0</v>
      </c>
      <c r="F43" s="95">
        <f>SUMPRODUCT(F39:F42,$D39:$D42)</f>
        <v>0</v>
      </c>
      <c r="G43" s="95">
        <f>SUMPRODUCT(G39:G42,$D39:$D42)</f>
        <v>0</v>
      </c>
      <c r="H43" s="27" t="e">
        <f t="shared" si="61"/>
        <v>#DIV/0!</v>
      </c>
      <c r="I43" s="138"/>
      <c r="J43" s="108"/>
      <c r="K43" s="67">
        <f t="shared" ref="K43:BV43" si="66">SUM(K39:K42)</f>
        <v>72</v>
      </c>
      <c r="L43" s="67">
        <f t="shared" si="66"/>
        <v>70</v>
      </c>
      <c r="M43" s="67">
        <f t="shared" si="66"/>
        <v>71</v>
      </c>
      <c r="N43" s="67">
        <f t="shared" si="66"/>
        <v>69</v>
      </c>
      <c r="O43" s="67">
        <f t="shared" si="66"/>
        <v>68</v>
      </c>
      <c r="P43" s="67">
        <f t="shared" si="66"/>
        <v>69</v>
      </c>
      <c r="Q43" s="67">
        <f t="shared" si="66"/>
        <v>69</v>
      </c>
      <c r="R43" s="67">
        <f t="shared" si="66"/>
        <v>71</v>
      </c>
      <c r="S43" s="67">
        <f t="shared" si="66"/>
        <v>73</v>
      </c>
      <c r="T43" s="67">
        <f t="shared" si="66"/>
        <v>73</v>
      </c>
      <c r="U43" s="67">
        <f t="shared" si="66"/>
        <v>71</v>
      </c>
      <c r="V43" s="67">
        <f t="shared" si="66"/>
        <v>69</v>
      </c>
      <c r="W43" s="67">
        <f t="shared" si="66"/>
        <v>72</v>
      </c>
      <c r="X43" s="67">
        <f t="shared" si="66"/>
        <v>70</v>
      </c>
      <c r="Y43" s="67">
        <f t="shared" si="66"/>
        <v>69</v>
      </c>
      <c r="Z43" s="67">
        <f t="shared" si="66"/>
        <v>70</v>
      </c>
      <c r="AA43" s="67">
        <f t="shared" si="66"/>
        <v>72</v>
      </c>
      <c r="AB43" s="67">
        <f t="shared" si="66"/>
        <v>73</v>
      </c>
      <c r="AC43" s="67">
        <f t="shared" si="66"/>
        <v>75</v>
      </c>
      <c r="AD43" s="67">
        <f t="shared" si="66"/>
        <v>76</v>
      </c>
      <c r="AE43" s="67">
        <f t="shared" si="66"/>
        <v>74</v>
      </c>
      <c r="AF43" s="67">
        <f t="shared" si="66"/>
        <v>75</v>
      </c>
      <c r="AG43" s="67">
        <f t="shared" si="66"/>
        <v>70</v>
      </c>
      <c r="AH43" s="67">
        <f t="shared" si="66"/>
        <v>70</v>
      </c>
      <c r="AI43" s="67">
        <f t="shared" si="66"/>
        <v>78</v>
      </c>
      <c r="AJ43" s="67">
        <f t="shared" si="66"/>
        <v>78</v>
      </c>
      <c r="AK43" s="67">
        <f t="shared" si="66"/>
        <v>76</v>
      </c>
      <c r="AL43" s="67">
        <f t="shared" si="66"/>
        <v>74</v>
      </c>
      <c r="AM43" s="67">
        <f t="shared" si="66"/>
        <v>73</v>
      </c>
      <c r="AN43" s="67">
        <f t="shared" si="66"/>
        <v>71</v>
      </c>
      <c r="AO43" s="67">
        <f t="shared" si="66"/>
        <v>74</v>
      </c>
      <c r="AP43" s="67">
        <f t="shared" si="66"/>
        <v>74</v>
      </c>
      <c r="AQ43" s="67">
        <f t="shared" si="66"/>
        <v>74</v>
      </c>
      <c r="AR43" s="67">
        <f t="shared" si="66"/>
        <v>75</v>
      </c>
      <c r="AS43" s="67">
        <f t="shared" si="66"/>
        <v>76</v>
      </c>
      <c r="AT43" s="67">
        <f t="shared" si="66"/>
        <v>72</v>
      </c>
      <c r="AU43" s="67">
        <f t="shared" si="66"/>
        <v>0</v>
      </c>
      <c r="AV43" s="67">
        <f t="shared" si="66"/>
        <v>0</v>
      </c>
      <c r="AW43" s="67">
        <f t="shared" si="66"/>
        <v>0</v>
      </c>
      <c r="AX43" s="67">
        <f t="shared" si="66"/>
        <v>0</v>
      </c>
      <c r="AY43" s="67">
        <f t="shared" si="66"/>
        <v>0</v>
      </c>
      <c r="AZ43" s="67">
        <f t="shared" si="66"/>
        <v>0</v>
      </c>
      <c r="BA43" s="67">
        <f t="shared" si="66"/>
        <v>0</v>
      </c>
      <c r="BB43" s="67">
        <f t="shared" si="66"/>
        <v>0</v>
      </c>
      <c r="BC43" s="67">
        <f t="shared" si="66"/>
        <v>0</v>
      </c>
      <c r="BD43" s="67">
        <f t="shared" si="66"/>
        <v>0</v>
      </c>
      <c r="BE43" s="67">
        <f t="shared" si="66"/>
        <v>0</v>
      </c>
      <c r="BF43" s="67">
        <f t="shared" si="66"/>
        <v>0</v>
      </c>
      <c r="BG43" s="67">
        <f t="shared" si="66"/>
        <v>0</v>
      </c>
      <c r="BH43" s="67">
        <f t="shared" si="66"/>
        <v>0</v>
      </c>
      <c r="BI43" s="67">
        <f t="shared" si="66"/>
        <v>0</v>
      </c>
      <c r="BJ43" s="67">
        <f t="shared" si="66"/>
        <v>0</v>
      </c>
      <c r="BK43" s="67">
        <f t="shared" si="66"/>
        <v>0</v>
      </c>
      <c r="BL43" s="67">
        <f t="shared" si="66"/>
        <v>0</v>
      </c>
      <c r="BM43" s="67">
        <f t="shared" si="66"/>
        <v>0</v>
      </c>
      <c r="BN43" s="67">
        <f t="shared" si="66"/>
        <v>0</v>
      </c>
      <c r="BO43" s="67">
        <f t="shared" si="66"/>
        <v>0</v>
      </c>
      <c r="BP43" s="67">
        <f t="shared" si="66"/>
        <v>0</v>
      </c>
      <c r="BQ43" s="67">
        <f t="shared" si="66"/>
        <v>0</v>
      </c>
      <c r="BR43" s="67">
        <f t="shared" si="66"/>
        <v>0</v>
      </c>
      <c r="BS43" s="67">
        <f t="shared" si="66"/>
        <v>0</v>
      </c>
      <c r="BT43" s="67">
        <f t="shared" si="66"/>
        <v>0</v>
      </c>
      <c r="BU43" s="67">
        <f t="shared" si="66"/>
        <v>0</v>
      </c>
      <c r="BV43" s="67">
        <f t="shared" si="66"/>
        <v>0</v>
      </c>
      <c r="BW43" s="67">
        <f>SUM(BW39:BW42)</f>
        <v>0</v>
      </c>
      <c r="BX43" s="67">
        <f>SUM(BX39:BX42)</f>
        <v>0</v>
      </c>
      <c r="BY43" s="67">
        <f t="shared" ref="BY43:CD43" si="67">SUM(BY39:BY42)</f>
        <v>0</v>
      </c>
      <c r="BZ43" s="67">
        <f t="shared" si="67"/>
        <v>0</v>
      </c>
      <c r="CA43" s="67">
        <f t="shared" si="67"/>
        <v>0</v>
      </c>
      <c r="CB43" s="67">
        <f t="shared" si="67"/>
        <v>0</v>
      </c>
      <c r="CC43" s="67">
        <f t="shared" si="67"/>
        <v>0</v>
      </c>
      <c r="CD43" s="67">
        <f t="shared" si="67"/>
        <v>0</v>
      </c>
      <c r="CE43" s="67">
        <f t="shared" ref="CE43:CJ43" si="68">SUM(CE39:CE42)</f>
        <v>0</v>
      </c>
      <c r="CF43" s="67">
        <f t="shared" si="68"/>
        <v>0</v>
      </c>
      <c r="CG43" s="67">
        <f t="shared" si="68"/>
        <v>0</v>
      </c>
      <c r="CH43" s="67">
        <f t="shared" si="68"/>
        <v>0</v>
      </c>
      <c r="CI43" s="67">
        <f t="shared" si="68"/>
        <v>0</v>
      </c>
      <c r="CJ43" s="67">
        <f t="shared" si="68"/>
        <v>0</v>
      </c>
      <c r="CK43" s="67">
        <f t="shared" ref="CK43:CP43" si="69">SUM(CK39:CK42)</f>
        <v>0</v>
      </c>
      <c r="CL43" s="67">
        <f t="shared" si="69"/>
        <v>0</v>
      </c>
      <c r="CM43" s="67">
        <f t="shared" si="69"/>
        <v>0</v>
      </c>
      <c r="CN43" s="67">
        <f t="shared" si="69"/>
        <v>0</v>
      </c>
      <c r="CO43" s="67">
        <f t="shared" si="69"/>
        <v>0</v>
      </c>
      <c r="CP43" s="67">
        <f t="shared" si="69"/>
        <v>0</v>
      </c>
      <c r="CQ43" s="67">
        <f>SUM(CQ39:CQ42)</f>
        <v>0</v>
      </c>
      <c r="CR43" s="94">
        <v>0</v>
      </c>
      <c r="CS43" s="67">
        <f>SUM(CS39:CS42)</f>
        <v>0</v>
      </c>
      <c r="CT43" s="67">
        <f>SUM(CT39:CT42)</f>
        <v>0</v>
      </c>
      <c r="CU43" s="67">
        <f>SUM(CU39:CU42)</f>
        <v>0</v>
      </c>
      <c r="CV43" s="67">
        <f>SUM(CV39:CV42)</f>
        <v>0</v>
      </c>
      <c r="CW43" s="67">
        <f>SUM(CW39:CW42)</f>
        <v>0</v>
      </c>
    </row>
    <row r="44" spans="1:101" s="14" customFormat="1" ht="13.15" customHeight="1" x14ac:dyDescent="0.25">
      <c r="A44" s="20"/>
      <c r="B44" s="15"/>
      <c r="C44" s="12"/>
      <c r="D44" s="16"/>
      <c r="E44" s="21"/>
      <c r="F44" s="21"/>
      <c r="G44" s="21"/>
      <c r="H44" s="27" t="e">
        <f t="shared" si="61"/>
        <v>#DIV/0!</v>
      </c>
      <c r="I44" s="135"/>
      <c r="J44" s="108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</row>
    <row r="45" spans="1:101" s="14" customFormat="1" ht="13.15" customHeight="1" x14ac:dyDescent="0.2">
      <c r="A45" s="64" t="s">
        <v>22</v>
      </c>
      <c r="B45" s="65" t="str">
        <f>+$B$3</f>
        <v>1/1/25 - 12/31/25</v>
      </c>
      <c r="C45" s="66" t="s">
        <v>11</v>
      </c>
      <c r="D45" s="165">
        <v>0</v>
      </c>
      <c r="E45" s="152">
        <v>518.77</v>
      </c>
      <c r="F45" s="152">
        <v>405.57</v>
      </c>
      <c r="G45" s="152">
        <v>113.2</v>
      </c>
      <c r="H45" s="27" t="e">
        <f>+"Total:"&amp;TEXT(E45/I45-1,"0.00%")&amp;"/ EE:"&amp;TEXT(G45/J45-1,"0.00%")</f>
        <v>#REF!</v>
      </c>
      <c r="I45" s="27" t="e">
        <f>+[2]Centinela!E45</f>
        <v>#REF!</v>
      </c>
      <c r="J45" s="27" t="e">
        <f>+[2]Centinela!G45</f>
        <v>#REF!</v>
      </c>
      <c r="K45" s="165">
        <v>12</v>
      </c>
      <c r="L45" s="165">
        <v>8</v>
      </c>
      <c r="M45" s="165">
        <v>9</v>
      </c>
      <c r="N45" s="165">
        <v>8</v>
      </c>
      <c r="O45" s="165">
        <v>8</v>
      </c>
      <c r="P45" s="165">
        <v>8</v>
      </c>
      <c r="Q45" s="165">
        <v>8</v>
      </c>
      <c r="R45" s="165">
        <v>8</v>
      </c>
      <c r="S45" s="165">
        <v>8</v>
      </c>
      <c r="T45" s="165">
        <v>8</v>
      </c>
      <c r="U45" s="165">
        <v>8</v>
      </c>
      <c r="V45" s="165">
        <v>11</v>
      </c>
      <c r="W45" s="165">
        <v>20</v>
      </c>
      <c r="X45" s="165">
        <v>19</v>
      </c>
      <c r="Y45" s="165">
        <v>18</v>
      </c>
      <c r="Z45" s="165">
        <v>17</v>
      </c>
      <c r="AA45" s="165">
        <v>19</v>
      </c>
      <c r="AB45" s="165">
        <v>17</v>
      </c>
      <c r="AC45" s="165">
        <v>20</v>
      </c>
      <c r="AD45" s="165">
        <v>20</v>
      </c>
      <c r="AE45" s="165">
        <v>20</v>
      </c>
      <c r="AF45" s="165">
        <v>20</v>
      </c>
      <c r="AG45" s="165">
        <v>22</v>
      </c>
      <c r="AH45" s="165">
        <v>21</v>
      </c>
      <c r="AI45" s="165">
        <v>17</v>
      </c>
      <c r="AJ45" s="165">
        <v>20</v>
      </c>
      <c r="AK45" s="165">
        <v>22</v>
      </c>
      <c r="AL45" s="165">
        <v>27</v>
      </c>
      <c r="AM45" s="165">
        <v>25</v>
      </c>
      <c r="AN45" s="165">
        <v>24</v>
      </c>
      <c r="AO45" s="165">
        <v>24</v>
      </c>
      <c r="AP45" s="165">
        <v>26</v>
      </c>
      <c r="AQ45" s="165">
        <v>25</v>
      </c>
      <c r="AR45" s="165">
        <v>23</v>
      </c>
      <c r="AS45" s="165">
        <v>23</v>
      </c>
      <c r="AT45" s="165">
        <v>24</v>
      </c>
      <c r="AU45" s="165">
        <v>44</v>
      </c>
      <c r="AV45" s="165">
        <v>46</v>
      </c>
      <c r="AW45" s="165">
        <v>47</v>
      </c>
      <c r="AX45" s="165">
        <v>50</v>
      </c>
      <c r="AY45" s="165">
        <v>50</v>
      </c>
      <c r="AZ45" s="165">
        <v>51</v>
      </c>
      <c r="BA45" s="165">
        <v>50</v>
      </c>
      <c r="BB45" s="165">
        <v>48</v>
      </c>
      <c r="BC45" s="165">
        <v>48</v>
      </c>
      <c r="BD45" s="165">
        <v>47</v>
      </c>
      <c r="BE45" s="165">
        <v>46</v>
      </c>
      <c r="BF45" s="165">
        <v>43</v>
      </c>
      <c r="BG45" s="165">
        <v>48</v>
      </c>
      <c r="BH45" s="165">
        <v>50</v>
      </c>
      <c r="BI45" s="165">
        <v>49</v>
      </c>
      <c r="BJ45" s="165">
        <v>50</v>
      </c>
      <c r="BK45" s="165">
        <v>52</v>
      </c>
      <c r="BL45" s="165">
        <v>54</v>
      </c>
      <c r="BM45" s="165">
        <v>51</v>
      </c>
      <c r="BN45" s="165">
        <v>51</v>
      </c>
      <c r="BO45" s="165">
        <v>52</v>
      </c>
      <c r="BP45" s="165">
        <v>50</v>
      </c>
      <c r="BQ45" s="165">
        <v>53</v>
      </c>
      <c r="BR45" s="165">
        <v>51</v>
      </c>
      <c r="BS45" s="165">
        <v>51</v>
      </c>
      <c r="BT45" s="165">
        <v>53</v>
      </c>
      <c r="BU45" s="165">
        <v>52</v>
      </c>
      <c r="BV45" s="165">
        <v>50</v>
      </c>
      <c r="BW45" s="165">
        <v>48</v>
      </c>
      <c r="BX45" s="165">
        <v>48</v>
      </c>
      <c r="BY45" s="165">
        <v>47</v>
      </c>
      <c r="BZ45" s="165">
        <v>49</v>
      </c>
      <c r="CA45" s="165">
        <v>45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323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</row>
    <row r="46" spans="1:101" s="14" customFormat="1" ht="13.15" customHeight="1" x14ac:dyDescent="0.2">
      <c r="A46" s="22"/>
      <c r="B46" s="15"/>
      <c r="C46" s="66" t="s">
        <v>18</v>
      </c>
      <c r="D46" s="165">
        <v>0</v>
      </c>
      <c r="E46" s="152">
        <v>1037.57</v>
      </c>
      <c r="F46" s="152">
        <f>+E46-G46</f>
        <v>796.58999999999992</v>
      </c>
      <c r="G46" s="152">
        <v>240.98</v>
      </c>
      <c r="H46" s="27" t="e">
        <f>+"Total:"&amp;TEXT(E46/I46-1,"0.00%")&amp;"/ EE:"&amp;TEXT(G46/J46-1,"0.00%")</f>
        <v>#REF!</v>
      </c>
      <c r="I46" s="27" t="e">
        <f>+[2]Centinela!E46</f>
        <v>#REF!</v>
      </c>
      <c r="J46" s="27" t="e">
        <f>+[2]Centinela!G46</f>
        <v>#REF!</v>
      </c>
      <c r="K46" s="165">
        <v>1</v>
      </c>
      <c r="L46" s="165">
        <v>1</v>
      </c>
      <c r="M46" s="165">
        <v>1</v>
      </c>
      <c r="N46" s="165">
        <v>1</v>
      </c>
      <c r="O46" s="165">
        <v>1</v>
      </c>
      <c r="P46" s="165">
        <v>1</v>
      </c>
      <c r="Q46" s="165">
        <v>2</v>
      </c>
      <c r="R46" s="165">
        <v>2</v>
      </c>
      <c r="S46" s="165">
        <v>2</v>
      </c>
      <c r="T46" s="165">
        <v>2</v>
      </c>
      <c r="U46" s="165">
        <v>2</v>
      </c>
      <c r="V46" s="165">
        <v>2</v>
      </c>
      <c r="W46" s="165">
        <v>0</v>
      </c>
      <c r="X46" s="165">
        <v>0</v>
      </c>
      <c r="Y46" s="165">
        <v>0</v>
      </c>
      <c r="Z46" s="165">
        <v>0</v>
      </c>
      <c r="AA46" s="165">
        <v>1</v>
      </c>
      <c r="AB46" s="165">
        <v>1</v>
      </c>
      <c r="AC46" s="165">
        <v>1</v>
      </c>
      <c r="AD46" s="165">
        <v>1</v>
      </c>
      <c r="AE46" s="165">
        <v>2</v>
      </c>
      <c r="AF46" s="165">
        <v>2</v>
      </c>
      <c r="AG46" s="165">
        <v>2</v>
      </c>
      <c r="AH46" s="165">
        <v>2</v>
      </c>
      <c r="AI46" s="165">
        <v>2</v>
      </c>
      <c r="AJ46" s="165">
        <v>2</v>
      </c>
      <c r="AK46" s="165">
        <v>2</v>
      </c>
      <c r="AL46" s="165">
        <v>2</v>
      </c>
      <c r="AM46" s="165">
        <v>2</v>
      </c>
      <c r="AN46" s="165">
        <v>2</v>
      </c>
      <c r="AO46" s="165">
        <v>2</v>
      </c>
      <c r="AP46" s="165">
        <v>1</v>
      </c>
      <c r="AQ46" s="165">
        <v>1</v>
      </c>
      <c r="AR46" s="165">
        <v>1</v>
      </c>
      <c r="AS46" s="165">
        <v>1</v>
      </c>
      <c r="AT46" s="165">
        <v>1</v>
      </c>
      <c r="AU46" s="165">
        <v>4</v>
      </c>
      <c r="AV46" s="165">
        <v>4</v>
      </c>
      <c r="AW46" s="165">
        <v>4</v>
      </c>
      <c r="AX46" s="165">
        <v>3</v>
      </c>
      <c r="AY46" s="165">
        <v>3</v>
      </c>
      <c r="AZ46" s="165">
        <v>3</v>
      </c>
      <c r="BA46" s="165">
        <v>3</v>
      </c>
      <c r="BB46" s="165">
        <v>3</v>
      </c>
      <c r="BC46" s="165">
        <v>4</v>
      </c>
      <c r="BD46" s="165">
        <v>4</v>
      </c>
      <c r="BE46" s="165">
        <v>4</v>
      </c>
      <c r="BF46" s="165">
        <v>4</v>
      </c>
      <c r="BG46" s="165">
        <v>3</v>
      </c>
      <c r="BH46" s="165">
        <v>3</v>
      </c>
      <c r="BI46" s="165">
        <v>3</v>
      </c>
      <c r="BJ46" s="165">
        <v>3</v>
      </c>
      <c r="BK46" s="165">
        <v>3</v>
      </c>
      <c r="BL46" s="165">
        <v>3</v>
      </c>
      <c r="BM46" s="165">
        <v>3</v>
      </c>
      <c r="BN46" s="165">
        <v>3</v>
      </c>
      <c r="BO46" s="165">
        <v>3</v>
      </c>
      <c r="BP46" s="165">
        <v>3</v>
      </c>
      <c r="BQ46" s="165">
        <v>3</v>
      </c>
      <c r="BR46" s="165">
        <v>3</v>
      </c>
      <c r="BS46" s="165">
        <v>3</v>
      </c>
      <c r="BT46" s="165">
        <v>3</v>
      </c>
      <c r="BU46" s="165">
        <v>2</v>
      </c>
      <c r="BV46" s="165">
        <v>3</v>
      </c>
      <c r="BW46" s="165">
        <v>3</v>
      </c>
      <c r="BX46" s="165">
        <v>3</v>
      </c>
      <c r="BY46" s="165">
        <v>3</v>
      </c>
      <c r="BZ46" s="165">
        <v>3</v>
      </c>
      <c r="CA46" s="165">
        <v>3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323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</row>
    <row r="47" spans="1:101" s="14" customFormat="1" ht="13.15" customHeight="1" x14ac:dyDescent="0.2">
      <c r="A47" s="22"/>
      <c r="B47" s="15"/>
      <c r="C47" s="66" t="s">
        <v>19</v>
      </c>
      <c r="D47" s="165">
        <v>0</v>
      </c>
      <c r="E47" s="152">
        <v>933.8</v>
      </c>
      <c r="F47" s="152">
        <f>+E47-G47</f>
        <v>732.57999999999993</v>
      </c>
      <c r="G47" s="152">
        <v>201.22</v>
      </c>
      <c r="H47" s="27" t="e">
        <f>+"Total:"&amp;TEXT(E47/I47-1,"0.00%")&amp;"/ EE:"&amp;TEXT(G47/J47-1,"0.00%")</f>
        <v>#REF!</v>
      </c>
      <c r="I47" s="27" t="e">
        <f>+[2]Centinela!E47</f>
        <v>#REF!</v>
      </c>
      <c r="J47" s="27" t="e">
        <f>+[2]Centinela!G47</f>
        <v>#REF!</v>
      </c>
      <c r="K47" s="165">
        <v>7</v>
      </c>
      <c r="L47" s="165">
        <v>8</v>
      </c>
      <c r="M47" s="165">
        <v>8</v>
      </c>
      <c r="N47" s="165">
        <v>7</v>
      </c>
      <c r="O47" s="165">
        <v>7</v>
      </c>
      <c r="P47" s="165">
        <v>7</v>
      </c>
      <c r="Q47" s="165">
        <v>6</v>
      </c>
      <c r="R47" s="165">
        <v>6</v>
      </c>
      <c r="S47" s="165">
        <v>8</v>
      </c>
      <c r="T47" s="165">
        <v>7</v>
      </c>
      <c r="U47" s="165">
        <v>7</v>
      </c>
      <c r="V47" s="165">
        <v>7</v>
      </c>
      <c r="W47" s="165">
        <v>6</v>
      </c>
      <c r="X47" s="165">
        <v>7</v>
      </c>
      <c r="Y47" s="165">
        <v>7</v>
      </c>
      <c r="Z47" s="165">
        <v>7</v>
      </c>
      <c r="AA47" s="165">
        <v>7</v>
      </c>
      <c r="AB47" s="165">
        <v>7</v>
      </c>
      <c r="AC47" s="165">
        <v>6</v>
      </c>
      <c r="AD47" s="165">
        <v>6</v>
      </c>
      <c r="AE47" s="165">
        <v>6</v>
      </c>
      <c r="AF47" s="165">
        <v>6</v>
      </c>
      <c r="AG47" s="165">
        <v>6</v>
      </c>
      <c r="AH47" s="165">
        <v>6</v>
      </c>
      <c r="AI47" s="165">
        <v>7</v>
      </c>
      <c r="AJ47" s="165">
        <v>7</v>
      </c>
      <c r="AK47" s="165">
        <v>6</v>
      </c>
      <c r="AL47" s="165">
        <v>7</v>
      </c>
      <c r="AM47" s="165">
        <v>7</v>
      </c>
      <c r="AN47" s="165">
        <v>7</v>
      </c>
      <c r="AO47" s="165">
        <v>7</v>
      </c>
      <c r="AP47" s="165">
        <v>8</v>
      </c>
      <c r="AQ47" s="165">
        <v>8</v>
      </c>
      <c r="AR47" s="165">
        <v>8</v>
      </c>
      <c r="AS47" s="165">
        <v>8</v>
      </c>
      <c r="AT47" s="165">
        <v>7</v>
      </c>
      <c r="AU47" s="165">
        <v>13</v>
      </c>
      <c r="AV47" s="165">
        <v>13</v>
      </c>
      <c r="AW47" s="165">
        <v>14</v>
      </c>
      <c r="AX47" s="165">
        <v>15</v>
      </c>
      <c r="AY47" s="165">
        <v>15</v>
      </c>
      <c r="AZ47" s="165">
        <v>15</v>
      </c>
      <c r="BA47" s="165">
        <v>16</v>
      </c>
      <c r="BB47" s="165">
        <v>15</v>
      </c>
      <c r="BC47" s="165">
        <v>15</v>
      </c>
      <c r="BD47" s="165">
        <v>15</v>
      </c>
      <c r="BE47" s="165">
        <v>13</v>
      </c>
      <c r="BF47" s="165">
        <v>12</v>
      </c>
      <c r="BG47" s="165">
        <v>9</v>
      </c>
      <c r="BH47" s="165">
        <v>9</v>
      </c>
      <c r="BI47" s="165">
        <v>11</v>
      </c>
      <c r="BJ47" s="165">
        <v>9</v>
      </c>
      <c r="BK47" s="165">
        <v>9</v>
      </c>
      <c r="BL47" s="165">
        <v>9</v>
      </c>
      <c r="BM47" s="165">
        <v>9</v>
      </c>
      <c r="BN47" s="165">
        <v>9</v>
      </c>
      <c r="BO47" s="165">
        <v>10</v>
      </c>
      <c r="BP47" s="165">
        <v>10</v>
      </c>
      <c r="BQ47" s="165">
        <v>10</v>
      </c>
      <c r="BR47" s="165">
        <v>10</v>
      </c>
      <c r="BS47" s="165">
        <v>10</v>
      </c>
      <c r="BT47" s="165">
        <v>10</v>
      </c>
      <c r="BU47" s="165">
        <v>7</v>
      </c>
      <c r="BV47" s="165">
        <v>10</v>
      </c>
      <c r="BW47" s="165">
        <v>6</v>
      </c>
      <c r="BX47" s="165">
        <v>5</v>
      </c>
      <c r="BY47" s="165">
        <v>5</v>
      </c>
      <c r="BZ47" s="165">
        <v>4</v>
      </c>
      <c r="CA47" s="165">
        <v>6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323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</row>
    <row r="48" spans="1:101" s="14" customFormat="1" ht="13.15" customHeight="1" x14ac:dyDescent="0.2">
      <c r="A48" s="20"/>
      <c r="B48" s="15"/>
      <c r="C48" s="66" t="s">
        <v>12</v>
      </c>
      <c r="D48" s="166">
        <v>0</v>
      </c>
      <c r="E48" s="153">
        <v>1556.37</v>
      </c>
      <c r="F48" s="153">
        <f>+E48-G48</f>
        <v>1154.78</v>
      </c>
      <c r="G48" s="153">
        <v>401.59</v>
      </c>
      <c r="H48" s="27" t="e">
        <f>+"Total:"&amp;TEXT(E48/I48-1,"0.00%")&amp;"/ EE:"&amp;TEXT(G48/J48-1,"0.00%")</f>
        <v>#REF!</v>
      </c>
      <c r="I48" s="27" t="e">
        <f>+[2]Centinela!E48</f>
        <v>#REF!</v>
      </c>
      <c r="J48" s="27" t="e">
        <f>+[2]Centinela!G48</f>
        <v>#REF!</v>
      </c>
      <c r="K48" s="166">
        <v>3</v>
      </c>
      <c r="L48" s="166">
        <v>3</v>
      </c>
      <c r="M48" s="166">
        <v>3</v>
      </c>
      <c r="N48" s="166">
        <v>4</v>
      </c>
      <c r="O48" s="166">
        <v>3</v>
      </c>
      <c r="P48" s="166">
        <v>3</v>
      </c>
      <c r="Q48" s="166">
        <v>3</v>
      </c>
      <c r="R48" s="166">
        <v>3</v>
      </c>
      <c r="S48" s="166">
        <v>3</v>
      </c>
      <c r="T48" s="166">
        <v>3</v>
      </c>
      <c r="U48" s="166">
        <v>3</v>
      </c>
      <c r="V48" s="166">
        <v>3</v>
      </c>
      <c r="W48" s="166">
        <v>2</v>
      </c>
      <c r="X48" s="166">
        <v>2</v>
      </c>
      <c r="Y48" s="166">
        <v>2</v>
      </c>
      <c r="Z48" s="166">
        <v>2</v>
      </c>
      <c r="AA48" s="166">
        <v>2</v>
      </c>
      <c r="AB48" s="166">
        <v>2</v>
      </c>
      <c r="AC48" s="166">
        <v>2</v>
      </c>
      <c r="AD48" s="166">
        <v>2</v>
      </c>
      <c r="AE48" s="166">
        <v>1</v>
      </c>
      <c r="AF48" s="166">
        <v>1</v>
      </c>
      <c r="AG48" s="166">
        <v>1</v>
      </c>
      <c r="AH48" s="166">
        <v>1</v>
      </c>
      <c r="AI48" s="166">
        <v>2</v>
      </c>
      <c r="AJ48" s="166">
        <v>2</v>
      </c>
      <c r="AK48" s="166">
        <v>2</v>
      </c>
      <c r="AL48" s="166">
        <v>2</v>
      </c>
      <c r="AM48" s="166">
        <v>3</v>
      </c>
      <c r="AN48" s="166">
        <v>3</v>
      </c>
      <c r="AO48" s="166">
        <v>3</v>
      </c>
      <c r="AP48" s="166">
        <v>3</v>
      </c>
      <c r="AQ48" s="166">
        <v>3</v>
      </c>
      <c r="AR48" s="166">
        <v>3</v>
      </c>
      <c r="AS48" s="166">
        <v>3</v>
      </c>
      <c r="AT48" s="166">
        <v>4</v>
      </c>
      <c r="AU48" s="166">
        <v>7</v>
      </c>
      <c r="AV48" s="166">
        <v>7</v>
      </c>
      <c r="AW48" s="166">
        <v>6</v>
      </c>
      <c r="AX48" s="166">
        <v>6</v>
      </c>
      <c r="AY48" s="166">
        <v>6</v>
      </c>
      <c r="AZ48" s="166">
        <v>6</v>
      </c>
      <c r="BA48" s="166">
        <v>6</v>
      </c>
      <c r="BB48" s="166">
        <v>6</v>
      </c>
      <c r="BC48" s="166">
        <v>6</v>
      </c>
      <c r="BD48" s="166">
        <v>6</v>
      </c>
      <c r="BE48" s="166">
        <v>6</v>
      </c>
      <c r="BF48" s="166">
        <v>6</v>
      </c>
      <c r="BG48" s="166">
        <v>6</v>
      </c>
      <c r="BH48" s="166">
        <v>6</v>
      </c>
      <c r="BI48" s="166">
        <v>6</v>
      </c>
      <c r="BJ48" s="166">
        <v>6</v>
      </c>
      <c r="BK48" s="166">
        <v>6</v>
      </c>
      <c r="BL48" s="166">
        <v>6</v>
      </c>
      <c r="BM48" s="166">
        <v>6</v>
      </c>
      <c r="BN48" s="166">
        <v>6</v>
      </c>
      <c r="BO48" s="166">
        <v>6</v>
      </c>
      <c r="BP48" s="166">
        <v>6</v>
      </c>
      <c r="BQ48" s="166">
        <v>6</v>
      </c>
      <c r="BR48" s="166">
        <v>6</v>
      </c>
      <c r="BS48" s="166">
        <v>5</v>
      </c>
      <c r="BT48" s="166">
        <v>5</v>
      </c>
      <c r="BU48" s="166">
        <v>6</v>
      </c>
      <c r="BV48" s="166">
        <v>5</v>
      </c>
      <c r="BW48" s="166">
        <v>4</v>
      </c>
      <c r="BX48" s="166">
        <v>4</v>
      </c>
      <c r="BY48" s="166">
        <v>3</v>
      </c>
      <c r="BZ48" s="166">
        <v>3</v>
      </c>
      <c r="CA48" s="166">
        <v>3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324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</row>
    <row r="49" spans="1:101" s="14" customFormat="1" ht="13.15" customHeight="1" x14ac:dyDescent="0.25">
      <c r="A49" s="20"/>
      <c r="B49" s="15"/>
      <c r="C49" s="69" t="s">
        <v>7</v>
      </c>
      <c r="D49" s="67">
        <f>SUM(D45:D48)</f>
        <v>0</v>
      </c>
      <c r="E49" s="95">
        <f>SUMPRODUCT(E45:E48,$D45:$D48)</f>
        <v>0</v>
      </c>
      <c r="F49" s="95">
        <f>SUMPRODUCT(F45:F48,$D45:$D48)</f>
        <v>0</v>
      </c>
      <c r="G49" s="95">
        <f>SUMPRODUCT(G45:G48,$D45:$D48)</f>
        <v>0</v>
      </c>
      <c r="H49" s="138"/>
      <c r="I49" s="138"/>
      <c r="J49" s="108"/>
      <c r="K49" s="67">
        <f t="shared" ref="K49:P49" si="70">SUM(K45:K48)</f>
        <v>23</v>
      </c>
      <c r="L49" s="67">
        <f t="shared" si="70"/>
        <v>20</v>
      </c>
      <c r="M49" s="67">
        <f t="shared" si="70"/>
        <v>21</v>
      </c>
      <c r="N49" s="67">
        <f t="shared" si="70"/>
        <v>20</v>
      </c>
      <c r="O49" s="67">
        <f t="shared" si="70"/>
        <v>19</v>
      </c>
      <c r="P49" s="67">
        <f t="shared" si="70"/>
        <v>19</v>
      </c>
      <c r="Q49" s="67">
        <f t="shared" ref="Q49:BX49" si="71">SUM(Q45:Q48)</f>
        <v>19</v>
      </c>
      <c r="R49" s="67">
        <f t="shared" si="71"/>
        <v>19</v>
      </c>
      <c r="S49" s="67">
        <f t="shared" si="71"/>
        <v>21</v>
      </c>
      <c r="T49" s="67">
        <f t="shared" si="71"/>
        <v>20</v>
      </c>
      <c r="U49" s="67">
        <f t="shared" si="71"/>
        <v>20</v>
      </c>
      <c r="V49" s="67">
        <f t="shared" si="71"/>
        <v>23</v>
      </c>
      <c r="W49" s="67">
        <f t="shared" si="71"/>
        <v>28</v>
      </c>
      <c r="X49" s="67">
        <f t="shared" si="71"/>
        <v>28</v>
      </c>
      <c r="Y49" s="67">
        <f t="shared" si="71"/>
        <v>27</v>
      </c>
      <c r="Z49" s="67">
        <f t="shared" si="71"/>
        <v>26</v>
      </c>
      <c r="AA49" s="67">
        <f t="shared" si="71"/>
        <v>29</v>
      </c>
      <c r="AB49" s="67">
        <f t="shared" si="71"/>
        <v>27</v>
      </c>
      <c r="AC49" s="67">
        <f t="shared" si="71"/>
        <v>29</v>
      </c>
      <c r="AD49" s="67">
        <f t="shared" si="71"/>
        <v>29</v>
      </c>
      <c r="AE49" s="67">
        <f t="shared" si="71"/>
        <v>29</v>
      </c>
      <c r="AF49" s="67">
        <f t="shared" si="71"/>
        <v>29</v>
      </c>
      <c r="AG49" s="67">
        <f t="shared" si="71"/>
        <v>31</v>
      </c>
      <c r="AH49" s="67">
        <f t="shared" si="71"/>
        <v>30</v>
      </c>
      <c r="AI49" s="67">
        <f t="shared" si="71"/>
        <v>28</v>
      </c>
      <c r="AJ49" s="67">
        <f t="shared" si="71"/>
        <v>31</v>
      </c>
      <c r="AK49" s="67">
        <f t="shared" si="71"/>
        <v>32</v>
      </c>
      <c r="AL49" s="67">
        <f t="shared" si="71"/>
        <v>38</v>
      </c>
      <c r="AM49" s="67">
        <f t="shared" si="71"/>
        <v>37</v>
      </c>
      <c r="AN49" s="67">
        <f t="shared" si="71"/>
        <v>36</v>
      </c>
      <c r="AO49" s="67">
        <f t="shared" si="71"/>
        <v>36</v>
      </c>
      <c r="AP49" s="67">
        <f t="shared" si="71"/>
        <v>38</v>
      </c>
      <c r="AQ49" s="67">
        <f t="shared" si="71"/>
        <v>37</v>
      </c>
      <c r="AR49" s="67">
        <f t="shared" si="71"/>
        <v>35</v>
      </c>
      <c r="AS49" s="67">
        <f t="shared" si="71"/>
        <v>35</v>
      </c>
      <c r="AT49" s="67">
        <f t="shared" si="71"/>
        <v>36</v>
      </c>
      <c r="AU49" s="67">
        <f t="shared" si="71"/>
        <v>68</v>
      </c>
      <c r="AV49" s="67">
        <f t="shared" si="71"/>
        <v>70</v>
      </c>
      <c r="AW49" s="67">
        <f t="shared" si="71"/>
        <v>71</v>
      </c>
      <c r="AX49" s="67">
        <f t="shared" si="71"/>
        <v>74</v>
      </c>
      <c r="AY49" s="67">
        <f t="shared" si="71"/>
        <v>74</v>
      </c>
      <c r="AZ49" s="67">
        <f t="shared" si="71"/>
        <v>75</v>
      </c>
      <c r="BA49" s="67">
        <f t="shared" si="71"/>
        <v>75</v>
      </c>
      <c r="BB49" s="67">
        <f t="shared" si="71"/>
        <v>72</v>
      </c>
      <c r="BC49" s="67">
        <f t="shared" si="71"/>
        <v>73</v>
      </c>
      <c r="BD49" s="67">
        <f t="shared" si="71"/>
        <v>72</v>
      </c>
      <c r="BE49" s="67">
        <f t="shared" si="71"/>
        <v>69</v>
      </c>
      <c r="BF49" s="67">
        <f t="shared" si="71"/>
        <v>65</v>
      </c>
      <c r="BG49" s="67">
        <f t="shared" si="71"/>
        <v>66</v>
      </c>
      <c r="BH49" s="67">
        <f t="shared" si="71"/>
        <v>68</v>
      </c>
      <c r="BI49" s="67">
        <f t="shared" si="71"/>
        <v>69</v>
      </c>
      <c r="BJ49" s="67">
        <f t="shared" si="71"/>
        <v>68</v>
      </c>
      <c r="BK49" s="67">
        <f t="shared" si="71"/>
        <v>70</v>
      </c>
      <c r="BL49" s="67">
        <f t="shared" si="71"/>
        <v>72</v>
      </c>
      <c r="BM49" s="67">
        <f t="shared" si="71"/>
        <v>69</v>
      </c>
      <c r="BN49" s="67">
        <f t="shared" si="71"/>
        <v>69</v>
      </c>
      <c r="BO49" s="67">
        <f t="shared" si="71"/>
        <v>71</v>
      </c>
      <c r="BP49" s="67">
        <f t="shared" si="71"/>
        <v>69</v>
      </c>
      <c r="BQ49" s="67">
        <f t="shared" si="71"/>
        <v>72</v>
      </c>
      <c r="BR49" s="67">
        <f t="shared" si="71"/>
        <v>70</v>
      </c>
      <c r="BS49" s="67">
        <f t="shared" si="71"/>
        <v>69</v>
      </c>
      <c r="BT49" s="67">
        <f t="shared" si="71"/>
        <v>71</v>
      </c>
      <c r="BU49" s="67">
        <f t="shared" si="71"/>
        <v>67</v>
      </c>
      <c r="BV49" s="67">
        <f t="shared" si="71"/>
        <v>68</v>
      </c>
      <c r="BW49" s="67">
        <f t="shared" si="71"/>
        <v>61</v>
      </c>
      <c r="BX49" s="67">
        <f t="shared" si="71"/>
        <v>60</v>
      </c>
      <c r="BY49" s="67">
        <f t="shared" ref="BY49:CD49" si="72">SUM(BY45:BY48)</f>
        <v>58</v>
      </c>
      <c r="BZ49" s="67">
        <f t="shared" si="72"/>
        <v>59</v>
      </c>
      <c r="CA49" s="67">
        <f t="shared" si="72"/>
        <v>57</v>
      </c>
      <c r="CB49" s="67">
        <f t="shared" si="72"/>
        <v>0</v>
      </c>
      <c r="CC49" s="67">
        <f t="shared" si="72"/>
        <v>0</v>
      </c>
      <c r="CD49" s="67">
        <f t="shared" si="72"/>
        <v>0</v>
      </c>
      <c r="CE49" s="67">
        <f t="shared" ref="CE49:CJ49" si="73">SUM(CE45:CE48)</f>
        <v>0</v>
      </c>
      <c r="CF49" s="67">
        <f t="shared" si="73"/>
        <v>0</v>
      </c>
      <c r="CG49" s="67">
        <f t="shared" si="73"/>
        <v>0</v>
      </c>
      <c r="CH49" s="67">
        <f t="shared" si="73"/>
        <v>0</v>
      </c>
      <c r="CI49" s="67">
        <f t="shared" si="73"/>
        <v>0</v>
      </c>
      <c r="CJ49" s="67">
        <f t="shared" si="73"/>
        <v>0</v>
      </c>
      <c r="CK49" s="67">
        <f t="shared" ref="CK49:CP49" si="74">SUM(CK45:CK48)</f>
        <v>0</v>
      </c>
      <c r="CL49" s="67">
        <f t="shared" si="74"/>
        <v>0</v>
      </c>
      <c r="CM49" s="67">
        <f t="shared" si="74"/>
        <v>0</v>
      </c>
      <c r="CN49" s="67">
        <f t="shared" si="74"/>
        <v>0</v>
      </c>
      <c r="CO49" s="67">
        <f t="shared" si="74"/>
        <v>0</v>
      </c>
      <c r="CP49" s="67">
        <f t="shared" si="74"/>
        <v>0</v>
      </c>
      <c r="CQ49" s="67">
        <f>SUM(CQ45:CQ48)</f>
        <v>0</v>
      </c>
      <c r="CR49" s="94">
        <v>0</v>
      </c>
      <c r="CS49" s="67">
        <f>SUM(CS45:CS48)</f>
        <v>0</v>
      </c>
      <c r="CT49" s="67">
        <f>SUM(CT45:CT48)</f>
        <v>0</v>
      </c>
      <c r="CU49" s="67">
        <f>SUM(CU45:CU48)</f>
        <v>0</v>
      </c>
      <c r="CV49" s="67">
        <f>SUM(CV45:CV48)</f>
        <v>0</v>
      </c>
      <c r="CW49" s="67">
        <f>SUM(CW45:CW48)</f>
        <v>0</v>
      </c>
    </row>
    <row r="50" spans="1:101" s="82" customFormat="1" ht="13.15" customHeight="1" x14ac:dyDescent="0.25">
      <c r="A50" s="76" t="s">
        <v>205</v>
      </c>
      <c r="B50" s="77"/>
      <c r="C50" s="78"/>
      <c r="D50" s="111"/>
      <c r="E50" s="80"/>
      <c r="F50" s="80"/>
      <c r="G50" s="47"/>
      <c r="H50" s="133"/>
      <c r="I50" s="133"/>
      <c r="J50" s="108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</row>
    <row r="51" spans="1:101" s="14" customFormat="1" ht="13.15" customHeight="1" x14ac:dyDescent="0.2">
      <c r="A51" s="64" t="s">
        <v>23</v>
      </c>
      <c r="B51" s="65">
        <f>Legacy!E54</f>
        <v>0</v>
      </c>
      <c r="C51" s="66" t="s">
        <v>11</v>
      </c>
      <c r="D51" s="165">
        <v>2</v>
      </c>
      <c r="E51" s="150">
        <v>671</v>
      </c>
      <c r="F51" s="152">
        <f>+E51-G51</f>
        <v>616.83000000000004</v>
      </c>
      <c r="G51" s="152">
        <v>54.17</v>
      </c>
      <c r="H51" s="27" t="e">
        <f>+"Total:"&amp;TEXT(E51/I51-1,"0.00%")&amp;"/ EE:"&amp;TEXT(G51/J51-1,"0.00%")</f>
        <v>#REF!</v>
      </c>
      <c r="I51" s="27" t="e">
        <f>+[2]Centinela!E53</f>
        <v>#REF!</v>
      </c>
      <c r="J51" s="27" t="e">
        <f>+[2]Centinela!G53</f>
        <v>#REF!</v>
      </c>
      <c r="K51" s="165">
        <v>332</v>
      </c>
      <c r="L51" s="165">
        <v>323</v>
      </c>
      <c r="M51" s="165">
        <v>325</v>
      </c>
      <c r="N51" s="165">
        <v>320</v>
      </c>
      <c r="O51" s="165">
        <v>321</v>
      </c>
      <c r="P51" s="165">
        <v>311</v>
      </c>
      <c r="Q51" s="165">
        <v>310</v>
      </c>
      <c r="R51" s="165">
        <v>315</v>
      </c>
      <c r="S51" s="165">
        <v>314</v>
      </c>
      <c r="T51" s="165">
        <v>312</v>
      </c>
      <c r="U51" s="165">
        <v>315</v>
      </c>
      <c r="V51" s="165">
        <v>316</v>
      </c>
      <c r="W51" s="165">
        <v>352</v>
      </c>
      <c r="X51" s="165">
        <v>351</v>
      </c>
      <c r="Y51" s="165">
        <v>352</v>
      </c>
      <c r="Z51" s="165">
        <v>350</v>
      </c>
      <c r="AA51" s="165">
        <v>354</v>
      </c>
      <c r="AB51" s="165">
        <v>349</v>
      </c>
      <c r="AC51" s="165">
        <v>370</v>
      </c>
      <c r="AD51" s="165">
        <v>371</v>
      </c>
      <c r="AE51" s="165">
        <v>361</v>
      </c>
      <c r="AF51" s="165">
        <v>360</v>
      </c>
      <c r="AG51" s="165">
        <v>348</v>
      </c>
      <c r="AH51" s="165">
        <v>344</v>
      </c>
      <c r="AI51" s="165">
        <v>344</v>
      </c>
      <c r="AJ51" s="165">
        <v>351</v>
      </c>
      <c r="AK51" s="165">
        <v>337</v>
      </c>
      <c r="AL51" s="165">
        <v>336</v>
      </c>
      <c r="AM51" s="165">
        <v>324</v>
      </c>
      <c r="AN51" s="165">
        <v>327</v>
      </c>
      <c r="AO51" s="165">
        <v>320</v>
      </c>
      <c r="AP51" s="165">
        <v>322</v>
      </c>
      <c r="AQ51" s="165">
        <v>321</v>
      </c>
      <c r="AR51" s="165">
        <v>319</v>
      </c>
      <c r="AS51" s="165">
        <v>306</v>
      </c>
      <c r="AT51" s="165">
        <v>308</v>
      </c>
      <c r="AU51" s="165">
        <v>413</v>
      </c>
      <c r="AV51" s="165">
        <v>410</v>
      </c>
      <c r="AW51" s="165">
        <v>386</v>
      </c>
      <c r="AX51" s="165">
        <v>387</v>
      </c>
      <c r="AY51" s="165">
        <v>392</v>
      </c>
      <c r="AZ51" s="165">
        <v>390</v>
      </c>
      <c r="BA51" s="165">
        <v>390</v>
      </c>
      <c r="BB51" s="165">
        <v>397</v>
      </c>
      <c r="BC51" s="165">
        <v>399</v>
      </c>
      <c r="BD51" s="165">
        <v>385</v>
      </c>
      <c r="BE51" s="165">
        <v>370</v>
      </c>
      <c r="BF51" s="165">
        <v>355</v>
      </c>
      <c r="BG51" s="165">
        <v>0</v>
      </c>
      <c r="BH51" s="165">
        <v>378</v>
      </c>
      <c r="BI51" s="165">
        <v>356</v>
      </c>
      <c r="BJ51" s="165">
        <v>356</v>
      </c>
      <c r="BK51" s="165">
        <v>355</v>
      </c>
      <c r="BL51" s="165">
        <v>362</v>
      </c>
      <c r="BM51" s="165">
        <v>342</v>
      </c>
      <c r="BN51" s="165">
        <v>341</v>
      </c>
      <c r="BO51" s="165">
        <v>352</v>
      </c>
      <c r="BP51" s="165">
        <v>343</v>
      </c>
      <c r="BQ51" s="165">
        <v>335</v>
      </c>
      <c r="BR51" s="165">
        <v>327</v>
      </c>
      <c r="BS51" s="165">
        <v>358</v>
      </c>
      <c r="BT51" s="165">
        <v>353</v>
      </c>
      <c r="BU51" s="165">
        <v>348</v>
      </c>
      <c r="BV51" s="165">
        <v>348</v>
      </c>
      <c r="BW51" s="165">
        <v>323</v>
      </c>
      <c r="BX51" s="165">
        <v>325</v>
      </c>
      <c r="BY51" s="165">
        <v>330</v>
      </c>
      <c r="BZ51" s="165">
        <v>333</v>
      </c>
      <c r="CA51" s="165">
        <v>332</v>
      </c>
      <c r="CB51" s="165">
        <v>1</v>
      </c>
      <c r="CC51" s="165">
        <v>1</v>
      </c>
      <c r="CD51" s="165">
        <v>1</v>
      </c>
      <c r="CE51" s="165">
        <v>1</v>
      </c>
      <c r="CF51" s="165">
        <v>1</v>
      </c>
      <c r="CG51" s="165">
        <v>1</v>
      </c>
      <c r="CH51" s="165">
        <v>1</v>
      </c>
      <c r="CI51" s="165">
        <v>1</v>
      </c>
      <c r="CJ51" s="165">
        <v>1</v>
      </c>
      <c r="CK51" s="165">
        <v>1</v>
      </c>
      <c r="CL51" s="165">
        <v>1</v>
      </c>
      <c r="CM51" s="165">
        <v>1</v>
      </c>
      <c r="CN51" s="165">
        <v>1</v>
      </c>
      <c r="CO51" s="165">
        <v>1</v>
      </c>
      <c r="CP51" s="165">
        <v>1</v>
      </c>
      <c r="CQ51" s="165">
        <v>1</v>
      </c>
      <c r="CR51" s="323">
        <v>1</v>
      </c>
      <c r="CS51" s="165">
        <v>1</v>
      </c>
      <c r="CT51" s="165">
        <v>0</v>
      </c>
      <c r="CU51" s="379">
        <v>2</v>
      </c>
      <c r="CV51" s="379">
        <v>2</v>
      </c>
      <c r="CW51" s="165">
        <v>2</v>
      </c>
    </row>
    <row r="52" spans="1:101" s="14" customFormat="1" ht="13.15" customHeight="1" x14ac:dyDescent="0.2">
      <c r="A52" s="22"/>
      <c r="B52" s="15"/>
      <c r="C52" s="66" t="s">
        <v>18</v>
      </c>
      <c r="D52" s="165">
        <v>0</v>
      </c>
      <c r="E52" s="150">
        <v>1409.16</v>
      </c>
      <c r="F52" s="152">
        <f>+E52-G52</f>
        <v>1271.75</v>
      </c>
      <c r="G52" s="152">
        <v>137.41</v>
      </c>
      <c r="H52" s="27" t="e">
        <f>+"Total:"&amp;TEXT(E52/I52-1,"0.00%")&amp;"/ EE:"&amp;TEXT(G52/J52-1,"0.00%")</f>
        <v>#REF!</v>
      </c>
      <c r="I52" s="27" t="e">
        <f>+[2]Centinela!E54</f>
        <v>#REF!</v>
      </c>
      <c r="J52" s="27" t="e">
        <f>+[2]Centinela!G54</f>
        <v>#REF!</v>
      </c>
      <c r="K52" s="165">
        <v>72</v>
      </c>
      <c r="L52" s="165">
        <v>74</v>
      </c>
      <c r="M52" s="165">
        <v>75</v>
      </c>
      <c r="N52" s="165">
        <v>78</v>
      </c>
      <c r="O52" s="165">
        <v>77</v>
      </c>
      <c r="P52" s="165">
        <v>76</v>
      </c>
      <c r="Q52" s="165">
        <v>77</v>
      </c>
      <c r="R52" s="165">
        <v>76</v>
      </c>
      <c r="S52" s="165">
        <v>78</v>
      </c>
      <c r="T52" s="165">
        <v>80</v>
      </c>
      <c r="U52" s="165">
        <v>82</v>
      </c>
      <c r="V52" s="165">
        <v>80</v>
      </c>
      <c r="W52" s="165">
        <v>78</v>
      </c>
      <c r="X52" s="165">
        <v>78</v>
      </c>
      <c r="Y52" s="165">
        <v>77</v>
      </c>
      <c r="Z52" s="165">
        <v>79</v>
      </c>
      <c r="AA52" s="165">
        <v>79</v>
      </c>
      <c r="AB52" s="165">
        <v>77</v>
      </c>
      <c r="AC52" s="165">
        <v>78</v>
      </c>
      <c r="AD52" s="165">
        <v>78</v>
      </c>
      <c r="AE52" s="165">
        <v>81</v>
      </c>
      <c r="AF52" s="165">
        <v>81</v>
      </c>
      <c r="AG52" s="165">
        <v>77</v>
      </c>
      <c r="AH52" s="165">
        <v>76</v>
      </c>
      <c r="AI52" s="165">
        <v>81</v>
      </c>
      <c r="AJ52" s="165">
        <v>83</v>
      </c>
      <c r="AK52" s="165">
        <v>84</v>
      </c>
      <c r="AL52" s="165">
        <v>84</v>
      </c>
      <c r="AM52" s="165">
        <v>82</v>
      </c>
      <c r="AN52" s="165">
        <v>83</v>
      </c>
      <c r="AO52" s="165">
        <v>83</v>
      </c>
      <c r="AP52" s="165">
        <v>83</v>
      </c>
      <c r="AQ52" s="165">
        <v>79</v>
      </c>
      <c r="AR52" s="165">
        <v>78</v>
      </c>
      <c r="AS52" s="165">
        <v>74</v>
      </c>
      <c r="AT52" s="165">
        <v>73</v>
      </c>
      <c r="AU52" s="165">
        <v>79</v>
      </c>
      <c r="AV52" s="165">
        <v>79</v>
      </c>
      <c r="AW52" s="165">
        <v>79</v>
      </c>
      <c r="AX52" s="165">
        <v>78</v>
      </c>
      <c r="AY52" s="165">
        <v>77</v>
      </c>
      <c r="AZ52" s="165">
        <v>78</v>
      </c>
      <c r="BA52" s="165">
        <v>78</v>
      </c>
      <c r="BB52" s="165">
        <v>80</v>
      </c>
      <c r="BC52" s="165">
        <v>83</v>
      </c>
      <c r="BD52" s="165">
        <v>82</v>
      </c>
      <c r="BE52" s="165">
        <v>81</v>
      </c>
      <c r="BF52" s="165">
        <v>85</v>
      </c>
      <c r="BG52" s="165">
        <v>86</v>
      </c>
      <c r="BH52" s="165">
        <v>88</v>
      </c>
      <c r="BI52" s="165">
        <v>84</v>
      </c>
      <c r="BJ52" s="165">
        <v>79</v>
      </c>
      <c r="BK52" s="165">
        <v>78</v>
      </c>
      <c r="BL52" s="165">
        <v>79</v>
      </c>
      <c r="BM52" s="165">
        <v>77</v>
      </c>
      <c r="BN52" s="165">
        <v>74</v>
      </c>
      <c r="BO52" s="165">
        <v>74</v>
      </c>
      <c r="BP52" s="165">
        <v>71</v>
      </c>
      <c r="BQ52" s="165">
        <v>73</v>
      </c>
      <c r="BR52" s="165">
        <v>74</v>
      </c>
      <c r="BS52" s="165">
        <v>71</v>
      </c>
      <c r="BT52" s="165">
        <v>72</v>
      </c>
      <c r="BU52" s="165">
        <v>71</v>
      </c>
      <c r="BV52" s="165">
        <v>70</v>
      </c>
      <c r="BW52" s="165">
        <v>68</v>
      </c>
      <c r="BX52" s="165">
        <v>71</v>
      </c>
      <c r="BY52" s="165">
        <v>68</v>
      </c>
      <c r="BZ52" s="165">
        <v>67</v>
      </c>
      <c r="CA52" s="165">
        <v>69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323">
        <v>0</v>
      </c>
      <c r="CS52" s="165">
        <v>0</v>
      </c>
      <c r="CT52" s="165">
        <v>0</v>
      </c>
      <c r="CU52" s="379">
        <v>0</v>
      </c>
      <c r="CV52" s="379">
        <v>0</v>
      </c>
      <c r="CW52" s="165">
        <v>0</v>
      </c>
    </row>
    <row r="53" spans="1:101" s="14" customFormat="1" ht="13.15" customHeight="1" x14ac:dyDescent="0.2">
      <c r="A53" s="22"/>
      <c r="B53" s="15"/>
      <c r="C53" s="66" t="s">
        <v>19</v>
      </c>
      <c r="D53" s="165">
        <v>0</v>
      </c>
      <c r="E53" s="150">
        <v>1268.22</v>
      </c>
      <c r="F53" s="152">
        <f>+E53-G53</f>
        <v>1155.79</v>
      </c>
      <c r="G53" s="152">
        <v>112.43</v>
      </c>
      <c r="H53" s="27" t="e">
        <f>+"Total:"&amp;TEXT(E53/I53-1,"0.00%")&amp;"/ EE:"&amp;TEXT(G53/J53-1,"0.00%")</f>
        <v>#REF!</v>
      </c>
      <c r="I53" s="27" t="e">
        <f>+[2]Centinela!E55</f>
        <v>#REF!</v>
      </c>
      <c r="J53" s="27" t="e">
        <f>+[2]Centinela!G55</f>
        <v>#REF!</v>
      </c>
      <c r="K53" s="165">
        <v>120</v>
      </c>
      <c r="L53" s="165">
        <v>115</v>
      </c>
      <c r="M53" s="165">
        <v>115</v>
      </c>
      <c r="N53" s="165">
        <v>114</v>
      </c>
      <c r="O53" s="165">
        <v>111</v>
      </c>
      <c r="P53" s="165">
        <v>111</v>
      </c>
      <c r="Q53" s="165">
        <v>113</v>
      </c>
      <c r="R53" s="165">
        <v>113</v>
      </c>
      <c r="S53" s="165">
        <v>112</v>
      </c>
      <c r="T53" s="165">
        <v>111</v>
      </c>
      <c r="U53" s="165">
        <v>106</v>
      </c>
      <c r="V53" s="165">
        <v>105</v>
      </c>
      <c r="W53" s="165">
        <v>101</v>
      </c>
      <c r="X53" s="165">
        <v>102</v>
      </c>
      <c r="Y53" s="165">
        <v>104</v>
      </c>
      <c r="Z53" s="165">
        <v>105</v>
      </c>
      <c r="AA53" s="165">
        <v>103</v>
      </c>
      <c r="AB53" s="165">
        <v>102</v>
      </c>
      <c r="AC53" s="165">
        <v>104</v>
      </c>
      <c r="AD53" s="165">
        <v>104</v>
      </c>
      <c r="AE53" s="165">
        <v>97</v>
      </c>
      <c r="AF53" s="165">
        <v>97</v>
      </c>
      <c r="AG53" s="165">
        <v>97</v>
      </c>
      <c r="AH53" s="165">
        <v>95</v>
      </c>
      <c r="AI53" s="165">
        <v>108</v>
      </c>
      <c r="AJ53" s="165">
        <v>105</v>
      </c>
      <c r="AK53" s="165">
        <v>109</v>
      </c>
      <c r="AL53" s="165">
        <v>107</v>
      </c>
      <c r="AM53" s="165">
        <v>106</v>
      </c>
      <c r="AN53" s="165">
        <v>107</v>
      </c>
      <c r="AO53" s="165">
        <v>106</v>
      </c>
      <c r="AP53" s="165">
        <v>103</v>
      </c>
      <c r="AQ53" s="165">
        <v>105</v>
      </c>
      <c r="AR53" s="165">
        <v>107</v>
      </c>
      <c r="AS53" s="165">
        <v>105</v>
      </c>
      <c r="AT53" s="165">
        <v>106</v>
      </c>
      <c r="AU53" s="165">
        <v>123</v>
      </c>
      <c r="AV53" s="165">
        <v>122</v>
      </c>
      <c r="AW53" s="165">
        <v>125</v>
      </c>
      <c r="AX53" s="165">
        <v>122</v>
      </c>
      <c r="AY53" s="165">
        <v>117</v>
      </c>
      <c r="AZ53" s="165">
        <v>116</v>
      </c>
      <c r="BA53" s="165">
        <v>115</v>
      </c>
      <c r="BB53" s="165">
        <v>114</v>
      </c>
      <c r="BC53" s="165">
        <v>116</v>
      </c>
      <c r="BD53" s="165">
        <v>115</v>
      </c>
      <c r="BE53" s="165">
        <v>110</v>
      </c>
      <c r="BF53" s="165">
        <v>106</v>
      </c>
      <c r="BG53" s="165">
        <v>110</v>
      </c>
      <c r="BH53" s="165">
        <v>111</v>
      </c>
      <c r="BI53" s="165">
        <v>110</v>
      </c>
      <c r="BJ53" s="165">
        <v>110</v>
      </c>
      <c r="BK53" s="165">
        <v>109</v>
      </c>
      <c r="BL53" s="165">
        <v>108</v>
      </c>
      <c r="BM53" s="165">
        <v>101</v>
      </c>
      <c r="BN53" s="165">
        <v>101</v>
      </c>
      <c r="BO53" s="165">
        <v>98</v>
      </c>
      <c r="BP53" s="165">
        <v>103</v>
      </c>
      <c r="BQ53" s="165">
        <v>99</v>
      </c>
      <c r="BR53" s="165">
        <v>93</v>
      </c>
      <c r="BS53" s="165">
        <v>110</v>
      </c>
      <c r="BT53" s="165">
        <v>104</v>
      </c>
      <c r="BU53" s="165">
        <v>100</v>
      </c>
      <c r="BV53" s="165">
        <v>105</v>
      </c>
      <c r="BW53" s="165">
        <v>96</v>
      </c>
      <c r="BX53" s="165">
        <v>95</v>
      </c>
      <c r="BY53" s="165">
        <v>99</v>
      </c>
      <c r="BZ53" s="165">
        <v>96</v>
      </c>
      <c r="CA53" s="165">
        <v>93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323">
        <v>0</v>
      </c>
      <c r="CS53" s="165">
        <v>0</v>
      </c>
      <c r="CT53" s="165">
        <v>0</v>
      </c>
      <c r="CU53" s="379">
        <v>0</v>
      </c>
      <c r="CV53" s="379">
        <v>0</v>
      </c>
      <c r="CW53" s="165">
        <v>0</v>
      </c>
    </row>
    <row r="54" spans="1:101" s="14" customFormat="1" ht="13.15" customHeight="1" x14ac:dyDescent="0.2">
      <c r="A54" s="22"/>
      <c r="B54" s="15"/>
      <c r="C54" s="66" t="s">
        <v>12</v>
      </c>
      <c r="D54" s="166">
        <v>0</v>
      </c>
      <c r="E54" s="151">
        <v>2113.73</v>
      </c>
      <c r="F54" s="153">
        <f>+E54-G54</f>
        <v>1832.66</v>
      </c>
      <c r="G54" s="153">
        <v>281.07</v>
      </c>
      <c r="H54" s="27" t="e">
        <f>+"Total:"&amp;TEXT(E54/I54-1,"0.00%")&amp;"/ EE:"&amp;TEXT(G54/J54-1,"0.00%")</f>
        <v>#REF!</v>
      </c>
      <c r="I54" s="27" t="e">
        <f>+[2]Centinela!E56</f>
        <v>#REF!</v>
      </c>
      <c r="J54" s="27" t="e">
        <f>+[2]Centinela!G56</f>
        <v>#REF!</v>
      </c>
      <c r="K54" s="166">
        <v>122</v>
      </c>
      <c r="L54" s="166">
        <v>121</v>
      </c>
      <c r="M54" s="166">
        <v>118</v>
      </c>
      <c r="N54" s="166">
        <v>119</v>
      </c>
      <c r="O54" s="166">
        <v>117</v>
      </c>
      <c r="P54" s="166">
        <v>117</v>
      </c>
      <c r="Q54" s="166">
        <v>117</v>
      </c>
      <c r="R54" s="166">
        <v>115</v>
      </c>
      <c r="S54" s="166">
        <v>112</v>
      </c>
      <c r="T54" s="166">
        <v>110</v>
      </c>
      <c r="U54" s="166">
        <v>108</v>
      </c>
      <c r="V54" s="166">
        <v>106</v>
      </c>
      <c r="W54" s="166">
        <v>100</v>
      </c>
      <c r="X54" s="166">
        <v>101</v>
      </c>
      <c r="Y54" s="166">
        <v>100</v>
      </c>
      <c r="Z54" s="166">
        <v>98</v>
      </c>
      <c r="AA54" s="166">
        <v>100</v>
      </c>
      <c r="AB54" s="166">
        <v>98</v>
      </c>
      <c r="AC54" s="166">
        <v>102</v>
      </c>
      <c r="AD54" s="166">
        <v>101</v>
      </c>
      <c r="AE54" s="166">
        <v>96</v>
      </c>
      <c r="AF54" s="166">
        <v>96</v>
      </c>
      <c r="AG54" s="166">
        <v>93</v>
      </c>
      <c r="AH54" s="166">
        <v>93</v>
      </c>
      <c r="AI54" s="166">
        <v>98</v>
      </c>
      <c r="AJ54" s="166">
        <v>94</v>
      </c>
      <c r="AK54" s="166">
        <v>92</v>
      </c>
      <c r="AL54" s="166">
        <v>92</v>
      </c>
      <c r="AM54" s="166">
        <v>92</v>
      </c>
      <c r="AN54" s="166">
        <v>91</v>
      </c>
      <c r="AO54" s="166">
        <v>90</v>
      </c>
      <c r="AP54" s="166">
        <v>87</v>
      </c>
      <c r="AQ54" s="166">
        <v>90</v>
      </c>
      <c r="AR54" s="166">
        <v>89</v>
      </c>
      <c r="AS54" s="166">
        <v>89</v>
      </c>
      <c r="AT54" s="166">
        <v>88</v>
      </c>
      <c r="AU54" s="166">
        <v>96</v>
      </c>
      <c r="AV54" s="166">
        <v>97</v>
      </c>
      <c r="AW54" s="166">
        <v>98</v>
      </c>
      <c r="AX54" s="166">
        <v>103</v>
      </c>
      <c r="AY54" s="166">
        <v>104</v>
      </c>
      <c r="AZ54" s="166">
        <v>101</v>
      </c>
      <c r="BA54" s="166">
        <v>99</v>
      </c>
      <c r="BB54" s="166">
        <v>100</v>
      </c>
      <c r="BC54" s="166">
        <v>96</v>
      </c>
      <c r="BD54" s="166">
        <v>94</v>
      </c>
      <c r="BE54" s="166">
        <v>93</v>
      </c>
      <c r="BF54" s="166">
        <v>95</v>
      </c>
      <c r="BG54" s="166">
        <v>98</v>
      </c>
      <c r="BH54" s="166">
        <v>98</v>
      </c>
      <c r="BI54" s="166">
        <v>96</v>
      </c>
      <c r="BJ54" s="166">
        <v>94</v>
      </c>
      <c r="BK54" s="166">
        <v>94</v>
      </c>
      <c r="BL54" s="166">
        <v>93</v>
      </c>
      <c r="BM54" s="166">
        <v>88</v>
      </c>
      <c r="BN54" s="166">
        <v>84</v>
      </c>
      <c r="BO54" s="166">
        <v>82</v>
      </c>
      <c r="BP54" s="166">
        <v>80</v>
      </c>
      <c r="BQ54" s="166">
        <v>81</v>
      </c>
      <c r="BR54" s="166">
        <v>78</v>
      </c>
      <c r="BS54" s="166">
        <v>77</v>
      </c>
      <c r="BT54" s="166">
        <v>77</v>
      </c>
      <c r="BU54" s="166">
        <v>78</v>
      </c>
      <c r="BV54" s="166">
        <v>79</v>
      </c>
      <c r="BW54" s="166">
        <v>76</v>
      </c>
      <c r="BX54" s="166">
        <v>76</v>
      </c>
      <c r="BY54" s="166">
        <v>74</v>
      </c>
      <c r="BZ54" s="166">
        <v>73</v>
      </c>
      <c r="CA54" s="166">
        <v>78</v>
      </c>
      <c r="CB54" s="166">
        <v>0</v>
      </c>
      <c r="CC54" s="166">
        <v>0</v>
      </c>
      <c r="CD54" s="166">
        <v>0</v>
      </c>
      <c r="CE54" s="166">
        <v>0</v>
      </c>
      <c r="CF54" s="166">
        <v>0</v>
      </c>
      <c r="CG54" s="166">
        <v>0</v>
      </c>
      <c r="CH54" s="166">
        <v>0</v>
      </c>
      <c r="CI54" s="166">
        <v>0</v>
      </c>
      <c r="CJ54" s="166">
        <v>0</v>
      </c>
      <c r="CK54" s="166">
        <v>0</v>
      </c>
      <c r="CL54" s="166">
        <v>0</v>
      </c>
      <c r="CM54" s="166">
        <v>0</v>
      </c>
      <c r="CN54" s="166">
        <v>0</v>
      </c>
      <c r="CO54" s="166">
        <v>0</v>
      </c>
      <c r="CP54" s="166">
        <v>0</v>
      </c>
      <c r="CQ54" s="166">
        <v>0</v>
      </c>
      <c r="CR54" s="324">
        <v>0</v>
      </c>
      <c r="CS54" s="166">
        <v>0</v>
      </c>
      <c r="CT54" s="166">
        <v>0</v>
      </c>
      <c r="CU54" s="380">
        <v>0</v>
      </c>
      <c r="CV54" s="380">
        <v>0</v>
      </c>
      <c r="CW54" s="166">
        <v>0</v>
      </c>
    </row>
    <row r="55" spans="1:101" s="14" customFormat="1" ht="13.15" customHeight="1" x14ac:dyDescent="0.25">
      <c r="A55" s="20"/>
      <c r="B55" s="15"/>
      <c r="C55" s="69" t="s">
        <v>7</v>
      </c>
      <c r="D55" s="67">
        <f>SUM(D51:D54)</f>
        <v>2</v>
      </c>
      <c r="E55" s="70">
        <f>SUMPRODUCT(E51:E54,$D51:$D54)</f>
        <v>1342</v>
      </c>
      <c r="F55" s="70">
        <f>SUMPRODUCT(F51:F54,$D51:$D54)</f>
        <v>1233.6600000000001</v>
      </c>
      <c r="G55" s="70">
        <f>SUMPRODUCT(G51:G54,$D51:$D54)</f>
        <v>108.34</v>
      </c>
      <c r="H55" s="27"/>
      <c r="I55" s="34"/>
      <c r="J55" s="108"/>
      <c r="K55" s="67">
        <f t="shared" ref="K55:BV55" si="75">SUM(K51:K54)</f>
        <v>646</v>
      </c>
      <c r="L55" s="67">
        <f t="shared" si="75"/>
        <v>633</v>
      </c>
      <c r="M55" s="67">
        <f t="shared" si="75"/>
        <v>633</v>
      </c>
      <c r="N55" s="67">
        <f t="shared" si="75"/>
        <v>631</v>
      </c>
      <c r="O55" s="67">
        <f t="shared" si="75"/>
        <v>626</v>
      </c>
      <c r="P55" s="67">
        <f t="shared" si="75"/>
        <v>615</v>
      </c>
      <c r="Q55" s="67">
        <f t="shared" si="75"/>
        <v>617</v>
      </c>
      <c r="R55" s="67">
        <f t="shared" si="75"/>
        <v>619</v>
      </c>
      <c r="S55" s="67">
        <f t="shared" si="75"/>
        <v>616</v>
      </c>
      <c r="T55" s="67">
        <f t="shared" si="75"/>
        <v>613</v>
      </c>
      <c r="U55" s="67">
        <f t="shared" si="75"/>
        <v>611</v>
      </c>
      <c r="V55" s="67">
        <f t="shared" si="75"/>
        <v>607</v>
      </c>
      <c r="W55" s="67">
        <f t="shared" si="75"/>
        <v>631</v>
      </c>
      <c r="X55" s="67">
        <f t="shared" si="75"/>
        <v>632</v>
      </c>
      <c r="Y55" s="67">
        <f t="shared" si="75"/>
        <v>633</v>
      </c>
      <c r="Z55" s="67">
        <f t="shared" si="75"/>
        <v>632</v>
      </c>
      <c r="AA55" s="67">
        <f t="shared" si="75"/>
        <v>636</v>
      </c>
      <c r="AB55" s="67">
        <f t="shared" si="75"/>
        <v>626</v>
      </c>
      <c r="AC55" s="67">
        <f t="shared" si="75"/>
        <v>654</v>
      </c>
      <c r="AD55" s="67">
        <f t="shared" si="75"/>
        <v>654</v>
      </c>
      <c r="AE55" s="67">
        <f t="shared" si="75"/>
        <v>635</v>
      </c>
      <c r="AF55" s="67">
        <f t="shared" si="75"/>
        <v>634</v>
      </c>
      <c r="AG55" s="67">
        <f t="shared" si="75"/>
        <v>615</v>
      </c>
      <c r="AH55" s="67">
        <f t="shared" si="75"/>
        <v>608</v>
      </c>
      <c r="AI55" s="67">
        <f t="shared" si="75"/>
        <v>631</v>
      </c>
      <c r="AJ55" s="67">
        <f t="shared" si="75"/>
        <v>633</v>
      </c>
      <c r="AK55" s="67">
        <f t="shared" si="75"/>
        <v>622</v>
      </c>
      <c r="AL55" s="67">
        <f t="shared" si="75"/>
        <v>619</v>
      </c>
      <c r="AM55" s="67">
        <f t="shared" si="75"/>
        <v>604</v>
      </c>
      <c r="AN55" s="67">
        <f t="shared" si="75"/>
        <v>608</v>
      </c>
      <c r="AO55" s="67">
        <f t="shared" si="75"/>
        <v>599</v>
      </c>
      <c r="AP55" s="67">
        <f t="shared" si="75"/>
        <v>595</v>
      </c>
      <c r="AQ55" s="67">
        <f t="shared" si="75"/>
        <v>595</v>
      </c>
      <c r="AR55" s="67">
        <f t="shared" si="75"/>
        <v>593</v>
      </c>
      <c r="AS55" s="67">
        <f t="shared" si="75"/>
        <v>574</v>
      </c>
      <c r="AT55" s="67">
        <f t="shared" si="75"/>
        <v>575</v>
      </c>
      <c r="AU55" s="67">
        <f t="shared" si="75"/>
        <v>711</v>
      </c>
      <c r="AV55" s="67">
        <f t="shared" si="75"/>
        <v>708</v>
      </c>
      <c r="AW55" s="67">
        <f t="shared" si="75"/>
        <v>688</v>
      </c>
      <c r="AX55" s="67">
        <f t="shared" si="75"/>
        <v>690</v>
      </c>
      <c r="AY55" s="67">
        <f t="shared" si="75"/>
        <v>690</v>
      </c>
      <c r="AZ55" s="67">
        <f t="shared" si="75"/>
        <v>685</v>
      </c>
      <c r="BA55" s="67">
        <f t="shared" si="75"/>
        <v>682</v>
      </c>
      <c r="BB55" s="67">
        <f t="shared" si="75"/>
        <v>691</v>
      </c>
      <c r="BC55" s="67">
        <f t="shared" si="75"/>
        <v>694</v>
      </c>
      <c r="BD55" s="67">
        <f t="shared" si="75"/>
        <v>676</v>
      </c>
      <c r="BE55" s="67">
        <f t="shared" si="75"/>
        <v>654</v>
      </c>
      <c r="BF55" s="67">
        <f t="shared" si="75"/>
        <v>641</v>
      </c>
      <c r="BG55" s="67">
        <f t="shared" si="75"/>
        <v>294</v>
      </c>
      <c r="BH55" s="67">
        <f t="shared" si="75"/>
        <v>675</v>
      </c>
      <c r="BI55" s="67">
        <f t="shared" si="75"/>
        <v>646</v>
      </c>
      <c r="BJ55" s="67">
        <f t="shared" si="75"/>
        <v>639</v>
      </c>
      <c r="BK55" s="67">
        <f t="shared" si="75"/>
        <v>636</v>
      </c>
      <c r="BL55" s="67">
        <f t="shared" si="75"/>
        <v>642</v>
      </c>
      <c r="BM55" s="67">
        <f t="shared" si="75"/>
        <v>608</v>
      </c>
      <c r="BN55" s="67">
        <f t="shared" si="75"/>
        <v>600</v>
      </c>
      <c r="BO55" s="67">
        <f t="shared" si="75"/>
        <v>606</v>
      </c>
      <c r="BP55" s="67">
        <f t="shared" si="75"/>
        <v>597</v>
      </c>
      <c r="BQ55" s="67">
        <f t="shared" si="75"/>
        <v>588</v>
      </c>
      <c r="BR55" s="67">
        <f t="shared" si="75"/>
        <v>572</v>
      </c>
      <c r="BS55" s="67">
        <f t="shared" si="75"/>
        <v>616</v>
      </c>
      <c r="BT55" s="67">
        <f t="shared" si="75"/>
        <v>606</v>
      </c>
      <c r="BU55" s="67">
        <f t="shared" si="75"/>
        <v>597</v>
      </c>
      <c r="BV55" s="67">
        <f t="shared" si="75"/>
        <v>602</v>
      </c>
      <c r="BW55" s="67">
        <f>SUM(BW51:BW54)</f>
        <v>563</v>
      </c>
      <c r="BX55" s="67">
        <f>SUM(BX51:BX54)</f>
        <v>567</v>
      </c>
      <c r="BY55" s="67">
        <f t="shared" ref="BY55:CP55" si="76">SUM(BY51:BY54)</f>
        <v>571</v>
      </c>
      <c r="BZ55" s="67">
        <f t="shared" si="76"/>
        <v>569</v>
      </c>
      <c r="CA55" s="67">
        <f t="shared" si="76"/>
        <v>572</v>
      </c>
      <c r="CB55" s="67">
        <f t="shared" si="76"/>
        <v>1</v>
      </c>
      <c r="CC55" s="67">
        <f t="shared" si="76"/>
        <v>1</v>
      </c>
      <c r="CD55" s="67">
        <f t="shared" si="76"/>
        <v>1</v>
      </c>
      <c r="CE55" s="67">
        <f t="shared" si="76"/>
        <v>1</v>
      </c>
      <c r="CF55" s="67">
        <f t="shared" si="76"/>
        <v>1</v>
      </c>
      <c r="CG55" s="67">
        <f t="shared" si="76"/>
        <v>1</v>
      </c>
      <c r="CH55" s="67">
        <f t="shared" si="76"/>
        <v>1</v>
      </c>
      <c r="CI55" s="67">
        <f t="shared" si="76"/>
        <v>1</v>
      </c>
      <c r="CJ55" s="67">
        <f t="shared" si="76"/>
        <v>1</v>
      </c>
      <c r="CK55" s="67">
        <f t="shared" si="76"/>
        <v>1</v>
      </c>
      <c r="CL55" s="67">
        <f t="shared" si="76"/>
        <v>1</v>
      </c>
      <c r="CM55" s="67">
        <f t="shared" si="76"/>
        <v>1</v>
      </c>
      <c r="CN55" s="67">
        <f t="shared" si="76"/>
        <v>1</v>
      </c>
      <c r="CO55" s="67">
        <f t="shared" si="76"/>
        <v>1</v>
      </c>
      <c r="CP55" s="67">
        <f t="shared" si="76"/>
        <v>1</v>
      </c>
      <c r="CQ55" s="67">
        <f>SUM(CQ51:CQ54)</f>
        <v>1</v>
      </c>
      <c r="CR55" s="94">
        <v>1</v>
      </c>
      <c r="CS55" s="67">
        <f>SUM(CS51:CS54)</f>
        <v>1</v>
      </c>
      <c r="CT55" s="67">
        <f>SUM(CT51:CT54)</f>
        <v>0</v>
      </c>
      <c r="CU55" s="381">
        <f>SUM(CU51:CU54)</f>
        <v>2</v>
      </c>
      <c r="CV55" s="381">
        <f>SUM(CV51:CV54)</f>
        <v>2</v>
      </c>
      <c r="CW55" s="67">
        <f>SUM(CW51:CW54)</f>
        <v>2</v>
      </c>
    </row>
    <row r="56" spans="1:101" s="14" customFormat="1" ht="13.15" customHeight="1" x14ac:dyDescent="0.25">
      <c r="A56" s="20"/>
      <c r="B56" s="15"/>
      <c r="C56" s="12"/>
      <c r="D56" s="16"/>
      <c r="E56" s="21"/>
      <c r="F56" s="21"/>
      <c r="G56" s="21"/>
      <c r="H56" s="27"/>
      <c r="I56" s="135"/>
      <c r="J56" s="108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12"/>
      <c r="CV56" s="112"/>
      <c r="CW56" s="16"/>
    </row>
    <row r="57" spans="1:101" s="14" customFormat="1" ht="13.15" hidden="1" customHeight="1" x14ac:dyDescent="0.2">
      <c r="A57" s="64" t="s">
        <v>59</v>
      </c>
      <c r="B57" s="65" t="str">
        <f>+$B$3</f>
        <v>1/1/25 - 12/31/25</v>
      </c>
      <c r="C57" s="66" t="s">
        <v>11</v>
      </c>
      <c r="D57" s="165">
        <v>0</v>
      </c>
      <c r="E57" s="157">
        <v>1167.1099999999999</v>
      </c>
      <c r="F57" s="154">
        <v>799.61</v>
      </c>
      <c r="G57" s="158">
        <f>E57-F57</f>
        <v>367.49999999999989</v>
      </c>
      <c r="H57" s="27" t="e">
        <f t="shared" ref="H57:H68" si="77">+"Total:"&amp;TEXT(E57/I57-1,"0.00%")&amp;"/ EE:"&amp;TEXT(G57/J57-1,"0.00%")</f>
        <v>#DIV/0!</v>
      </c>
      <c r="I57" s="264"/>
      <c r="J57" s="109"/>
      <c r="K57" s="165">
        <v>29</v>
      </c>
      <c r="L57" s="165">
        <v>27</v>
      </c>
      <c r="M57" s="165">
        <v>28</v>
      </c>
      <c r="N57" s="165">
        <v>27</v>
      </c>
      <c r="O57" s="165">
        <v>29</v>
      </c>
      <c r="P57" s="165">
        <v>31</v>
      </c>
      <c r="Q57" s="165">
        <v>31</v>
      </c>
      <c r="R57" s="165">
        <v>30</v>
      </c>
      <c r="S57" s="165">
        <v>30</v>
      </c>
      <c r="T57" s="165">
        <v>29</v>
      </c>
      <c r="U57" s="165">
        <v>29</v>
      </c>
      <c r="V57" s="165">
        <v>29</v>
      </c>
      <c r="W57" s="165">
        <v>38</v>
      </c>
      <c r="X57" s="165">
        <v>38</v>
      </c>
      <c r="Y57" s="165">
        <v>37</v>
      </c>
      <c r="Z57" s="165">
        <v>37</v>
      </c>
      <c r="AA57" s="165">
        <v>39</v>
      </c>
      <c r="AB57" s="165">
        <v>39</v>
      </c>
      <c r="AC57" s="165">
        <v>42</v>
      </c>
      <c r="AD57" s="165">
        <v>45</v>
      </c>
      <c r="AE57" s="165">
        <v>44</v>
      </c>
      <c r="AF57" s="165">
        <v>44</v>
      </c>
      <c r="AG57" s="165">
        <v>41</v>
      </c>
      <c r="AH57" s="165">
        <v>42</v>
      </c>
      <c r="AI57" s="165">
        <v>46</v>
      </c>
      <c r="AJ57" s="165">
        <v>48</v>
      </c>
      <c r="AK57" s="165">
        <v>46</v>
      </c>
      <c r="AL57" s="165">
        <v>45</v>
      </c>
      <c r="AM57" s="165">
        <v>46</v>
      </c>
      <c r="AN57" s="165">
        <v>44</v>
      </c>
      <c r="AO57" s="165">
        <v>44</v>
      </c>
      <c r="AP57" s="165">
        <v>43</v>
      </c>
      <c r="AQ57" s="165">
        <v>42</v>
      </c>
      <c r="AR57" s="165">
        <v>41</v>
      </c>
      <c r="AS57" s="165">
        <v>41</v>
      </c>
      <c r="AT57" s="165">
        <v>41</v>
      </c>
      <c r="AU57" s="165">
        <v>1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323">
        <v>0</v>
      </c>
      <c r="CS57" s="165">
        <v>0</v>
      </c>
      <c r="CT57" s="165">
        <v>0</v>
      </c>
      <c r="CU57" s="379">
        <v>0</v>
      </c>
      <c r="CV57" s="379">
        <v>0</v>
      </c>
      <c r="CW57" s="165">
        <v>0</v>
      </c>
    </row>
    <row r="58" spans="1:101" s="14" customFormat="1" ht="13.15" hidden="1" customHeight="1" x14ac:dyDescent="0.2">
      <c r="A58" s="22"/>
      <c r="B58" s="15"/>
      <c r="C58" s="66" t="s">
        <v>18</v>
      </c>
      <c r="D58" s="165">
        <v>0</v>
      </c>
      <c r="E58" s="157">
        <v>2334.2600000000002</v>
      </c>
      <c r="F58" s="154">
        <v>1595.58</v>
      </c>
      <c r="G58" s="158">
        <f>E58-F58</f>
        <v>738.68000000000029</v>
      </c>
      <c r="H58" s="27" t="e">
        <f t="shared" si="77"/>
        <v>#DIV/0!</v>
      </c>
      <c r="I58" s="264"/>
      <c r="J58" s="108"/>
      <c r="K58" s="165">
        <v>10</v>
      </c>
      <c r="L58" s="165">
        <v>9</v>
      </c>
      <c r="M58" s="165">
        <v>8</v>
      </c>
      <c r="N58" s="165">
        <v>7</v>
      </c>
      <c r="O58" s="165">
        <v>7</v>
      </c>
      <c r="P58" s="165">
        <v>7</v>
      </c>
      <c r="Q58" s="165">
        <v>7</v>
      </c>
      <c r="R58" s="165">
        <v>7</v>
      </c>
      <c r="S58" s="165">
        <v>7</v>
      </c>
      <c r="T58" s="165">
        <v>7</v>
      </c>
      <c r="U58" s="165">
        <v>7</v>
      </c>
      <c r="V58" s="165">
        <v>7</v>
      </c>
      <c r="W58" s="165">
        <v>7</v>
      </c>
      <c r="X58" s="165">
        <v>7</v>
      </c>
      <c r="Y58" s="165">
        <v>7</v>
      </c>
      <c r="Z58" s="165">
        <v>6</v>
      </c>
      <c r="AA58" s="165">
        <v>8</v>
      </c>
      <c r="AB58" s="165">
        <v>8</v>
      </c>
      <c r="AC58" s="165">
        <v>9</v>
      </c>
      <c r="AD58" s="165">
        <v>9</v>
      </c>
      <c r="AE58" s="165">
        <v>9</v>
      </c>
      <c r="AF58" s="165">
        <v>9</v>
      </c>
      <c r="AG58" s="165">
        <v>8</v>
      </c>
      <c r="AH58" s="165">
        <v>8</v>
      </c>
      <c r="AI58" s="165">
        <v>8</v>
      </c>
      <c r="AJ58" s="165">
        <v>7</v>
      </c>
      <c r="AK58" s="165">
        <v>7</v>
      </c>
      <c r="AL58" s="165">
        <v>8</v>
      </c>
      <c r="AM58" s="165">
        <v>8</v>
      </c>
      <c r="AN58" s="165">
        <v>8</v>
      </c>
      <c r="AO58" s="165">
        <v>7</v>
      </c>
      <c r="AP58" s="165">
        <v>8</v>
      </c>
      <c r="AQ58" s="165">
        <v>7</v>
      </c>
      <c r="AR58" s="165">
        <v>7</v>
      </c>
      <c r="AS58" s="165">
        <v>7</v>
      </c>
      <c r="AT58" s="165">
        <v>7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323">
        <v>0</v>
      </c>
      <c r="CS58" s="165">
        <v>0</v>
      </c>
      <c r="CT58" s="165">
        <v>0</v>
      </c>
      <c r="CU58" s="379">
        <v>0</v>
      </c>
      <c r="CV58" s="379">
        <v>0</v>
      </c>
      <c r="CW58" s="165">
        <v>0</v>
      </c>
    </row>
    <row r="59" spans="1:101" s="14" customFormat="1" ht="13.15" hidden="1" customHeight="1" x14ac:dyDescent="0.2">
      <c r="A59" s="22"/>
      <c r="B59" s="15"/>
      <c r="C59" s="66" t="s">
        <v>19</v>
      </c>
      <c r="D59" s="165">
        <v>0</v>
      </c>
      <c r="E59" s="150">
        <v>2100.8200000000002</v>
      </c>
      <c r="F59" s="152">
        <v>1459.15</v>
      </c>
      <c r="G59" s="152">
        <f>E59-F59</f>
        <v>641.67000000000007</v>
      </c>
      <c r="H59" s="27" t="e">
        <f t="shared" si="77"/>
        <v>#DIV/0!</v>
      </c>
      <c r="I59" s="27"/>
      <c r="J59" s="108"/>
      <c r="K59" s="165">
        <v>11</v>
      </c>
      <c r="L59" s="165">
        <v>11</v>
      </c>
      <c r="M59" s="165">
        <v>10</v>
      </c>
      <c r="N59" s="165">
        <v>11</v>
      </c>
      <c r="O59" s="165">
        <v>10</v>
      </c>
      <c r="P59" s="165">
        <v>9</v>
      </c>
      <c r="Q59" s="165">
        <v>9</v>
      </c>
      <c r="R59" s="165">
        <v>8</v>
      </c>
      <c r="S59" s="165">
        <v>8</v>
      </c>
      <c r="T59" s="165">
        <v>8</v>
      </c>
      <c r="U59" s="165">
        <v>8</v>
      </c>
      <c r="V59" s="165">
        <v>8</v>
      </c>
      <c r="W59" s="165">
        <v>7</v>
      </c>
      <c r="X59" s="165">
        <v>7</v>
      </c>
      <c r="Y59" s="165">
        <v>7</v>
      </c>
      <c r="Z59" s="165">
        <v>8</v>
      </c>
      <c r="AA59" s="165">
        <v>8</v>
      </c>
      <c r="AB59" s="165">
        <v>9</v>
      </c>
      <c r="AC59" s="165">
        <v>10</v>
      </c>
      <c r="AD59" s="165">
        <v>10</v>
      </c>
      <c r="AE59" s="165">
        <v>9</v>
      </c>
      <c r="AF59" s="165">
        <v>9</v>
      </c>
      <c r="AG59" s="165">
        <v>9</v>
      </c>
      <c r="AH59" s="165">
        <v>9</v>
      </c>
      <c r="AI59" s="165">
        <v>10</v>
      </c>
      <c r="AJ59" s="165">
        <v>10</v>
      </c>
      <c r="AK59" s="165">
        <v>11</v>
      </c>
      <c r="AL59" s="165">
        <v>10</v>
      </c>
      <c r="AM59" s="165">
        <v>11</v>
      </c>
      <c r="AN59" s="165">
        <v>12</v>
      </c>
      <c r="AO59" s="165">
        <v>11</v>
      </c>
      <c r="AP59" s="165">
        <v>11</v>
      </c>
      <c r="AQ59" s="165">
        <v>11</v>
      </c>
      <c r="AR59" s="165">
        <v>11</v>
      </c>
      <c r="AS59" s="165">
        <v>9</v>
      </c>
      <c r="AT59" s="165">
        <v>9</v>
      </c>
      <c r="AU59" s="165">
        <v>1</v>
      </c>
      <c r="AV59" s="165">
        <v>0</v>
      </c>
      <c r="AW59" s="165">
        <v>0</v>
      </c>
      <c r="AX59" s="165">
        <v>0</v>
      </c>
      <c r="AY59" s="165">
        <v>0</v>
      </c>
      <c r="AZ59" s="165">
        <v>0</v>
      </c>
      <c r="BA59" s="165">
        <v>0</v>
      </c>
      <c r="BB59" s="165">
        <v>0</v>
      </c>
      <c r="BC59" s="165">
        <v>0</v>
      </c>
      <c r="BD59" s="165">
        <v>0</v>
      </c>
      <c r="BE59" s="165">
        <v>0</v>
      </c>
      <c r="BF59" s="165">
        <v>0</v>
      </c>
      <c r="BG59" s="165">
        <v>0</v>
      </c>
      <c r="BH59" s="165">
        <v>0</v>
      </c>
      <c r="BI59" s="165">
        <v>0</v>
      </c>
      <c r="BJ59" s="165">
        <v>0</v>
      </c>
      <c r="BK59" s="165">
        <v>0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323">
        <v>0</v>
      </c>
      <c r="CS59" s="165">
        <v>0</v>
      </c>
      <c r="CT59" s="165">
        <v>0</v>
      </c>
      <c r="CU59" s="379">
        <v>0</v>
      </c>
      <c r="CV59" s="379">
        <v>0</v>
      </c>
      <c r="CW59" s="165">
        <v>0</v>
      </c>
    </row>
    <row r="60" spans="1:101" s="14" customFormat="1" ht="13.15" hidden="1" customHeight="1" x14ac:dyDescent="0.2">
      <c r="A60" s="22"/>
      <c r="B60" s="15"/>
      <c r="C60" s="66" t="s">
        <v>12</v>
      </c>
      <c r="D60" s="166">
        <v>0</v>
      </c>
      <c r="E60" s="151">
        <v>3501.36</v>
      </c>
      <c r="F60" s="153">
        <v>2420.91</v>
      </c>
      <c r="G60" s="153">
        <f>E60-F60</f>
        <v>1080.4500000000003</v>
      </c>
      <c r="H60" s="27" t="e">
        <f t="shared" si="77"/>
        <v>#DIV/0!</v>
      </c>
      <c r="I60" s="134"/>
      <c r="J60" s="108"/>
      <c r="K60" s="166">
        <v>6</v>
      </c>
      <c r="L60" s="166">
        <v>6</v>
      </c>
      <c r="M60" s="166">
        <v>6</v>
      </c>
      <c r="N60" s="166">
        <v>6</v>
      </c>
      <c r="O60" s="166">
        <v>6</v>
      </c>
      <c r="P60" s="166">
        <v>6</v>
      </c>
      <c r="Q60" s="166">
        <v>6</v>
      </c>
      <c r="R60" s="166">
        <v>6</v>
      </c>
      <c r="S60" s="166">
        <v>6</v>
      </c>
      <c r="T60" s="166">
        <v>6</v>
      </c>
      <c r="U60" s="166">
        <v>6</v>
      </c>
      <c r="V60" s="166">
        <v>6</v>
      </c>
      <c r="W60" s="166">
        <v>5</v>
      </c>
      <c r="X60" s="166">
        <v>5</v>
      </c>
      <c r="Y60" s="166">
        <v>5</v>
      </c>
      <c r="Z60" s="166">
        <v>5</v>
      </c>
      <c r="AA60" s="166">
        <v>5</v>
      </c>
      <c r="AB60" s="166">
        <v>5</v>
      </c>
      <c r="AC60" s="166">
        <v>5</v>
      </c>
      <c r="AD60" s="166">
        <v>5</v>
      </c>
      <c r="AE60" s="166">
        <v>5</v>
      </c>
      <c r="AF60" s="166">
        <v>5</v>
      </c>
      <c r="AG60" s="166">
        <v>5</v>
      </c>
      <c r="AH60" s="166">
        <v>5</v>
      </c>
      <c r="AI60" s="166">
        <v>5</v>
      </c>
      <c r="AJ60" s="166">
        <v>5</v>
      </c>
      <c r="AK60" s="166">
        <v>5</v>
      </c>
      <c r="AL60" s="166">
        <v>5</v>
      </c>
      <c r="AM60" s="166">
        <v>5</v>
      </c>
      <c r="AN60" s="166">
        <v>5</v>
      </c>
      <c r="AO60" s="166">
        <v>6</v>
      </c>
      <c r="AP60" s="166">
        <v>8</v>
      </c>
      <c r="AQ60" s="166">
        <v>8</v>
      </c>
      <c r="AR60" s="166">
        <v>8</v>
      </c>
      <c r="AS60" s="166">
        <v>8</v>
      </c>
      <c r="AT60" s="166">
        <v>7</v>
      </c>
      <c r="AU60" s="166">
        <v>1</v>
      </c>
      <c r="AV60" s="166">
        <v>0</v>
      </c>
      <c r="AW60" s="166">
        <v>0</v>
      </c>
      <c r="AX60" s="166">
        <v>0</v>
      </c>
      <c r="AY60" s="166">
        <v>0</v>
      </c>
      <c r="AZ60" s="166">
        <v>0</v>
      </c>
      <c r="BA60" s="166">
        <v>0</v>
      </c>
      <c r="BB60" s="166">
        <v>0</v>
      </c>
      <c r="BC60" s="166">
        <v>0</v>
      </c>
      <c r="BD60" s="166">
        <v>0</v>
      </c>
      <c r="BE60" s="166">
        <v>0</v>
      </c>
      <c r="BF60" s="166">
        <v>0</v>
      </c>
      <c r="BG60" s="166">
        <v>0</v>
      </c>
      <c r="BH60" s="166">
        <v>0</v>
      </c>
      <c r="BI60" s="166">
        <v>0</v>
      </c>
      <c r="BJ60" s="166">
        <v>0</v>
      </c>
      <c r="BK60" s="166">
        <v>0</v>
      </c>
      <c r="BL60" s="166">
        <v>0</v>
      </c>
      <c r="BM60" s="166">
        <v>0</v>
      </c>
      <c r="BN60" s="166">
        <v>0</v>
      </c>
      <c r="BO60" s="166">
        <v>0</v>
      </c>
      <c r="BP60" s="166">
        <v>0</v>
      </c>
      <c r="BQ60" s="166">
        <v>0</v>
      </c>
      <c r="BR60" s="166">
        <v>0</v>
      </c>
      <c r="BS60" s="166">
        <v>0</v>
      </c>
      <c r="BT60" s="166">
        <v>0</v>
      </c>
      <c r="BU60" s="166">
        <v>0</v>
      </c>
      <c r="BV60" s="166">
        <v>0</v>
      </c>
      <c r="BW60" s="166">
        <v>0</v>
      </c>
      <c r="BX60" s="166">
        <v>0</v>
      </c>
      <c r="BY60" s="166">
        <v>0</v>
      </c>
      <c r="BZ60" s="166">
        <v>0</v>
      </c>
      <c r="CA60" s="166">
        <v>0</v>
      </c>
      <c r="CB60" s="166">
        <v>0</v>
      </c>
      <c r="CC60" s="166">
        <v>0</v>
      </c>
      <c r="CD60" s="166">
        <v>0</v>
      </c>
      <c r="CE60" s="166">
        <v>0</v>
      </c>
      <c r="CF60" s="166">
        <v>0</v>
      </c>
      <c r="CG60" s="166">
        <v>0</v>
      </c>
      <c r="CH60" s="166">
        <v>0</v>
      </c>
      <c r="CI60" s="166">
        <v>0</v>
      </c>
      <c r="CJ60" s="166">
        <v>0</v>
      </c>
      <c r="CK60" s="166">
        <v>0</v>
      </c>
      <c r="CL60" s="166">
        <v>0</v>
      </c>
      <c r="CM60" s="166">
        <v>0</v>
      </c>
      <c r="CN60" s="166">
        <v>0</v>
      </c>
      <c r="CO60" s="166">
        <v>0</v>
      </c>
      <c r="CP60" s="166">
        <v>0</v>
      </c>
      <c r="CQ60" s="166">
        <v>0</v>
      </c>
      <c r="CR60" s="324">
        <v>0</v>
      </c>
      <c r="CS60" s="166">
        <v>0</v>
      </c>
      <c r="CT60" s="166">
        <v>0</v>
      </c>
      <c r="CU60" s="380">
        <v>0</v>
      </c>
      <c r="CV60" s="380">
        <v>0</v>
      </c>
      <c r="CW60" s="166">
        <v>0</v>
      </c>
    </row>
    <row r="61" spans="1:101" s="14" customFormat="1" ht="13.15" hidden="1" customHeight="1" x14ac:dyDescent="0.25">
      <c r="A61" s="20"/>
      <c r="B61" s="15"/>
      <c r="C61" s="69" t="s">
        <v>7</v>
      </c>
      <c r="D61" s="67">
        <f>SUM(D57:D60)</f>
        <v>0</v>
      </c>
      <c r="E61" s="70">
        <f>SUMPRODUCT(E57:E60,$D57:$D60)</f>
        <v>0</v>
      </c>
      <c r="F61" s="70">
        <f>SUMPRODUCT(F57:F60,$D57:$D60)</f>
        <v>0</v>
      </c>
      <c r="G61" s="70">
        <f>SUMPRODUCT(G57:G60,$D57:$D60)</f>
        <v>0</v>
      </c>
      <c r="H61" s="27" t="e">
        <f t="shared" si="77"/>
        <v>#DIV/0!</v>
      </c>
      <c r="I61" s="34"/>
      <c r="J61" s="108"/>
      <c r="K61" s="67">
        <f t="shared" ref="K61:BV61" si="78">SUM(K57:K60)</f>
        <v>56</v>
      </c>
      <c r="L61" s="67">
        <f t="shared" si="78"/>
        <v>53</v>
      </c>
      <c r="M61" s="67">
        <f t="shared" si="78"/>
        <v>52</v>
      </c>
      <c r="N61" s="67">
        <f t="shared" si="78"/>
        <v>51</v>
      </c>
      <c r="O61" s="67">
        <f t="shared" si="78"/>
        <v>52</v>
      </c>
      <c r="P61" s="67">
        <f t="shared" si="78"/>
        <v>53</v>
      </c>
      <c r="Q61" s="67">
        <f t="shared" si="78"/>
        <v>53</v>
      </c>
      <c r="R61" s="67">
        <f t="shared" si="78"/>
        <v>51</v>
      </c>
      <c r="S61" s="67">
        <f t="shared" si="78"/>
        <v>51</v>
      </c>
      <c r="T61" s="67">
        <f t="shared" si="78"/>
        <v>50</v>
      </c>
      <c r="U61" s="67">
        <f t="shared" si="78"/>
        <v>50</v>
      </c>
      <c r="V61" s="67">
        <f t="shared" si="78"/>
        <v>50</v>
      </c>
      <c r="W61" s="67">
        <f t="shared" si="78"/>
        <v>57</v>
      </c>
      <c r="X61" s="67">
        <f t="shared" si="78"/>
        <v>57</v>
      </c>
      <c r="Y61" s="67">
        <f t="shared" si="78"/>
        <v>56</v>
      </c>
      <c r="Z61" s="67">
        <f t="shared" si="78"/>
        <v>56</v>
      </c>
      <c r="AA61" s="67">
        <f t="shared" si="78"/>
        <v>60</v>
      </c>
      <c r="AB61" s="67">
        <f t="shared" si="78"/>
        <v>61</v>
      </c>
      <c r="AC61" s="67">
        <f t="shared" si="78"/>
        <v>66</v>
      </c>
      <c r="AD61" s="67">
        <f t="shared" si="78"/>
        <v>69</v>
      </c>
      <c r="AE61" s="67">
        <f t="shared" si="78"/>
        <v>67</v>
      </c>
      <c r="AF61" s="67">
        <f t="shared" si="78"/>
        <v>67</v>
      </c>
      <c r="AG61" s="67">
        <f t="shared" si="78"/>
        <v>63</v>
      </c>
      <c r="AH61" s="67">
        <f t="shared" si="78"/>
        <v>64</v>
      </c>
      <c r="AI61" s="67">
        <f t="shared" si="78"/>
        <v>69</v>
      </c>
      <c r="AJ61" s="67">
        <f t="shared" si="78"/>
        <v>70</v>
      </c>
      <c r="AK61" s="67">
        <f t="shared" si="78"/>
        <v>69</v>
      </c>
      <c r="AL61" s="67">
        <f t="shared" si="78"/>
        <v>68</v>
      </c>
      <c r="AM61" s="67">
        <f t="shared" si="78"/>
        <v>70</v>
      </c>
      <c r="AN61" s="67">
        <f t="shared" si="78"/>
        <v>69</v>
      </c>
      <c r="AO61" s="67">
        <f t="shared" si="78"/>
        <v>68</v>
      </c>
      <c r="AP61" s="67">
        <f t="shared" si="78"/>
        <v>70</v>
      </c>
      <c r="AQ61" s="67">
        <f t="shared" si="78"/>
        <v>68</v>
      </c>
      <c r="AR61" s="67">
        <f t="shared" si="78"/>
        <v>67</v>
      </c>
      <c r="AS61" s="67">
        <f t="shared" si="78"/>
        <v>65</v>
      </c>
      <c r="AT61" s="67">
        <f t="shared" si="78"/>
        <v>64</v>
      </c>
      <c r="AU61" s="67">
        <f t="shared" si="78"/>
        <v>3</v>
      </c>
      <c r="AV61" s="67">
        <f t="shared" si="78"/>
        <v>0</v>
      </c>
      <c r="AW61" s="67">
        <f t="shared" si="78"/>
        <v>0</v>
      </c>
      <c r="AX61" s="67">
        <f t="shared" si="78"/>
        <v>0</v>
      </c>
      <c r="AY61" s="67">
        <f t="shared" si="78"/>
        <v>0</v>
      </c>
      <c r="AZ61" s="67">
        <f t="shared" si="78"/>
        <v>0</v>
      </c>
      <c r="BA61" s="67">
        <f t="shared" si="78"/>
        <v>0</v>
      </c>
      <c r="BB61" s="67">
        <f t="shared" si="78"/>
        <v>0</v>
      </c>
      <c r="BC61" s="67">
        <f t="shared" si="78"/>
        <v>0</v>
      </c>
      <c r="BD61" s="67">
        <f t="shared" si="78"/>
        <v>0</v>
      </c>
      <c r="BE61" s="67">
        <f t="shared" si="78"/>
        <v>0</v>
      </c>
      <c r="BF61" s="67">
        <f t="shared" si="78"/>
        <v>0</v>
      </c>
      <c r="BG61" s="67">
        <f t="shared" si="78"/>
        <v>0</v>
      </c>
      <c r="BH61" s="67">
        <f t="shared" si="78"/>
        <v>0</v>
      </c>
      <c r="BI61" s="67">
        <f t="shared" si="78"/>
        <v>0</v>
      </c>
      <c r="BJ61" s="67">
        <f t="shared" si="78"/>
        <v>0</v>
      </c>
      <c r="BK61" s="67">
        <f t="shared" si="78"/>
        <v>0</v>
      </c>
      <c r="BL61" s="67">
        <f t="shared" si="78"/>
        <v>0</v>
      </c>
      <c r="BM61" s="67">
        <f t="shared" si="78"/>
        <v>0</v>
      </c>
      <c r="BN61" s="67">
        <f t="shared" si="78"/>
        <v>0</v>
      </c>
      <c r="BO61" s="67">
        <f t="shared" si="78"/>
        <v>0</v>
      </c>
      <c r="BP61" s="67">
        <f t="shared" si="78"/>
        <v>0</v>
      </c>
      <c r="BQ61" s="67">
        <f t="shared" si="78"/>
        <v>0</v>
      </c>
      <c r="BR61" s="67">
        <f t="shared" si="78"/>
        <v>0</v>
      </c>
      <c r="BS61" s="67">
        <f t="shared" si="78"/>
        <v>0</v>
      </c>
      <c r="BT61" s="67">
        <f t="shared" si="78"/>
        <v>0</v>
      </c>
      <c r="BU61" s="67">
        <f t="shared" si="78"/>
        <v>0</v>
      </c>
      <c r="BV61" s="67">
        <f t="shared" si="78"/>
        <v>0</v>
      </c>
      <c r="BW61" s="67">
        <f>SUM(BW57:BW60)</f>
        <v>0</v>
      </c>
      <c r="BX61" s="67">
        <f>SUM(BX57:BX60)</f>
        <v>0</v>
      </c>
      <c r="BY61" s="67">
        <f t="shared" ref="BY61:CP61" si="79">SUM(BY57:BY60)</f>
        <v>0</v>
      </c>
      <c r="BZ61" s="67">
        <f t="shared" si="79"/>
        <v>0</v>
      </c>
      <c r="CA61" s="67">
        <f t="shared" si="79"/>
        <v>0</v>
      </c>
      <c r="CB61" s="67">
        <f t="shared" si="79"/>
        <v>0</v>
      </c>
      <c r="CC61" s="67">
        <f t="shared" si="79"/>
        <v>0</v>
      </c>
      <c r="CD61" s="67">
        <f t="shared" si="79"/>
        <v>0</v>
      </c>
      <c r="CE61" s="67">
        <f t="shared" si="79"/>
        <v>0</v>
      </c>
      <c r="CF61" s="67">
        <f t="shared" si="79"/>
        <v>0</v>
      </c>
      <c r="CG61" s="67">
        <f t="shared" si="79"/>
        <v>0</v>
      </c>
      <c r="CH61" s="67">
        <f t="shared" si="79"/>
        <v>0</v>
      </c>
      <c r="CI61" s="67">
        <f t="shared" si="79"/>
        <v>0</v>
      </c>
      <c r="CJ61" s="67">
        <f t="shared" si="79"/>
        <v>0</v>
      </c>
      <c r="CK61" s="67">
        <f t="shared" si="79"/>
        <v>0</v>
      </c>
      <c r="CL61" s="67">
        <f t="shared" si="79"/>
        <v>0</v>
      </c>
      <c r="CM61" s="67">
        <f t="shared" si="79"/>
        <v>0</v>
      </c>
      <c r="CN61" s="67">
        <f t="shared" si="79"/>
        <v>0</v>
      </c>
      <c r="CO61" s="67">
        <f t="shared" si="79"/>
        <v>0</v>
      </c>
      <c r="CP61" s="67">
        <f t="shared" si="79"/>
        <v>0</v>
      </c>
      <c r="CQ61" s="67">
        <f>SUM(CQ57:CQ60)</f>
        <v>0</v>
      </c>
      <c r="CR61" s="94">
        <v>0</v>
      </c>
      <c r="CS61" s="67">
        <f>SUM(CS57:CS60)</f>
        <v>0</v>
      </c>
      <c r="CT61" s="67">
        <f>SUM(CT57:CT60)</f>
        <v>0</v>
      </c>
      <c r="CU61" s="381">
        <f>SUM(CU57:CU60)</f>
        <v>0</v>
      </c>
      <c r="CV61" s="381">
        <f>SUM(CV57:CV60)</f>
        <v>0</v>
      </c>
      <c r="CW61" s="67">
        <f>SUM(CW57:CW60)</f>
        <v>0</v>
      </c>
    </row>
    <row r="62" spans="1:101" s="14" customFormat="1" ht="13.15" hidden="1" customHeight="1" x14ac:dyDescent="0.25">
      <c r="A62" s="20"/>
      <c r="B62" s="15"/>
      <c r="C62" s="12"/>
      <c r="D62" s="16"/>
      <c r="E62" s="21"/>
      <c r="F62" s="21"/>
      <c r="G62" s="21"/>
      <c r="H62" s="27" t="e">
        <f t="shared" si="77"/>
        <v>#DIV/0!</v>
      </c>
      <c r="I62" s="135"/>
      <c r="J62" s="108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12"/>
      <c r="CV62" s="112"/>
      <c r="CW62" s="16"/>
    </row>
    <row r="63" spans="1:101" s="14" customFormat="1" ht="13.15" hidden="1" customHeight="1" x14ac:dyDescent="0.2">
      <c r="A63" s="64" t="s">
        <v>60</v>
      </c>
      <c r="B63" s="65" t="str">
        <f>+$B$3</f>
        <v>1/1/25 - 12/31/25</v>
      </c>
      <c r="C63" s="66" t="s">
        <v>11</v>
      </c>
      <c r="D63" s="165">
        <v>0</v>
      </c>
      <c r="E63" s="150">
        <v>849.65</v>
      </c>
      <c r="F63" s="152">
        <v>650.16</v>
      </c>
      <c r="G63" s="152">
        <f>E63-F63</f>
        <v>199.49</v>
      </c>
      <c r="H63" s="27" t="e">
        <f t="shared" si="77"/>
        <v>#DIV/0!</v>
      </c>
      <c r="I63" s="27"/>
      <c r="J63" s="109"/>
      <c r="K63" s="165">
        <v>33</v>
      </c>
      <c r="L63" s="165">
        <v>31</v>
      </c>
      <c r="M63" s="165">
        <v>31</v>
      </c>
      <c r="N63" s="165">
        <v>30</v>
      </c>
      <c r="O63" s="165">
        <v>30</v>
      </c>
      <c r="P63" s="165">
        <v>32</v>
      </c>
      <c r="Q63" s="165">
        <v>32</v>
      </c>
      <c r="R63" s="165">
        <v>34</v>
      </c>
      <c r="S63" s="165">
        <v>35</v>
      </c>
      <c r="T63" s="165">
        <v>35</v>
      </c>
      <c r="U63" s="165">
        <v>33</v>
      </c>
      <c r="V63" s="165">
        <v>31</v>
      </c>
      <c r="W63" s="165">
        <v>39</v>
      </c>
      <c r="X63" s="165">
        <v>37</v>
      </c>
      <c r="Y63" s="165">
        <v>37</v>
      </c>
      <c r="Z63" s="165">
        <v>39</v>
      </c>
      <c r="AA63" s="165">
        <v>40</v>
      </c>
      <c r="AB63" s="165">
        <v>42</v>
      </c>
      <c r="AC63" s="165">
        <v>42</v>
      </c>
      <c r="AD63" s="165">
        <v>42</v>
      </c>
      <c r="AE63" s="165">
        <v>41</v>
      </c>
      <c r="AF63" s="165">
        <v>42</v>
      </c>
      <c r="AG63" s="165">
        <v>38</v>
      </c>
      <c r="AH63" s="165">
        <v>38</v>
      </c>
      <c r="AI63" s="165">
        <v>44</v>
      </c>
      <c r="AJ63" s="165">
        <v>44</v>
      </c>
      <c r="AK63" s="165">
        <v>42</v>
      </c>
      <c r="AL63" s="165">
        <v>40</v>
      </c>
      <c r="AM63" s="165">
        <v>39</v>
      </c>
      <c r="AN63" s="165">
        <v>38</v>
      </c>
      <c r="AO63" s="165">
        <v>41</v>
      </c>
      <c r="AP63" s="165">
        <v>40</v>
      </c>
      <c r="AQ63" s="165">
        <v>40</v>
      </c>
      <c r="AR63" s="165">
        <v>39</v>
      </c>
      <c r="AS63" s="165">
        <v>39</v>
      </c>
      <c r="AT63" s="165">
        <v>36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323">
        <v>0</v>
      </c>
      <c r="CS63" s="165">
        <v>0</v>
      </c>
      <c r="CT63" s="165">
        <v>0</v>
      </c>
      <c r="CU63" s="379">
        <v>0</v>
      </c>
      <c r="CV63" s="379">
        <v>0</v>
      </c>
      <c r="CW63" s="165">
        <v>0</v>
      </c>
    </row>
    <row r="64" spans="1:101" s="14" customFormat="1" ht="13.15" hidden="1" customHeight="1" x14ac:dyDescent="0.2">
      <c r="A64" s="22"/>
      <c r="B64" s="15"/>
      <c r="C64" s="66" t="s">
        <v>18</v>
      </c>
      <c r="D64" s="165">
        <v>0</v>
      </c>
      <c r="E64" s="150">
        <v>1699.33</v>
      </c>
      <c r="F64" s="152">
        <v>1341.02</v>
      </c>
      <c r="G64" s="152">
        <f>E64-F64</f>
        <v>358.30999999999995</v>
      </c>
      <c r="H64" s="27" t="e">
        <f t="shared" si="77"/>
        <v>#DIV/0!</v>
      </c>
      <c r="I64" s="27"/>
      <c r="J64" s="108"/>
      <c r="K64" s="165">
        <v>13</v>
      </c>
      <c r="L64" s="165">
        <v>13</v>
      </c>
      <c r="M64" s="165">
        <v>13</v>
      </c>
      <c r="N64" s="165">
        <v>14</v>
      </c>
      <c r="O64" s="165">
        <v>14</v>
      </c>
      <c r="P64" s="165">
        <v>14</v>
      </c>
      <c r="Q64" s="165">
        <v>14</v>
      </c>
      <c r="R64" s="165">
        <v>14</v>
      </c>
      <c r="S64" s="165">
        <v>15</v>
      </c>
      <c r="T64" s="165">
        <v>15</v>
      </c>
      <c r="U64" s="165">
        <v>15</v>
      </c>
      <c r="V64" s="165">
        <v>15</v>
      </c>
      <c r="W64" s="165">
        <v>14</v>
      </c>
      <c r="X64" s="165">
        <v>14</v>
      </c>
      <c r="Y64" s="165">
        <v>14</v>
      </c>
      <c r="Z64" s="165">
        <v>14</v>
      </c>
      <c r="AA64" s="165">
        <v>14</v>
      </c>
      <c r="AB64" s="165">
        <v>14</v>
      </c>
      <c r="AC64" s="165">
        <v>14</v>
      </c>
      <c r="AD64" s="165">
        <v>14</v>
      </c>
      <c r="AE64" s="165">
        <v>13</v>
      </c>
      <c r="AF64" s="165">
        <v>13</v>
      </c>
      <c r="AG64" s="165">
        <v>13</v>
      </c>
      <c r="AH64" s="165">
        <v>13</v>
      </c>
      <c r="AI64" s="165">
        <v>13</v>
      </c>
      <c r="AJ64" s="165">
        <v>13</v>
      </c>
      <c r="AK64" s="165">
        <v>13</v>
      </c>
      <c r="AL64" s="165">
        <v>13</v>
      </c>
      <c r="AM64" s="165">
        <v>13</v>
      </c>
      <c r="AN64" s="165">
        <v>13</v>
      </c>
      <c r="AO64" s="165">
        <v>13</v>
      </c>
      <c r="AP64" s="165">
        <v>14</v>
      </c>
      <c r="AQ64" s="165">
        <v>14</v>
      </c>
      <c r="AR64" s="165">
        <v>13</v>
      </c>
      <c r="AS64" s="165">
        <v>13</v>
      </c>
      <c r="AT64" s="165">
        <v>13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323">
        <v>0</v>
      </c>
      <c r="CS64" s="165">
        <v>0</v>
      </c>
      <c r="CT64" s="165">
        <v>0</v>
      </c>
      <c r="CU64" s="379">
        <v>0</v>
      </c>
      <c r="CV64" s="379">
        <v>0</v>
      </c>
      <c r="CW64" s="165">
        <v>0</v>
      </c>
    </row>
    <row r="65" spans="1:101" s="14" customFormat="1" ht="13.15" hidden="1" customHeight="1" x14ac:dyDescent="0.2">
      <c r="A65" s="22"/>
      <c r="B65" s="15"/>
      <c r="C65" s="66" t="s">
        <v>19</v>
      </c>
      <c r="D65" s="165">
        <v>0</v>
      </c>
      <c r="E65" s="150">
        <v>1529.38</v>
      </c>
      <c r="F65" s="152">
        <v>1231.69</v>
      </c>
      <c r="G65" s="152">
        <f>E65-F65</f>
        <v>297.69000000000005</v>
      </c>
      <c r="H65" s="27" t="e">
        <f t="shared" si="77"/>
        <v>#DIV/0!</v>
      </c>
      <c r="I65" s="27"/>
      <c r="J65" s="108"/>
      <c r="K65" s="165">
        <v>10</v>
      </c>
      <c r="L65" s="165">
        <v>10</v>
      </c>
      <c r="M65" s="165">
        <v>10</v>
      </c>
      <c r="N65" s="165">
        <v>10</v>
      </c>
      <c r="O65" s="165">
        <v>9</v>
      </c>
      <c r="P65" s="165">
        <v>9</v>
      </c>
      <c r="Q65" s="165">
        <v>9</v>
      </c>
      <c r="R65" s="165">
        <v>9</v>
      </c>
      <c r="S65" s="165">
        <v>9</v>
      </c>
      <c r="T65" s="165">
        <v>9</v>
      </c>
      <c r="U65" s="165">
        <v>9</v>
      </c>
      <c r="V65" s="165">
        <v>9</v>
      </c>
      <c r="W65" s="165">
        <v>7</v>
      </c>
      <c r="X65" s="165">
        <v>7</v>
      </c>
      <c r="Y65" s="165">
        <v>7</v>
      </c>
      <c r="Z65" s="165">
        <v>6</v>
      </c>
      <c r="AA65" s="165">
        <v>6</v>
      </c>
      <c r="AB65" s="165">
        <v>6</v>
      </c>
      <c r="AC65" s="165">
        <v>7</v>
      </c>
      <c r="AD65" s="165">
        <v>8</v>
      </c>
      <c r="AE65" s="165">
        <v>8</v>
      </c>
      <c r="AF65" s="165">
        <v>8</v>
      </c>
      <c r="AG65" s="165">
        <v>8</v>
      </c>
      <c r="AH65" s="165">
        <v>9</v>
      </c>
      <c r="AI65" s="165">
        <v>10</v>
      </c>
      <c r="AJ65" s="165">
        <v>11</v>
      </c>
      <c r="AK65" s="165">
        <v>11</v>
      </c>
      <c r="AL65" s="165">
        <v>11</v>
      </c>
      <c r="AM65" s="165">
        <v>11</v>
      </c>
      <c r="AN65" s="165">
        <v>11</v>
      </c>
      <c r="AO65" s="165">
        <v>11</v>
      </c>
      <c r="AP65" s="165">
        <v>11</v>
      </c>
      <c r="AQ65" s="165">
        <v>11</v>
      </c>
      <c r="AR65" s="165">
        <v>13</v>
      </c>
      <c r="AS65" s="165">
        <v>14</v>
      </c>
      <c r="AT65" s="165">
        <v>14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323">
        <v>0</v>
      </c>
      <c r="CS65" s="165">
        <v>0</v>
      </c>
      <c r="CT65" s="165">
        <v>0</v>
      </c>
      <c r="CU65" s="379">
        <v>0</v>
      </c>
      <c r="CV65" s="379">
        <v>0</v>
      </c>
      <c r="CW65" s="165">
        <v>0</v>
      </c>
    </row>
    <row r="66" spans="1:101" s="14" customFormat="1" ht="13.15" hidden="1" customHeight="1" x14ac:dyDescent="0.2">
      <c r="A66" s="20"/>
      <c r="B66" s="15"/>
      <c r="C66" s="66" t="s">
        <v>12</v>
      </c>
      <c r="D66" s="166">
        <v>0</v>
      </c>
      <c r="E66" s="151">
        <v>2548.9299999999998</v>
      </c>
      <c r="F66" s="153">
        <v>2008.72</v>
      </c>
      <c r="G66" s="153">
        <f>E66-F66</f>
        <v>540.20999999999981</v>
      </c>
      <c r="H66" s="27" t="e">
        <f t="shared" si="77"/>
        <v>#DIV/0!</v>
      </c>
      <c r="I66" s="134"/>
      <c r="J66" s="108"/>
      <c r="K66" s="166">
        <v>16</v>
      </c>
      <c r="L66" s="166">
        <v>16</v>
      </c>
      <c r="M66" s="166">
        <v>17</v>
      </c>
      <c r="N66" s="166">
        <v>15</v>
      </c>
      <c r="O66" s="166">
        <v>15</v>
      </c>
      <c r="P66" s="166">
        <v>14</v>
      </c>
      <c r="Q66" s="166">
        <v>14</v>
      </c>
      <c r="R66" s="166">
        <v>14</v>
      </c>
      <c r="S66" s="166">
        <v>14</v>
      </c>
      <c r="T66" s="166">
        <v>14</v>
      </c>
      <c r="U66" s="166">
        <v>14</v>
      </c>
      <c r="V66" s="166">
        <v>14</v>
      </c>
      <c r="W66" s="166">
        <v>12</v>
      </c>
      <c r="X66" s="166">
        <v>12</v>
      </c>
      <c r="Y66" s="166">
        <v>11</v>
      </c>
      <c r="Z66" s="166">
        <v>11</v>
      </c>
      <c r="AA66" s="166">
        <v>12</v>
      </c>
      <c r="AB66" s="166">
        <v>11</v>
      </c>
      <c r="AC66" s="166">
        <v>12</v>
      </c>
      <c r="AD66" s="166">
        <v>12</v>
      </c>
      <c r="AE66" s="166">
        <v>12</v>
      </c>
      <c r="AF66" s="166">
        <v>12</v>
      </c>
      <c r="AG66" s="166">
        <v>11</v>
      </c>
      <c r="AH66" s="166">
        <v>10</v>
      </c>
      <c r="AI66" s="166">
        <v>11</v>
      </c>
      <c r="AJ66" s="166">
        <v>10</v>
      </c>
      <c r="AK66" s="166">
        <v>10</v>
      </c>
      <c r="AL66" s="166">
        <v>10</v>
      </c>
      <c r="AM66" s="166">
        <v>10</v>
      </c>
      <c r="AN66" s="166">
        <v>9</v>
      </c>
      <c r="AO66" s="166">
        <v>9</v>
      </c>
      <c r="AP66" s="166">
        <v>9</v>
      </c>
      <c r="AQ66" s="166">
        <v>9</v>
      </c>
      <c r="AR66" s="166">
        <v>10</v>
      </c>
      <c r="AS66" s="166">
        <v>10</v>
      </c>
      <c r="AT66" s="166">
        <v>9</v>
      </c>
      <c r="AU66" s="166">
        <v>0</v>
      </c>
      <c r="AV66" s="166">
        <v>0</v>
      </c>
      <c r="AW66" s="166">
        <v>0</v>
      </c>
      <c r="AX66" s="166">
        <v>0</v>
      </c>
      <c r="AY66" s="166">
        <v>0</v>
      </c>
      <c r="AZ66" s="166">
        <v>0</v>
      </c>
      <c r="BA66" s="166">
        <v>0</v>
      </c>
      <c r="BB66" s="166">
        <v>0</v>
      </c>
      <c r="BC66" s="166">
        <v>0</v>
      </c>
      <c r="BD66" s="166">
        <v>0</v>
      </c>
      <c r="BE66" s="166">
        <v>0</v>
      </c>
      <c r="BF66" s="166">
        <v>0</v>
      </c>
      <c r="BG66" s="166">
        <v>0</v>
      </c>
      <c r="BH66" s="166">
        <v>0</v>
      </c>
      <c r="BI66" s="166">
        <v>0</v>
      </c>
      <c r="BJ66" s="166">
        <v>0</v>
      </c>
      <c r="BK66" s="166">
        <v>0</v>
      </c>
      <c r="BL66" s="166">
        <v>0</v>
      </c>
      <c r="BM66" s="166">
        <v>0</v>
      </c>
      <c r="BN66" s="166">
        <v>0</v>
      </c>
      <c r="BO66" s="166">
        <v>0</v>
      </c>
      <c r="BP66" s="166">
        <v>0</v>
      </c>
      <c r="BQ66" s="166">
        <v>0</v>
      </c>
      <c r="BR66" s="166">
        <v>0</v>
      </c>
      <c r="BS66" s="166">
        <v>0</v>
      </c>
      <c r="BT66" s="166">
        <v>0</v>
      </c>
      <c r="BU66" s="166">
        <v>0</v>
      </c>
      <c r="BV66" s="166">
        <v>0</v>
      </c>
      <c r="BW66" s="166">
        <v>0</v>
      </c>
      <c r="BX66" s="166">
        <v>0</v>
      </c>
      <c r="BY66" s="166">
        <v>0</v>
      </c>
      <c r="BZ66" s="166">
        <v>0</v>
      </c>
      <c r="CA66" s="166">
        <v>0</v>
      </c>
      <c r="CB66" s="166">
        <v>0</v>
      </c>
      <c r="CC66" s="166">
        <v>0</v>
      </c>
      <c r="CD66" s="166">
        <v>0</v>
      </c>
      <c r="CE66" s="166">
        <v>0</v>
      </c>
      <c r="CF66" s="166">
        <v>0</v>
      </c>
      <c r="CG66" s="166">
        <v>0</v>
      </c>
      <c r="CH66" s="166">
        <v>0</v>
      </c>
      <c r="CI66" s="166">
        <v>0</v>
      </c>
      <c r="CJ66" s="166">
        <v>0</v>
      </c>
      <c r="CK66" s="166">
        <v>0</v>
      </c>
      <c r="CL66" s="166">
        <v>0</v>
      </c>
      <c r="CM66" s="166">
        <v>0</v>
      </c>
      <c r="CN66" s="166">
        <v>0</v>
      </c>
      <c r="CO66" s="166">
        <v>0</v>
      </c>
      <c r="CP66" s="166">
        <v>0</v>
      </c>
      <c r="CQ66" s="166">
        <v>0</v>
      </c>
      <c r="CR66" s="324">
        <v>0</v>
      </c>
      <c r="CS66" s="166">
        <v>0</v>
      </c>
      <c r="CT66" s="166">
        <v>0</v>
      </c>
      <c r="CU66" s="380">
        <v>0</v>
      </c>
      <c r="CV66" s="380">
        <v>0</v>
      </c>
      <c r="CW66" s="166">
        <v>0</v>
      </c>
    </row>
    <row r="67" spans="1:101" s="14" customFormat="1" ht="13.15" hidden="1" customHeight="1" x14ac:dyDescent="0.25">
      <c r="A67" s="20"/>
      <c r="B67" s="15"/>
      <c r="C67" s="69" t="s">
        <v>7</v>
      </c>
      <c r="D67" s="67">
        <f>SUM(D63:D66)</f>
        <v>0</v>
      </c>
      <c r="E67" s="95">
        <f>SUMPRODUCT(E63:E66,$D63:$D66)</f>
        <v>0</v>
      </c>
      <c r="F67" s="95">
        <f>SUMPRODUCT(F63:F66,$D63:$D66)</f>
        <v>0</v>
      </c>
      <c r="G67" s="95">
        <f>SUMPRODUCT(G63:G66,$D63:$D66)</f>
        <v>0</v>
      </c>
      <c r="H67" s="27" t="e">
        <f t="shared" si="77"/>
        <v>#DIV/0!</v>
      </c>
      <c r="I67" s="138"/>
      <c r="J67" s="108"/>
      <c r="K67" s="67">
        <f t="shared" ref="K67:BV67" si="80">SUM(K63:K66)</f>
        <v>72</v>
      </c>
      <c r="L67" s="67">
        <f t="shared" si="80"/>
        <v>70</v>
      </c>
      <c r="M67" s="67">
        <f t="shared" si="80"/>
        <v>71</v>
      </c>
      <c r="N67" s="67">
        <f t="shared" si="80"/>
        <v>69</v>
      </c>
      <c r="O67" s="67">
        <f t="shared" si="80"/>
        <v>68</v>
      </c>
      <c r="P67" s="67">
        <f t="shared" si="80"/>
        <v>69</v>
      </c>
      <c r="Q67" s="67">
        <f t="shared" si="80"/>
        <v>69</v>
      </c>
      <c r="R67" s="67">
        <f t="shared" si="80"/>
        <v>71</v>
      </c>
      <c r="S67" s="67">
        <f t="shared" si="80"/>
        <v>73</v>
      </c>
      <c r="T67" s="67">
        <f t="shared" si="80"/>
        <v>73</v>
      </c>
      <c r="U67" s="67">
        <f t="shared" si="80"/>
        <v>71</v>
      </c>
      <c r="V67" s="67">
        <f t="shared" si="80"/>
        <v>69</v>
      </c>
      <c r="W67" s="67">
        <f t="shared" si="80"/>
        <v>72</v>
      </c>
      <c r="X67" s="67">
        <f t="shared" si="80"/>
        <v>70</v>
      </c>
      <c r="Y67" s="67">
        <f t="shared" si="80"/>
        <v>69</v>
      </c>
      <c r="Z67" s="67">
        <f t="shared" si="80"/>
        <v>70</v>
      </c>
      <c r="AA67" s="67">
        <f t="shared" si="80"/>
        <v>72</v>
      </c>
      <c r="AB67" s="67">
        <f t="shared" si="80"/>
        <v>73</v>
      </c>
      <c r="AC67" s="67">
        <f t="shared" si="80"/>
        <v>75</v>
      </c>
      <c r="AD67" s="67">
        <f t="shared" si="80"/>
        <v>76</v>
      </c>
      <c r="AE67" s="67">
        <f t="shared" si="80"/>
        <v>74</v>
      </c>
      <c r="AF67" s="67">
        <f t="shared" si="80"/>
        <v>75</v>
      </c>
      <c r="AG67" s="67">
        <f t="shared" si="80"/>
        <v>70</v>
      </c>
      <c r="AH67" s="67">
        <f t="shared" si="80"/>
        <v>70</v>
      </c>
      <c r="AI67" s="67">
        <f t="shared" si="80"/>
        <v>78</v>
      </c>
      <c r="AJ67" s="67">
        <f t="shared" si="80"/>
        <v>78</v>
      </c>
      <c r="AK67" s="67">
        <f t="shared" si="80"/>
        <v>76</v>
      </c>
      <c r="AL67" s="67">
        <f t="shared" si="80"/>
        <v>74</v>
      </c>
      <c r="AM67" s="67">
        <f t="shared" si="80"/>
        <v>73</v>
      </c>
      <c r="AN67" s="67">
        <f t="shared" si="80"/>
        <v>71</v>
      </c>
      <c r="AO67" s="67">
        <f t="shared" si="80"/>
        <v>74</v>
      </c>
      <c r="AP67" s="67">
        <f t="shared" si="80"/>
        <v>74</v>
      </c>
      <c r="AQ67" s="67">
        <f t="shared" si="80"/>
        <v>74</v>
      </c>
      <c r="AR67" s="67">
        <f t="shared" si="80"/>
        <v>75</v>
      </c>
      <c r="AS67" s="67">
        <f t="shared" si="80"/>
        <v>76</v>
      </c>
      <c r="AT67" s="67">
        <f t="shared" si="80"/>
        <v>72</v>
      </c>
      <c r="AU67" s="67">
        <f t="shared" si="80"/>
        <v>0</v>
      </c>
      <c r="AV67" s="67">
        <f t="shared" si="80"/>
        <v>0</v>
      </c>
      <c r="AW67" s="67">
        <f t="shared" si="80"/>
        <v>0</v>
      </c>
      <c r="AX67" s="67">
        <f t="shared" si="80"/>
        <v>0</v>
      </c>
      <c r="AY67" s="67">
        <f t="shared" si="80"/>
        <v>0</v>
      </c>
      <c r="AZ67" s="67">
        <f t="shared" si="80"/>
        <v>0</v>
      </c>
      <c r="BA67" s="67">
        <f t="shared" si="80"/>
        <v>0</v>
      </c>
      <c r="BB67" s="67">
        <f t="shared" si="80"/>
        <v>0</v>
      </c>
      <c r="BC67" s="67">
        <f t="shared" si="80"/>
        <v>0</v>
      </c>
      <c r="BD67" s="67">
        <f t="shared" si="80"/>
        <v>0</v>
      </c>
      <c r="BE67" s="67">
        <f t="shared" si="80"/>
        <v>0</v>
      </c>
      <c r="BF67" s="67">
        <f t="shared" si="80"/>
        <v>0</v>
      </c>
      <c r="BG67" s="67">
        <f t="shared" si="80"/>
        <v>0</v>
      </c>
      <c r="BH67" s="67">
        <f t="shared" si="80"/>
        <v>0</v>
      </c>
      <c r="BI67" s="67">
        <f t="shared" si="80"/>
        <v>0</v>
      </c>
      <c r="BJ67" s="67">
        <f t="shared" si="80"/>
        <v>0</v>
      </c>
      <c r="BK67" s="67">
        <f t="shared" si="80"/>
        <v>0</v>
      </c>
      <c r="BL67" s="67">
        <f t="shared" si="80"/>
        <v>0</v>
      </c>
      <c r="BM67" s="67">
        <f t="shared" si="80"/>
        <v>0</v>
      </c>
      <c r="BN67" s="67">
        <f t="shared" si="80"/>
        <v>0</v>
      </c>
      <c r="BO67" s="67">
        <f t="shared" si="80"/>
        <v>0</v>
      </c>
      <c r="BP67" s="67">
        <f t="shared" si="80"/>
        <v>0</v>
      </c>
      <c r="BQ67" s="67">
        <f t="shared" si="80"/>
        <v>0</v>
      </c>
      <c r="BR67" s="67">
        <f t="shared" si="80"/>
        <v>0</v>
      </c>
      <c r="BS67" s="67">
        <f t="shared" si="80"/>
        <v>0</v>
      </c>
      <c r="BT67" s="67">
        <f t="shared" si="80"/>
        <v>0</v>
      </c>
      <c r="BU67" s="67">
        <f t="shared" si="80"/>
        <v>0</v>
      </c>
      <c r="BV67" s="67">
        <f t="shared" si="80"/>
        <v>0</v>
      </c>
      <c r="BW67" s="67">
        <f>SUM(BW63:BW66)</f>
        <v>0</v>
      </c>
      <c r="BX67" s="67">
        <f>SUM(BX63:BX66)</f>
        <v>0</v>
      </c>
      <c r="BY67" s="67">
        <f t="shared" ref="BY67:CP67" si="81">SUM(BY63:BY66)</f>
        <v>0</v>
      </c>
      <c r="BZ67" s="67">
        <f t="shared" si="81"/>
        <v>0</v>
      </c>
      <c r="CA67" s="67">
        <f t="shared" si="81"/>
        <v>0</v>
      </c>
      <c r="CB67" s="67">
        <f t="shared" si="81"/>
        <v>0</v>
      </c>
      <c r="CC67" s="67">
        <f t="shared" si="81"/>
        <v>0</v>
      </c>
      <c r="CD67" s="67">
        <f t="shared" si="81"/>
        <v>0</v>
      </c>
      <c r="CE67" s="67">
        <f t="shared" si="81"/>
        <v>0</v>
      </c>
      <c r="CF67" s="67">
        <f t="shared" si="81"/>
        <v>0</v>
      </c>
      <c r="CG67" s="67">
        <f t="shared" si="81"/>
        <v>0</v>
      </c>
      <c r="CH67" s="67">
        <f t="shared" si="81"/>
        <v>0</v>
      </c>
      <c r="CI67" s="67">
        <f t="shared" si="81"/>
        <v>0</v>
      </c>
      <c r="CJ67" s="67">
        <f t="shared" si="81"/>
        <v>0</v>
      </c>
      <c r="CK67" s="67">
        <f t="shared" si="81"/>
        <v>0</v>
      </c>
      <c r="CL67" s="67">
        <f t="shared" si="81"/>
        <v>0</v>
      </c>
      <c r="CM67" s="67">
        <f t="shared" si="81"/>
        <v>0</v>
      </c>
      <c r="CN67" s="67">
        <f t="shared" si="81"/>
        <v>0</v>
      </c>
      <c r="CO67" s="67">
        <f t="shared" si="81"/>
        <v>0</v>
      </c>
      <c r="CP67" s="67">
        <f t="shared" si="81"/>
        <v>0</v>
      </c>
      <c r="CQ67" s="67">
        <f>SUM(CQ63:CQ66)</f>
        <v>0</v>
      </c>
      <c r="CR67" s="94">
        <v>0</v>
      </c>
      <c r="CS67" s="67">
        <f>SUM(CS63:CS66)</f>
        <v>0</v>
      </c>
      <c r="CT67" s="67">
        <f>SUM(CT63:CT66)</f>
        <v>0</v>
      </c>
      <c r="CU67" s="381">
        <f>SUM(CU63:CU66)</f>
        <v>0</v>
      </c>
      <c r="CV67" s="381">
        <f>SUM(CV63:CV66)</f>
        <v>0</v>
      </c>
      <c r="CW67" s="67">
        <f>SUM(CW63:CW66)</f>
        <v>0</v>
      </c>
    </row>
    <row r="68" spans="1:101" s="14" customFormat="1" ht="13.15" hidden="1" customHeight="1" x14ac:dyDescent="0.25">
      <c r="A68" s="20"/>
      <c r="B68" s="15"/>
      <c r="C68" s="12"/>
      <c r="D68" s="16"/>
      <c r="E68" s="21"/>
      <c r="F68" s="21"/>
      <c r="G68" s="21"/>
      <c r="H68" s="27" t="e">
        <f t="shared" si="77"/>
        <v>#DIV/0!</v>
      </c>
      <c r="I68" s="135"/>
      <c r="J68" s="108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12"/>
      <c r="CV68" s="112"/>
      <c r="CW68" s="16"/>
    </row>
    <row r="69" spans="1:101" s="14" customFormat="1" ht="13.15" customHeight="1" x14ac:dyDescent="0.2">
      <c r="A69" s="64" t="s">
        <v>22</v>
      </c>
      <c r="B69" s="65" t="str">
        <f>+$B$3</f>
        <v>1/1/25 - 12/31/25</v>
      </c>
      <c r="C69" s="66" t="s">
        <v>11</v>
      </c>
      <c r="D69" s="165">
        <v>3</v>
      </c>
      <c r="E69" s="152">
        <v>518.77</v>
      </c>
      <c r="F69" s="152">
        <f>+E69-G69</f>
        <v>405.57</v>
      </c>
      <c r="G69" s="152">
        <v>113.2</v>
      </c>
      <c r="H69" s="27" t="e">
        <f>+"Total:"&amp;TEXT(E69/I69-1,"0.00%")&amp;"/ EE:"&amp;TEXT(G69/J69-1,"0.00%")</f>
        <v>#REF!</v>
      </c>
      <c r="I69" s="27" t="e">
        <f>+[2]Centinela!E71</f>
        <v>#REF!</v>
      </c>
      <c r="J69" s="27" t="e">
        <f>+[2]Centinela!G71</f>
        <v>#REF!</v>
      </c>
      <c r="K69" s="165">
        <v>12</v>
      </c>
      <c r="L69" s="165">
        <v>8</v>
      </c>
      <c r="M69" s="165">
        <v>9</v>
      </c>
      <c r="N69" s="165">
        <v>8</v>
      </c>
      <c r="O69" s="165">
        <v>8</v>
      </c>
      <c r="P69" s="165">
        <v>8</v>
      </c>
      <c r="Q69" s="165">
        <v>8</v>
      </c>
      <c r="R69" s="165">
        <v>8</v>
      </c>
      <c r="S69" s="165">
        <v>8</v>
      </c>
      <c r="T69" s="165">
        <v>8</v>
      </c>
      <c r="U69" s="165">
        <v>8</v>
      </c>
      <c r="V69" s="165">
        <v>11</v>
      </c>
      <c r="W69" s="165">
        <v>20</v>
      </c>
      <c r="X69" s="165">
        <v>19</v>
      </c>
      <c r="Y69" s="165">
        <v>18</v>
      </c>
      <c r="Z69" s="165">
        <v>17</v>
      </c>
      <c r="AA69" s="165">
        <v>19</v>
      </c>
      <c r="AB69" s="165">
        <v>17</v>
      </c>
      <c r="AC69" s="165">
        <v>20</v>
      </c>
      <c r="AD69" s="165">
        <v>20</v>
      </c>
      <c r="AE69" s="165">
        <v>20</v>
      </c>
      <c r="AF69" s="165">
        <v>20</v>
      </c>
      <c r="AG69" s="165">
        <v>22</v>
      </c>
      <c r="AH69" s="165">
        <v>21</v>
      </c>
      <c r="AI69" s="165">
        <v>17</v>
      </c>
      <c r="AJ69" s="165">
        <v>20</v>
      </c>
      <c r="AK69" s="165">
        <v>22</v>
      </c>
      <c r="AL69" s="165">
        <v>27</v>
      </c>
      <c r="AM69" s="165">
        <v>25</v>
      </c>
      <c r="AN69" s="165">
        <v>24</v>
      </c>
      <c r="AO69" s="165">
        <v>24</v>
      </c>
      <c r="AP69" s="165">
        <v>26</v>
      </c>
      <c r="AQ69" s="165">
        <v>25</v>
      </c>
      <c r="AR69" s="165">
        <v>23</v>
      </c>
      <c r="AS69" s="165">
        <v>23</v>
      </c>
      <c r="AT69" s="165">
        <v>24</v>
      </c>
      <c r="AU69" s="165">
        <v>44</v>
      </c>
      <c r="AV69" s="165">
        <v>46</v>
      </c>
      <c r="AW69" s="165">
        <v>47</v>
      </c>
      <c r="AX69" s="165">
        <v>50</v>
      </c>
      <c r="AY69" s="165">
        <v>50</v>
      </c>
      <c r="AZ69" s="165">
        <v>51</v>
      </c>
      <c r="BA69" s="165">
        <v>50</v>
      </c>
      <c r="BB69" s="165">
        <v>48</v>
      </c>
      <c r="BC69" s="165">
        <v>48</v>
      </c>
      <c r="BD69" s="165">
        <v>47</v>
      </c>
      <c r="BE69" s="165">
        <v>46</v>
      </c>
      <c r="BF69" s="165">
        <v>43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323">
        <v>0</v>
      </c>
      <c r="CS69" s="165">
        <v>0</v>
      </c>
      <c r="CT69" s="165">
        <v>0</v>
      </c>
      <c r="CU69" s="379">
        <v>3</v>
      </c>
      <c r="CV69" s="379">
        <v>3</v>
      </c>
      <c r="CW69" s="165">
        <v>3</v>
      </c>
    </row>
    <row r="70" spans="1:101" s="14" customFormat="1" ht="13.15" customHeight="1" x14ac:dyDescent="0.2">
      <c r="A70" s="22"/>
      <c r="B70" s="15"/>
      <c r="C70" s="66" t="s">
        <v>18</v>
      </c>
      <c r="D70" s="165">
        <v>0</v>
      </c>
      <c r="E70" s="152">
        <v>1037.57</v>
      </c>
      <c r="F70" s="152">
        <f>+E70-G70</f>
        <v>796.58999999999992</v>
      </c>
      <c r="G70" s="152">
        <v>240.98</v>
      </c>
      <c r="H70" s="27" t="e">
        <f>+"Total:"&amp;TEXT(E70/I70-1,"0.00%")&amp;"/ EE:"&amp;TEXT(G70/J70-1,"0.00%")</f>
        <v>#REF!</v>
      </c>
      <c r="I70" s="27" t="e">
        <f>+[2]Centinela!E72</f>
        <v>#REF!</v>
      </c>
      <c r="J70" s="27" t="e">
        <f>+[2]Centinela!G72</f>
        <v>#REF!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65">
        <v>2</v>
      </c>
      <c r="R70" s="165">
        <v>2</v>
      </c>
      <c r="S70" s="165">
        <v>2</v>
      </c>
      <c r="T70" s="165">
        <v>2</v>
      </c>
      <c r="U70" s="165">
        <v>2</v>
      </c>
      <c r="V70" s="165">
        <v>2</v>
      </c>
      <c r="W70" s="165">
        <v>0</v>
      </c>
      <c r="X70" s="165">
        <v>0</v>
      </c>
      <c r="Y70" s="165">
        <v>0</v>
      </c>
      <c r="Z70" s="165">
        <v>0</v>
      </c>
      <c r="AA70" s="165">
        <v>1</v>
      </c>
      <c r="AB70" s="165">
        <v>1</v>
      </c>
      <c r="AC70" s="165">
        <v>1</v>
      </c>
      <c r="AD70" s="165">
        <v>1</v>
      </c>
      <c r="AE70" s="165">
        <v>2</v>
      </c>
      <c r="AF70" s="165">
        <v>2</v>
      </c>
      <c r="AG70" s="165">
        <v>2</v>
      </c>
      <c r="AH70" s="165">
        <v>2</v>
      </c>
      <c r="AI70" s="165">
        <v>2</v>
      </c>
      <c r="AJ70" s="165">
        <v>2</v>
      </c>
      <c r="AK70" s="165">
        <v>2</v>
      </c>
      <c r="AL70" s="165">
        <v>2</v>
      </c>
      <c r="AM70" s="165">
        <v>2</v>
      </c>
      <c r="AN70" s="165">
        <v>2</v>
      </c>
      <c r="AO70" s="165">
        <v>2</v>
      </c>
      <c r="AP70" s="165">
        <v>1</v>
      </c>
      <c r="AQ70" s="165">
        <v>1</v>
      </c>
      <c r="AR70" s="165">
        <v>1</v>
      </c>
      <c r="AS70" s="165">
        <v>1</v>
      </c>
      <c r="AT70" s="165">
        <v>1</v>
      </c>
      <c r="AU70" s="165">
        <v>4</v>
      </c>
      <c r="AV70" s="165">
        <v>4</v>
      </c>
      <c r="AW70" s="165">
        <v>4</v>
      </c>
      <c r="AX70" s="165">
        <v>3</v>
      </c>
      <c r="AY70" s="165">
        <v>3</v>
      </c>
      <c r="AZ70" s="165">
        <v>3</v>
      </c>
      <c r="BA70" s="165">
        <v>3</v>
      </c>
      <c r="BB70" s="165">
        <v>3</v>
      </c>
      <c r="BC70" s="165">
        <v>4</v>
      </c>
      <c r="BD70" s="165">
        <v>4</v>
      </c>
      <c r="BE70" s="165">
        <v>4</v>
      </c>
      <c r="BF70" s="165">
        <v>4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379">
        <v>0</v>
      </c>
      <c r="CV70" s="379">
        <v>0</v>
      </c>
      <c r="CW70" s="165">
        <v>0</v>
      </c>
    </row>
    <row r="71" spans="1:101" s="14" customFormat="1" ht="13.15" customHeight="1" x14ac:dyDescent="0.2">
      <c r="A71" s="22"/>
      <c r="B71" s="15"/>
      <c r="C71" s="66" t="s">
        <v>19</v>
      </c>
      <c r="D71" s="165">
        <v>0</v>
      </c>
      <c r="E71" s="152">
        <v>933.8</v>
      </c>
      <c r="F71" s="152">
        <f>+E71-G71</f>
        <v>732.57999999999993</v>
      </c>
      <c r="G71" s="152">
        <v>201.22</v>
      </c>
      <c r="H71" s="27" t="e">
        <f>+"Total:"&amp;TEXT(E71/I71-1,"0.00%")&amp;"/ EE:"&amp;TEXT(G71/J71-1,"0.00%")</f>
        <v>#REF!</v>
      </c>
      <c r="I71" s="27" t="e">
        <f>+[2]Centinela!E73</f>
        <v>#REF!</v>
      </c>
      <c r="J71" s="27" t="e">
        <f>+[2]Centinela!G73</f>
        <v>#REF!</v>
      </c>
      <c r="K71" s="165">
        <v>7</v>
      </c>
      <c r="L71" s="165">
        <v>8</v>
      </c>
      <c r="M71" s="165">
        <v>8</v>
      </c>
      <c r="N71" s="165">
        <v>7</v>
      </c>
      <c r="O71" s="165">
        <v>7</v>
      </c>
      <c r="P71" s="165">
        <v>7</v>
      </c>
      <c r="Q71" s="165">
        <v>6</v>
      </c>
      <c r="R71" s="165">
        <v>6</v>
      </c>
      <c r="S71" s="165">
        <v>8</v>
      </c>
      <c r="T71" s="165">
        <v>7</v>
      </c>
      <c r="U71" s="165">
        <v>7</v>
      </c>
      <c r="V71" s="165">
        <v>7</v>
      </c>
      <c r="W71" s="165">
        <v>6</v>
      </c>
      <c r="X71" s="165">
        <v>7</v>
      </c>
      <c r="Y71" s="165">
        <v>7</v>
      </c>
      <c r="Z71" s="165">
        <v>7</v>
      </c>
      <c r="AA71" s="165">
        <v>7</v>
      </c>
      <c r="AB71" s="165">
        <v>7</v>
      </c>
      <c r="AC71" s="165">
        <v>6</v>
      </c>
      <c r="AD71" s="165">
        <v>6</v>
      </c>
      <c r="AE71" s="165">
        <v>6</v>
      </c>
      <c r="AF71" s="165">
        <v>6</v>
      </c>
      <c r="AG71" s="165">
        <v>6</v>
      </c>
      <c r="AH71" s="165">
        <v>6</v>
      </c>
      <c r="AI71" s="165">
        <v>7</v>
      </c>
      <c r="AJ71" s="165">
        <v>7</v>
      </c>
      <c r="AK71" s="165">
        <v>6</v>
      </c>
      <c r="AL71" s="165">
        <v>7</v>
      </c>
      <c r="AM71" s="165">
        <v>7</v>
      </c>
      <c r="AN71" s="165">
        <v>7</v>
      </c>
      <c r="AO71" s="165">
        <v>7</v>
      </c>
      <c r="AP71" s="165">
        <v>8</v>
      </c>
      <c r="AQ71" s="165">
        <v>8</v>
      </c>
      <c r="AR71" s="165">
        <v>8</v>
      </c>
      <c r="AS71" s="165">
        <v>8</v>
      </c>
      <c r="AT71" s="165">
        <v>7</v>
      </c>
      <c r="AU71" s="165">
        <v>13</v>
      </c>
      <c r="AV71" s="165">
        <v>13</v>
      </c>
      <c r="AW71" s="165">
        <v>14</v>
      </c>
      <c r="AX71" s="165">
        <v>15</v>
      </c>
      <c r="AY71" s="165">
        <v>15</v>
      </c>
      <c r="AZ71" s="165">
        <v>15</v>
      </c>
      <c r="BA71" s="165">
        <v>16</v>
      </c>
      <c r="BB71" s="165">
        <v>15</v>
      </c>
      <c r="BC71" s="165">
        <v>15</v>
      </c>
      <c r="BD71" s="165">
        <v>15</v>
      </c>
      <c r="BE71" s="165">
        <v>13</v>
      </c>
      <c r="BF71" s="165">
        <v>12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379">
        <v>0</v>
      </c>
      <c r="CV71" s="379">
        <v>0</v>
      </c>
      <c r="CW71" s="165">
        <v>0</v>
      </c>
    </row>
    <row r="72" spans="1:101" s="14" customFormat="1" ht="13.15" customHeight="1" x14ac:dyDescent="0.2">
      <c r="A72" s="20"/>
      <c r="B72" s="15"/>
      <c r="C72" s="66" t="s">
        <v>12</v>
      </c>
      <c r="D72" s="166">
        <v>0</v>
      </c>
      <c r="E72" s="153">
        <v>1556.37</v>
      </c>
      <c r="F72" s="153">
        <f>+E72-G72</f>
        <v>1154.78</v>
      </c>
      <c r="G72" s="153">
        <v>401.59</v>
      </c>
      <c r="H72" s="27" t="e">
        <f>+"Total:"&amp;TEXT(E72/I72-1,"0.00%")&amp;"/ EE:"&amp;TEXT(G72/J72-1,"0.00%")</f>
        <v>#REF!</v>
      </c>
      <c r="I72" s="27" t="e">
        <f>+[2]Centinela!E74</f>
        <v>#REF!</v>
      </c>
      <c r="J72" s="27" t="e">
        <f>+[2]Centinela!G74</f>
        <v>#REF!</v>
      </c>
      <c r="K72" s="166">
        <v>3</v>
      </c>
      <c r="L72" s="166">
        <v>3</v>
      </c>
      <c r="M72" s="166">
        <v>3</v>
      </c>
      <c r="N72" s="166">
        <v>4</v>
      </c>
      <c r="O72" s="166">
        <v>3</v>
      </c>
      <c r="P72" s="166">
        <v>3</v>
      </c>
      <c r="Q72" s="166">
        <v>3</v>
      </c>
      <c r="R72" s="166">
        <v>3</v>
      </c>
      <c r="S72" s="166">
        <v>3</v>
      </c>
      <c r="T72" s="166">
        <v>3</v>
      </c>
      <c r="U72" s="166">
        <v>3</v>
      </c>
      <c r="V72" s="166">
        <v>3</v>
      </c>
      <c r="W72" s="166">
        <v>2</v>
      </c>
      <c r="X72" s="166">
        <v>2</v>
      </c>
      <c r="Y72" s="166">
        <v>2</v>
      </c>
      <c r="Z72" s="166">
        <v>2</v>
      </c>
      <c r="AA72" s="166">
        <v>2</v>
      </c>
      <c r="AB72" s="166">
        <v>2</v>
      </c>
      <c r="AC72" s="166">
        <v>2</v>
      </c>
      <c r="AD72" s="166">
        <v>2</v>
      </c>
      <c r="AE72" s="166">
        <v>1</v>
      </c>
      <c r="AF72" s="166">
        <v>1</v>
      </c>
      <c r="AG72" s="166">
        <v>1</v>
      </c>
      <c r="AH72" s="166">
        <v>1</v>
      </c>
      <c r="AI72" s="166">
        <v>2</v>
      </c>
      <c r="AJ72" s="166">
        <v>2</v>
      </c>
      <c r="AK72" s="166">
        <v>2</v>
      </c>
      <c r="AL72" s="166">
        <v>2</v>
      </c>
      <c r="AM72" s="166">
        <v>3</v>
      </c>
      <c r="AN72" s="166">
        <v>3</v>
      </c>
      <c r="AO72" s="166">
        <v>3</v>
      </c>
      <c r="AP72" s="166">
        <v>3</v>
      </c>
      <c r="AQ72" s="166">
        <v>3</v>
      </c>
      <c r="AR72" s="166">
        <v>3</v>
      </c>
      <c r="AS72" s="166">
        <v>3</v>
      </c>
      <c r="AT72" s="166">
        <v>4</v>
      </c>
      <c r="AU72" s="166">
        <v>7</v>
      </c>
      <c r="AV72" s="166">
        <v>7</v>
      </c>
      <c r="AW72" s="166">
        <v>6</v>
      </c>
      <c r="AX72" s="166">
        <v>6</v>
      </c>
      <c r="AY72" s="166">
        <v>6</v>
      </c>
      <c r="AZ72" s="166">
        <v>6</v>
      </c>
      <c r="BA72" s="166">
        <v>6</v>
      </c>
      <c r="BB72" s="166">
        <v>6</v>
      </c>
      <c r="BC72" s="166">
        <v>6</v>
      </c>
      <c r="BD72" s="166">
        <v>6</v>
      </c>
      <c r="BE72" s="166">
        <v>6</v>
      </c>
      <c r="BF72" s="166">
        <v>6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380">
        <v>0</v>
      </c>
      <c r="CV72" s="380">
        <v>0</v>
      </c>
      <c r="CW72" s="166">
        <v>0</v>
      </c>
    </row>
    <row r="73" spans="1:101" s="14" customFormat="1" ht="13.15" customHeight="1" x14ac:dyDescent="0.2">
      <c r="A73" s="20"/>
      <c r="B73" s="15"/>
      <c r="C73" s="69" t="s">
        <v>7</v>
      </c>
      <c r="D73" s="67">
        <f>SUM(D69:D72)</f>
        <v>3</v>
      </c>
      <c r="E73" s="95">
        <f>SUMPRODUCT(E69:E72,$D69:$D72)</f>
        <v>1556.31</v>
      </c>
      <c r="F73" s="95">
        <f>SUMPRODUCT(F69:F72,$D69:$D72)</f>
        <v>1216.71</v>
      </c>
      <c r="G73" s="95">
        <f>SUMPRODUCT(G69:G72,$D69:$D72)</f>
        <v>339.6</v>
      </c>
      <c r="H73" s="138"/>
      <c r="I73" s="138"/>
      <c r="J73" s="108"/>
      <c r="K73" s="67">
        <f t="shared" ref="K73:BF73" si="82">SUM(K69:K72)</f>
        <v>23</v>
      </c>
      <c r="L73" s="67">
        <f t="shared" si="82"/>
        <v>20</v>
      </c>
      <c r="M73" s="67">
        <f t="shared" si="82"/>
        <v>21</v>
      </c>
      <c r="N73" s="67">
        <f t="shared" si="82"/>
        <v>20</v>
      </c>
      <c r="O73" s="67">
        <f t="shared" si="82"/>
        <v>19</v>
      </c>
      <c r="P73" s="67">
        <f t="shared" si="82"/>
        <v>19</v>
      </c>
      <c r="Q73" s="67">
        <f t="shared" si="82"/>
        <v>19</v>
      </c>
      <c r="R73" s="67">
        <f t="shared" si="82"/>
        <v>19</v>
      </c>
      <c r="S73" s="67">
        <f t="shared" si="82"/>
        <v>21</v>
      </c>
      <c r="T73" s="67">
        <f t="shared" si="82"/>
        <v>20</v>
      </c>
      <c r="U73" s="67">
        <f t="shared" si="82"/>
        <v>20</v>
      </c>
      <c r="V73" s="67">
        <f t="shared" si="82"/>
        <v>23</v>
      </c>
      <c r="W73" s="67">
        <f t="shared" si="82"/>
        <v>28</v>
      </c>
      <c r="X73" s="67">
        <f t="shared" si="82"/>
        <v>28</v>
      </c>
      <c r="Y73" s="67">
        <f t="shared" si="82"/>
        <v>27</v>
      </c>
      <c r="Z73" s="67">
        <f t="shared" si="82"/>
        <v>26</v>
      </c>
      <c r="AA73" s="67">
        <f t="shared" si="82"/>
        <v>29</v>
      </c>
      <c r="AB73" s="67">
        <f t="shared" si="82"/>
        <v>27</v>
      </c>
      <c r="AC73" s="67">
        <f t="shared" si="82"/>
        <v>29</v>
      </c>
      <c r="AD73" s="67">
        <f t="shared" si="82"/>
        <v>29</v>
      </c>
      <c r="AE73" s="67">
        <f t="shared" si="82"/>
        <v>29</v>
      </c>
      <c r="AF73" s="67">
        <f t="shared" si="82"/>
        <v>29</v>
      </c>
      <c r="AG73" s="67">
        <f t="shared" si="82"/>
        <v>31</v>
      </c>
      <c r="AH73" s="67">
        <f t="shared" si="82"/>
        <v>30</v>
      </c>
      <c r="AI73" s="67">
        <f t="shared" si="82"/>
        <v>28</v>
      </c>
      <c r="AJ73" s="67">
        <f t="shared" si="82"/>
        <v>31</v>
      </c>
      <c r="AK73" s="67">
        <f t="shared" si="82"/>
        <v>32</v>
      </c>
      <c r="AL73" s="67">
        <f t="shared" si="82"/>
        <v>38</v>
      </c>
      <c r="AM73" s="67">
        <f t="shared" si="82"/>
        <v>37</v>
      </c>
      <c r="AN73" s="67">
        <f t="shared" si="82"/>
        <v>36</v>
      </c>
      <c r="AO73" s="67">
        <f t="shared" si="82"/>
        <v>36</v>
      </c>
      <c r="AP73" s="67">
        <f t="shared" si="82"/>
        <v>38</v>
      </c>
      <c r="AQ73" s="67">
        <f t="shared" si="82"/>
        <v>37</v>
      </c>
      <c r="AR73" s="67">
        <f t="shared" si="82"/>
        <v>35</v>
      </c>
      <c r="AS73" s="67">
        <f t="shared" si="82"/>
        <v>35</v>
      </c>
      <c r="AT73" s="67">
        <f t="shared" si="82"/>
        <v>36</v>
      </c>
      <c r="AU73" s="67">
        <f t="shared" si="82"/>
        <v>68</v>
      </c>
      <c r="AV73" s="67">
        <f t="shared" si="82"/>
        <v>70</v>
      </c>
      <c r="AW73" s="67">
        <f t="shared" si="82"/>
        <v>71</v>
      </c>
      <c r="AX73" s="67">
        <f t="shared" si="82"/>
        <v>74</v>
      </c>
      <c r="AY73" s="67">
        <f t="shared" si="82"/>
        <v>74</v>
      </c>
      <c r="AZ73" s="67">
        <f t="shared" si="82"/>
        <v>75</v>
      </c>
      <c r="BA73" s="67">
        <f t="shared" si="82"/>
        <v>75</v>
      </c>
      <c r="BB73" s="67">
        <f t="shared" si="82"/>
        <v>72</v>
      </c>
      <c r="BC73" s="67">
        <f t="shared" si="82"/>
        <v>73</v>
      </c>
      <c r="BD73" s="67">
        <f t="shared" si="82"/>
        <v>72</v>
      </c>
      <c r="BE73" s="67">
        <f t="shared" si="82"/>
        <v>69</v>
      </c>
      <c r="BF73" s="67">
        <f t="shared" si="82"/>
        <v>65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381">
        <f>SUM(CU69:CU72)</f>
        <v>3</v>
      </c>
      <c r="CV73" s="381">
        <f>SUM(CV69:CV72)</f>
        <v>3</v>
      </c>
      <c r="CW73" s="67">
        <f>SUM(CW69:CW72)</f>
        <v>3</v>
      </c>
    </row>
    <row r="74" spans="1:101" s="4" customFormat="1" ht="13.15" customHeight="1" x14ac:dyDescent="0.2">
      <c r="A74" s="48" t="s">
        <v>8</v>
      </c>
      <c r="B74" s="49"/>
      <c r="C74" s="50" t="s">
        <v>10</v>
      </c>
      <c r="D74" s="51">
        <f>D7+D25+D31+D49+D55+D73</f>
        <v>888</v>
      </c>
      <c r="E74" s="51">
        <f>E7+E25+E31+E49+E55+E73</f>
        <v>840459.5</v>
      </c>
      <c r="F74" s="51">
        <f t="shared" ref="F74:G74" si="83">F7+F25+F31+F49+F55+F73</f>
        <v>827100.42</v>
      </c>
      <c r="G74" s="51">
        <f t="shared" si="83"/>
        <v>13359.08</v>
      </c>
      <c r="H74" s="51" t="e">
        <f t="shared" ref="H74" si="84">H7+H25+H31+ H33+H49+H55+H73</f>
        <v>#DIV/0!</v>
      </c>
      <c r="I74" s="51">
        <f t="shared" ref="I74" si="85">I7+I25+I31+ I33+I49+I55+I73</f>
        <v>0</v>
      </c>
      <c r="J74" s="51">
        <f t="shared" ref="J74" si="86">J7+J25+J31+ J33+J49+J55+J73</f>
        <v>0</v>
      </c>
      <c r="K74" s="51">
        <f t="shared" ref="K74" si="87">K7+K25+K31+ K33+K49+K55+K73</f>
        <v>2036</v>
      </c>
      <c r="L74" s="51">
        <f t="shared" ref="L74" si="88">L7+L25+L31+ L33+L49+L55+L73</f>
        <v>1986</v>
      </c>
      <c r="M74" s="51">
        <f t="shared" ref="M74" si="89">M7+M25+M31+ M33+M49+M55+M73</f>
        <v>1990</v>
      </c>
      <c r="N74" s="51">
        <f t="shared" ref="N74" si="90">N7+N25+N31+ N33+N49+N55+N73</f>
        <v>1980</v>
      </c>
      <c r="O74" s="51">
        <f t="shared" ref="O74" si="91">O7+O25+O31+ O33+O49+O55+O73</f>
        <v>1964</v>
      </c>
      <c r="P74" s="51">
        <f t="shared" ref="P74" si="92">P7+P25+P31+ P33+P49+P55+P73</f>
        <v>1933</v>
      </c>
      <c r="Q74" s="51">
        <f t="shared" ref="Q74" si="93">Q7+Q25+Q31+ Q33+Q49+Q55+Q73</f>
        <v>1939</v>
      </c>
      <c r="R74" s="51">
        <f t="shared" ref="R74" si="94">R7+R25+R31+ R33+R49+R55+R73</f>
        <v>1944</v>
      </c>
      <c r="S74" s="51">
        <f t="shared" ref="S74" si="95">S7+S25+S31+ S33+S49+S55+S73</f>
        <v>1941</v>
      </c>
      <c r="T74" s="51">
        <f t="shared" ref="T74" si="96">T7+T25+T31+ T33+T49+T55+T73</f>
        <v>1928</v>
      </c>
      <c r="U74" s="51">
        <f t="shared" ref="U74" si="97">U7+U25+U31+ U33+U49+U55+U73</f>
        <v>1922</v>
      </c>
      <c r="V74" s="51">
        <f t="shared" ref="V74" si="98">V7+V25+V31+ V33+V49+V55+V73</f>
        <v>1919</v>
      </c>
      <c r="W74" s="51">
        <f t="shared" ref="W74" si="99">W7+W25+W31+ W33+W49+W55+W73</f>
        <v>2015</v>
      </c>
      <c r="X74" s="51">
        <f t="shared" ref="X74" si="100">X7+X25+X31+ X33+X49+X55+X73</f>
        <v>2018</v>
      </c>
      <c r="Y74" s="51">
        <f t="shared" ref="Y74" si="101">Y7+Y25+Y31+ Y33+Y49+Y55+Y73</f>
        <v>2017</v>
      </c>
      <c r="Z74" s="51">
        <f t="shared" ref="Z74" si="102">Z7+Z25+Z31+ Z33+Z49+Z55+Z73</f>
        <v>2011</v>
      </c>
      <c r="AA74" s="51">
        <f t="shared" ref="AA74" si="103">AA7+AA25+AA31+ AA33+AA49+AA55+AA73</f>
        <v>2034</v>
      </c>
      <c r="AB74" s="51">
        <f t="shared" ref="AB74" si="104">AB7+AB25+AB31+ AB33+AB49+AB55+AB73</f>
        <v>1998</v>
      </c>
      <c r="AC74" s="51">
        <f t="shared" ref="AC74" si="105">AC7+AC25+AC31+ AC33+AC49+AC55+AC73</f>
        <v>2091</v>
      </c>
      <c r="AD74" s="51">
        <f t="shared" ref="AD74" si="106">AD7+AD25+AD31+ AD33+AD49+AD55+AD73</f>
        <v>2094</v>
      </c>
      <c r="AE74" s="51">
        <f t="shared" ref="AE74" si="107">AE7+AE25+AE31+ AE33+AE49+AE55+AE73</f>
        <v>2036</v>
      </c>
      <c r="AF74" s="51">
        <f t="shared" ref="AF74" si="108">AF7+AF25+AF31+ AF33+AF49+AF55+AF73</f>
        <v>2033</v>
      </c>
      <c r="AG74" s="51">
        <f t="shared" ref="AG74" si="109">AG7+AG25+AG31+ AG33+AG49+AG55+AG73</f>
        <v>1979</v>
      </c>
      <c r="AH74" s="51">
        <f t="shared" ref="AH74" si="110">AH7+AH25+AH31+ AH33+AH49+AH55+AH73</f>
        <v>1956</v>
      </c>
      <c r="AI74" s="51">
        <f t="shared" ref="AI74" si="111">AI7+AI25+AI31+ AI33+AI49+AI55+AI73</f>
        <v>2023</v>
      </c>
      <c r="AJ74" s="51">
        <f t="shared" ref="AJ74" si="112">AJ7+AJ25+AJ31+ AJ33+AJ49+AJ55+AJ73</f>
        <v>2040</v>
      </c>
      <c r="AK74" s="51">
        <f t="shared" ref="AK74" si="113">AK7+AK25+AK31+ AK33+AK49+AK55+AK73</f>
        <v>2008</v>
      </c>
      <c r="AL74" s="51">
        <f t="shared" ref="AL74" si="114">AL7+AL25+AL31+ AL33+AL49+AL55+AL73</f>
        <v>2016</v>
      </c>
      <c r="AM74" s="51">
        <f t="shared" ref="AM74" si="115">AM7+AM25+AM31+ AM33+AM49+AM55+AM73</f>
        <v>1969</v>
      </c>
      <c r="AN74" s="51">
        <f t="shared" ref="AN74" si="116">AN7+AN25+AN31+ AN33+AN49+AN55+AN73</f>
        <v>1976</v>
      </c>
      <c r="AO74" s="51">
        <f t="shared" ref="AO74" si="117">AO7+AO25+AO31+ AO33+AO49+AO55+AO73</f>
        <v>1949</v>
      </c>
      <c r="AP74" s="51">
        <f t="shared" ref="AP74" si="118">AP7+AP25+AP31+ AP33+AP49+AP55+AP73</f>
        <v>1942</v>
      </c>
      <c r="AQ74" s="51">
        <f t="shared" ref="AQ74" si="119">AQ7+AQ25+AQ31+ AQ33+AQ49+AQ55+AQ73</f>
        <v>1938</v>
      </c>
      <c r="AR74" s="51">
        <f t="shared" ref="AR74" si="120">AR7+AR25+AR31+ AR33+AR49+AR55+AR73</f>
        <v>1925</v>
      </c>
      <c r="AS74" s="51">
        <f t="shared" ref="AS74" si="121">AS7+AS25+AS31+ AS33+AS49+AS55+AS73</f>
        <v>1868</v>
      </c>
      <c r="AT74" s="51">
        <f t="shared" ref="AT74" si="122">AT7+AT25+AT31+ AT33+AT49+AT55+AT73</f>
        <v>1874</v>
      </c>
      <c r="AU74" s="51">
        <f t="shared" ref="AU74" si="123">AU7+AU25+AU31+ AU33+AU49+AU55+AU73</f>
        <v>2338</v>
      </c>
      <c r="AV74" s="51">
        <f t="shared" ref="AV74" si="124">AV7+AV25+AV31+ AV33+AV49+AV55+AV73</f>
        <v>2334</v>
      </c>
      <c r="AW74" s="51">
        <f t="shared" ref="AW74" si="125">AW7+AW25+AW31+ AW33+AW49+AW55+AW73</f>
        <v>2277</v>
      </c>
      <c r="AX74" s="51">
        <f t="shared" ref="AX74" si="126">AX7+AX25+AX31+ AX33+AX49+AX55+AX73</f>
        <v>2292</v>
      </c>
      <c r="AY74" s="51">
        <f t="shared" ref="AY74" si="127">AY7+AY25+AY31+ AY33+AY49+AY55+AY73</f>
        <v>2292</v>
      </c>
      <c r="AZ74" s="51">
        <f t="shared" ref="AZ74" si="128">AZ7+AZ25+AZ31+ AZ33+AZ49+AZ55+AZ73</f>
        <v>2280</v>
      </c>
      <c r="BA74" s="51">
        <f t="shared" ref="BA74" si="129">BA7+BA25+BA31+ BA33+BA49+BA55+BA73</f>
        <v>2271</v>
      </c>
      <c r="BB74" s="51">
        <f t="shared" ref="BB74" si="130">BB7+BB25+BB31+ BB33+BB49+BB55+BB73</f>
        <v>2289</v>
      </c>
      <c r="BC74" s="51">
        <f t="shared" ref="BC74" si="131">BC7+BC25+BC31+ BC33+BC49+BC55+BC73</f>
        <v>2301</v>
      </c>
      <c r="BD74" s="51">
        <f t="shared" ref="BD74" si="132">BD7+BD25+BD31+ BD33+BD49+BD55+BD73</f>
        <v>2244</v>
      </c>
      <c r="BE74" s="51">
        <f t="shared" ref="BE74" si="133">BE7+BE25+BE31+ BE33+BE49+BE55+BE73</f>
        <v>2169</v>
      </c>
      <c r="BF74" s="51">
        <f t="shared" ref="BF74" si="134">BF7+BF25+BF31+ BF33+BF49+BF55+BF73</f>
        <v>2118</v>
      </c>
      <c r="BG74" s="51">
        <f t="shared" ref="BG74" si="135">BG7+BG25+BG31+ BG33+BG49+BG55+BG73</f>
        <v>1768</v>
      </c>
      <c r="BH74" s="51">
        <f t="shared" ref="BH74" si="136">BH7+BH25+BH31+ BH33+BH49+BH55+BH73</f>
        <v>2161</v>
      </c>
      <c r="BI74" s="51">
        <f t="shared" ref="BI74" si="137">BI7+BI25+BI31+ BI33+BI49+BI55+BI73</f>
        <v>2076</v>
      </c>
      <c r="BJ74" s="51">
        <f t="shared" ref="BJ74" si="138">BJ7+BJ25+BJ31+ BJ33+BJ49+BJ55+BJ73</f>
        <v>2053</v>
      </c>
      <c r="BK74" s="51">
        <f t="shared" ref="BK74" si="139">BK7+BK25+BK31+ BK33+BK49+BK55+BK73</f>
        <v>2048</v>
      </c>
      <c r="BL74" s="51">
        <f t="shared" ref="BL74" si="140">BL7+BL25+BL31+ BL33+BL49+BL55+BL73</f>
        <v>2070</v>
      </c>
      <c r="BM74" s="51">
        <f t="shared" ref="BM74" si="141">BM7+BM25+BM31+ BM33+BM49+BM55+BM73</f>
        <v>1962</v>
      </c>
      <c r="BN74" s="51">
        <f t="shared" ref="BN74" si="142">BN7+BN25+BN31+ BN33+BN49+BN55+BN73</f>
        <v>1938</v>
      </c>
      <c r="BO74" s="51">
        <f t="shared" ref="BO74" si="143">BO7+BO25+BO31+ BO33+BO49+BO55+BO73</f>
        <v>1960</v>
      </c>
      <c r="BP74" s="51">
        <f t="shared" ref="BP74" si="144">BP7+BP25+BP31+ BP33+BP49+BP55+BP73</f>
        <v>1929</v>
      </c>
      <c r="BQ74" s="51">
        <f t="shared" ref="BQ74" si="145">BQ7+BQ25+BQ31+ BQ33+BQ49+BQ55+BQ73</f>
        <v>1908</v>
      </c>
      <c r="BR74" s="51">
        <f t="shared" ref="BR74" si="146">BR7+BR25+BR31+ BR33+BR49+BR55+BR73</f>
        <v>1856</v>
      </c>
      <c r="BS74" s="51">
        <f t="shared" ref="BS74" si="147">BS7+BS25+BS31+ BS33+BS49+BS55+BS73</f>
        <v>1986</v>
      </c>
      <c r="BT74" s="51">
        <f t="shared" ref="BT74" si="148">BT7+BT25+BT31+ BT33+BT49+BT55+BT73</f>
        <v>1960</v>
      </c>
      <c r="BU74" s="51">
        <f t="shared" ref="BU74" si="149">BU7+BU25+BU31+ BU33+BU49+BU55+BU73</f>
        <v>1925</v>
      </c>
      <c r="BV74" s="51">
        <f t="shared" ref="BV74" si="150">BV7+BV25+BV31+ BV33+BV49+BV55+BV73</f>
        <v>1942</v>
      </c>
      <c r="BW74" s="51">
        <f t="shared" ref="BW74" si="151">BW7+BW25+BW31+ BW33+BW49+BW55+BW73</f>
        <v>1811</v>
      </c>
      <c r="BX74" s="51">
        <f t="shared" ref="BX74" si="152">BX7+BX25+BX31+ BX33+BX49+BX55+BX73</f>
        <v>1821</v>
      </c>
      <c r="BY74" s="51">
        <f t="shared" ref="BY74" si="153">BY7+BY25+BY31+ BY33+BY49+BY55+BY73</f>
        <v>1829</v>
      </c>
      <c r="BZ74" s="51">
        <f t="shared" ref="BZ74" si="154">BZ7+BZ25+BZ31+ BZ33+BZ49+BZ55+BZ73</f>
        <v>1825</v>
      </c>
      <c r="CA74" s="51">
        <f t="shared" ref="CA74" si="155">CA7+CA25+CA31+ CA33+CA49+CA55+CA73</f>
        <v>1830</v>
      </c>
      <c r="CB74" s="51">
        <f t="shared" ref="CB74" si="156">CB7+CB25+CB31+ CB33+CB49+CB55+CB73</f>
        <v>638</v>
      </c>
      <c r="CC74" s="51">
        <f t="shared" ref="CC74" si="157">CC7+CC25+CC31+ CC33+CC49+CC55+CC73</f>
        <v>651</v>
      </c>
      <c r="CD74" s="51">
        <f t="shared" ref="CD74" si="158">CD7+CD25+CD31+ CD33+CD49+CD55+CD73</f>
        <v>633</v>
      </c>
      <c r="CE74" s="51">
        <f t="shared" ref="CE74" si="159">CE7+CE25+CE31+ CE33+CE49+CE55+CE73</f>
        <v>692</v>
      </c>
      <c r="CF74" s="51">
        <f t="shared" ref="CF74" si="160">CF7+CF25+CF31+ CF33+CF49+CF55+CF73</f>
        <v>698</v>
      </c>
      <c r="CG74" s="51">
        <f t="shared" ref="CG74" si="161">CG7+CG25+CG31+ CG33+CG49+CG55+CG73</f>
        <v>679</v>
      </c>
      <c r="CH74" s="51">
        <f t="shared" ref="CH74" si="162">CH7+CH25+CH31+ CH33+CH49+CH55+CH73</f>
        <v>685</v>
      </c>
      <c r="CI74" s="51">
        <f t="shared" ref="CI74" si="163">CI7+CI25+CI31+ CI33+CI49+CI55+CI73</f>
        <v>698</v>
      </c>
      <c r="CJ74" s="51">
        <f t="shared" ref="CJ74" si="164">CJ7+CJ25+CJ31+ CJ33+CJ49+CJ55+CJ73</f>
        <v>710</v>
      </c>
      <c r="CK74" s="51">
        <f t="shared" ref="CK74" si="165">CK7+CK25+CK31+ CK33+CK49+CK55+CK73</f>
        <v>719</v>
      </c>
      <c r="CL74" s="51">
        <f t="shared" ref="CL74" si="166">CL7+CL25+CL31+ CL33+CL49+CL55+CL73</f>
        <v>717</v>
      </c>
      <c r="CM74" s="51">
        <f t="shared" ref="CM74" si="167">CM7+CM25+CM31+ CM33+CM49+CM55+CM73</f>
        <v>733</v>
      </c>
      <c r="CN74" s="51">
        <f t="shared" ref="CN74" si="168">CN7+CN25+CN31+ CN33+CN49+CN55+CN73</f>
        <v>735</v>
      </c>
      <c r="CO74" s="51">
        <f t="shared" ref="CO74" si="169">CO7+CO25+CO31+ CO33+CO49+CO55+CO73</f>
        <v>749</v>
      </c>
      <c r="CP74" s="51">
        <f t="shared" ref="CP74" si="170">CP7+CP25+CP31+ CP33+CP49+CP55+CP73</f>
        <v>770</v>
      </c>
      <c r="CQ74" s="51">
        <f t="shared" ref="CQ74" si="171">CQ7+CQ25+CQ31+ CQ33+CQ49+CQ55+CQ73</f>
        <v>836</v>
      </c>
      <c r="CR74" s="51">
        <f t="shared" ref="CR74" si="172">CR7+CR25+CR31+ CR33+CR49+CR55+CR73</f>
        <v>842</v>
      </c>
      <c r="CS74" s="51">
        <f t="shared" ref="CS74" si="173">CS7+CS25+CS31+ CS33+CS49+CS55+CS73</f>
        <v>830</v>
      </c>
      <c r="CT74" s="51">
        <f t="shared" ref="CT74" si="174">CT7+CT25+CT31+ CT33+CT49+CT55+CT73</f>
        <v>840</v>
      </c>
      <c r="CU74" s="51">
        <f>CU7+CU25+CU31+ CU33+CU49+CU55+CU73</f>
        <v>855</v>
      </c>
      <c r="CV74" s="51">
        <f>CV7+CV25+CV31+ CV33+CV49+CV55+CV73</f>
        <v>879</v>
      </c>
      <c r="CW74" s="51">
        <f>CW7+CW25+CW31+CW49+CW55+CW73</f>
        <v>888</v>
      </c>
    </row>
    <row r="75" spans="1:101" s="14" customFormat="1" ht="13.15" customHeight="1" x14ac:dyDescent="0.25">
      <c r="A75" s="48" t="s">
        <v>9</v>
      </c>
      <c r="B75" s="50"/>
      <c r="C75" s="96"/>
      <c r="D75" s="51"/>
      <c r="E75" s="100">
        <f>E74*12</f>
        <v>10085514</v>
      </c>
      <c r="F75" s="100">
        <f t="shared" ref="F75:G75" si="175">F74*12</f>
        <v>9925205.040000001</v>
      </c>
      <c r="G75" s="100">
        <f t="shared" si="175"/>
        <v>160308.96</v>
      </c>
      <c r="H75" s="266"/>
      <c r="I75" s="266"/>
      <c r="J75" s="109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51"/>
      <c r="CV75" s="51"/>
      <c r="CW75" s="51"/>
    </row>
    <row r="76" spans="1:101" s="14" customFormat="1" ht="15" customHeight="1" x14ac:dyDescent="0.2">
      <c r="A76" s="52"/>
      <c r="B76" s="53"/>
      <c r="C76" s="31"/>
      <c r="D76" s="31"/>
      <c r="E76" s="54"/>
      <c r="F76" s="54"/>
      <c r="G76" s="54"/>
      <c r="H76" s="54"/>
      <c r="I76" s="54"/>
      <c r="J76" s="10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282"/>
      <c r="CS76" s="31"/>
      <c r="CT76" s="31"/>
      <c r="CU76" s="31"/>
      <c r="CV76" s="31"/>
      <c r="CW76" s="31"/>
    </row>
    <row r="77" spans="1:101" s="14" customFormat="1" ht="15" customHeight="1" x14ac:dyDescent="0.25">
      <c r="A77" s="195" t="s">
        <v>136</v>
      </c>
      <c r="B77" s="32"/>
      <c r="C77" s="19"/>
      <c r="D77" s="33"/>
      <c r="E77" s="27"/>
      <c r="F77" s="27"/>
      <c r="G77" s="27"/>
      <c r="H77" s="27"/>
      <c r="I77" s="27"/>
      <c r="J77" s="108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283"/>
      <c r="CS77" s="33"/>
      <c r="CT77" s="33"/>
      <c r="CU77" s="33"/>
      <c r="CV77" s="33"/>
      <c r="CW77" s="33"/>
    </row>
    <row r="78" spans="1:101" s="14" customFormat="1" ht="15" customHeight="1" x14ac:dyDescent="0.25">
      <c r="A78" s="36"/>
      <c r="B78" s="32"/>
      <c r="C78" s="19"/>
      <c r="D78" s="33"/>
      <c r="E78" s="27"/>
      <c r="F78" s="27"/>
      <c r="G78" s="27"/>
      <c r="H78" s="23"/>
      <c r="I78" s="27"/>
      <c r="J78" s="108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283"/>
      <c r="CS78" s="33"/>
      <c r="CT78" s="33"/>
      <c r="CU78" s="33"/>
      <c r="CV78" s="33"/>
      <c r="CW78" s="33"/>
    </row>
    <row r="79" spans="1:101" s="14" customFormat="1" ht="15" customHeight="1" x14ac:dyDescent="0.25">
      <c r="A79" s="36"/>
      <c r="B79" s="32"/>
      <c r="C79" s="19"/>
      <c r="D79" s="33"/>
      <c r="E79" s="27"/>
      <c r="F79" s="27"/>
      <c r="G79" s="27"/>
      <c r="H79" s="23"/>
      <c r="I79" s="27"/>
      <c r="J79" s="109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283"/>
      <c r="CS79" s="33"/>
      <c r="CT79" s="33"/>
      <c r="CU79" s="33"/>
      <c r="CV79" s="33"/>
      <c r="CW79" s="33"/>
    </row>
    <row r="80" spans="1:101" s="14" customFormat="1" ht="15" customHeight="1" x14ac:dyDescent="0.25">
      <c r="B80" s="32"/>
      <c r="C80" s="19"/>
      <c r="D80" s="33"/>
      <c r="E80" s="27"/>
      <c r="F80" s="27"/>
      <c r="G80" s="27"/>
      <c r="H80" s="267"/>
      <c r="I80" s="34"/>
      <c r="J80" s="109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283"/>
      <c r="CS80" s="33"/>
      <c r="CT80" s="33"/>
      <c r="CU80" s="33"/>
      <c r="CV80" s="33"/>
      <c r="CW80" s="33"/>
    </row>
    <row r="81" spans="1:101" s="14" customFormat="1" ht="15" customHeight="1" x14ac:dyDescent="0.25">
      <c r="B81" s="32"/>
      <c r="C81" s="37"/>
      <c r="D81" s="33"/>
      <c r="E81" s="27"/>
      <c r="F81" s="27"/>
      <c r="G81" s="27"/>
      <c r="H81" s="267"/>
      <c r="I81" s="34"/>
      <c r="J81" s="108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283"/>
      <c r="CS81" s="33"/>
      <c r="CT81" s="33"/>
      <c r="CU81" s="33"/>
      <c r="CV81" s="33"/>
      <c r="CW81" s="33"/>
    </row>
    <row r="82" spans="1:101" s="14" customFormat="1" ht="15" customHeight="1" x14ac:dyDescent="0.25">
      <c r="A82" s="52"/>
      <c r="B82" s="32"/>
      <c r="C82" s="37"/>
      <c r="D82" s="55"/>
      <c r="E82" s="27"/>
      <c r="F82" s="27"/>
      <c r="G82" s="27"/>
      <c r="H82" s="56"/>
      <c r="I82" s="56"/>
      <c r="J82" s="108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284"/>
      <c r="CS82" s="55"/>
      <c r="CT82" s="55"/>
      <c r="CU82" s="55"/>
      <c r="CV82" s="55"/>
      <c r="CW82" s="55"/>
    </row>
    <row r="83" spans="1:101" s="14" customFormat="1" ht="15" customHeight="1" x14ac:dyDescent="0.2">
      <c r="A83" s="52"/>
      <c r="B83" s="26"/>
      <c r="C83" s="26"/>
      <c r="D83" s="25"/>
      <c r="E83" s="54"/>
      <c r="F83" s="54"/>
      <c r="G83" s="54"/>
      <c r="H83" s="54"/>
      <c r="I83" s="54"/>
      <c r="J83" s="108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5"/>
      <c r="CS83" s="25"/>
      <c r="CT83" s="25"/>
      <c r="CU83" s="25"/>
      <c r="CV83" s="25"/>
      <c r="CW83" s="25"/>
    </row>
    <row r="84" spans="1:101" s="14" customFormat="1" ht="15" customHeight="1" x14ac:dyDescent="0.2">
      <c r="A84" s="5"/>
      <c r="B84" s="26"/>
      <c r="C84" s="26"/>
      <c r="D84" s="25"/>
      <c r="E84" s="26"/>
      <c r="F84" s="26"/>
      <c r="G84" s="26"/>
      <c r="H84" s="26"/>
      <c r="I84" s="26"/>
      <c r="J84" s="108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5"/>
      <c r="CS84" s="25"/>
      <c r="CT84" s="25"/>
      <c r="CU84" s="25"/>
      <c r="CV84" s="25"/>
      <c r="CW84" s="25"/>
    </row>
    <row r="85" spans="1:101" s="14" customFormat="1" ht="15" customHeight="1" x14ac:dyDescent="0.25">
      <c r="A85" s="57"/>
      <c r="B85" s="58"/>
      <c r="C85" s="58"/>
      <c r="D85" s="59"/>
      <c r="E85" s="26"/>
      <c r="F85" s="26"/>
      <c r="G85" s="26"/>
      <c r="H85" s="60"/>
      <c r="I85" s="60"/>
      <c r="J85" s="10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285"/>
      <c r="CS85" s="59"/>
      <c r="CT85" s="59"/>
      <c r="CU85" s="59"/>
      <c r="CV85" s="59"/>
      <c r="CW85" s="59"/>
    </row>
    <row r="86" spans="1:101" s="14" customFormat="1" ht="15" customHeight="1" x14ac:dyDescent="0.25">
      <c r="A86" s="57"/>
      <c r="B86" s="58"/>
      <c r="C86" s="58"/>
      <c r="D86" s="59"/>
      <c r="E86" s="26"/>
      <c r="F86" s="26"/>
      <c r="G86" s="26"/>
      <c r="H86" s="60"/>
      <c r="I86" s="60"/>
      <c r="J86" s="10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285"/>
      <c r="CS86" s="59"/>
      <c r="CT86" s="59"/>
      <c r="CU86" s="59"/>
      <c r="CV86" s="59"/>
      <c r="CW86" s="59"/>
    </row>
    <row r="87" spans="1:101" s="14" customFormat="1" ht="15" customHeight="1" x14ac:dyDescent="0.2">
      <c r="A87" s="36"/>
      <c r="B87" s="32"/>
      <c r="C87" s="19"/>
      <c r="D87" s="33"/>
      <c r="E87" s="26"/>
      <c r="F87" s="26"/>
      <c r="G87" s="26"/>
      <c r="H87" s="34"/>
      <c r="I87" s="34"/>
      <c r="J87" s="108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283"/>
      <c r="CS87" s="33"/>
      <c r="CT87" s="33"/>
      <c r="CU87" s="33"/>
      <c r="CV87" s="33"/>
      <c r="CW87" s="33"/>
    </row>
    <row r="88" spans="1:101" s="14" customFormat="1" ht="15" customHeight="1" x14ac:dyDescent="0.2">
      <c r="A88" s="36"/>
      <c r="B88" s="32"/>
      <c r="C88" s="19"/>
      <c r="D88" s="33"/>
      <c r="E88" s="88"/>
      <c r="F88" s="88"/>
      <c r="G88" s="88"/>
      <c r="H88" s="88"/>
      <c r="I88" s="88"/>
      <c r="J88" s="108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283"/>
      <c r="CS88" s="33"/>
      <c r="CT88" s="33"/>
      <c r="CU88" s="33"/>
      <c r="CV88" s="33"/>
      <c r="CW88" s="33"/>
    </row>
    <row r="89" spans="1:101" s="14" customFormat="1" ht="15" customHeight="1" x14ac:dyDescent="0.2">
      <c r="B89" s="32"/>
      <c r="C89" s="19"/>
      <c r="D89" s="33"/>
      <c r="E89" s="88"/>
      <c r="F89" s="88"/>
      <c r="G89" s="88"/>
      <c r="H89" s="88"/>
      <c r="I89" s="88"/>
      <c r="J89" s="108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283"/>
      <c r="CS89" s="33"/>
      <c r="CT89" s="33"/>
      <c r="CU89" s="33"/>
      <c r="CV89" s="33"/>
      <c r="CW89" s="33"/>
    </row>
    <row r="90" spans="1:101" s="14" customFormat="1" ht="15" customHeight="1" x14ac:dyDescent="0.2">
      <c r="B90" s="32"/>
      <c r="C90" s="37"/>
      <c r="D90" s="33"/>
      <c r="E90" s="88"/>
      <c r="F90" s="88"/>
      <c r="G90" s="88"/>
      <c r="H90" s="88"/>
      <c r="I90" s="88"/>
      <c r="J90" s="108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283"/>
      <c r="CS90" s="33"/>
      <c r="CT90" s="33"/>
      <c r="CU90" s="33"/>
      <c r="CV90" s="33"/>
      <c r="CW90" s="33"/>
    </row>
    <row r="91" spans="1:101" s="14" customFormat="1" ht="10.15" customHeight="1" x14ac:dyDescent="0.2">
      <c r="B91" s="32"/>
      <c r="C91" s="19"/>
      <c r="D91" s="33"/>
      <c r="E91" s="88"/>
      <c r="F91" s="88"/>
      <c r="G91" s="88"/>
      <c r="H91" s="88"/>
      <c r="I91" s="88"/>
      <c r="J91" s="108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283"/>
      <c r="CS91" s="33"/>
      <c r="CT91" s="33"/>
      <c r="CU91" s="33"/>
      <c r="CV91" s="33"/>
      <c r="CW91" s="33"/>
    </row>
    <row r="92" spans="1:101" x14ac:dyDescent="0.2">
      <c r="E92" s="88"/>
      <c r="F92" s="88"/>
      <c r="G92" s="88"/>
      <c r="H92" s="88"/>
      <c r="I92" s="88"/>
      <c r="J92" s="108"/>
      <c r="K92" s="33"/>
      <c r="L92" s="33"/>
      <c r="M92" s="33"/>
      <c r="N92" s="33"/>
    </row>
    <row r="93" spans="1:101" x14ac:dyDescent="0.2">
      <c r="G93" s="88"/>
      <c r="H93" s="88"/>
      <c r="I93" s="88"/>
      <c r="J93" s="108"/>
      <c r="K93" s="33"/>
      <c r="L93" s="33"/>
      <c r="M93" s="33"/>
      <c r="N93" s="33"/>
    </row>
    <row r="94" spans="1:101" x14ac:dyDescent="0.2">
      <c r="E94" s="88"/>
      <c r="F94" s="88"/>
      <c r="G94" s="88"/>
      <c r="H94" s="88"/>
      <c r="I94" s="88"/>
      <c r="J94" s="108"/>
      <c r="K94" s="33"/>
      <c r="L94" s="33"/>
      <c r="M94" s="33"/>
      <c r="N94" s="33"/>
    </row>
    <row r="95" spans="1:101" x14ac:dyDescent="0.2">
      <c r="E95" s="88"/>
      <c r="F95" s="88"/>
      <c r="G95" s="88"/>
      <c r="H95" s="88"/>
      <c r="I95" s="88"/>
      <c r="J95" s="108"/>
      <c r="K95" s="33"/>
      <c r="L95" s="33"/>
      <c r="M95" s="33"/>
      <c r="N95" s="33"/>
    </row>
    <row r="96" spans="1:101" x14ac:dyDescent="0.2">
      <c r="E96" s="88"/>
      <c r="F96" s="88"/>
      <c r="G96" s="88"/>
      <c r="H96" s="88"/>
      <c r="I96" s="88"/>
      <c r="J96" s="108"/>
      <c r="K96" s="33"/>
      <c r="L96" s="33"/>
      <c r="M96" s="33"/>
      <c r="N96" s="33"/>
    </row>
    <row r="97" spans="5:14" x14ac:dyDescent="0.2">
      <c r="E97" s="88"/>
      <c r="F97" s="88"/>
      <c r="G97" s="88"/>
      <c r="H97" s="88"/>
      <c r="I97" s="88"/>
      <c r="J97" s="108"/>
      <c r="K97" s="33"/>
      <c r="L97" s="33"/>
      <c r="M97" s="33"/>
      <c r="N97" s="33"/>
    </row>
    <row r="98" spans="5:14" x14ac:dyDescent="0.2">
      <c r="E98" s="88"/>
      <c r="F98" s="88"/>
      <c r="G98" s="88"/>
      <c r="H98" s="88"/>
      <c r="I98" s="88"/>
      <c r="J98" s="108"/>
      <c r="K98" s="33"/>
      <c r="L98" s="33"/>
      <c r="M98" s="33"/>
      <c r="N98" s="33"/>
    </row>
    <row r="99" spans="5:14" x14ac:dyDescent="0.2">
      <c r="E99" s="88"/>
      <c r="F99" s="88"/>
      <c r="G99" s="88"/>
      <c r="H99" s="88"/>
      <c r="I99" s="88"/>
      <c r="J99" s="108"/>
      <c r="K99" s="33"/>
      <c r="L99" s="33"/>
      <c r="M99" s="33"/>
      <c r="N99" s="33"/>
    </row>
    <row r="100" spans="5:14" x14ac:dyDescent="0.2">
      <c r="G100" s="88"/>
      <c r="H100" s="88"/>
      <c r="I100" s="88"/>
      <c r="J100" s="108"/>
      <c r="K100" s="33"/>
      <c r="L100" s="33"/>
      <c r="M100" s="33"/>
      <c r="N100" s="33"/>
    </row>
    <row r="101" spans="5:14" x14ac:dyDescent="0.2">
      <c r="G101" s="88"/>
      <c r="H101" s="88"/>
      <c r="I101" s="88"/>
      <c r="J101" s="108"/>
      <c r="K101" s="33"/>
      <c r="L101" s="33"/>
      <c r="M101" s="33"/>
      <c r="N101" s="33"/>
    </row>
    <row r="102" spans="5:14" x14ac:dyDescent="0.2">
      <c r="G102" s="88"/>
      <c r="H102" s="88"/>
      <c r="I102" s="88"/>
      <c r="J102" s="108"/>
      <c r="K102" s="33"/>
      <c r="L102" s="33"/>
      <c r="M102" s="33"/>
      <c r="N102" s="33"/>
    </row>
    <row r="103" spans="5:14" x14ac:dyDescent="0.2">
      <c r="G103" s="88"/>
      <c r="H103" s="88"/>
      <c r="I103" s="88"/>
      <c r="J103" s="108"/>
      <c r="K103" s="33"/>
      <c r="L103" s="33"/>
      <c r="M103" s="33"/>
      <c r="N103" s="33"/>
    </row>
    <row r="104" spans="5:14" x14ac:dyDescent="0.2">
      <c r="G104" s="88"/>
      <c r="H104" s="88"/>
      <c r="I104" s="88"/>
      <c r="J104" s="108"/>
      <c r="K104" s="33"/>
      <c r="L104" s="33"/>
      <c r="M104" s="33"/>
      <c r="N104" s="33"/>
    </row>
    <row r="105" spans="5:14" x14ac:dyDescent="0.2">
      <c r="G105" s="88"/>
      <c r="H105" s="88"/>
      <c r="I105" s="88"/>
      <c r="J105" s="108"/>
      <c r="K105" s="33"/>
      <c r="L105" s="33"/>
      <c r="M105" s="33"/>
      <c r="N105" s="33"/>
    </row>
    <row r="106" spans="5:14" x14ac:dyDescent="0.2">
      <c r="G106" s="88"/>
      <c r="H106" s="88"/>
      <c r="I106" s="88"/>
      <c r="J106" s="108"/>
      <c r="K106" s="33"/>
      <c r="L106" s="33"/>
      <c r="M106" s="33"/>
      <c r="N106" s="33"/>
    </row>
    <row r="107" spans="5:14" x14ac:dyDescent="0.2">
      <c r="G107" s="88"/>
      <c r="H107" s="88"/>
      <c r="I107" s="88"/>
      <c r="J107" s="108"/>
      <c r="K107" s="33"/>
      <c r="L107" s="33"/>
      <c r="M107" s="33"/>
      <c r="N107" s="33"/>
    </row>
    <row r="108" spans="5:14" x14ac:dyDescent="0.2">
      <c r="E108" s="88"/>
      <c r="F108" s="88"/>
      <c r="G108" s="88"/>
      <c r="H108" s="88"/>
      <c r="I108" s="88"/>
      <c r="J108" s="108"/>
      <c r="K108" s="33"/>
      <c r="L108" s="33"/>
      <c r="M108" s="33"/>
      <c r="N108" s="33"/>
    </row>
    <row r="109" spans="5:14" x14ac:dyDescent="0.2">
      <c r="E109" s="88"/>
      <c r="F109" s="88"/>
      <c r="G109" s="88"/>
      <c r="H109" s="88"/>
      <c r="I109" s="88"/>
      <c r="J109" s="108"/>
      <c r="K109" s="33"/>
      <c r="L109" s="33"/>
      <c r="M109" s="33"/>
      <c r="N109" s="33"/>
    </row>
    <row r="110" spans="5:14" x14ac:dyDescent="0.2">
      <c r="G110" s="88"/>
      <c r="H110" s="88"/>
      <c r="I110" s="88"/>
      <c r="J110" s="108"/>
      <c r="K110" s="33"/>
      <c r="L110" s="33"/>
      <c r="M110" s="33"/>
      <c r="N110" s="33"/>
    </row>
    <row r="111" spans="5:14" x14ac:dyDescent="0.2">
      <c r="G111" s="88"/>
      <c r="H111" s="88"/>
      <c r="I111" s="88"/>
      <c r="J111" s="108"/>
      <c r="K111" s="33"/>
      <c r="L111" s="33"/>
      <c r="M111" s="33"/>
      <c r="N111" s="33"/>
    </row>
    <row r="112" spans="5:14" x14ac:dyDescent="0.2">
      <c r="G112" s="88"/>
      <c r="H112" s="88"/>
      <c r="I112" s="88"/>
      <c r="J112" s="108"/>
      <c r="K112" s="33"/>
      <c r="L112" s="33"/>
      <c r="M112" s="33"/>
      <c r="N112" s="33"/>
    </row>
    <row r="113" spans="5:14" x14ac:dyDescent="0.2">
      <c r="G113" s="88"/>
      <c r="H113" s="88"/>
      <c r="I113" s="88"/>
      <c r="J113" s="108"/>
      <c r="K113" s="33"/>
      <c r="L113" s="33"/>
      <c r="M113" s="33"/>
      <c r="N113" s="33"/>
    </row>
    <row r="114" spans="5:14" x14ac:dyDescent="0.2">
      <c r="G114" s="88"/>
      <c r="H114" s="88"/>
      <c r="I114" s="88"/>
      <c r="J114" s="108"/>
      <c r="K114" s="33"/>
      <c r="L114" s="33"/>
      <c r="M114" s="33"/>
      <c r="N114" s="33"/>
    </row>
    <row r="115" spans="5:14" x14ac:dyDescent="0.2">
      <c r="G115" s="88"/>
      <c r="H115" s="88"/>
      <c r="I115" s="88"/>
      <c r="J115" s="108"/>
      <c r="K115" s="33"/>
      <c r="L115" s="33"/>
      <c r="M115" s="33"/>
      <c r="N115" s="33"/>
    </row>
    <row r="116" spans="5:14" x14ac:dyDescent="0.2">
      <c r="G116" s="88"/>
      <c r="H116" s="88"/>
      <c r="I116" s="88"/>
      <c r="J116" s="108"/>
      <c r="K116" s="33"/>
      <c r="L116" s="33"/>
      <c r="M116" s="33"/>
      <c r="N116" s="33"/>
    </row>
    <row r="117" spans="5:14" x14ac:dyDescent="0.2">
      <c r="G117" s="88"/>
      <c r="H117" s="88"/>
      <c r="I117" s="88"/>
      <c r="J117" s="108"/>
      <c r="K117" s="33"/>
      <c r="L117" s="33"/>
      <c r="M117" s="33"/>
      <c r="N117" s="33"/>
    </row>
    <row r="118" spans="5:14" x14ac:dyDescent="0.2">
      <c r="E118" s="88"/>
      <c r="F118" s="88"/>
      <c r="G118" s="88"/>
      <c r="H118" s="88"/>
      <c r="I118" s="88"/>
      <c r="J118" s="108"/>
      <c r="K118" s="33"/>
      <c r="L118" s="33"/>
      <c r="M118" s="33"/>
      <c r="N118" s="33"/>
    </row>
    <row r="119" spans="5:14" x14ac:dyDescent="0.2">
      <c r="E119" s="88"/>
      <c r="F119" s="88"/>
      <c r="G119" s="88"/>
      <c r="H119" s="88"/>
      <c r="I119" s="88"/>
      <c r="J119" s="108"/>
      <c r="K119" s="33"/>
      <c r="L119" s="33"/>
      <c r="M119" s="33"/>
      <c r="N119" s="33"/>
    </row>
    <row r="120" spans="5:14" x14ac:dyDescent="0.2">
      <c r="G120" s="88"/>
      <c r="H120" s="88"/>
      <c r="I120" s="88"/>
      <c r="J120" s="108"/>
      <c r="K120" s="33"/>
      <c r="L120" s="33"/>
      <c r="M120" s="33"/>
      <c r="N120" s="33"/>
    </row>
    <row r="121" spans="5:14" x14ac:dyDescent="0.2">
      <c r="G121" s="88"/>
      <c r="H121" s="88"/>
      <c r="I121" s="88"/>
      <c r="J121" s="108"/>
      <c r="K121" s="33"/>
      <c r="L121" s="33"/>
      <c r="M121" s="33"/>
      <c r="N121" s="33"/>
    </row>
    <row r="122" spans="5:14" x14ac:dyDescent="0.2">
      <c r="G122" s="88"/>
      <c r="H122" s="88"/>
      <c r="I122" s="88"/>
      <c r="J122" s="108"/>
      <c r="K122" s="33"/>
      <c r="L122" s="33"/>
      <c r="M122" s="33"/>
      <c r="N122" s="33"/>
    </row>
    <row r="123" spans="5:14" x14ac:dyDescent="0.2">
      <c r="G123" s="88"/>
      <c r="H123" s="88"/>
      <c r="I123" s="88"/>
      <c r="J123" s="108"/>
      <c r="K123" s="33"/>
      <c r="L123" s="33"/>
      <c r="M123" s="33"/>
      <c r="N123" s="33"/>
    </row>
    <row r="124" spans="5:14" x14ac:dyDescent="0.2">
      <c r="G124" s="88"/>
      <c r="H124" s="88"/>
      <c r="I124" s="88"/>
      <c r="J124" s="108"/>
      <c r="K124" s="33"/>
      <c r="L124" s="33"/>
      <c r="M124" s="33"/>
      <c r="N124" s="33"/>
    </row>
    <row r="125" spans="5:14" x14ac:dyDescent="0.2">
      <c r="G125" s="88"/>
      <c r="H125" s="88"/>
      <c r="I125" s="88"/>
      <c r="J125" s="108"/>
      <c r="K125" s="33"/>
      <c r="L125" s="33"/>
      <c r="M125" s="33"/>
      <c r="N125" s="33"/>
    </row>
    <row r="126" spans="5:14" x14ac:dyDescent="0.2">
      <c r="G126" s="88"/>
      <c r="H126" s="88"/>
      <c r="I126" s="88"/>
      <c r="J126" s="108"/>
      <c r="K126" s="33"/>
      <c r="L126" s="33"/>
      <c r="M126" s="33"/>
      <c r="N126" s="33"/>
    </row>
    <row r="127" spans="5:14" x14ac:dyDescent="0.2">
      <c r="G127" s="88"/>
      <c r="H127" s="88"/>
      <c r="I127" s="88"/>
      <c r="J127" s="108"/>
      <c r="K127" s="33"/>
      <c r="L127" s="33"/>
      <c r="M127" s="33"/>
      <c r="N127" s="33"/>
    </row>
    <row r="128" spans="5:14" x14ac:dyDescent="0.2">
      <c r="E128" s="88"/>
      <c r="F128" s="88"/>
      <c r="G128" s="88"/>
      <c r="H128" s="88"/>
      <c r="I128" s="88"/>
      <c r="J128" s="108"/>
      <c r="K128" s="33"/>
      <c r="L128" s="33"/>
      <c r="M128" s="33"/>
      <c r="N128" s="33"/>
    </row>
    <row r="129" spans="5:14" x14ac:dyDescent="0.2">
      <c r="E129" s="88"/>
      <c r="F129" s="88"/>
      <c r="G129" s="88"/>
      <c r="H129" s="88"/>
      <c r="I129" s="88"/>
      <c r="J129" s="108"/>
      <c r="K129" s="33"/>
      <c r="L129" s="33"/>
      <c r="M129" s="33"/>
      <c r="N129" s="33"/>
    </row>
    <row r="130" spans="5:14" x14ac:dyDescent="0.2">
      <c r="G130" s="88"/>
      <c r="H130" s="88"/>
      <c r="I130" s="88"/>
      <c r="J130" s="108"/>
      <c r="K130" s="33"/>
      <c r="L130" s="33"/>
      <c r="M130" s="33"/>
      <c r="N130" s="33"/>
    </row>
    <row r="131" spans="5:14" x14ac:dyDescent="0.2">
      <c r="G131" s="88"/>
      <c r="H131" s="88"/>
      <c r="I131" s="88"/>
      <c r="J131" s="108"/>
      <c r="K131" s="33"/>
      <c r="L131" s="33"/>
      <c r="M131" s="33"/>
      <c r="N131" s="33"/>
    </row>
    <row r="132" spans="5:14" x14ac:dyDescent="0.2">
      <c r="G132" s="88"/>
      <c r="H132" s="88"/>
      <c r="I132" s="88"/>
      <c r="J132" s="108"/>
      <c r="K132" s="33"/>
      <c r="L132" s="33"/>
      <c r="M132" s="33"/>
      <c r="N132" s="33"/>
    </row>
    <row r="133" spans="5:14" x14ac:dyDescent="0.2">
      <c r="G133" s="88"/>
      <c r="H133" s="88"/>
      <c r="I133" s="88"/>
      <c r="J133" s="108"/>
      <c r="K133" s="33"/>
      <c r="L133" s="33"/>
      <c r="M133" s="33"/>
      <c r="N133" s="33"/>
    </row>
    <row r="134" spans="5:14" x14ac:dyDescent="0.2">
      <c r="G134" s="88"/>
      <c r="H134" s="88"/>
      <c r="I134" s="88"/>
      <c r="J134" s="108"/>
      <c r="K134" s="33"/>
      <c r="L134" s="33"/>
      <c r="M134" s="33"/>
      <c r="N134" s="33"/>
    </row>
    <row r="135" spans="5:14" x14ac:dyDescent="0.2">
      <c r="G135" s="88"/>
      <c r="H135" s="88"/>
      <c r="I135" s="88"/>
      <c r="J135" s="108"/>
      <c r="K135" s="33"/>
      <c r="L135" s="33"/>
      <c r="M135" s="33"/>
      <c r="N135" s="33"/>
    </row>
    <row r="136" spans="5:14" x14ac:dyDescent="0.2">
      <c r="G136" s="88"/>
      <c r="H136" s="88"/>
      <c r="I136" s="88"/>
      <c r="J136" s="108"/>
      <c r="K136" s="33"/>
      <c r="L136" s="33"/>
      <c r="M136" s="33"/>
      <c r="N136" s="33"/>
    </row>
    <row r="137" spans="5:14" x14ac:dyDescent="0.2">
      <c r="G137" s="88"/>
      <c r="H137" s="88"/>
      <c r="I137" s="88"/>
      <c r="J137" s="108"/>
      <c r="K137" s="33"/>
      <c r="L137" s="33"/>
      <c r="M137" s="33"/>
      <c r="N137" s="33"/>
    </row>
    <row r="138" spans="5:14" x14ac:dyDescent="0.2">
      <c r="E138" s="88"/>
      <c r="F138" s="88"/>
      <c r="G138" s="88"/>
      <c r="H138" s="88"/>
      <c r="I138" s="88"/>
      <c r="J138" s="108"/>
      <c r="K138" s="33"/>
      <c r="L138" s="33"/>
      <c r="M138" s="33"/>
      <c r="N138" s="33"/>
    </row>
    <row r="139" spans="5:14" x14ac:dyDescent="0.2">
      <c r="E139" s="88"/>
      <c r="F139" s="88"/>
      <c r="G139" s="88"/>
      <c r="H139" s="88"/>
      <c r="I139" s="88"/>
      <c r="J139" s="108"/>
      <c r="K139" s="33"/>
      <c r="L139" s="33"/>
      <c r="M139" s="33"/>
      <c r="N139" s="33"/>
    </row>
    <row r="140" spans="5:14" x14ac:dyDescent="0.2">
      <c r="G140" s="88"/>
      <c r="H140" s="88"/>
      <c r="I140" s="88"/>
      <c r="J140" s="108"/>
      <c r="K140" s="33"/>
      <c r="L140" s="33"/>
      <c r="M140" s="33"/>
      <c r="N140" s="33"/>
    </row>
    <row r="141" spans="5:14" x14ac:dyDescent="0.2">
      <c r="G141" s="88"/>
      <c r="H141" s="88"/>
      <c r="I141" s="88"/>
      <c r="J141" s="108"/>
      <c r="K141" s="33"/>
      <c r="L141" s="33"/>
      <c r="M141" s="33"/>
      <c r="N141" s="33"/>
    </row>
    <row r="142" spans="5:14" x14ac:dyDescent="0.2">
      <c r="G142" s="88"/>
      <c r="H142" s="88"/>
      <c r="I142" s="88"/>
      <c r="J142" s="108"/>
      <c r="K142" s="33"/>
      <c r="L142" s="33"/>
      <c r="M142" s="33"/>
      <c r="N142" s="33"/>
    </row>
    <row r="143" spans="5:14" x14ac:dyDescent="0.2">
      <c r="G143" s="88"/>
      <c r="H143" s="88"/>
      <c r="I143" s="88"/>
      <c r="J143" s="108"/>
      <c r="K143" s="33"/>
      <c r="L143" s="33"/>
      <c r="M143" s="33"/>
      <c r="N143" s="33"/>
    </row>
    <row r="144" spans="5:14" x14ac:dyDescent="0.2">
      <c r="G144" s="88"/>
      <c r="H144" s="88"/>
      <c r="I144" s="88"/>
      <c r="J144" s="108"/>
      <c r="K144" s="33"/>
      <c r="L144" s="33"/>
      <c r="M144" s="33"/>
      <c r="N144" s="33"/>
    </row>
    <row r="145" spans="5:14" x14ac:dyDescent="0.2">
      <c r="G145" s="88"/>
      <c r="H145" s="88"/>
      <c r="I145" s="88"/>
      <c r="J145" s="108"/>
      <c r="K145" s="33"/>
      <c r="L145" s="33"/>
      <c r="M145" s="33"/>
      <c r="N145" s="33"/>
    </row>
    <row r="146" spans="5:14" x14ac:dyDescent="0.2">
      <c r="G146" s="88"/>
      <c r="H146" s="88"/>
      <c r="I146" s="88"/>
      <c r="J146" s="108"/>
      <c r="K146" s="33"/>
      <c r="L146" s="33"/>
      <c r="M146" s="33"/>
      <c r="N146" s="33"/>
    </row>
    <row r="147" spans="5:14" x14ac:dyDescent="0.2">
      <c r="G147" s="88"/>
      <c r="H147" s="88"/>
      <c r="I147" s="88"/>
      <c r="J147" s="108"/>
      <c r="K147" s="33"/>
      <c r="L147" s="33"/>
      <c r="M147" s="33"/>
      <c r="N147" s="33"/>
    </row>
    <row r="148" spans="5:14" x14ac:dyDescent="0.2">
      <c r="E148" s="88"/>
      <c r="F148" s="88"/>
      <c r="G148" s="88"/>
      <c r="H148" s="88"/>
      <c r="I148" s="88"/>
      <c r="J148" s="108"/>
      <c r="K148" s="33"/>
      <c r="L148" s="33"/>
      <c r="M148" s="33"/>
      <c r="N148" s="33"/>
    </row>
    <row r="149" spans="5:14" x14ac:dyDescent="0.2">
      <c r="E149" s="88"/>
      <c r="F149" s="88"/>
      <c r="G149" s="88"/>
      <c r="H149" s="88"/>
      <c r="I149" s="88"/>
      <c r="J149" s="108"/>
      <c r="K149" s="33"/>
      <c r="L149" s="33"/>
      <c r="M149" s="33"/>
      <c r="N149" s="33"/>
    </row>
    <row r="150" spans="5:14" x14ac:dyDescent="0.2">
      <c r="G150" s="88"/>
      <c r="H150" s="88"/>
      <c r="I150" s="88"/>
      <c r="J150" s="108"/>
      <c r="K150" s="33"/>
      <c r="L150" s="33"/>
      <c r="M150" s="33"/>
      <c r="N150" s="33"/>
    </row>
    <row r="151" spans="5:14" x14ac:dyDescent="0.2">
      <c r="G151" s="88"/>
      <c r="H151" s="88"/>
      <c r="I151" s="88"/>
      <c r="J151" s="108"/>
      <c r="K151" s="33"/>
      <c r="L151" s="33"/>
      <c r="M151" s="33"/>
      <c r="N151" s="33"/>
    </row>
    <row r="152" spans="5:14" x14ac:dyDescent="0.2">
      <c r="G152" s="88"/>
      <c r="H152" s="88"/>
      <c r="I152" s="88"/>
      <c r="J152" s="108"/>
      <c r="K152" s="33"/>
      <c r="L152" s="33"/>
      <c r="M152" s="33"/>
      <c r="N152" s="33"/>
    </row>
    <row r="153" spans="5:14" x14ac:dyDescent="0.2">
      <c r="G153" s="88"/>
      <c r="H153" s="88"/>
      <c r="I153" s="88"/>
      <c r="J153" s="108"/>
      <c r="K153" s="33"/>
      <c r="L153" s="33"/>
      <c r="M153" s="33"/>
      <c r="N153" s="33"/>
    </row>
    <row r="154" spans="5:14" x14ac:dyDescent="0.2">
      <c r="G154" s="88"/>
      <c r="H154" s="88"/>
      <c r="I154" s="88"/>
      <c r="J154" s="108"/>
      <c r="K154" s="33"/>
      <c r="L154" s="33"/>
      <c r="M154" s="33"/>
      <c r="N154" s="33"/>
    </row>
    <row r="155" spans="5:14" x14ac:dyDescent="0.2">
      <c r="G155" s="88"/>
      <c r="H155" s="88"/>
      <c r="I155" s="88"/>
      <c r="J155" s="108"/>
      <c r="K155" s="33"/>
      <c r="L155" s="33"/>
      <c r="M155" s="33"/>
      <c r="N155" s="33"/>
    </row>
    <row r="156" spans="5:14" x14ac:dyDescent="0.2">
      <c r="G156" s="88"/>
      <c r="H156" s="88"/>
      <c r="I156" s="88"/>
      <c r="J156" s="108"/>
      <c r="K156" s="33"/>
      <c r="L156" s="33"/>
      <c r="M156" s="33"/>
      <c r="N156" s="33"/>
    </row>
    <row r="157" spans="5:14" x14ac:dyDescent="0.2">
      <c r="G157" s="88"/>
      <c r="H157" s="88"/>
      <c r="I157" s="88"/>
      <c r="J157" s="108"/>
      <c r="K157" s="33"/>
      <c r="L157" s="33"/>
      <c r="M157" s="33"/>
      <c r="N157" s="33"/>
    </row>
    <row r="158" spans="5:14" x14ac:dyDescent="0.2">
      <c r="E158" s="88"/>
      <c r="F158" s="88"/>
      <c r="G158" s="88"/>
      <c r="H158" s="88"/>
      <c r="I158" s="88"/>
      <c r="J158" s="108"/>
      <c r="K158" s="33"/>
      <c r="L158" s="33"/>
      <c r="M158" s="33"/>
      <c r="N158" s="33"/>
    </row>
    <row r="159" spans="5:14" x14ac:dyDescent="0.2">
      <c r="E159" s="88"/>
      <c r="F159" s="88"/>
      <c r="G159" s="88"/>
      <c r="H159" s="88"/>
      <c r="I159" s="88"/>
      <c r="J159" s="108"/>
      <c r="K159" s="33"/>
      <c r="L159" s="33"/>
      <c r="M159" s="33"/>
      <c r="N159" s="33"/>
    </row>
    <row r="160" spans="5:14" x14ac:dyDescent="0.2">
      <c r="G160" s="88"/>
      <c r="H160" s="88"/>
      <c r="I160" s="88"/>
      <c r="J160" s="108"/>
      <c r="K160" s="33"/>
      <c r="L160" s="33"/>
      <c r="M160" s="33"/>
      <c r="N160" s="33"/>
    </row>
    <row r="161" spans="5:14" x14ac:dyDescent="0.2">
      <c r="G161" s="88"/>
      <c r="H161" s="88"/>
      <c r="I161" s="88"/>
      <c r="J161" s="108"/>
      <c r="K161" s="33"/>
      <c r="L161" s="33"/>
      <c r="M161" s="33"/>
      <c r="N161" s="33"/>
    </row>
    <row r="162" spans="5:14" x14ac:dyDescent="0.2">
      <c r="G162" s="88"/>
      <c r="H162" s="88"/>
      <c r="I162" s="88"/>
      <c r="J162" s="108"/>
      <c r="K162" s="33"/>
      <c r="L162" s="33"/>
      <c r="M162" s="33"/>
      <c r="N162" s="33"/>
    </row>
    <row r="163" spans="5:14" x14ac:dyDescent="0.2">
      <c r="G163" s="88"/>
      <c r="H163" s="88"/>
      <c r="I163" s="88"/>
      <c r="J163" s="108"/>
      <c r="K163" s="33"/>
      <c r="L163" s="33"/>
      <c r="M163" s="33"/>
      <c r="N163" s="33"/>
    </row>
    <row r="164" spans="5:14" x14ac:dyDescent="0.2">
      <c r="G164" s="88"/>
      <c r="H164" s="88"/>
      <c r="I164" s="88"/>
      <c r="J164" s="108"/>
      <c r="K164" s="33"/>
      <c r="L164" s="33"/>
      <c r="M164" s="33"/>
      <c r="N164" s="33"/>
    </row>
    <row r="165" spans="5:14" x14ac:dyDescent="0.2">
      <c r="G165" s="88"/>
      <c r="H165" s="88"/>
      <c r="I165" s="88"/>
      <c r="J165" s="108"/>
      <c r="K165" s="33"/>
      <c r="L165" s="33"/>
      <c r="M165" s="33"/>
      <c r="N165" s="33"/>
    </row>
    <row r="166" spans="5:14" x14ac:dyDescent="0.2">
      <c r="G166" s="88"/>
      <c r="H166" s="88"/>
      <c r="I166" s="88"/>
      <c r="J166" s="108"/>
      <c r="K166" s="33"/>
      <c r="L166" s="33"/>
      <c r="M166" s="33"/>
      <c r="N166" s="33"/>
    </row>
    <row r="167" spans="5:14" x14ac:dyDescent="0.2">
      <c r="G167" s="88"/>
      <c r="H167" s="88"/>
      <c r="I167" s="88"/>
      <c r="J167" s="108"/>
      <c r="K167" s="33"/>
      <c r="L167" s="33"/>
      <c r="M167" s="33"/>
      <c r="N167" s="33"/>
    </row>
    <row r="168" spans="5:14" x14ac:dyDescent="0.2">
      <c r="E168" s="88"/>
      <c r="F168" s="88"/>
      <c r="G168" s="88"/>
      <c r="H168" s="88"/>
      <c r="I168" s="88"/>
      <c r="J168" s="108"/>
      <c r="K168" s="33"/>
      <c r="L168" s="33"/>
      <c r="M168" s="33"/>
      <c r="N168" s="33"/>
    </row>
    <row r="169" spans="5:14" x14ac:dyDescent="0.2">
      <c r="E169" s="88"/>
      <c r="F169" s="88"/>
      <c r="G169" s="88"/>
      <c r="H169" s="88"/>
      <c r="I169" s="88"/>
      <c r="J169" s="108"/>
      <c r="K169" s="33"/>
      <c r="L169" s="33"/>
      <c r="M169" s="33"/>
      <c r="N169" s="33"/>
    </row>
    <row r="170" spans="5:14" x14ac:dyDescent="0.2">
      <c r="G170" s="88"/>
      <c r="H170" s="88"/>
      <c r="I170" s="88"/>
      <c r="J170" s="108"/>
      <c r="K170" s="33"/>
      <c r="L170" s="33"/>
      <c r="M170" s="33"/>
      <c r="N170" s="33"/>
    </row>
    <row r="171" spans="5:14" x14ac:dyDescent="0.2">
      <c r="G171" s="88"/>
      <c r="H171" s="88"/>
      <c r="I171" s="88"/>
      <c r="J171" s="108"/>
      <c r="K171" s="33"/>
      <c r="L171" s="33"/>
      <c r="M171" s="33"/>
      <c r="N171" s="33"/>
    </row>
    <row r="172" spans="5:14" x14ac:dyDescent="0.2">
      <c r="G172" s="88"/>
      <c r="H172" s="88"/>
      <c r="I172" s="88"/>
      <c r="J172" s="108"/>
      <c r="K172" s="33"/>
      <c r="L172" s="33"/>
      <c r="M172" s="33"/>
      <c r="N172" s="33"/>
    </row>
    <row r="173" spans="5:14" x14ac:dyDescent="0.2">
      <c r="G173" s="88"/>
      <c r="H173" s="88"/>
      <c r="I173" s="88"/>
      <c r="J173" s="108"/>
      <c r="K173" s="33"/>
      <c r="L173" s="33"/>
      <c r="M173" s="33"/>
      <c r="N173" s="33"/>
    </row>
    <row r="174" spans="5:14" x14ac:dyDescent="0.2">
      <c r="G174" s="88"/>
      <c r="H174" s="88"/>
      <c r="I174" s="88"/>
      <c r="J174" s="108"/>
      <c r="K174" s="33"/>
      <c r="L174" s="33"/>
      <c r="M174" s="33"/>
      <c r="N174" s="33"/>
    </row>
    <row r="175" spans="5:14" x14ac:dyDescent="0.2">
      <c r="G175" s="88"/>
      <c r="H175" s="88"/>
      <c r="I175" s="88"/>
      <c r="J175" s="108"/>
      <c r="K175" s="33"/>
      <c r="L175" s="33"/>
      <c r="M175" s="33"/>
      <c r="N175" s="33"/>
    </row>
    <row r="176" spans="5:14" x14ac:dyDescent="0.2">
      <c r="G176" s="88"/>
      <c r="H176" s="88"/>
      <c r="I176" s="88"/>
      <c r="J176" s="108"/>
      <c r="K176" s="33"/>
      <c r="L176" s="33"/>
      <c r="M176" s="33"/>
      <c r="N176" s="33"/>
    </row>
    <row r="177" spans="5:14" x14ac:dyDescent="0.2">
      <c r="G177" s="88"/>
      <c r="H177" s="88"/>
      <c r="I177" s="88"/>
      <c r="J177" s="108"/>
      <c r="K177" s="33"/>
      <c r="L177" s="33"/>
      <c r="M177" s="33"/>
      <c r="N177" s="33"/>
    </row>
    <row r="178" spans="5:14" x14ac:dyDescent="0.2">
      <c r="E178" s="88"/>
      <c r="F178" s="88"/>
      <c r="G178" s="88"/>
      <c r="H178" s="88"/>
      <c r="I178" s="88"/>
      <c r="J178" s="108"/>
      <c r="K178" s="33"/>
      <c r="L178" s="33"/>
      <c r="M178" s="33"/>
      <c r="N178" s="33"/>
    </row>
    <row r="179" spans="5:14" x14ac:dyDescent="0.2">
      <c r="E179" s="88"/>
      <c r="F179" s="88"/>
      <c r="G179" s="88"/>
      <c r="H179" s="88"/>
      <c r="I179" s="88"/>
      <c r="J179" s="108"/>
      <c r="K179" s="33"/>
      <c r="L179" s="33"/>
      <c r="M179" s="33"/>
      <c r="N179" s="33"/>
    </row>
    <row r="180" spans="5:14" x14ac:dyDescent="0.2">
      <c r="G180" s="88"/>
      <c r="H180" s="88"/>
      <c r="I180" s="88"/>
      <c r="J180" s="108"/>
      <c r="K180" s="33"/>
      <c r="L180" s="33"/>
      <c r="M180" s="33"/>
      <c r="N180" s="33"/>
    </row>
    <row r="181" spans="5:14" x14ac:dyDescent="0.2">
      <c r="G181" s="88"/>
      <c r="H181" s="88"/>
      <c r="I181" s="88"/>
      <c r="J181" s="108"/>
      <c r="K181" s="33"/>
      <c r="L181" s="33"/>
      <c r="M181" s="33"/>
      <c r="N181" s="33"/>
    </row>
    <row r="182" spans="5:14" x14ac:dyDescent="0.2">
      <c r="G182" s="88"/>
      <c r="H182" s="88"/>
      <c r="I182" s="88"/>
      <c r="J182" s="108"/>
      <c r="K182" s="33"/>
      <c r="L182" s="33"/>
      <c r="M182" s="33"/>
      <c r="N182" s="33"/>
    </row>
    <row r="183" spans="5:14" x14ac:dyDescent="0.2">
      <c r="G183" s="88"/>
      <c r="H183" s="88"/>
      <c r="I183" s="88"/>
      <c r="J183" s="108"/>
      <c r="K183" s="33"/>
      <c r="L183" s="33"/>
      <c r="M183" s="33"/>
      <c r="N183" s="33"/>
    </row>
    <row r="184" spans="5:14" x14ac:dyDescent="0.2">
      <c r="G184" s="88"/>
      <c r="H184" s="88"/>
      <c r="I184" s="88"/>
      <c r="J184" s="108"/>
      <c r="K184" s="33"/>
      <c r="L184" s="33"/>
      <c r="M184" s="33"/>
      <c r="N184" s="33"/>
    </row>
    <row r="185" spans="5:14" x14ac:dyDescent="0.2">
      <c r="G185" s="88"/>
      <c r="H185" s="88"/>
      <c r="I185" s="88"/>
      <c r="J185" s="108"/>
      <c r="K185" s="33"/>
      <c r="L185" s="33"/>
      <c r="M185" s="33"/>
      <c r="N185" s="33"/>
    </row>
    <row r="186" spans="5:14" x14ac:dyDescent="0.2">
      <c r="G186" s="88"/>
      <c r="H186" s="88"/>
      <c r="I186" s="88"/>
      <c r="J186" s="108"/>
      <c r="K186" s="33"/>
      <c r="L186" s="33"/>
      <c r="M186" s="33"/>
      <c r="N186" s="33"/>
    </row>
    <row r="187" spans="5:14" x14ac:dyDescent="0.2">
      <c r="G187" s="88"/>
      <c r="H187" s="88"/>
      <c r="I187" s="88"/>
      <c r="J187" s="108"/>
      <c r="K187" s="33"/>
      <c r="L187" s="33"/>
      <c r="M187" s="33"/>
      <c r="N187" s="33"/>
    </row>
    <row r="188" spans="5:14" x14ac:dyDescent="0.2">
      <c r="E188" s="88"/>
      <c r="F188" s="88"/>
      <c r="G188" s="88"/>
      <c r="H188" s="88"/>
      <c r="I188" s="88"/>
      <c r="J188" s="108"/>
      <c r="K188" s="33"/>
      <c r="L188" s="33"/>
      <c r="M188" s="33"/>
      <c r="N188" s="33"/>
    </row>
    <row r="189" spans="5:14" x14ac:dyDescent="0.2">
      <c r="E189" s="88"/>
      <c r="F189" s="88"/>
      <c r="G189" s="88"/>
      <c r="H189" s="88"/>
      <c r="I189" s="88"/>
      <c r="J189" s="108"/>
      <c r="K189" s="33"/>
      <c r="L189" s="33"/>
      <c r="M189" s="33"/>
      <c r="N189" s="33"/>
    </row>
    <row r="190" spans="5:14" x14ac:dyDescent="0.2">
      <c r="G190" s="88"/>
      <c r="H190" s="88"/>
      <c r="I190" s="88"/>
      <c r="J190" s="108"/>
      <c r="K190" s="33"/>
      <c r="L190" s="33"/>
      <c r="M190" s="33"/>
      <c r="N190" s="33"/>
    </row>
    <row r="191" spans="5:14" x14ac:dyDescent="0.2">
      <c r="G191" s="88"/>
      <c r="H191" s="88"/>
      <c r="I191" s="88"/>
      <c r="J191" s="108"/>
      <c r="K191" s="33"/>
      <c r="L191" s="33"/>
      <c r="M191" s="33"/>
      <c r="N191" s="33"/>
    </row>
    <row r="192" spans="5:14" x14ac:dyDescent="0.2">
      <c r="G192" s="88"/>
      <c r="H192" s="88"/>
      <c r="I192" s="88"/>
      <c r="J192" s="108"/>
      <c r="K192" s="33"/>
      <c r="L192" s="33"/>
      <c r="M192" s="33"/>
      <c r="N192" s="33"/>
    </row>
    <row r="193" spans="5:14" x14ac:dyDescent="0.2">
      <c r="G193" s="88"/>
      <c r="H193" s="88"/>
      <c r="I193" s="88"/>
      <c r="J193" s="108"/>
      <c r="K193" s="33"/>
      <c r="L193" s="33"/>
      <c r="M193" s="33"/>
      <c r="N193" s="33"/>
    </row>
    <row r="194" spans="5:14" x14ac:dyDescent="0.2">
      <c r="G194" s="88"/>
      <c r="H194" s="88"/>
      <c r="I194" s="88"/>
      <c r="J194" s="108"/>
      <c r="K194" s="33"/>
      <c r="L194" s="33"/>
      <c r="M194" s="33"/>
      <c r="N194" s="33"/>
    </row>
    <row r="195" spans="5:14" x14ac:dyDescent="0.2">
      <c r="G195" s="88"/>
      <c r="H195" s="88"/>
      <c r="I195" s="88"/>
      <c r="J195" s="108"/>
      <c r="K195" s="33"/>
      <c r="L195" s="33"/>
      <c r="M195" s="33"/>
      <c r="N195" s="33"/>
    </row>
    <row r="196" spans="5:14" x14ac:dyDescent="0.2">
      <c r="G196" s="88"/>
      <c r="H196" s="88"/>
      <c r="I196" s="88"/>
      <c r="J196" s="108"/>
      <c r="K196" s="33"/>
      <c r="L196" s="33"/>
      <c r="M196" s="33"/>
      <c r="N196" s="33"/>
    </row>
    <row r="197" spans="5:14" x14ac:dyDescent="0.2">
      <c r="G197" s="88"/>
      <c r="H197" s="88"/>
      <c r="I197" s="88"/>
      <c r="J197" s="108"/>
      <c r="K197" s="33"/>
      <c r="L197" s="33"/>
      <c r="M197" s="33"/>
      <c r="N197" s="33"/>
    </row>
    <row r="198" spans="5:14" x14ac:dyDescent="0.2">
      <c r="E198" s="88"/>
      <c r="F198" s="88"/>
      <c r="G198" s="88"/>
      <c r="H198" s="88"/>
      <c r="I198" s="88"/>
      <c r="J198" s="108"/>
      <c r="K198" s="33"/>
      <c r="L198" s="33"/>
      <c r="M198" s="33"/>
      <c r="N198" s="33"/>
    </row>
    <row r="199" spans="5:14" x14ac:dyDescent="0.2">
      <c r="E199" s="88"/>
      <c r="F199" s="88"/>
      <c r="G199" s="88"/>
      <c r="H199" s="88"/>
      <c r="I199" s="88"/>
      <c r="J199" s="108"/>
      <c r="K199" s="33"/>
      <c r="L199" s="33"/>
      <c r="M199" s="33"/>
      <c r="N199" s="33"/>
    </row>
    <row r="200" spans="5:14" x14ac:dyDescent="0.2">
      <c r="G200" s="88"/>
      <c r="H200" s="88"/>
      <c r="I200" s="88"/>
      <c r="J200" s="108"/>
      <c r="K200" s="33"/>
      <c r="L200" s="33"/>
      <c r="M200" s="33"/>
      <c r="N200" s="33"/>
    </row>
    <row r="201" spans="5:14" x14ac:dyDescent="0.2">
      <c r="G201" s="88"/>
      <c r="H201" s="88"/>
      <c r="I201" s="88"/>
      <c r="J201" s="108"/>
      <c r="K201" s="33"/>
      <c r="L201" s="33"/>
      <c r="M201" s="33"/>
      <c r="N201" s="33"/>
    </row>
    <row r="202" spans="5:14" x14ac:dyDescent="0.2">
      <c r="G202" s="88"/>
      <c r="H202" s="88"/>
      <c r="I202" s="88"/>
      <c r="J202" s="108"/>
      <c r="K202" s="33"/>
      <c r="L202" s="33"/>
      <c r="M202" s="33"/>
      <c r="N202" s="33"/>
    </row>
    <row r="203" spans="5:14" x14ac:dyDescent="0.2">
      <c r="G203" s="88"/>
      <c r="H203" s="88"/>
      <c r="I203" s="88"/>
      <c r="J203" s="108"/>
      <c r="K203" s="33"/>
      <c r="L203" s="33"/>
      <c r="M203" s="33"/>
      <c r="N203" s="33"/>
    </row>
    <row r="204" spans="5:14" x14ac:dyDescent="0.2">
      <c r="G204" s="88"/>
      <c r="H204" s="88"/>
      <c r="I204" s="88"/>
      <c r="J204" s="108"/>
      <c r="K204" s="33"/>
      <c r="L204" s="33"/>
      <c r="M204" s="33"/>
      <c r="N204" s="33"/>
    </row>
    <row r="205" spans="5:14" x14ac:dyDescent="0.2">
      <c r="G205" s="88"/>
      <c r="H205" s="88"/>
      <c r="I205" s="88"/>
      <c r="J205" s="108"/>
      <c r="K205" s="33"/>
      <c r="L205" s="33"/>
      <c r="M205" s="33"/>
      <c r="N205" s="33"/>
    </row>
    <row r="206" spans="5:14" x14ac:dyDescent="0.2">
      <c r="G206" s="88"/>
      <c r="H206" s="88"/>
      <c r="I206" s="88"/>
      <c r="J206" s="108"/>
      <c r="K206" s="33"/>
      <c r="L206" s="33"/>
      <c r="M206" s="33"/>
      <c r="N206" s="33"/>
    </row>
    <row r="207" spans="5:14" x14ac:dyDescent="0.2">
      <c r="G207" s="88"/>
      <c r="H207" s="88"/>
      <c r="I207" s="88"/>
      <c r="J207" s="108"/>
      <c r="K207" s="33"/>
      <c r="L207" s="33"/>
      <c r="M207" s="33"/>
      <c r="N207" s="33"/>
    </row>
    <row r="208" spans="5:14" x14ac:dyDescent="0.2">
      <c r="E208" s="88"/>
      <c r="F208" s="88"/>
      <c r="G208" s="88"/>
      <c r="H208" s="88"/>
      <c r="I208" s="88"/>
      <c r="J208" s="108"/>
      <c r="K208" s="33"/>
      <c r="L208" s="33"/>
      <c r="M208" s="33"/>
      <c r="N208" s="33"/>
    </row>
    <row r="209" spans="5:14" x14ac:dyDescent="0.2">
      <c r="E209" s="88"/>
      <c r="F209" s="88"/>
      <c r="G209" s="88"/>
      <c r="H209" s="88"/>
      <c r="I209" s="88"/>
      <c r="J209" s="108"/>
      <c r="K209" s="33"/>
      <c r="L209" s="33"/>
      <c r="M209" s="33"/>
      <c r="N209" s="33"/>
    </row>
    <row r="210" spans="5:14" x14ac:dyDescent="0.2">
      <c r="G210" s="88"/>
      <c r="H210" s="88"/>
      <c r="I210" s="88"/>
      <c r="J210" s="108"/>
      <c r="K210" s="33"/>
      <c r="L210" s="33"/>
      <c r="M210" s="33"/>
      <c r="N210" s="33"/>
    </row>
    <row r="211" spans="5:14" x14ac:dyDescent="0.2">
      <c r="G211" s="88"/>
      <c r="H211" s="88"/>
      <c r="I211" s="88"/>
      <c r="J211" s="108"/>
      <c r="K211" s="33"/>
      <c r="L211" s="33"/>
      <c r="M211" s="33"/>
      <c r="N211" s="33"/>
    </row>
    <row r="212" spans="5:14" x14ac:dyDescent="0.2">
      <c r="G212" s="88"/>
      <c r="H212" s="88"/>
      <c r="I212" s="88"/>
      <c r="J212" s="108"/>
      <c r="K212" s="33"/>
      <c r="L212" s="33"/>
      <c r="M212" s="33"/>
      <c r="N212" s="33"/>
    </row>
    <row r="213" spans="5:14" x14ac:dyDescent="0.2">
      <c r="G213" s="88"/>
      <c r="H213" s="88"/>
      <c r="I213" s="88"/>
      <c r="J213" s="108"/>
      <c r="K213" s="33"/>
      <c r="L213" s="33"/>
      <c r="M213" s="33"/>
      <c r="N213" s="33"/>
    </row>
    <row r="214" spans="5:14" x14ac:dyDescent="0.2">
      <c r="G214" s="88"/>
      <c r="H214" s="88"/>
      <c r="I214" s="88"/>
      <c r="J214" s="108"/>
      <c r="K214" s="33"/>
      <c r="L214" s="33"/>
      <c r="M214" s="33"/>
      <c r="N214" s="33"/>
    </row>
    <row r="215" spans="5:14" x14ac:dyDescent="0.2">
      <c r="G215" s="88"/>
      <c r="H215" s="88"/>
      <c r="I215" s="88"/>
      <c r="J215" s="108"/>
      <c r="K215" s="33"/>
      <c r="L215" s="33"/>
      <c r="M215" s="33"/>
      <c r="N215" s="33"/>
    </row>
    <row r="216" spans="5:14" x14ac:dyDescent="0.2">
      <c r="G216" s="88"/>
      <c r="H216" s="88"/>
      <c r="I216" s="88"/>
      <c r="J216" s="108"/>
      <c r="K216" s="33"/>
      <c r="L216" s="33"/>
      <c r="M216" s="33"/>
      <c r="N216" s="33"/>
    </row>
    <row r="217" spans="5:14" x14ac:dyDescent="0.2">
      <c r="G217" s="88"/>
      <c r="H217" s="88"/>
      <c r="I217" s="88"/>
      <c r="J217" s="108"/>
      <c r="K217" s="33"/>
      <c r="L217" s="33"/>
      <c r="M217" s="33"/>
      <c r="N217" s="33"/>
    </row>
    <row r="218" spans="5:14" x14ac:dyDescent="0.2">
      <c r="G218" s="88"/>
      <c r="H218" s="88"/>
      <c r="I218" s="88"/>
      <c r="J218" s="108"/>
      <c r="K218" s="33"/>
      <c r="L218" s="33"/>
      <c r="M218" s="33"/>
      <c r="N218" s="33"/>
    </row>
    <row r="219" spans="5:14" x14ac:dyDescent="0.2">
      <c r="G219" s="88"/>
      <c r="H219" s="88"/>
      <c r="I219" s="88"/>
      <c r="J219" s="108"/>
      <c r="K219" s="33"/>
      <c r="L219" s="33"/>
      <c r="M219" s="33"/>
      <c r="N219" s="33"/>
    </row>
    <row r="220" spans="5:14" x14ac:dyDescent="0.2">
      <c r="G220" s="88"/>
      <c r="H220" s="88"/>
      <c r="I220" s="88"/>
      <c r="J220" s="108"/>
      <c r="K220" s="33"/>
      <c r="L220" s="33"/>
      <c r="M220" s="33"/>
      <c r="N220" s="33"/>
    </row>
    <row r="221" spans="5:14" x14ac:dyDescent="0.2">
      <c r="G221" s="88"/>
      <c r="H221" s="88"/>
      <c r="I221" s="88"/>
      <c r="J221" s="108"/>
      <c r="K221" s="33"/>
      <c r="L221" s="33"/>
      <c r="M221" s="33"/>
      <c r="N221" s="33"/>
    </row>
    <row r="222" spans="5:14" x14ac:dyDescent="0.2">
      <c r="G222" s="88"/>
      <c r="H222" s="88"/>
      <c r="I222" s="88"/>
      <c r="J222" s="108"/>
      <c r="K222" s="33"/>
      <c r="L222" s="33"/>
      <c r="M222" s="33"/>
      <c r="N222" s="33"/>
    </row>
    <row r="223" spans="5:14" x14ac:dyDescent="0.2">
      <c r="G223" s="88"/>
      <c r="H223" s="88"/>
      <c r="I223" s="88"/>
      <c r="J223" s="108"/>
      <c r="K223" s="33"/>
      <c r="L223" s="33"/>
      <c r="M223" s="33"/>
      <c r="N223" s="33"/>
    </row>
    <row r="224" spans="5:14" x14ac:dyDescent="0.2">
      <c r="G224" s="88"/>
      <c r="H224" s="88"/>
      <c r="I224" s="88"/>
      <c r="J224" s="108"/>
      <c r="K224" s="33"/>
      <c r="L224" s="33"/>
      <c r="M224" s="33"/>
      <c r="N224" s="33"/>
    </row>
    <row r="225" spans="5:14" x14ac:dyDescent="0.2">
      <c r="G225" s="88"/>
      <c r="H225" s="88"/>
      <c r="I225" s="88"/>
      <c r="J225" s="108"/>
      <c r="K225" s="33"/>
      <c r="L225" s="33"/>
      <c r="M225" s="33"/>
      <c r="N225" s="33"/>
    </row>
    <row r="226" spans="5:14" x14ac:dyDescent="0.2">
      <c r="G226" s="88"/>
      <c r="H226" s="88"/>
      <c r="I226" s="88"/>
      <c r="J226" s="108"/>
      <c r="K226" s="33"/>
      <c r="L226" s="33"/>
      <c r="M226" s="33"/>
      <c r="N226" s="33"/>
    </row>
    <row r="227" spans="5:14" x14ac:dyDescent="0.2">
      <c r="G227" s="88"/>
      <c r="H227" s="88"/>
      <c r="I227" s="88"/>
      <c r="J227" s="108"/>
      <c r="K227" s="33"/>
      <c r="L227" s="33"/>
      <c r="M227" s="33"/>
      <c r="N227" s="33"/>
    </row>
    <row r="228" spans="5:14" x14ac:dyDescent="0.2">
      <c r="E228" s="88"/>
      <c r="F228" s="88"/>
      <c r="G228" s="88"/>
      <c r="H228" s="88"/>
      <c r="I228" s="88"/>
      <c r="J228" s="108"/>
      <c r="K228" s="33"/>
      <c r="L228" s="33"/>
      <c r="M228" s="33"/>
      <c r="N228" s="33"/>
    </row>
    <row r="229" spans="5:14" x14ac:dyDescent="0.2">
      <c r="E229" s="88"/>
      <c r="F229" s="88"/>
      <c r="G229" s="88"/>
      <c r="H229" s="88"/>
      <c r="I229" s="88"/>
      <c r="J229" s="108"/>
      <c r="K229" s="33"/>
      <c r="L229" s="33"/>
      <c r="M229" s="33"/>
      <c r="N229" s="33"/>
    </row>
    <row r="230" spans="5:14" x14ac:dyDescent="0.2">
      <c r="E230" s="88"/>
      <c r="F230" s="88"/>
      <c r="G230" s="88"/>
      <c r="H230" s="88"/>
      <c r="I230" s="88"/>
      <c r="J230" s="108"/>
      <c r="K230" s="33"/>
      <c r="L230" s="33"/>
      <c r="M230" s="33"/>
      <c r="N230" s="33"/>
    </row>
    <row r="231" spans="5:14" x14ac:dyDescent="0.2">
      <c r="E231" s="88"/>
      <c r="F231" s="88"/>
      <c r="G231" s="88"/>
      <c r="H231" s="88"/>
      <c r="I231" s="88"/>
      <c r="J231" s="108"/>
      <c r="K231" s="33"/>
      <c r="L231" s="33"/>
      <c r="M231" s="33"/>
      <c r="N231" s="33"/>
    </row>
    <row r="232" spans="5:14" x14ac:dyDescent="0.2">
      <c r="E232" s="88"/>
      <c r="F232" s="88"/>
      <c r="G232" s="88"/>
      <c r="H232" s="88"/>
      <c r="I232" s="88"/>
      <c r="J232" s="108"/>
      <c r="K232" s="33"/>
      <c r="L232" s="33"/>
      <c r="M232" s="33"/>
      <c r="N232" s="33"/>
    </row>
    <row r="233" spans="5:14" x14ac:dyDescent="0.2">
      <c r="E233" s="88"/>
      <c r="F233" s="88"/>
      <c r="G233" s="88"/>
      <c r="H233" s="88"/>
      <c r="I233" s="88"/>
      <c r="J233" s="108"/>
      <c r="K233" s="33"/>
      <c r="L233" s="33"/>
      <c r="M233" s="33"/>
      <c r="N233" s="33"/>
    </row>
    <row r="234" spans="5:14" x14ac:dyDescent="0.2">
      <c r="E234" s="88"/>
      <c r="F234" s="88"/>
      <c r="G234" s="88"/>
      <c r="H234" s="88"/>
      <c r="I234" s="88"/>
      <c r="J234" s="108"/>
      <c r="K234" s="33"/>
      <c r="L234" s="33"/>
      <c r="M234" s="33"/>
      <c r="N234" s="33"/>
    </row>
    <row r="235" spans="5:14" x14ac:dyDescent="0.2">
      <c r="E235" s="88"/>
      <c r="F235" s="88"/>
      <c r="G235" s="88"/>
      <c r="H235" s="88"/>
      <c r="I235" s="88"/>
      <c r="J235" s="108"/>
      <c r="K235" s="33"/>
      <c r="L235" s="33"/>
      <c r="M235" s="33"/>
      <c r="N235" s="33"/>
    </row>
    <row r="236" spans="5:14" x14ac:dyDescent="0.2">
      <c r="G236" s="88"/>
      <c r="H236" s="88"/>
      <c r="I236" s="88"/>
      <c r="J236" s="108"/>
      <c r="K236" s="33"/>
      <c r="L236" s="33"/>
      <c r="M236" s="33"/>
      <c r="N236" s="33"/>
    </row>
    <row r="237" spans="5:14" x14ac:dyDescent="0.2">
      <c r="G237" s="88"/>
      <c r="H237" s="88"/>
      <c r="I237" s="88"/>
      <c r="J237" s="108"/>
      <c r="K237" s="33"/>
      <c r="L237" s="33"/>
      <c r="M237" s="33"/>
      <c r="N237" s="33"/>
    </row>
    <row r="238" spans="5:14" x14ac:dyDescent="0.2">
      <c r="G238" s="88"/>
      <c r="H238" s="88"/>
      <c r="I238" s="88"/>
      <c r="J238" s="108"/>
      <c r="K238" s="33"/>
      <c r="L238" s="33"/>
      <c r="M238" s="33"/>
      <c r="N238" s="33"/>
    </row>
    <row r="239" spans="5:14" x14ac:dyDescent="0.2">
      <c r="G239" s="88"/>
      <c r="H239" s="88"/>
      <c r="I239" s="88"/>
      <c r="J239" s="108"/>
      <c r="K239" s="33"/>
      <c r="L239" s="33"/>
      <c r="M239" s="33"/>
      <c r="N239" s="33"/>
    </row>
  </sheetData>
  <phoneticPr fontId="6" type="noConversion"/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&amp;C&amp;"Garamond,Bold"CENTINELA HOSPITAL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84" max="6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defaultColWidth="9" defaultRowHeight="15.75" x14ac:dyDescent="0.25"/>
  <cols>
    <col min="1" max="1" width="62.375" style="6" customWidth="1"/>
    <col min="2" max="2" width="15.75" style="7" customWidth="1"/>
    <col min="3" max="3" width="24.625" style="7" customWidth="1"/>
    <col min="4" max="4" width="7.25" style="115" customWidth="1"/>
    <col min="5" max="7" width="12.625" style="7" customWidth="1"/>
    <col min="8" max="8" width="21.375" style="7" hidden="1" customWidth="1"/>
    <col min="9" max="9" width="8.25" style="7" hidden="1" customWidth="1"/>
    <col min="10" max="10" width="7" hidden="1" customWidth="1"/>
    <col min="11" max="58" width="7.25" style="115" hidden="1" customWidth="1"/>
    <col min="59" max="95" width="7.25" style="115" customWidth="1"/>
    <col min="96" max="96" width="7.25" style="313" customWidth="1"/>
    <col min="97" max="101" width="7.25" style="115" customWidth="1"/>
    <col min="102" max="16384" width="9" style="5"/>
  </cols>
  <sheetData>
    <row r="1" spans="1:101" s="4" customFormat="1" ht="30" customHeight="1" x14ac:dyDescent="0.2">
      <c r="A1" s="1" t="s">
        <v>0</v>
      </c>
      <c r="B1" s="2" t="s">
        <v>1</v>
      </c>
      <c r="C1" s="3" t="s">
        <v>3</v>
      </c>
      <c r="D1" s="3" t="s">
        <v>2</v>
      </c>
      <c r="E1" s="3" t="s">
        <v>4</v>
      </c>
      <c r="F1" s="3" t="s">
        <v>5</v>
      </c>
      <c r="G1" s="3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37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170</v>
      </c>
      <c r="B3" s="65" t="str">
        <f>Legacy!E4</f>
        <v>1/1/25 - 12/31/25</v>
      </c>
      <c r="C3" s="66" t="s">
        <v>11</v>
      </c>
      <c r="D3" s="165">
        <v>77</v>
      </c>
      <c r="E3" s="150">
        <v>671</v>
      </c>
      <c r="F3" s="152">
        <f>+E3-G3</f>
        <v>671</v>
      </c>
      <c r="G3" s="152">
        <v>0</v>
      </c>
      <c r="H3" s="27" t="e">
        <f>+"Total:"&amp;TEXT(E3/I3-1,"0.00%")&amp;"/ EE:"&amp;TEXT(G3/J3-1,"0.00%")</f>
        <v>#DIV/0!</v>
      </c>
      <c r="I3" s="27">
        <f>+'[2]Encino-Garden Grove'!E3</f>
        <v>563.91999999999996</v>
      </c>
      <c r="J3" s="27">
        <f>+'[2]Encino-Garden Grove'!G3</f>
        <v>0</v>
      </c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65">
        <v>78</v>
      </c>
      <c r="AJ3" s="165">
        <v>80</v>
      </c>
      <c r="AK3" s="165">
        <v>70</v>
      </c>
      <c r="AL3" s="165">
        <v>67</v>
      </c>
      <c r="AM3" s="165">
        <v>67</v>
      </c>
      <c r="AN3" s="165">
        <v>69</v>
      </c>
      <c r="AO3" s="165">
        <v>70</v>
      </c>
      <c r="AP3" s="165">
        <v>65</v>
      </c>
      <c r="AQ3" s="165">
        <v>25</v>
      </c>
      <c r="AR3" s="165">
        <v>25</v>
      </c>
      <c r="AS3" s="165">
        <v>26</v>
      </c>
      <c r="AT3" s="165">
        <v>25</v>
      </c>
      <c r="AU3" s="165">
        <v>82</v>
      </c>
      <c r="AV3" s="165">
        <v>82</v>
      </c>
      <c r="AW3" s="165">
        <v>83</v>
      </c>
      <c r="AX3" s="165">
        <v>82</v>
      </c>
      <c r="AY3" s="165">
        <v>82</v>
      </c>
      <c r="AZ3" s="165">
        <v>85</v>
      </c>
      <c r="BA3" s="165">
        <v>84</v>
      </c>
      <c r="BB3" s="165">
        <v>84</v>
      </c>
      <c r="BC3" s="165">
        <v>82</v>
      </c>
      <c r="BD3" s="165">
        <v>80</v>
      </c>
      <c r="BE3" s="165">
        <v>78</v>
      </c>
      <c r="BF3" s="165">
        <v>78</v>
      </c>
      <c r="BG3" s="165">
        <v>80</v>
      </c>
      <c r="BH3" s="165">
        <v>78</v>
      </c>
      <c r="BI3" s="165">
        <v>79</v>
      </c>
      <c r="BJ3" s="165">
        <v>77</v>
      </c>
      <c r="BK3" s="165">
        <v>78</v>
      </c>
      <c r="BL3" s="165">
        <v>72</v>
      </c>
      <c r="BM3" s="165">
        <v>74</v>
      </c>
      <c r="BN3" s="165">
        <v>79</v>
      </c>
      <c r="BO3" s="165">
        <v>74</v>
      </c>
      <c r="BP3" s="165">
        <v>74</v>
      </c>
      <c r="BQ3" s="240">
        <v>75</v>
      </c>
      <c r="BR3" s="165">
        <v>75</v>
      </c>
      <c r="BS3" s="165">
        <v>73</v>
      </c>
      <c r="BT3" s="165">
        <v>72</v>
      </c>
      <c r="BU3" s="165">
        <v>73</v>
      </c>
      <c r="BV3" s="165">
        <v>72</v>
      </c>
      <c r="BW3" s="165">
        <v>75</v>
      </c>
      <c r="BX3" s="165">
        <v>75</v>
      </c>
      <c r="BY3" s="165">
        <v>73</v>
      </c>
      <c r="BZ3" s="165">
        <v>75</v>
      </c>
      <c r="CA3" s="165">
        <v>70</v>
      </c>
      <c r="CB3" s="165">
        <v>70</v>
      </c>
      <c r="CC3" s="165">
        <v>70</v>
      </c>
      <c r="CD3" s="165">
        <v>69</v>
      </c>
      <c r="CE3" s="165">
        <v>74</v>
      </c>
      <c r="CF3" s="165">
        <v>72</v>
      </c>
      <c r="CG3" s="165">
        <v>67</v>
      </c>
      <c r="CH3" s="165">
        <v>68</v>
      </c>
      <c r="CI3" s="165">
        <v>68</v>
      </c>
      <c r="CJ3" s="165">
        <v>68</v>
      </c>
      <c r="CK3" s="165">
        <v>67</v>
      </c>
      <c r="CL3" s="165">
        <v>68</v>
      </c>
      <c r="CM3" s="165">
        <v>69</v>
      </c>
      <c r="CN3" s="165">
        <v>71</v>
      </c>
      <c r="CO3" s="165">
        <v>71</v>
      </c>
      <c r="CP3" s="165">
        <v>68</v>
      </c>
      <c r="CQ3" s="165">
        <v>72</v>
      </c>
      <c r="CR3" s="323">
        <v>72</v>
      </c>
      <c r="CS3" s="165">
        <v>71</v>
      </c>
      <c r="CT3" s="165">
        <v>71</v>
      </c>
      <c r="CU3" s="165">
        <v>72</v>
      </c>
      <c r="CV3" s="165">
        <v>72</v>
      </c>
      <c r="CW3" s="165">
        <v>77</v>
      </c>
    </row>
    <row r="4" spans="1:101" s="14" customFormat="1" ht="13.15" customHeight="1" x14ac:dyDescent="0.2">
      <c r="A4" s="22"/>
      <c r="B4" s="15"/>
      <c r="C4" s="66" t="s">
        <v>18</v>
      </c>
      <c r="D4" s="165">
        <v>27</v>
      </c>
      <c r="E4" s="150">
        <v>1409.16</v>
      </c>
      <c r="F4" s="152">
        <f>+E4-G4</f>
        <v>1296.5900000000001</v>
      </c>
      <c r="G4" s="152">
        <v>112.57</v>
      </c>
      <c r="H4" s="27" t="str">
        <f>+"Total:"&amp;TEXT(E4/I4-1,"0.00%")&amp;"/ EE:"&amp;TEXT(G4/J4-1,"0.00%")</f>
        <v>Total:18.99%/ EE:0.00%</v>
      </c>
      <c r="I4" s="27">
        <f>+'[2]Encino-Garden Grove'!E4</f>
        <v>1184.28</v>
      </c>
      <c r="J4" s="27">
        <f>+'[2]Encino-Garden Grove'!G4</f>
        <v>112.57</v>
      </c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65">
        <v>21</v>
      </c>
      <c r="AJ4" s="165">
        <v>21</v>
      </c>
      <c r="AK4" s="165">
        <v>20</v>
      </c>
      <c r="AL4" s="165">
        <v>20</v>
      </c>
      <c r="AM4" s="165">
        <v>20</v>
      </c>
      <c r="AN4" s="165">
        <v>21</v>
      </c>
      <c r="AO4" s="165">
        <v>22</v>
      </c>
      <c r="AP4" s="165">
        <v>20</v>
      </c>
      <c r="AQ4" s="165">
        <v>7</v>
      </c>
      <c r="AR4" s="165">
        <v>7</v>
      </c>
      <c r="AS4" s="165">
        <v>8</v>
      </c>
      <c r="AT4" s="165">
        <v>8</v>
      </c>
      <c r="AU4" s="165">
        <v>27</v>
      </c>
      <c r="AV4" s="165">
        <v>27</v>
      </c>
      <c r="AW4" s="165">
        <v>27</v>
      </c>
      <c r="AX4" s="165">
        <v>29</v>
      </c>
      <c r="AY4" s="165">
        <v>29</v>
      </c>
      <c r="AZ4" s="165">
        <v>28</v>
      </c>
      <c r="BA4" s="165">
        <v>28</v>
      </c>
      <c r="BB4" s="165">
        <v>27</v>
      </c>
      <c r="BC4" s="165">
        <v>28</v>
      </c>
      <c r="BD4" s="165">
        <v>28</v>
      </c>
      <c r="BE4" s="165">
        <v>28</v>
      </c>
      <c r="BF4" s="165">
        <v>27</v>
      </c>
      <c r="BG4" s="165">
        <v>27</v>
      </c>
      <c r="BH4" s="165">
        <v>26</v>
      </c>
      <c r="BI4" s="165">
        <v>27</v>
      </c>
      <c r="BJ4" s="165">
        <v>27</v>
      </c>
      <c r="BK4" s="165">
        <v>26</v>
      </c>
      <c r="BL4" s="165">
        <v>26</v>
      </c>
      <c r="BM4" s="165">
        <v>27</v>
      </c>
      <c r="BN4" s="165">
        <v>27</v>
      </c>
      <c r="BO4" s="165">
        <v>25</v>
      </c>
      <c r="BP4" s="165">
        <v>26</v>
      </c>
      <c r="BQ4" s="240">
        <v>26</v>
      </c>
      <c r="BR4" s="165">
        <v>26</v>
      </c>
      <c r="BS4" s="165">
        <v>26</v>
      </c>
      <c r="BT4" s="165">
        <v>26</v>
      </c>
      <c r="BU4" s="165">
        <v>26</v>
      </c>
      <c r="BV4" s="165">
        <v>25</v>
      </c>
      <c r="BW4" s="165">
        <v>25</v>
      </c>
      <c r="BX4" s="165">
        <v>25</v>
      </c>
      <c r="BY4" s="165">
        <v>25</v>
      </c>
      <c r="BZ4" s="165">
        <v>25</v>
      </c>
      <c r="CA4" s="165">
        <v>25</v>
      </c>
      <c r="CB4" s="165">
        <v>25</v>
      </c>
      <c r="CC4" s="165">
        <v>25</v>
      </c>
      <c r="CD4" s="165">
        <v>23</v>
      </c>
      <c r="CE4" s="165">
        <v>22</v>
      </c>
      <c r="CF4" s="165">
        <v>23</v>
      </c>
      <c r="CG4" s="165">
        <v>23</v>
      </c>
      <c r="CH4" s="165">
        <v>23</v>
      </c>
      <c r="CI4" s="165">
        <v>23</v>
      </c>
      <c r="CJ4" s="165">
        <v>23</v>
      </c>
      <c r="CK4" s="165">
        <v>23</v>
      </c>
      <c r="CL4" s="165">
        <v>25</v>
      </c>
      <c r="CM4" s="165">
        <v>24</v>
      </c>
      <c r="CN4" s="165">
        <v>25</v>
      </c>
      <c r="CO4" s="165">
        <v>26</v>
      </c>
      <c r="CP4" s="165">
        <v>26</v>
      </c>
      <c r="CQ4" s="165">
        <v>29</v>
      </c>
      <c r="CR4" s="323">
        <v>29</v>
      </c>
      <c r="CS4" s="165">
        <v>28</v>
      </c>
      <c r="CT4" s="165">
        <v>28</v>
      </c>
      <c r="CU4" s="165">
        <v>28</v>
      </c>
      <c r="CV4" s="165">
        <v>27</v>
      </c>
      <c r="CW4" s="165">
        <v>27</v>
      </c>
    </row>
    <row r="5" spans="1:101" s="14" customFormat="1" ht="13.15" customHeight="1" x14ac:dyDescent="0.2">
      <c r="A5" s="22"/>
      <c r="B5" s="15"/>
      <c r="C5" s="66" t="s">
        <v>20</v>
      </c>
      <c r="D5" s="165">
        <v>11</v>
      </c>
      <c r="E5" s="150">
        <v>1268.22</v>
      </c>
      <c r="F5" s="152">
        <f>+E5-G5</f>
        <v>1166.9000000000001</v>
      </c>
      <c r="G5" s="152">
        <v>101.32</v>
      </c>
      <c r="H5" s="27" t="str">
        <f>+"Total:"&amp;TEXT(E5/I5-1,"0.00%")&amp;"/ EE:"&amp;TEXT(G5/J5-1,"0.00%")</f>
        <v>Total:18.99%/ EE:0.00%</v>
      </c>
      <c r="I5" s="27">
        <f>+'[2]Encino-Garden Grove'!E5</f>
        <v>1065.8399999999999</v>
      </c>
      <c r="J5" s="27">
        <f>+'[2]Encino-Garden Grove'!G5</f>
        <v>101.32</v>
      </c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65">
        <v>10</v>
      </c>
      <c r="AJ5" s="165">
        <v>11</v>
      </c>
      <c r="AK5" s="165">
        <v>11</v>
      </c>
      <c r="AL5" s="165">
        <v>12</v>
      </c>
      <c r="AM5" s="165">
        <v>12</v>
      </c>
      <c r="AN5" s="165">
        <v>12</v>
      </c>
      <c r="AO5" s="165">
        <v>12</v>
      </c>
      <c r="AP5" s="165">
        <v>11</v>
      </c>
      <c r="AQ5" s="165">
        <v>5</v>
      </c>
      <c r="AR5" s="165">
        <v>6</v>
      </c>
      <c r="AS5" s="165">
        <v>6</v>
      </c>
      <c r="AT5" s="165">
        <v>6</v>
      </c>
      <c r="AU5" s="165">
        <v>13</v>
      </c>
      <c r="AV5" s="165">
        <v>13</v>
      </c>
      <c r="AW5" s="165">
        <v>13</v>
      </c>
      <c r="AX5" s="165">
        <v>12</v>
      </c>
      <c r="AY5" s="165">
        <v>12</v>
      </c>
      <c r="AZ5" s="165">
        <v>10</v>
      </c>
      <c r="BA5" s="165">
        <v>10</v>
      </c>
      <c r="BB5" s="165">
        <v>10</v>
      </c>
      <c r="BC5" s="165">
        <v>10</v>
      </c>
      <c r="BD5" s="165">
        <v>10</v>
      </c>
      <c r="BE5" s="165">
        <v>8</v>
      </c>
      <c r="BF5" s="165">
        <v>8</v>
      </c>
      <c r="BG5" s="165">
        <v>11</v>
      </c>
      <c r="BH5" s="165">
        <v>11</v>
      </c>
      <c r="BI5" s="165">
        <v>11</v>
      </c>
      <c r="BJ5" s="165">
        <v>11</v>
      </c>
      <c r="BK5" s="165">
        <v>11</v>
      </c>
      <c r="BL5" s="165">
        <v>12</v>
      </c>
      <c r="BM5" s="165">
        <v>12</v>
      </c>
      <c r="BN5" s="165">
        <v>10</v>
      </c>
      <c r="BO5" s="165">
        <v>11</v>
      </c>
      <c r="BP5" s="165">
        <v>11</v>
      </c>
      <c r="BQ5" s="240">
        <v>13</v>
      </c>
      <c r="BR5" s="165">
        <v>13</v>
      </c>
      <c r="BS5" s="165">
        <v>12</v>
      </c>
      <c r="BT5" s="165">
        <v>12</v>
      </c>
      <c r="BU5" s="165">
        <v>11</v>
      </c>
      <c r="BV5" s="165">
        <v>12</v>
      </c>
      <c r="BW5" s="165">
        <v>12</v>
      </c>
      <c r="BX5" s="165">
        <v>13</v>
      </c>
      <c r="BY5" s="165">
        <v>13</v>
      </c>
      <c r="BZ5" s="165">
        <v>12</v>
      </c>
      <c r="CA5" s="165">
        <v>12</v>
      </c>
      <c r="CB5" s="165">
        <v>12</v>
      </c>
      <c r="CC5" s="165">
        <v>12</v>
      </c>
      <c r="CD5" s="165">
        <v>12</v>
      </c>
      <c r="CE5" s="165">
        <v>13</v>
      </c>
      <c r="CF5" s="165">
        <v>13</v>
      </c>
      <c r="CG5" s="165">
        <v>11</v>
      </c>
      <c r="CH5" s="165">
        <v>11</v>
      </c>
      <c r="CI5" s="165">
        <v>12</v>
      </c>
      <c r="CJ5" s="165">
        <v>11</v>
      </c>
      <c r="CK5" s="165">
        <v>12</v>
      </c>
      <c r="CL5" s="165">
        <v>11</v>
      </c>
      <c r="CM5" s="165">
        <v>10</v>
      </c>
      <c r="CN5" s="165">
        <v>10</v>
      </c>
      <c r="CO5" s="165">
        <v>10</v>
      </c>
      <c r="CP5" s="165">
        <v>10</v>
      </c>
      <c r="CQ5" s="165">
        <v>10</v>
      </c>
      <c r="CR5" s="323">
        <v>10</v>
      </c>
      <c r="CS5" s="165">
        <v>10</v>
      </c>
      <c r="CT5" s="165">
        <v>10</v>
      </c>
      <c r="CU5" s="165">
        <v>11</v>
      </c>
      <c r="CV5" s="165">
        <v>11</v>
      </c>
      <c r="CW5" s="165">
        <v>11</v>
      </c>
    </row>
    <row r="6" spans="1:101" s="14" customFormat="1" ht="13.15" customHeight="1" x14ac:dyDescent="0.2">
      <c r="A6" s="22"/>
      <c r="B6" s="15"/>
      <c r="C6" s="66" t="s">
        <v>21</v>
      </c>
      <c r="D6" s="165">
        <v>4</v>
      </c>
      <c r="E6" s="150">
        <v>1268.22</v>
      </c>
      <c r="F6" s="152">
        <f>+E6-G6</f>
        <v>1166.9000000000001</v>
      </c>
      <c r="G6" s="152">
        <v>101.32</v>
      </c>
      <c r="H6" s="27" t="str">
        <f>+"Total:"&amp;TEXT(E6/I6-1,"0.00%")&amp;"/ EE:"&amp;TEXT(G6/J6-1,"0.00%")</f>
        <v>Total:18.99%/ EE:0.00%</v>
      </c>
      <c r="I6" s="27">
        <f>+'[2]Encino-Garden Grove'!E6</f>
        <v>1065.8399999999999</v>
      </c>
      <c r="J6" s="27">
        <f>+'[2]Encino-Garden Grove'!G6</f>
        <v>101.32</v>
      </c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65">
        <v>9</v>
      </c>
      <c r="AJ6" s="165">
        <v>8</v>
      </c>
      <c r="AK6" s="165">
        <v>8</v>
      </c>
      <c r="AL6" s="165">
        <v>8</v>
      </c>
      <c r="AM6" s="165">
        <v>8</v>
      </c>
      <c r="AN6" s="165">
        <v>8</v>
      </c>
      <c r="AO6" s="165">
        <v>8</v>
      </c>
      <c r="AP6" s="165">
        <v>7</v>
      </c>
      <c r="AQ6" s="165">
        <v>1</v>
      </c>
      <c r="AR6" s="165">
        <v>1</v>
      </c>
      <c r="AS6" s="165">
        <v>1</v>
      </c>
      <c r="AT6" s="165">
        <v>1</v>
      </c>
      <c r="AU6" s="165">
        <v>11</v>
      </c>
      <c r="AV6" s="165">
        <v>11</v>
      </c>
      <c r="AW6" s="165">
        <v>12</v>
      </c>
      <c r="AX6" s="165">
        <v>12</v>
      </c>
      <c r="AY6" s="165">
        <v>12</v>
      </c>
      <c r="AZ6" s="165">
        <v>12</v>
      </c>
      <c r="BA6" s="165">
        <v>12</v>
      </c>
      <c r="BB6" s="165">
        <v>12</v>
      </c>
      <c r="BC6" s="165">
        <v>12</v>
      </c>
      <c r="BD6" s="165">
        <v>12</v>
      </c>
      <c r="BE6" s="165">
        <v>10</v>
      </c>
      <c r="BF6" s="165">
        <v>10</v>
      </c>
      <c r="BG6" s="165">
        <v>11</v>
      </c>
      <c r="BH6" s="165">
        <v>11</v>
      </c>
      <c r="BI6" s="165">
        <v>11</v>
      </c>
      <c r="BJ6" s="165">
        <v>11</v>
      </c>
      <c r="BK6" s="165">
        <v>11</v>
      </c>
      <c r="BL6" s="165">
        <v>10</v>
      </c>
      <c r="BM6" s="165">
        <v>10</v>
      </c>
      <c r="BN6" s="165">
        <v>10</v>
      </c>
      <c r="BO6" s="165">
        <v>9</v>
      </c>
      <c r="BP6" s="165">
        <v>8</v>
      </c>
      <c r="BQ6" s="240">
        <v>9</v>
      </c>
      <c r="BR6" s="165">
        <v>9</v>
      </c>
      <c r="BS6" s="165">
        <v>10</v>
      </c>
      <c r="BT6" s="165">
        <v>10</v>
      </c>
      <c r="BU6" s="165">
        <v>10</v>
      </c>
      <c r="BV6" s="165">
        <v>10</v>
      </c>
      <c r="BW6" s="165">
        <v>10</v>
      </c>
      <c r="BX6" s="165">
        <v>10</v>
      </c>
      <c r="BY6" s="165">
        <v>10</v>
      </c>
      <c r="BZ6" s="165">
        <v>10</v>
      </c>
      <c r="CA6" s="165">
        <v>10</v>
      </c>
      <c r="CB6" s="165">
        <v>9</v>
      </c>
      <c r="CC6" s="165">
        <v>9</v>
      </c>
      <c r="CD6" s="165">
        <v>9</v>
      </c>
      <c r="CE6" s="165">
        <v>7</v>
      </c>
      <c r="CF6" s="165">
        <v>6</v>
      </c>
      <c r="CG6" s="165">
        <v>6</v>
      </c>
      <c r="CH6" s="165">
        <v>6</v>
      </c>
      <c r="CI6" s="165">
        <v>6</v>
      </c>
      <c r="CJ6" s="165">
        <v>5</v>
      </c>
      <c r="CK6" s="165">
        <v>5</v>
      </c>
      <c r="CL6" s="165">
        <v>5</v>
      </c>
      <c r="CM6" s="165">
        <v>4</v>
      </c>
      <c r="CN6" s="165">
        <v>4</v>
      </c>
      <c r="CO6" s="165">
        <v>4</v>
      </c>
      <c r="CP6" s="165">
        <v>4</v>
      </c>
      <c r="CQ6" s="165">
        <v>4</v>
      </c>
      <c r="CR6" s="323">
        <v>4</v>
      </c>
      <c r="CS6" s="165">
        <v>4</v>
      </c>
      <c r="CT6" s="165">
        <v>4</v>
      </c>
      <c r="CU6" s="165">
        <v>4</v>
      </c>
      <c r="CV6" s="165">
        <v>4</v>
      </c>
      <c r="CW6" s="165">
        <v>4</v>
      </c>
    </row>
    <row r="7" spans="1:101" s="14" customFormat="1" ht="13.15" customHeight="1" x14ac:dyDescent="0.2">
      <c r="A7" s="22"/>
      <c r="B7" s="15"/>
      <c r="C7" s="66" t="s">
        <v>12</v>
      </c>
      <c r="D7" s="166">
        <v>30</v>
      </c>
      <c r="E7" s="151">
        <v>2113.73</v>
      </c>
      <c r="F7" s="153">
        <f>+E7-G7</f>
        <v>1944.87</v>
      </c>
      <c r="G7" s="153">
        <v>168.86</v>
      </c>
      <c r="H7" s="27" t="str">
        <f>+"Total:"&amp;TEXT(E7/I7-1,"0.00%")&amp;"/ EE:"&amp;TEXT(G7/J7-1,"0.00%")</f>
        <v>Total:18.99%/ EE:0.00%</v>
      </c>
      <c r="I7" s="27">
        <f>+'[2]Encino-Garden Grove'!E7</f>
        <v>1776.42</v>
      </c>
      <c r="J7" s="27">
        <f>+'[2]Encino-Garden Grove'!G7</f>
        <v>168.86</v>
      </c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66">
        <v>28</v>
      </c>
      <c r="AJ7" s="166">
        <v>27</v>
      </c>
      <c r="AK7" s="166">
        <v>25</v>
      </c>
      <c r="AL7" s="166">
        <v>25</v>
      </c>
      <c r="AM7" s="166">
        <v>25</v>
      </c>
      <c r="AN7" s="166">
        <v>24</v>
      </c>
      <c r="AO7" s="166">
        <v>24</v>
      </c>
      <c r="AP7" s="166">
        <v>22</v>
      </c>
      <c r="AQ7" s="166">
        <v>7</v>
      </c>
      <c r="AR7" s="166">
        <v>7</v>
      </c>
      <c r="AS7" s="166">
        <v>7</v>
      </c>
      <c r="AT7" s="166">
        <v>7</v>
      </c>
      <c r="AU7" s="166">
        <v>25</v>
      </c>
      <c r="AV7" s="166">
        <v>26</v>
      </c>
      <c r="AW7" s="166">
        <v>26</v>
      </c>
      <c r="AX7" s="166">
        <v>26</v>
      </c>
      <c r="AY7" s="166">
        <v>26</v>
      </c>
      <c r="AZ7" s="166">
        <v>27</v>
      </c>
      <c r="BA7" s="166">
        <v>27</v>
      </c>
      <c r="BB7" s="166">
        <v>27</v>
      </c>
      <c r="BC7" s="166">
        <v>26</v>
      </c>
      <c r="BD7" s="166">
        <v>26</v>
      </c>
      <c r="BE7" s="166">
        <v>27</v>
      </c>
      <c r="BF7" s="166">
        <v>27</v>
      </c>
      <c r="BG7" s="166">
        <v>26</v>
      </c>
      <c r="BH7" s="166">
        <v>27</v>
      </c>
      <c r="BI7" s="166">
        <v>27</v>
      </c>
      <c r="BJ7" s="166">
        <v>28</v>
      </c>
      <c r="BK7" s="166">
        <v>26</v>
      </c>
      <c r="BL7" s="166">
        <v>26</v>
      </c>
      <c r="BM7" s="166">
        <v>26</v>
      </c>
      <c r="BN7" s="166">
        <v>26</v>
      </c>
      <c r="BO7" s="166">
        <v>25</v>
      </c>
      <c r="BP7" s="166">
        <v>25</v>
      </c>
      <c r="BQ7" s="241">
        <v>25</v>
      </c>
      <c r="BR7" s="166">
        <v>25</v>
      </c>
      <c r="BS7" s="166">
        <v>23</v>
      </c>
      <c r="BT7" s="166">
        <v>22</v>
      </c>
      <c r="BU7" s="166">
        <v>24</v>
      </c>
      <c r="BV7" s="166">
        <v>24</v>
      </c>
      <c r="BW7" s="166">
        <v>23</v>
      </c>
      <c r="BX7" s="166">
        <v>23</v>
      </c>
      <c r="BY7" s="166">
        <v>23</v>
      </c>
      <c r="BZ7" s="166">
        <v>23</v>
      </c>
      <c r="CA7" s="166">
        <v>24</v>
      </c>
      <c r="CB7" s="166">
        <v>25</v>
      </c>
      <c r="CC7" s="166">
        <v>24</v>
      </c>
      <c r="CD7" s="166">
        <v>24</v>
      </c>
      <c r="CE7" s="166">
        <v>24</v>
      </c>
      <c r="CF7" s="166">
        <v>24</v>
      </c>
      <c r="CG7" s="166">
        <v>26</v>
      </c>
      <c r="CH7" s="166">
        <v>25</v>
      </c>
      <c r="CI7" s="166">
        <v>25</v>
      </c>
      <c r="CJ7" s="166">
        <v>26</v>
      </c>
      <c r="CK7" s="166">
        <v>28</v>
      </c>
      <c r="CL7" s="166">
        <v>28</v>
      </c>
      <c r="CM7" s="166">
        <v>29</v>
      </c>
      <c r="CN7" s="166">
        <v>28</v>
      </c>
      <c r="CO7" s="166">
        <v>26</v>
      </c>
      <c r="CP7" s="166">
        <v>26</v>
      </c>
      <c r="CQ7" s="166">
        <v>29</v>
      </c>
      <c r="CR7" s="324">
        <v>29</v>
      </c>
      <c r="CS7" s="166">
        <v>30</v>
      </c>
      <c r="CT7" s="166">
        <v>30</v>
      </c>
      <c r="CU7" s="166">
        <v>28</v>
      </c>
      <c r="CV7" s="166">
        <v>30</v>
      </c>
      <c r="CW7" s="166">
        <v>30</v>
      </c>
    </row>
    <row r="8" spans="1:101" s="14" customFormat="1" ht="13.15" customHeight="1" x14ac:dyDescent="0.25">
      <c r="A8" s="20"/>
      <c r="B8" s="15"/>
      <c r="C8" s="69" t="s">
        <v>7</v>
      </c>
      <c r="D8" s="67">
        <f>SUM(D3:D7)</f>
        <v>149</v>
      </c>
      <c r="E8" s="70">
        <f>SUMPRODUCT(E3:E7,$D3:$D7)</f>
        <v>172149.52000000002</v>
      </c>
      <c r="F8" s="70">
        <f>SUMPRODUCT(F3:F7,$D3:$D7)</f>
        <v>162524.53000000003</v>
      </c>
      <c r="G8" s="70">
        <f>SUMPRODUCT(G3:G7,$D3:$D7)</f>
        <v>9624.99</v>
      </c>
      <c r="H8" s="34"/>
      <c r="I8" s="34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67">
        <f t="shared" ref="AI8:AN8" si="0">SUM(AI3:AI7)</f>
        <v>146</v>
      </c>
      <c r="AJ8" s="67">
        <f t="shared" si="0"/>
        <v>147</v>
      </c>
      <c r="AK8" s="67">
        <f t="shared" si="0"/>
        <v>134</v>
      </c>
      <c r="AL8" s="67">
        <f t="shared" si="0"/>
        <v>132</v>
      </c>
      <c r="AM8" s="67">
        <f t="shared" si="0"/>
        <v>132</v>
      </c>
      <c r="AN8" s="67">
        <f t="shared" si="0"/>
        <v>134</v>
      </c>
      <c r="AO8" s="67">
        <f t="shared" ref="AO8:AU8" si="1">SUM(AO3:AO7)</f>
        <v>136</v>
      </c>
      <c r="AP8" s="67">
        <f t="shared" si="1"/>
        <v>125</v>
      </c>
      <c r="AQ8" s="67">
        <f t="shared" si="1"/>
        <v>45</v>
      </c>
      <c r="AR8" s="67">
        <f t="shared" si="1"/>
        <v>46</v>
      </c>
      <c r="AS8" s="67">
        <f t="shared" si="1"/>
        <v>48</v>
      </c>
      <c r="AT8" s="67">
        <f t="shared" si="1"/>
        <v>47</v>
      </c>
      <c r="AU8" s="67">
        <f t="shared" si="1"/>
        <v>158</v>
      </c>
      <c r="AV8" s="67">
        <f t="shared" ref="AV8:BA8" si="2">SUM(AV3:AV7)</f>
        <v>159</v>
      </c>
      <c r="AW8" s="67">
        <f t="shared" si="2"/>
        <v>161</v>
      </c>
      <c r="AX8" s="67">
        <f t="shared" si="2"/>
        <v>161</v>
      </c>
      <c r="AY8" s="67">
        <f t="shared" si="2"/>
        <v>161</v>
      </c>
      <c r="AZ8" s="67">
        <f t="shared" si="2"/>
        <v>162</v>
      </c>
      <c r="BA8" s="67">
        <f t="shared" si="2"/>
        <v>161</v>
      </c>
      <c r="BB8" s="67">
        <f t="shared" ref="BB8:BG8" si="3">SUM(BB3:BB7)</f>
        <v>160</v>
      </c>
      <c r="BC8" s="67">
        <f t="shared" si="3"/>
        <v>158</v>
      </c>
      <c r="BD8" s="67">
        <f t="shared" si="3"/>
        <v>156</v>
      </c>
      <c r="BE8" s="67">
        <f t="shared" si="3"/>
        <v>151</v>
      </c>
      <c r="BF8" s="67">
        <f t="shared" si="3"/>
        <v>150</v>
      </c>
      <c r="BG8" s="67">
        <f t="shared" si="3"/>
        <v>155</v>
      </c>
      <c r="BH8" s="67">
        <f t="shared" ref="BH8:BM8" si="4">SUM(BH3:BH7)</f>
        <v>153</v>
      </c>
      <c r="BI8" s="67">
        <f t="shared" si="4"/>
        <v>155</v>
      </c>
      <c r="BJ8" s="67">
        <f t="shared" si="4"/>
        <v>154</v>
      </c>
      <c r="BK8" s="67">
        <f t="shared" si="4"/>
        <v>152</v>
      </c>
      <c r="BL8" s="67">
        <f t="shared" si="4"/>
        <v>146</v>
      </c>
      <c r="BM8" s="67">
        <f t="shared" si="4"/>
        <v>149</v>
      </c>
      <c r="BN8" s="67">
        <f t="shared" ref="BN8:BS8" si="5">SUM(BN3:BN7)</f>
        <v>152</v>
      </c>
      <c r="BO8" s="67">
        <f t="shared" si="5"/>
        <v>144</v>
      </c>
      <c r="BP8" s="67">
        <f t="shared" si="5"/>
        <v>144</v>
      </c>
      <c r="BQ8" s="94">
        <f t="shared" si="5"/>
        <v>148</v>
      </c>
      <c r="BR8" s="67">
        <f t="shared" si="5"/>
        <v>148</v>
      </c>
      <c r="BS8" s="67">
        <f t="shared" si="5"/>
        <v>144</v>
      </c>
      <c r="BT8" s="67">
        <f t="shared" ref="BT8:BY8" si="6">SUM(BT3:BT7)</f>
        <v>142</v>
      </c>
      <c r="BU8" s="67">
        <f t="shared" si="6"/>
        <v>144</v>
      </c>
      <c r="BV8" s="67">
        <f t="shared" si="6"/>
        <v>143</v>
      </c>
      <c r="BW8" s="67">
        <f t="shared" si="6"/>
        <v>145</v>
      </c>
      <c r="BX8" s="67">
        <f t="shared" si="6"/>
        <v>146</v>
      </c>
      <c r="BY8" s="67">
        <f t="shared" si="6"/>
        <v>144</v>
      </c>
      <c r="BZ8" s="67">
        <f t="shared" ref="BZ8:CE8" si="7">SUM(BZ3:BZ7)</f>
        <v>145</v>
      </c>
      <c r="CA8" s="67">
        <f t="shared" si="7"/>
        <v>141</v>
      </c>
      <c r="CB8" s="67">
        <f t="shared" si="7"/>
        <v>141</v>
      </c>
      <c r="CC8" s="67">
        <f t="shared" si="7"/>
        <v>140</v>
      </c>
      <c r="CD8" s="67">
        <f t="shared" si="7"/>
        <v>137</v>
      </c>
      <c r="CE8" s="67">
        <f t="shared" si="7"/>
        <v>140</v>
      </c>
      <c r="CF8" s="67">
        <f t="shared" ref="CF8:CK8" si="8">SUM(CF3:CF7)</f>
        <v>138</v>
      </c>
      <c r="CG8" s="67">
        <f t="shared" si="8"/>
        <v>133</v>
      </c>
      <c r="CH8" s="67">
        <f t="shared" si="8"/>
        <v>133</v>
      </c>
      <c r="CI8" s="67">
        <f t="shared" si="8"/>
        <v>134</v>
      </c>
      <c r="CJ8" s="67">
        <f t="shared" si="8"/>
        <v>133</v>
      </c>
      <c r="CK8" s="67">
        <f t="shared" si="8"/>
        <v>135</v>
      </c>
      <c r="CL8" s="67">
        <f t="shared" ref="CL8:CQ8" si="9">SUM(CL3:CL7)</f>
        <v>137</v>
      </c>
      <c r="CM8" s="67">
        <f t="shared" si="9"/>
        <v>136</v>
      </c>
      <c r="CN8" s="67">
        <f t="shared" si="9"/>
        <v>138</v>
      </c>
      <c r="CO8" s="67">
        <f t="shared" si="9"/>
        <v>137</v>
      </c>
      <c r="CP8" s="67">
        <f t="shared" si="9"/>
        <v>134</v>
      </c>
      <c r="CQ8" s="67">
        <f t="shared" si="9"/>
        <v>144</v>
      </c>
      <c r="CR8" s="94">
        <v>144</v>
      </c>
      <c r="CS8" s="67">
        <f>SUM(CS3:CS7)</f>
        <v>143</v>
      </c>
      <c r="CT8" s="67">
        <f>SUM(CT3:CT7)</f>
        <v>143</v>
      </c>
      <c r="CU8" s="67">
        <f>SUM(CU3:CU7)</f>
        <v>143</v>
      </c>
      <c r="CV8" s="67">
        <f>SUM(CV3:CV7)</f>
        <v>144</v>
      </c>
      <c r="CW8" s="67">
        <f>SUM(CW3:CW7)</f>
        <v>149</v>
      </c>
    </row>
    <row r="9" spans="1:101" s="14" customFormat="1" ht="13.15" customHeight="1" x14ac:dyDescent="0.25">
      <c r="A9" s="20"/>
      <c r="B9" s="15"/>
      <c r="C9" s="12"/>
      <c r="D9" s="112"/>
      <c r="E9" s="101"/>
      <c r="F9" s="101"/>
      <c r="G9" s="101"/>
      <c r="H9" s="269"/>
      <c r="I9" s="269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  <c r="BE9" s="112"/>
      <c r="BF9" s="112"/>
      <c r="BG9" s="112"/>
      <c r="BH9" s="112"/>
      <c r="BI9" s="112"/>
      <c r="BJ9" s="112"/>
      <c r="BK9" s="112"/>
      <c r="BL9" s="112"/>
      <c r="BM9" s="112"/>
      <c r="BN9" s="112"/>
      <c r="BO9" s="112"/>
      <c r="BP9" s="112"/>
      <c r="BQ9" s="112"/>
      <c r="BR9" s="112"/>
      <c r="BS9" s="112"/>
      <c r="BT9" s="112"/>
      <c r="BU9" s="112"/>
      <c r="BV9" s="112"/>
      <c r="BW9" s="112"/>
      <c r="BX9" s="112"/>
      <c r="BY9" s="112"/>
      <c r="BZ9" s="112"/>
      <c r="CA9" s="112"/>
      <c r="CB9" s="112"/>
      <c r="CC9" s="112"/>
      <c r="CD9" s="112"/>
      <c r="CE9" s="112"/>
      <c r="CF9" s="112"/>
      <c r="CG9" s="112"/>
      <c r="CH9" s="112"/>
      <c r="CI9" s="112"/>
      <c r="CJ9" s="112"/>
      <c r="CK9" s="112"/>
      <c r="CL9" s="112"/>
      <c r="CM9" s="112"/>
      <c r="CN9" s="112"/>
      <c r="CO9" s="112"/>
      <c r="CP9" s="112"/>
      <c r="CQ9" s="112"/>
      <c r="CR9" s="112"/>
      <c r="CS9" s="112"/>
      <c r="CT9" s="112"/>
      <c r="CU9" s="112"/>
      <c r="CV9" s="112"/>
      <c r="CW9" s="112"/>
    </row>
    <row r="10" spans="1:101" s="14" customFormat="1" ht="13.15" customHeight="1" x14ac:dyDescent="0.2">
      <c r="A10" s="64" t="s">
        <v>152</v>
      </c>
      <c r="B10" s="65" t="str">
        <f>B3</f>
        <v>1/1/25 - 12/31/25</v>
      </c>
      <c r="C10" s="66" t="s">
        <v>11</v>
      </c>
      <c r="D10" s="165">
        <v>28</v>
      </c>
      <c r="E10" s="150">
        <v>671</v>
      </c>
      <c r="F10" s="152">
        <f>+E10-G10</f>
        <v>671</v>
      </c>
      <c r="G10" s="152">
        <v>0</v>
      </c>
      <c r="H10" s="27" t="e">
        <f>+"Total:"&amp;TEXT(E10/I10-1,"0.00%")&amp;"/ EE:"&amp;TEXT(G10/J10-1,"0.00%")</f>
        <v>#DIV/0!</v>
      </c>
      <c r="I10" s="27">
        <f>+'[2]Encino-Garden Grove'!E10</f>
        <v>563.91999999999996</v>
      </c>
      <c r="J10" s="27">
        <f>+'[2]Encino-Garden Grove'!G10</f>
        <v>0</v>
      </c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65">
        <v>29</v>
      </c>
      <c r="AR10" s="165">
        <v>27</v>
      </c>
      <c r="AS10" s="165">
        <v>28</v>
      </c>
      <c r="AT10" s="165">
        <v>27</v>
      </c>
      <c r="AU10" s="165">
        <v>27</v>
      </c>
      <c r="AV10" s="165">
        <v>26</v>
      </c>
      <c r="AW10" s="165">
        <v>25</v>
      </c>
      <c r="AX10" s="165">
        <v>27</v>
      </c>
      <c r="AY10" s="165">
        <v>30</v>
      </c>
      <c r="AZ10" s="165">
        <v>31</v>
      </c>
      <c r="BA10" s="165">
        <v>30</v>
      </c>
      <c r="BB10" s="165">
        <v>29</v>
      </c>
      <c r="BC10" s="165">
        <v>28</v>
      </c>
      <c r="BD10" s="165">
        <v>23</v>
      </c>
      <c r="BE10" s="165">
        <v>20</v>
      </c>
      <c r="BF10" s="165">
        <v>19</v>
      </c>
      <c r="BG10" s="165">
        <v>28</v>
      </c>
      <c r="BH10" s="165">
        <v>26</v>
      </c>
      <c r="BI10" s="165">
        <v>28</v>
      </c>
      <c r="BJ10" s="165">
        <v>28</v>
      </c>
      <c r="BK10" s="165">
        <v>26</v>
      </c>
      <c r="BL10" s="165">
        <v>29</v>
      </c>
      <c r="BM10" s="165">
        <v>29</v>
      </c>
      <c r="BN10" s="165">
        <v>28</v>
      </c>
      <c r="BO10" s="165">
        <v>24</v>
      </c>
      <c r="BP10" s="165">
        <v>23</v>
      </c>
      <c r="BQ10" s="240">
        <v>21</v>
      </c>
      <c r="BR10" s="165">
        <v>19</v>
      </c>
      <c r="BS10" s="165">
        <v>21</v>
      </c>
      <c r="BT10" s="165">
        <v>20</v>
      </c>
      <c r="BU10" s="165">
        <v>23</v>
      </c>
      <c r="BV10" s="165">
        <v>23</v>
      </c>
      <c r="BW10" s="165">
        <v>25</v>
      </c>
      <c r="BX10" s="165">
        <v>28</v>
      </c>
      <c r="BY10" s="165">
        <v>26</v>
      </c>
      <c r="BZ10" s="165">
        <v>27</v>
      </c>
      <c r="CA10" s="165">
        <v>25</v>
      </c>
      <c r="CB10" s="165">
        <v>22</v>
      </c>
      <c r="CC10" s="165">
        <v>24</v>
      </c>
      <c r="CD10" s="165">
        <v>23</v>
      </c>
      <c r="CE10" s="165">
        <v>28</v>
      </c>
      <c r="CF10" s="165">
        <v>28</v>
      </c>
      <c r="CG10" s="165">
        <v>27</v>
      </c>
      <c r="CH10" s="165">
        <v>27</v>
      </c>
      <c r="CI10" s="165">
        <v>24</v>
      </c>
      <c r="CJ10" s="165">
        <v>22</v>
      </c>
      <c r="CK10" s="165">
        <v>22</v>
      </c>
      <c r="CL10" s="165">
        <v>23</v>
      </c>
      <c r="CM10" s="165">
        <v>22</v>
      </c>
      <c r="CN10" s="165">
        <v>23</v>
      </c>
      <c r="CO10" s="165">
        <v>22</v>
      </c>
      <c r="CP10" s="165">
        <v>19</v>
      </c>
      <c r="CQ10" s="165">
        <v>21</v>
      </c>
      <c r="CR10" s="323">
        <v>23</v>
      </c>
      <c r="CS10" s="165">
        <v>26</v>
      </c>
      <c r="CT10" s="165">
        <v>26</v>
      </c>
      <c r="CU10" s="165">
        <v>27</v>
      </c>
      <c r="CV10" s="165">
        <v>27</v>
      </c>
      <c r="CW10" s="165">
        <v>28</v>
      </c>
    </row>
    <row r="11" spans="1:101" s="14" customFormat="1" ht="13.15" customHeight="1" x14ac:dyDescent="0.2">
      <c r="A11" s="22"/>
      <c r="B11" s="15"/>
      <c r="C11" s="66" t="s">
        <v>18</v>
      </c>
      <c r="D11" s="165">
        <v>8</v>
      </c>
      <c r="E11" s="150">
        <v>1409.16</v>
      </c>
      <c r="F11" s="152">
        <f>+E11-G11</f>
        <v>1296.5900000000001</v>
      </c>
      <c r="G11" s="152">
        <v>112.57</v>
      </c>
      <c r="H11" s="27" t="str">
        <f>+"Total:"&amp;TEXT(E11/I11-1,"0.00%")&amp;"/ EE:"&amp;TEXT(G11/J11-1,"0.00%")</f>
        <v>Total:18.99%/ EE:0.00%</v>
      </c>
      <c r="I11" s="27">
        <f>+'[2]Encino-Garden Grove'!E11</f>
        <v>1184.28</v>
      </c>
      <c r="J11" s="27">
        <f>+'[2]Encino-Garden Grove'!G11</f>
        <v>112.57</v>
      </c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65">
        <v>10</v>
      </c>
      <c r="AR11" s="165">
        <v>10</v>
      </c>
      <c r="AS11" s="165">
        <v>10</v>
      </c>
      <c r="AT11" s="165">
        <v>9</v>
      </c>
      <c r="AU11" s="165">
        <v>9</v>
      </c>
      <c r="AV11" s="165">
        <v>9</v>
      </c>
      <c r="AW11" s="165">
        <v>9</v>
      </c>
      <c r="AX11" s="165">
        <v>9</v>
      </c>
      <c r="AY11" s="165">
        <v>9</v>
      </c>
      <c r="AZ11" s="165">
        <v>9</v>
      </c>
      <c r="BA11" s="165">
        <v>9</v>
      </c>
      <c r="BB11" s="165">
        <v>8</v>
      </c>
      <c r="BC11" s="165">
        <v>8</v>
      </c>
      <c r="BD11" s="165">
        <v>9</v>
      </c>
      <c r="BE11" s="165">
        <v>9</v>
      </c>
      <c r="BF11" s="165">
        <v>9</v>
      </c>
      <c r="BG11" s="165">
        <v>6</v>
      </c>
      <c r="BH11" s="165">
        <v>6</v>
      </c>
      <c r="BI11" s="165">
        <v>7</v>
      </c>
      <c r="BJ11" s="165">
        <v>7</v>
      </c>
      <c r="BK11" s="165">
        <v>6</v>
      </c>
      <c r="BL11" s="165">
        <v>6</v>
      </c>
      <c r="BM11" s="165">
        <v>6</v>
      </c>
      <c r="BN11" s="165">
        <v>7</v>
      </c>
      <c r="BO11" s="165">
        <v>7</v>
      </c>
      <c r="BP11" s="165">
        <v>7</v>
      </c>
      <c r="BQ11" s="240">
        <v>7</v>
      </c>
      <c r="BR11" s="165">
        <v>7</v>
      </c>
      <c r="BS11" s="165">
        <v>5</v>
      </c>
      <c r="BT11" s="165">
        <v>4</v>
      </c>
      <c r="BU11" s="165">
        <v>4</v>
      </c>
      <c r="BV11" s="165">
        <v>4</v>
      </c>
      <c r="BW11" s="165">
        <v>3</v>
      </c>
      <c r="BX11" s="165">
        <v>3</v>
      </c>
      <c r="BY11" s="165">
        <v>2</v>
      </c>
      <c r="BZ11" s="165">
        <v>3</v>
      </c>
      <c r="CA11" s="165">
        <v>4</v>
      </c>
      <c r="CB11" s="165">
        <v>4</v>
      </c>
      <c r="CC11" s="165">
        <v>4</v>
      </c>
      <c r="CD11" s="165">
        <v>4</v>
      </c>
      <c r="CE11" s="165">
        <v>6</v>
      </c>
      <c r="CF11" s="165">
        <v>6</v>
      </c>
      <c r="CG11" s="165">
        <v>6</v>
      </c>
      <c r="CH11" s="165">
        <v>6</v>
      </c>
      <c r="CI11" s="165">
        <v>7</v>
      </c>
      <c r="CJ11" s="165">
        <v>7</v>
      </c>
      <c r="CK11" s="165">
        <v>7</v>
      </c>
      <c r="CL11" s="165">
        <v>6</v>
      </c>
      <c r="CM11" s="165">
        <v>6</v>
      </c>
      <c r="CN11" s="165">
        <v>6</v>
      </c>
      <c r="CO11" s="165">
        <v>5</v>
      </c>
      <c r="CP11" s="165">
        <v>5</v>
      </c>
      <c r="CQ11" s="165">
        <v>6</v>
      </c>
      <c r="CR11" s="323">
        <v>6</v>
      </c>
      <c r="CS11" s="165">
        <v>6</v>
      </c>
      <c r="CT11" s="165">
        <v>6</v>
      </c>
      <c r="CU11" s="165">
        <v>7</v>
      </c>
      <c r="CV11" s="165">
        <v>7</v>
      </c>
      <c r="CW11" s="165">
        <v>8</v>
      </c>
    </row>
    <row r="12" spans="1:101" s="14" customFormat="1" ht="13.15" customHeight="1" x14ac:dyDescent="0.2">
      <c r="A12" s="22"/>
      <c r="B12" s="15"/>
      <c r="C12" s="66" t="s">
        <v>20</v>
      </c>
      <c r="D12" s="165">
        <v>3</v>
      </c>
      <c r="E12" s="150">
        <v>1268.22</v>
      </c>
      <c r="F12" s="152">
        <f>+E12-G12</f>
        <v>1166.9000000000001</v>
      </c>
      <c r="G12" s="152">
        <v>101.32</v>
      </c>
      <c r="H12" s="27" t="str">
        <f>+"Total:"&amp;TEXT(E12/I12-1,"0.00%")&amp;"/ EE:"&amp;TEXT(G12/J12-1,"0.00%")</f>
        <v>Total:18.99%/ EE:0.00%</v>
      </c>
      <c r="I12" s="27">
        <f>+'[2]Encino-Garden Grove'!E12</f>
        <v>1065.8399999999999</v>
      </c>
      <c r="J12" s="27">
        <f>+'[2]Encino-Garden Grove'!G12</f>
        <v>101.32</v>
      </c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65">
        <v>6</v>
      </c>
      <c r="AR12" s="165">
        <v>6</v>
      </c>
      <c r="AS12" s="165">
        <v>6</v>
      </c>
      <c r="AT12" s="165">
        <v>6</v>
      </c>
      <c r="AU12" s="165">
        <v>6</v>
      </c>
      <c r="AV12" s="165">
        <v>6</v>
      </c>
      <c r="AW12" s="165">
        <v>6</v>
      </c>
      <c r="AX12" s="165">
        <v>6</v>
      </c>
      <c r="AY12" s="165">
        <v>6</v>
      </c>
      <c r="AZ12" s="165">
        <v>7</v>
      </c>
      <c r="BA12" s="165">
        <v>7</v>
      </c>
      <c r="BB12" s="165">
        <v>7</v>
      </c>
      <c r="BC12" s="165">
        <v>7</v>
      </c>
      <c r="BD12" s="165">
        <v>7</v>
      </c>
      <c r="BE12" s="165">
        <v>7</v>
      </c>
      <c r="BF12" s="165">
        <v>6</v>
      </c>
      <c r="BG12" s="165">
        <v>5</v>
      </c>
      <c r="BH12" s="165">
        <v>6</v>
      </c>
      <c r="BI12" s="165">
        <v>6</v>
      </c>
      <c r="BJ12" s="165">
        <v>6</v>
      </c>
      <c r="BK12" s="165">
        <v>6</v>
      </c>
      <c r="BL12" s="165">
        <v>7</v>
      </c>
      <c r="BM12" s="165">
        <v>8</v>
      </c>
      <c r="BN12" s="165">
        <v>8</v>
      </c>
      <c r="BO12" s="165">
        <v>5</v>
      </c>
      <c r="BP12" s="165">
        <v>5</v>
      </c>
      <c r="BQ12" s="240">
        <v>4</v>
      </c>
      <c r="BR12" s="165">
        <v>4</v>
      </c>
      <c r="BS12" s="165">
        <v>4</v>
      </c>
      <c r="BT12" s="165">
        <v>4</v>
      </c>
      <c r="BU12" s="165">
        <v>4</v>
      </c>
      <c r="BV12" s="165">
        <v>4</v>
      </c>
      <c r="BW12" s="165">
        <v>2</v>
      </c>
      <c r="BX12" s="165">
        <v>2</v>
      </c>
      <c r="BY12" s="165">
        <v>2</v>
      </c>
      <c r="BZ12" s="165">
        <v>1</v>
      </c>
      <c r="CA12" s="165">
        <v>1</v>
      </c>
      <c r="CB12" s="165">
        <v>2</v>
      </c>
      <c r="CC12" s="165">
        <v>1</v>
      </c>
      <c r="CD12" s="165">
        <v>1</v>
      </c>
      <c r="CE12" s="165">
        <v>2</v>
      </c>
      <c r="CF12" s="165">
        <v>2</v>
      </c>
      <c r="CG12" s="165">
        <v>2</v>
      </c>
      <c r="CH12" s="165">
        <v>2</v>
      </c>
      <c r="CI12" s="165">
        <v>2</v>
      </c>
      <c r="CJ12" s="165">
        <v>2</v>
      </c>
      <c r="CK12" s="165">
        <v>2</v>
      </c>
      <c r="CL12" s="165">
        <v>2</v>
      </c>
      <c r="CM12" s="165">
        <v>2</v>
      </c>
      <c r="CN12" s="165">
        <v>2</v>
      </c>
      <c r="CO12" s="165">
        <v>2</v>
      </c>
      <c r="CP12" s="165">
        <v>2</v>
      </c>
      <c r="CQ12" s="165">
        <v>3</v>
      </c>
      <c r="CR12" s="323">
        <v>3</v>
      </c>
      <c r="CS12" s="165">
        <v>3</v>
      </c>
      <c r="CT12" s="165">
        <v>3</v>
      </c>
      <c r="CU12" s="165">
        <v>3</v>
      </c>
      <c r="CV12" s="165">
        <v>3</v>
      </c>
      <c r="CW12" s="165">
        <v>3</v>
      </c>
    </row>
    <row r="13" spans="1:101" s="14" customFormat="1" ht="13.15" customHeight="1" x14ac:dyDescent="0.2">
      <c r="A13" s="22"/>
      <c r="B13" s="15"/>
      <c r="C13" s="66" t="s">
        <v>21</v>
      </c>
      <c r="D13" s="165">
        <v>9</v>
      </c>
      <c r="E13" s="150">
        <v>1268.22</v>
      </c>
      <c r="F13" s="152">
        <f>+E13-G13</f>
        <v>1166.9000000000001</v>
      </c>
      <c r="G13" s="152">
        <v>101.32</v>
      </c>
      <c r="H13" s="27" t="str">
        <f>+"Total:"&amp;TEXT(E13/I13-1,"0.00%")&amp;"/ EE:"&amp;TEXT(G13/J13-1,"0.00%")</f>
        <v>Total:18.99%/ EE:0.00%</v>
      </c>
      <c r="I13" s="27">
        <f>+'[2]Encino-Garden Grove'!E13</f>
        <v>1065.8399999999999</v>
      </c>
      <c r="J13" s="27">
        <f>+'[2]Encino-Garden Grove'!G13</f>
        <v>101.32</v>
      </c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65">
        <v>4</v>
      </c>
      <c r="AR13" s="165">
        <v>4</v>
      </c>
      <c r="AS13" s="165">
        <v>4</v>
      </c>
      <c r="AT13" s="165">
        <v>4</v>
      </c>
      <c r="AU13" s="165">
        <v>4</v>
      </c>
      <c r="AV13" s="165">
        <v>4</v>
      </c>
      <c r="AW13" s="165">
        <v>4</v>
      </c>
      <c r="AX13" s="165">
        <v>4</v>
      </c>
      <c r="AY13" s="165">
        <v>4</v>
      </c>
      <c r="AZ13" s="165">
        <v>4</v>
      </c>
      <c r="BA13" s="165">
        <v>4</v>
      </c>
      <c r="BB13" s="165">
        <v>4</v>
      </c>
      <c r="BC13" s="165">
        <v>4</v>
      </c>
      <c r="BD13" s="165">
        <v>3</v>
      </c>
      <c r="BE13" s="165">
        <v>4</v>
      </c>
      <c r="BF13" s="165">
        <v>4</v>
      </c>
      <c r="BG13" s="165">
        <v>5</v>
      </c>
      <c r="BH13" s="165">
        <v>5</v>
      </c>
      <c r="BI13" s="165">
        <v>5</v>
      </c>
      <c r="BJ13" s="165">
        <v>5</v>
      </c>
      <c r="BK13" s="165">
        <v>5</v>
      </c>
      <c r="BL13" s="165">
        <v>6</v>
      </c>
      <c r="BM13" s="165">
        <v>6</v>
      </c>
      <c r="BN13" s="165">
        <v>6</v>
      </c>
      <c r="BO13" s="165">
        <v>6</v>
      </c>
      <c r="BP13" s="165">
        <v>6</v>
      </c>
      <c r="BQ13" s="240">
        <v>5</v>
      </c>
      <c r="BR13" s="165">
        <v>5</v>
      </c>
      <c r="BS13" s="165">
        <v>6</v>
      </c>
      <c r="BT13" s="165">
        <v>6</v>
      </c>
      <c r="BU13" s="165">
        <v>6</v>
      </c>
      <c r="BV13" s="165">
        <v>6</v>
      </c>
      <c r="BW13" s="165">
        <v>6</v>
      </c>
      <c r="BX13" s="165">
        <v>6</v>
      </c>
      <c r="BY13" s="165">
        <v>6</v>
      </c>
      <c r="BZ13" s="165">
        <v>6</v>
      </c>
      <c r="CA13" s="165">
        <v>6</v>
      </c>
      <c r="CB13" s="165">
        <v>6</v>
      </c>
      <c r="CC13" s="165">
        <v>6</v>
      </c>
      <c r="CD13" s="165">
        <v>6</v>
      </c>
      <c r="CE13" s="165">
        <v>7</v>
      </c>
      <c r="CF13" s="165">
        <v>7</v>
      </c>
      <c r="CG13" s="165">
        <v>7</v>
      </c>
      <c r="CH13" s="165">
        <v>7</v>
      </c>
      <c r="CI13" s="165">
        <v>7</v>
      </c>
      <c r="CJ13" s="165">
        <v>8</v>
      </c>
      <c r="CK13" s="165">
        <v>8</v>
      </c>
      <c r="CL13" s="165">
        <v>8</v>
      </c>
      <c r="CM13" s="165">
        <v>8</v>
      </c>
      <c r="CN13" s="165">
        <v>8</v>
      </c>
      <c r="CO13" s="165">
        <v>7</v>
      </c>
      <c r="CP13" s="165">
        <v>8</v>
      </c>
      <c r="CQ13" s="165">
        <v>8</v>
      </c>
      <c r="CR13" s="323">
        <v>8</v>
      </c>
      <c r="CS13" s="165">
        <v>8</v>
      </c>
      <c r="CT13" s="165">
        <v>8</v>
      </c>
      <c r="CU13" s="165">
        <v>9</v>
      </c>
      <c r="CV13" s="165">
        <v>9</v>
      </c>
      <c r="CW13" s="165">
        <v>9</v>
      </c>
    </row>
    <row r="14" spans="1:101" s="14" customFormat="1" ht="13.15" customHeight="1" x14ac:dyDescent="0.2">
      <c r="A14" s="22"/>
      <c r="B14" s="15"/>
      <c r="C14" s="66" t="s">
        <v>12</v>
      </c>
      <c r="D14" s="166">
        <v>9</v>
      </c>
      <c r="E14" s="151">
        <v>2113.73</v>
      </c>
      <c r="F14" s="153">
        <f>+E14-G14</f>
        <v>1944.87</v>
      </c>
      <c r="G14" s="153">
        <v>168.86</v>
      </c>
      <c r="H14" s="27" t="str">
        <f>+"Total:"&amp;TEXT(E14/I14-1,"0.00%")&amp;"/ EE:"&amp;TEXT(G14/J14-1,"0.00%")</f>
        <v>Total:18.99%/ EE:0.00%</v>
      </c>
      <c r="I14" s="27">
        <f>+'[2]Encino-Garden Grove'!E14</f>
        <v>1776.42</v>
      </c>
      <c r="J14" s="27">
        <f>+'[2]Encino-Garden Grove'!G14</f>
        <v>168.86</v>
      </c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66">
        <v>15</v>
      </c>
      <c r="AR14" s="166">
        <v>13</v>
      </c>
      <c r="AS14" s="166">
        <v>13</v>
      </c>
      <c r="AT14" s="166">
        <v>13</v>
      </c>
      <c r="AU14" s="166">
        <v>12</v>
      </c>
      <c r="AV14" s="166">
        <v>12</v>
      </c>
      <c r="AW14" s="166">
        <v>11</v>
      </c>
      <c r="AX14" s="166">
        <v>11</v>
      </c>
      <c r="AY14" s="166">
        <v>11</v>
      </c>
      <c r="AZ14" s="166">
        <v>11</v>
      </c>
      <c r="BA14" s="166">
        <v>10</v>
      </c>
      <c r="BB14" s="166">
        <v>10</v>
      </c>
      <c r="BC14" s="166">
        <v>10</v>
      </c>
      <c r="BD14" s="166">
        <v>10</v>
      </c>
      <c r="BE14" s="166">
        <v>11</v>
      </c>
      <c r="BF14" s="166">
        <v>11</v>
      </c>
      <c r="BG14" s="166">
        <v>9</v>
      </c>
      <c r="BH14" s="166">
        <v>9</v>
      </c>
      <c r="BI14" s="166">
        <v>9</v>
      </c>
      <c r="BJ14" s="166">
        <v>9</v>
      </c>
      <c r="BK14" s="166">
        <v>9</v>
      </c>
      <c r="BL14" s="166">
        <v>10</v>
      </c>
      <c r="BM14" s="166">
        <v>10</v>
      </c>
      <c r="BN14" s="166">
        <v>10</v>
      </c>
      <c r="BO14" s="166">
        <v>9</v>
      </c>
      <c r="BP14" s="166">
        <v>8</v>
      </c>
      <c r="BQ14" s="241">
        <v>7</v>
      </c>
      <c r="BR14" s="166">
        <v>8</v>
      </c>
      <c r="BS14" s="166">
        <v>9</v>
      </c>
      <c r="BT14" s="166">
        <v>10</v>
      </c>
      <c r="BU14" s="166">
        <v>8</v>
      </c>
      <c r="BV14" s="166">
        <v>8</v>
      </c>
      <c r="BW14" s="166">
        <v>9</v>
      </c>
      <c r="BX14" s="166">
        <v>9</v>
      </c>
      <c r="BY14" s="166">
        <v>9</v>
      </c>
      <c r="BZ14" s="166">
        <v>9</v>
      </c>
      <c r="CA14" s="166">
        <v>9</v>
      </c>
      <c r="CB14" s="166">
        <v>10</v>
      </c>
      <c r="CC14" s="166">
        <v>10</v>
      </c>
      <c r="CD14" s="166">
        <v>9</v>
      </c>
      <c r="CE14" s="166">
        <v>9</v>
      </c>
      <c r="CF14" s="166">
        <v>8</v>
      </c>
      <c r="CG14" s="166">
        <v>8</v>
      </c>
      <c r="CH14" s="166">
        <v>8</v>
      </c>
      <c r="CI14" s="166">
        <v>8</v>
      </c>
      <c r="CJ14" s="166">
        <v>8</v>
      </c>
      <c r="CK14" s="166">
        <v>8</v>
      </c>
      <c r="CL14" s="166">
        <v>8</v>
      </c>
      <c r="CM14" s="166">
        <v>9</v>
      </c>
      <c r="CN14" s="166">
        <v>8</v>
      </c>
      <c r="CO14" s="166">
        <v>8</v>
      </c>
      <c r="CP14" s="166">
        <v>8</v>
      </c>
      <c r="CQ14" s="166">
        <v>7</v>
      </c>
      <c r="CR14" s="324">
        <v>7</v>
      </c>
      <c r="CS14" s="166">
        <v>7</v>
      </c>
      <c r="CT14" s="166">
        <v>7</v>
      </c>
      <c r="CU14" s="166">
        <v>10</v>
      </c>
      <c r="CV14" s="166">
        <v>10</v>
      </c>
      <c r="CW14" s="166">
        <v>9</v>
      </c>
    </row>
    <row r="15" spans="1:101" s="14" customFormat="1" ht="13.15" customHeight="1" x14ac:dyDescent="0.25">
      <c r="A15" s="20"/>
      <c r="B15" s="15"/>
      <c r="C15" s="69" t="s">
        <v>7</v>
      </c>
      <c r="D15" s="67">
        <f>SUM(D10:D14)</f>
        <v>57</v>
      </c>
      <c r="E15" s="70">
        <f>SUMPRODUCT(E10:E14,$D10:$D14)</f>
        <v>64303.49</v>
      </c>
      <c r="F15" s="70">
        <f>SUMPRODUCT(F10:F14,$D10:$D14)</f>
        <v>60667.350000000006</v>
      </c>
      <c r="G15" s="70">
        <f>SUMPRODUCT(G10:G14,$D10:$D14)</f>
        <v>3636.14</v>
      </c>
      <c r="H15" s="34"/>
      <c r="I15" s="34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67">
        <f t="shared" ref="AQ15:AV15" si="10">SUM(AQ10:AQ14)</f>
        <v>64</v>
      </c>
      <c r="AR15" s="67">
        <f t="shared" si="10"/>
        <v>60</v>
      </c>
      <c r="AS15" s="67">
        <f t="shared" si="10"/>
        <v>61</v>
      </c>
      <c r="AT15" s="67">
        <f t="shared" si="10"/>
        <v>59</v>
      </c>
      <c r="AU15" s="67">
        <f t="shared" si="10"/>
        <v>58</v>
      </c>
      <c r="AV15" s="67">
        <f t="shared" si="10"/>
        <v>57</v>
      </c>
      <c r="AW15" s="67">
        <f t="shared" ref="AW15:BB15" si="11">SUM(AW10:AW14)</f>
        <v>55</v>
      </c>
      <c r="AX15" s="67">
        <f t="shared" si="11"/>
        <v>57</v>
      </c>
      <c r="AY15" s="67">
        <f t="shared" si="11"/>
        <v>60</v>
      </c>
      <c r="AZ15" s="67">
        <f t="shared" si="11"/>
        <v>62</v>
      </c>
      <c r="BA15" s="67">
        <f t="shared" si="11"/>
        <v>60</v>
      </c>
      <c r="BB15" s="67">
        <f t="shared" si="11"/>
        <v>58</v>
      </c>
      <c r="BC15" s="67">
        <f t="shared" ref="BC15:BH15" si="12">SUM(BC10:BC14)</f>
        <v>57</v>
      </c>
      <c r="BD15" s="67">
        <f t="shared" si="12"/>
        <v>52</v>
      </c>
      <c r="BE15" s="67">
        <f t="shared" si="12"/>
        <v>51</v>
      </c>
      <c r="BF15" s="67">
        <f t="shared" si="12"/>
        <v>49</v>
      </c>
      <c r="BG15" s="67">
        <f t="shared" si="12"/>
        <v>53</v>
      </c>
      <c r="BH15" s="67">
        <f t="shared" si="12"/>
        <v>52</v>
      </c>
      <c r="BI15" s="67">
        <f t="shared" ref="BI15:BN15" si="13">SUM(BI10:BI14)</f>
        <v>55</v>
      </c>
      <c r="BJ15" s="67">
        <f t="shared" si="13"/>
        <v>55</v>
      </c>
      <c r="BK15" s="67">
        <f t="shared" si="13"/>
        <v>52</v>
      </c>
      <c r="BL15" s="67">
        <f t="shared" si="13"/>
        <v>58</v>
      </c>
      <c r="BM15" s="67">
        <f t="shared" si="13"/>
        <v>59</v>
      </c>
      <c r="BN15" s="67">
        <f t="shared" si="13"/>
        <v>59</v>
      </c>
      <c r="BO15" s="67">
        <f t="shared" ref="BO15:BT15" si="14">SUM(BO10:BO14)</f>
        <v>51</v>
      </c>
      <c r="BP15" s="67">
        <f t="shared" si="14"/>
        <v>49</v>
      </c>
      <c r="BQ15" s="94">
        <f t="shared" si="14"/>
        <v>44</v>
      </c>
      <c r="BR15" s="67">
        <f t="shared" si="14"/>
        <v>43</v>
      </c>
      <c r="BS15" s="67">
        <f t="shared" si="14"/>
        <v>45</v>
      </c>
      <c r="BT15" s="67">
        <f t="shared" si="14"/>
        <v>44</v>
      </c>
      <c r="BU15" s="67">
        <f t="shared" ref="BU15:BZ15" si="15">SUM(BU10:BU14)</f>
        <v>45</v>
      </c>
      <c r="BV15" s="67">
        <f t="shared" si="15"/>
        <v>45</v>
      </c>
      <c r="BW15" s="67">
        <f t="shared" si="15"/>
        <v>45</v>
      </c>
      <c r="BX15" s="67">
        <f t="shared" si="15"/>
        <v>48</v>
      </c>
      <c r="BY15" s="67">
        <f t="shared" si="15"/>
        <v>45</v>
      </c>
      <c r="BZ15" s="67">
        <f t="shared" si="15"/>
        <v>46</v>
      </c>
      <c r="CA15" s="67">
        <f t="shared" ref="CA15:CF15" si="16">SUM(CA10:CA14)</f>
        <v>45</v>
      </c>
      <c r="CB15" s="67">
        <f t="shared" si="16"/>
        <v>44</v>
      </c>
      <c r="CC15" s="67">
        <f t="shared" si="16"/>
        <v>45</v>
      </c>
      <c r="CD15" s="67">
        <f t="shared" si="16"/>
        <v>43</v>
      </c>
      <c r="CE15" s="67">
        <f t="shared" si="16"/>
        <v>52</v>
      </c>
      <c r="CF15" s="67">
        <f t="shared" si="16"/>
        <v>51</v>
      </c>
      <c r="CG15" s="67">
        <f t="shared" ref="CG15:CL15" si="17">SUM(CG10:CG14)</f>
        <v>50</v>
      </c>
      <c r="CH15" s="67">
        <f t="shared" si="17"/>
        <v>50</v>
      </c>
      <c r="CI15" s="67">
        <f t="shared" si="17"/>
        <v>48</v>
      </c>
      <c r="CJ15" s="67">
        <f t="shared" si="17"/>
        <v>47</v>
      </c>
      <c r="CK15" s="67">
        <f t="shared" si="17"/>
        <v>47</v>
      </c>
      <c r="CL15" s="67">
        <f t="shared" si="17"/>
        <v>47</v>
      </c>
      <c r="CM15" s="67">
        <f>SUM(CM10:CM14)</f>
        <v>47</v>
      </c>
      <c r="CN15" s="67">
        <f>SUM(CN10:CN14)</f>
        <v>47</v>
      </c>
      <c r="CO15" s="67">
        <f>SUM(CO10:CO14)</f>
        <v>44</v>
      </c>
      <c r="CP15" s="67">
        <f>SUM(CP10:CP14)</f>
        <v>42</v>
      </c>
      <c r="CQ15" s="67">
        <f>SUM(CQ10:CQ14)</f>
        <v>45</v>
      </c>
      <c r="CR15" s="94">
        <v>47</v>
      </c>
      <c r="CS15" s="67">
        <f>SUM(CS10:CS14)</f>
        <v>50</v>
      </c>
      <c r="CT15" s="67">
        <f>SUM(CT10:CT14)</f>
        <v>50</v>
      </c>
      <c r="CU15" s="67">
        <f>SUM(CU10:CU14)</f>
        <v>56</v>
      </c>
      <c r="CV15" s="67">
        <f>SUM(CV10:CV14)</f>
        <v>56</v>
      </c>
      <c r="CW15" s="67">
        <f>SUM(CW10:CW14)</f>
        <v>57</v>
      </c>
    </row>
    <row r="16" spans="1:101" s="14" customFormat="1" ht="13.15" hidden="1" customHeight="1" x14ac:dyDescent="0.25">
      <c r="A16" s="20"/>
      <c r="B16" s="15"/>
      <c r="C16" s="12"/>
      <c r="D16" s="112"/>
      <c r="E16" s="101"/>
      <c r="F16" s="101"/>
      <c r="G16" s="101"/>
      <c r="H16" s="269"/>
      <c r="I16" s="269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112"/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112"/>
      <c r="CK16" s="112"/>
      <c r="CL16" s="112"/>
      <c r="CM16" s="112"/>
      <c r="CN16" s="112"/>
      <c r="CO16" s="112"/>
      <c r="CP16" s="112"/>
      <c r="CQ16" s="112"/>
      <c r="CR16" s="112"/>
      <c r="CS16" s="112"/>
      <c r="CT16" s="112"/>
      <c r="CU16" s="112"/>
      <c r="CV16" s="112"/>
      <c r="CW16" s="112"/>
    </row>
    <row r="17" spans="1:101" s="14" customFormat="1" ht="13.15" hidden="1" customHeight="1" x14ac:dyDescent="0.2">
      <c r="A17" s="64" t="s">
        <v>154</v>
      </c>
      <c r="B17" s="65" t="str">
        <f>B3</f>
        <v>1/1/25 - 12/31/25</v>
      </c>
      <c r="C17" s="66" t="s">
        <v>11</v>
      </c>
      <c r="D17" s="165">
        <v>0</v>
      </c>
      <c r="E17" s="150">
        <v>497.89</v>
      </c>
      <c r="F17" s="152">
        <v>497.89</v>
      </c>
      <c r="G17" s="152">
        <f>E17-F17</f>
        <v>0</v>
      </c>
      <c r="H17" s="27"/>
      <c r="I17" s="27"/>
      <c r="K17" s="165">
        <v>55</v>
      </c>
      <c r="L17" s="165">
        <v>56</v>
      </c>
      <c r="M17" s="165">
        <v>51</v>
      </c>
      <c r="N17" s="165">
        <v>53</v>
      </c>
      <c r="O17" s="165">
        <v>52</v>
      </c>
      <c r="P17" s="165">
        <v>55</v>
      </c>
      <c r="Q17" s="165">
        <v>56</v>
      </c>
      <c r="R17" s="165">
        <v>56</v>
      </c>
      <c r="S17" s="165">
        <v>54</v>
      </c>
      <c r="T17" s="165">
        <v>57</v>
      </c>
      <c r="U17" s="165">
        <v>55</v>
      </c>
      <c r="V17" s="165">
        <v>57</v>
      </c>
      <c r="W17" s="165">
        <v>72</v>
      </c>
      <c r="X17" s="165">
        <v>72</v>
      </c>
      <c r="Y17" s="165">
        <v>76</v>
      </c>
      <c r="Z17" s="165">
        <v>75</v>
      </c>
      <c r="AA17" s="165">
        <v>76</v>
      </c>
      <c r="AB17" s="165">
        <v>74</v>
      </c>
      <c r="AC17" s="165">
        <v>75</v>
      </c>
      <c r="AD17" s="165">
        <v>75</v>
      </c>
      <c r="AE17" s="165">
        <v>82</v>
      </c>
      <c r="AF17" s="165">
        <v>81</v>
      </c>
      <c r="AG17" s="165">
        <v>83</v>
      </c>
      <c r="AH17" s="165">
        <v>87</v>
      </c>
      <c r="AI17" s="165">
        <v>38</v>
      </c>
      <c r="AJ17" s="165">
        <v>38</v>
      </c>
      <c r="AK17" s="165">
        <v>34</v>
      </c>
      <c r="AL17" s="165">
        <v>33</v>
      </c>
      <c r="AM17" s="165">
        <v>34</v>
      </c>
      <c r="AN17" s="165">
        <v>34</v>
      </c>
      <c r="AO17" s="165">
        <v>32</v>
      </c>
      <c r="AP17" s="165">
        <v>33</v>
      </c>
      <c r="AQ17" s="165">
        <v>34</v>
      </c>
      <c r="AR17" s="165">
        <v>43</v>
      </c>
      <c r="AS17" s="165">
        <v>45</v>
      </c>
      <c r="AT17" s="165">
        <v>44</v>
      </c>
      <c r="AU17" s="165">
        <v>3</v>
      </c>
      <c r="AV17" s="165">
        <v>0</v>
      </c>
      <c r="AW17" s="165">
        <v>0</v>
      </c>
      <c r="AX17" s="165">
        <v>0</v>
      </c>
      <c r="AY17" s="165">
        <v>0</v>
      </c>
      <c r="AZ17" s="165">
        <v>0</v>
      </c>
      <c r="BA17" s="165">
        <v>0</v>
      </c>
      <c r="BB17" s="165">
        <v>0</v>
      </c>
      <c r="BC17" s="165">
        <v>0</v>
      </c>
      <c r="BD17" s="165">
        <v>0</v>
      </c>
      <c r="BE17" s="165">
        <v>0</v>
      </c>
      <c r="BF17" s="165">
        <v>0</v>
      </c>
      <c r="BG17" s="165">
        <v>0</v>
      </c>
      <c r="BH17" s="165">
        <v>0</v>
      </c>
      <c r="BI17" s="165">
        <v>0</v>
      </c>
      <c r="BJ17" s="165">
        <v>0</v>
      </c>
      <c r="BK17" s="165">
        <v>0</v>
      </c>
      <c r="BL17" s="165">
        <v>0</v>
      </c>
      <c r="BM17" s="165">
        <v>0</v>
      </c>
      <c r="BN17" s="165">
        <v>0</v>
      </c>
      <c r="BO17" s="165">
        <v>0</v>
      </c>
      <c r="BP17" s="165">
        <v>0</v>
      </c>
      <c r="BQ17" s="240">
        <v>0</v>
      </c>
      <c r="BR17" s="165">
        <v>0</v>
      </c>
      <c r="BS17" s="165">
        <v>0</v>
      </c>
      <c r="BT17" s="165">
        <v>0</v>
      </c>
      <c r="BU17" s="165">
        <v>0</v>
      </c>
      <c r="BV17" s="165">
        <v>0</v>
      </c>
      <c r="BW17" s="165">
        <v>0</v>
      </c>
      <c r="BX17" s="165">
        <v>0</v>
      </c>
      <c r="BY17" s="165">
        <v>0</v>
      </c>
      <c r="BZ17" s="165">
        <v>0</v>
      </c>
      <c r="CA17" s="165">
        <v>0</v>
      </c>
      <c r="CB17" s="165">
        <v>0</v>
      </c>
      <c r="CC17" s="165">
        <v>0</v>
      </c>
      <c r="CD17" s="165">
        <v>0</v>
      </c>
      <c r="CE17" s="165">
        <v>0</v>
      </c>
      <c r="CF17" s="165">
        <v>0</v>
      </c>
      <c r="CG17" s="165">
        <v>0</v>
      </c>
      <c r="CH17" s="165">
        <v>0</v>
      </c>
      <c r="CI17" s="165">
        <v>0</v>
      </c>
      <c r="CJ17" s="165">
        <v>0</v>
      </c>
      <c r="CK17" s="165">
        <v>0</v>
      </c>
      <c r="CL17" s="165">
        <v>0</v>
      </c>
      <c r="CM17" s="165">
        <v>0</v>
      </c>
      <c r="CN17" s="165">
        <v>0</v>
      </c>
      <c r="CO17" s="165">
        <v>0</v>
      </c>
      <c r="CP17" s="165">
        <v>0</v>
      </c>
      <c r="CQ17" s="165">
        <v>0</v>
      </c>
      <c r="CR17" s="323">
        <v>0</v>
      </c>
      <c r="CS17" s="165">
        <v>0</v>
      </c>
      <c r="CT17" s="165">
        <v>0</v>
      </c>
      <c r="CU17" s="165">
        <v>0</v>
      </c>
      <c r="CV17" s="165">
        <v>0</v>
      </c>
      <c r="CW17" s="165">
        <v>0</v>
      </c>
    </row>
    <row r="18" spans="1:101" s="14" customFormat="1" ht="13.15" hidden="1" customHeight="1" x14ac:dyDescent="0.2">
      <c r="A18" s="22"/>
      <c r="B18" s="15"/>
      <c r="C18" s="66" t="s">
        <v>18</v>
      </c>
      <c r="D18" s="165">
        <v>0</v>
      </c>
      <c r="E18" s="150">
        <v>1152.71</v>
      </c>
      <c r="F18" s="152">
        <v>1152.71</v>
      </c>
      <c r="G18" s="152">
        <f>E18-F18</f>
        <v>0</v>
      </c>
      <c r="H18" s="27"/>
      <c r="I18" s="27"/>
      <c r="K18" s="165">
        <v>25</v>
      </c>
      <c r="L18" s="165">
        <v>26</v>
      </c>
      <c r="M18" s="165">
        <v>26</v>
      </c>
      <c r="N18" s="165">
        <v>26</v>
      </c>
      <c r="O18" s="165">
        <v>25</v>
      </c>
      <c r="P18" s="165">
        <v>24</v>
      </c>
      <c r="Q18" s="165">
        <v>23</v>
      </c>
      <c r="R18" s="165">
        <v>23</v>
      </c>
      <c r="S18" s="165">
        <v>25</v>
      </c>
      <c r="T18" s="165">
        <v>25</v>
      </c>
      <c r="U18" s="165">
        <v>25</v>
      </c>
      <c r="V18" s="165">
        <v>25</v>
      </c>
      <c r="W18" s="165">
        <v>27</v>
      </c>
      <c r="X18" s="165">
        <v>27</v>
      </c>
      <c r="Y18" s="165">
        <v>27</v>
      </c>
      <c r="Z18" s="165">
        <v>27</v>
      </c>
      <c r="AA18" s="165">
        <v>27</v>
      </c>
      <c r="AB18" s="165">
        <v>28</v>
      </c>
      <c r="AC18" s="165">
        <v>28</v>
      </c>
      <c r="AD18" s="165">
        <v>27</v>
      </c>
      <c r="AE18" s="165">
        <v>31</v>
      </c>
      <c r="AF18" s="165">
        <v>30</v>
      </c>
      <c r="AG18" s="165">
        <v>28</v>
      </c>
      <c r="AH18" s="165">
        <v>28</v>
      </c>
      <c r="AI18" s="165">
        <v>12</v>
      </c>
      <c r="AJ18" s="165">
        <v>14</v>
      </c>
      <c r="AK18" s="165">
        <v>13</v>
      </c>
      <c r="AL18" s="165">
        <v>13</v>
      </c>
      <c r="AM18" s="165">
        <v>13</v>
      </c>
      <c r="AN18" s="165">
        <v>13</v>
      </c>
      <c r="AO18" s="165">
        <v>12</v>
      </c>
      <c r="AP18" s="165">
        <v>12</v>
      </c>
      <c r="AQ18" s="165">
        <v>12</v>
      </c>
      <c r="AR18" s="165">
        <v>13</v>
      </c>
      <c r="AS18" s="165">
        <v>14</v>
      </c>
      <c r="AT18" s="165">
        <v>14</v>
      </c>
      <c r="AU18" s="165">
        <v>0</v>
      </c>
      <c r="AV18" s="165">
        <v>0</v>
      </c>
      <c r="AW18" s="165">
        <v>0</v>
      </c>
      <c r="AX18" s="165">
        <v>0</v>
      </c>
      <c r="AY18" s="165">
        <v>0</v>
      </c>
      <c r="AZ18" s="165">
        <v>0</v>
      </c>
      <c r="BA18" s="165">
        <v>0</v>
      </c>
      <c r="BB18" s="165">
        <v>0</v>
      </c>
      <c r="BC18" s="165">
        <v>0</v>
      </c>
      <c r="BD18" s="165">
        <v>0</v>
      </c>
      <c r="BE18" s="165">
        <v>0</v>
      </c>
      <c r="BF18" s="165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240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323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</row>
    <row r="19" spans="1:101" s="14" customFormat="1" ht="13.15" hidden="1" customHeight="1" x14ac:dyDescent="0.2">
      <c r="A19" s="22"/>
      <c r="B19" s="15"/>
      <c r="C19" s="66" t="s">
        <v>20</v>
      </c>
      <c r="D19" s="165">
        <v>0</v>
      </c>
      <c r="E19" s="150">
        <v>1042.94</v>
      </c>
      <c r="F19" s="152">
        <v>1042.94</v>
      </c>
      <c r="G19" s="152">
        <f>E19-F19</f>
        <v>0</v>
      </c>
      <c r="H19" s="27"/>
      <c r="I19" s="27"/>
      <c r="K19" s="165">
        <v>19</v>
      </c>
      <c r="L19" s="165">
        <v>18</v>
      </c>
      <c r="M19" s="165">
        <v>18</v>
      </c>
      <c r="N19" s="165">
        <v>20</v>
      </c>
      <c r="O19" s="165">
        <v>19</v>
      </c>
      <c r="P19" s="165">
        <v>19</v>
      </c>
      <c r="Q19" s="165">
        <v>18</v>
      </c>
      <c r="R19" s="165">
        <v>19</v>
      </c>
      <c r="S19" s="165">
        <v>19</v>
      </c>
      <c r="T19" s="165">
        <v>17</v>
      </c>
      <c r="U19" s="165">
        <v>18</v>
      </c>
      <c r="V19" s="165">
        <v>16</v>
      </c>
      <c r="W19" s="165">
        <v>15</v>
      </c>
      <c r="X19" s="165">
        <v>15</v>
      </c>
      <c r="Y19" s="165">
        <v>15</v>
      </c>
      <c r="Z19" s="165">
        <v>16</v>
      </c>
      <c r="AA19" s="165">
        <v>15</v>
      </c>
      <c r="AB19" s="165">
        <v>15</v>
      </c>
      <c r="AC19" s="165">
        <v>15</v>
      </c>
      <c r="AD19" s="165">
        <v>15</v>
      </c>
      <c r="AE19" s="165">
        <v>15</v>
      </c>
      <c r="AF19" s="165">
        <v>15</v>
      </c>
      <c r="AG19" s="165">
        <v>15</v>
      </c>
      <c r="AH19" s="165">
        <v>16</v>
      </c>
      <c r="AI19" s="165">
        <v>6</v>
      </c>
      <c r="AJ19" s="165">
        <v>5</v>
      </c>
      <c r="AK19" s="165">
        <v>5</v>
      </c>
      <c r="AL19" s="165">
        <v>5</v>
      </c>
      <c r="AM19" s="165">
        <v>5</v>
      </c>
      <c r="AN19" s="165">
        <v>5</v>
      </c>
      <c r="AO19" s="165">
        <v>5</v>
      </c>
      <c r="AP19" s="165">
        <v>4</v>
      </c>
      <c r="AQ19" s="165">
        <v>5</v>
      </c>
      <c r="AR19" s="165">
        <v>5</v>
      </c>
      <c r="AS19" s="165">
        <v>5</v>
      </c>
      <c r="AT19" s="165">
        <v>6</v>
      </c>
      <c r="AU19" s="165">
        <v>0</v>
      </c>
      <c r="AV19" s="165">
        <v>0</v>
      </c>
      <c r="AW19" s="165">
        <v>0</v>
      </c>
      <c r="AX19" s="165">
        <v>0</v>
      </c>
      <c r="AY19" s="165">
        <v>0</v>
      </c>
      <c r="AZ19" s="165">
        <v>0</v>
      </c>
      <c r="BA19" s="165">
        <v>0</v>
      </c>
      <c r="BB19" s="165">
        <v>0</v>
      </c>
      <c r="BC19" s="165">
        <v>0</v>
      </c>
      <c r="BD19" s="165">
        <v>0</v>
      </c>
      <c r="BE19" s="165">
        <v>0</v>
      </c>
      <c r="BF19" s="165">
        <v>0</v>
      </c>
      <c r="BG19" s="165">
        <v>0</v>
      </c>
      <c r="BH19" s="165">
        <v>0</v>
      </c>
      <c r="BI19" s="165">
        <v>0</v>
      </c>
      <c r="BJ19" s="165">
        <v>0</v>
      </c>
      <c r="BK19" s="165">
        <v>0</v>
      </c>
      <c r="BL19" s="165">
        <v>0</v>
      </c>
      <c r="BM19" s="165">
        <v>0</v>
      </c>
      <c r="BN19" s="165">
        <v>0</v>
      </c>
      <c r="BO19" s="165">
        <v>0</v>
      </c>
      <c r="BP19" s="165">
        <v>0</v>
      </c>
      <c r="BQ19" s="240">
        <v>0</v>
      </c>
      <c r="BR19" s="165">
        <v>0</v>
      </c>
      <c r="BS19" s="165">
        <v>0</v>
      </c>
      <c r="BT19" s="165">
        <v>0</v>
      </c>
      <c r="BU19" s="165">
        <v>0</v>
      </c>
      <c r="BV19" s="165">
        <v>0</v>
      </c>
      <c r="BW19" s="165">
        <v>0</v>
      </c>
      <c r="BX19" s="165">
        <v>0</v>
      </c>
      <c r="BY19" s="165">
        <v>0</v>
      </c>
      <c r="BZ19" s="165">
        <v>0</v>
      </c>
      <c r="CA19" s="165">
        <v>0</v>
      </c>
      <c r="CB19" s="165">
        <v>0</v>
      </c>
      <c r="CC19" s="165">
        <v>0</v>
      </c>
      <c r="CD19" s="165">
        <v>0</v>
      </c>
      <c r="CE19" s="165">
        <v>0</v>
      </c>
      <c r="CF19" s="165">
        <v>0</v>
      </c>
      <c r="CG19" s="165">
        <v>0</v>
      </c>
      <c r="CH19" s="165">
        <v>0</v>
      </c>
      <c r="CI19" s="165">
        <v>0</v>
      </c>
      <c r="CJ19" s="165">
        <v>0</v>
      </c>
      <c r="CK19" s="165">
        <v>0</v>
      </c>
      <c r="CL19" s="165">
        <v>0</v>
      </c>
      <c r="CM19" s="165">
        <v>0</v>
      </c>
      <c r="CN19" s="165">
        <v>0</v>
      </c>
      <c r="CO19" s="165">
        <v>0</v>
      </c>
      <c r="CP19" s="165">
        <v>0</v>
      </c>
      <c r="CQ19" s="165">
        <v>0</v>
      </c>
      <c r="CR19" s="323">
        <v>0</v>
      </c>
      <c r="CS19" s="165">
        <v>0</v>
      </c>
      <c r="CT19" s="165">
        <v>0</v>
      </c>
      <c r="CU19" s="165">
        <v>0</v>
      </c>
      <c r="CV19" s="165">
        <v>0</v>
      </c>
      <c r="CW19" s="165">
        <v>0</v>
      </c>
    </row>
    <row r="20" spans="1:101" s="14" customFormat="1" ht="13.15" hidden="1" customHeight="1" x14ac:dyDescent="0.2">
      <c r="A20" s="22"/>
      <c r="B20" s="15"/>
      <c r="C20" s="66" t="s">
        <v>21</v>
      </c>
      <c r="D20" s="165">
        <v>0</v>
      </c>
      <c r="E20" s="150">
        <v>1042.94</v>
      </c>
      <c r="F20" s="152">
        <v>1042.94</v>
      </c>
      <c r="G20" s="152">
        <f>E20-F20</f>
        <v>0</v>
      </c>
      <c r="H20" s="27"/>
      <c r="I20" s="27"/>
      <c r="K20" s="165">
        <v>17</v>
      </c>
      <c r="L20" s="165">
        <v>16</v>
      </c>
      <c r="M20" s="165">
        <v>16</v>
      </c>
      <c r="N20" s="165">
        <v>16</v>
      </c>
      <c r="O20" s="165">
        <v>17</v>
      </c>
      <c r="P20" s="165">
        <v>17</v>
      </c>
      <c r="Q20" s="165">
        <v>16</v>
      </c>
      <c r="R20" s="165">
        <v>15</v>
      </c>
      <c r="S20" s="165">
        <v>14</v>
      </c>
      <c r="T20" s="165">
        <v>14</v>
      </c>
      <c r="U20" s="165">
        <v>14</v>
      </c>
      <c r="V20" s="165">
        <v>13</v>
      </c>
      <c r="W20" s="165">
        <v>13</v>
      </c>
      <c r="X20" s="165">
        <v>13</v>
      </c>
      <c r="Y20" s="165">
        <v>13</v>
      </c>
      <c r="Z20" s="165">
        <v>12</v>
      </c>
      <c r="AA20" s="165">
        <v>12</v>
      </c>
      <c r="AB20" s="165">
        <v>12</v>
      </c>
      <c r="AC20" s="165">
        <v>13</v>
      </c>
      <c r="AD20" s="165">
        <v>13</v>
      </c>
      <c r="AE20" s="165">
        <v>13</v>
      </c>
      <c r="AF20" s="165">
        <v>13</v>
      </c>
      <c r="AG20" s="165">
        <v>13</v>
      </c>
      <c r="AH20" s="165">
        <v>13</v>
      </c>
      <c r="AI20" s="165">
        <v>7</v>
      </c>
      <c r="AJ20" s="165">
        <v>8</v>
      </c>
      <c r="AK20" s="165">
        <v>9</v>
      </c>
      <c r="AL20" s="165">
        <v>9</v>
      </c>
      <c r="AM20" s="165">
        <v>9</v>
      </c>
      <c r="AN20" s="165">
        <v>9</v>
      </c>
      <c r="AO20" s="165">
        <v>9</v>
      </c>
      <c r="AP20" s="165">
        <v>8</v>
      </c>
      <c r="AQ20" s="165">
        <v>8</v>
      </c>
      <c r="AR20" s="165">
        <v>9</v>
      </c>
      <c r="AS20" s="165">
        <v>8</v>
      </c>
      <c r="AT20" s="165">
        <v>7</v>
      </c>
      <c r="AU20" s="165">
        <v>0</v>
      </c>
      <c r="AV20" s="165">
        <v>0</v>
      </c>
      <c r="AW20" s="165">
        <v>0</v>
      </c>
      <c r="AX20" s="165">
        <v>0</v>
      </c>
      <c r="AY20" s="165">
        <v>0</v>
      </c>
      <c r="AZ20" s="165">
        <v>0</v>
      </c>
      <c r="BA20" s="165">
        <v>0</v>
      </c>
      <c r="BB20" s="165">
        <v>0</v>
      </c>
      <c r="BC20" s="165">
        <v>0</v>
      </c>
      <c r="BD20" s="165">
        <v>0</v>
      </c>
      <c r="BE20" s="165">
        <v>0</v>
      </c>
      <c r="BF20" s="165">
        <v>0</v>
      </c>
      <c r="BG20" s="165">
        <v>0</v>
      </c>
      <c r="BH20" s="165">
        <v>0</v>
      </c>
      <c r="BI20" s="165">
        <v>0</v>
      </c>
      <c r="BJ20" s="165">
        <v>0</v>
      </c>
      <c r="BK20" s="165">
        <v>0</v>
      </c>
      <c r="BL20" s="165">
        <v>0</v>
      </c>
      <c r="BM20" s="165">
        <v>0</v>
      </c>
      <c r="BN20" s="165">
        <v>0</v>
      </c>
      <c r="BO20" s="165">
        <v>0</v>
      </c>
      <c r="BP20" s="165">
        <v>0</v>
      </c>
      <c r="BQ20" s="240">
        <v>0</v>
      </c>
      <c r="BR20" s="165">
        <v>0</v>
      </c>
      <c r="BS20" s="165">
        <v>0</v>
      </c>
      <c r="BT20" s="165">
        <v>0</v>
      </c>
      <c r="BU20" s="165">
        <v>0</v>
      </c>
      <c r="BV20" s="165">
        <v>0</v>
      </c>
      <c r="BW20" s="165">
        <v>0</v>
      </c>
      <c r="BX20" s="165">
        <v>0</v>
      </c>
      <c r="BY20" s="165">
        <v>0</v>
      </c>
      <c r="BZ20" s="165">
        <v>0</v>
      </c>
      <c r="CA20" s="165">
        <v>0</v>
      </c>
      <c r="CB20" s="165">
        <v>0</v>
      </c>
      <c r="CC20" s="165">
        <v>0</v>
      </c>
      <c r="CD20" s="165">
        <v>0</v>
      </c>
      <c r="CE20" s="165">
        <v>0</v>
      </c>
      <c r="CF20" s="165">
        <v>0</v>
      </c>
      <c r="CG20" s="165">
        <v>0</v>
      </c>
      <c r="CH20" s="165">
        <v>0</v>
      </c>
      <c r="CI20" s="165">
        <v>0</v>
      </c>
      <c r="CJ20" s="165">
        <v>0</v>
      </c>
      <c r="CK20" s="165">
        <v>0</v>
      </c>
      <c r="CL20" s="165">
        <v>0</v>
      </c>
      <c r="CM20" s="165">
        <v>0</v>
      </c>
      <c r="CN20" s="165">
        <v>0</v>
      </c>
      <c r="CO20" s="165">
        <v>0</v>
      </c>
      <c r="CP20" s="165">
        <v>0</v>
      </c>
      <c r="CQ20" s="165">
        <v>0</v>
      </c>
      <c r="CR20" s="323">
        <v>0</v>
      </c>
      <c r="CS20" s="165">
        <v>0</v>
      </c>
      <c r="CT20" s="165">
        <v>0</v>
      </c>
      <c r="CU20" s="165">
        <v>0</v>
      </c>
      <c r="CV20" s="165">
        <v>0</v>
      </c>
      <c r="CW20" s="165">
        <v>0</v>
      </c>
    </row>
    <row r="21" spans="1:101" s="14" customFormat="1" ht="13.15" hidden="1" customHeight="1" x14ac:dyDescent="0.2">
      <c r="A21" s="22"/>
      <c r="B21" s="15"/>
      <c r="C21" s="66" t="s">
        <v>12</v>
      </c>
      <c r="D21" s="166">
        <v>0</v>
      </c>
      <c r="E21" s="151">
        <v>1641.26</v>
      </c>
      <c r="F21" s="153">
        <v>1641.26</v>
      </c>
      <c r="G21" s="153">
        <f>E21-F21</f>
        <v>0</v>
      </c>
      <c r="H21" s="134"/>
      <c r="I21" s="134"/>
      <c r="K21" s="166">
        <v>51</v>
      </c>
      <c r="L21" s="166">
        <v>52</v>
      </c>
      <c r="M21" s="166">
        <v>51</v>
      </c>
      <c r="N21" s="166">
        <v>48</v>
      </c>
      <c r="O21" s="166">
        <v>47</v>
      </c>
      <c r="P21" s="166">
        <v>48</v>
      </c>
      <c r="Q21" s="166">
        <v>48</v>
      </c>
      <c r="R21" s="166">
        <v>48</v>
      </c>
      <c r="S21" s="166">
        <v>47</v>
      </c>
      <c r="T21" s="166">
        <v>48</v>
      </c>
      <c r="U21" s="166">
        <v>48</v>
      </c>
      <c r="V21" s="166">
        <v>46</v>
      </c>
      <c r="W21" s="166">
        <v>36</v>
      </c>
      <c r="X21" s="166">
        <v>35</v>
      </c>
      <c r="Y21" s="166">
        <v>36</v>
      </c>
      <c r="Z21" s="166">
        <v>39</v>
      </c>
      <c r="AA21" s="166">
        <v>37</v>
      </c>
      <c r="AB21" s="166">
        <v>37</v>
      </c>
      <c r="AC21" s="166">
        <v>35</v>
      </c>
      <c r="AD21" s="166">
        <v>35</v>
      </c>
      <c r="AE21" s="166">
        <v>38</v>
      </c>
      <c r="AF21" s="166">
        <v>39</v>
      </c>
      <c r="AG21" s="166">
        <v>39</v>
      </c>
      <c r="AH21" s="166">
        <v>39</v>
      </c>
      <c r="AI21" s="166">
        <v>24</v>
      </c>
      <c r="AJ21" s="166">
        <v>21</v>
      </c>
      <c r="AK21" s="166">
        <v>19</v>
      </c>
      <c r="AL21" s="166">
        <v>20</v>
      </c>
      <c r="AM21" s="166">
        <v>20</v>
      </c>
      <c r="AN21" s="166">
        <v>20</v>
      </c>
      <c r="AO21" s="166">
        <v>20</v>
      </c>
      <c r="AP21" s="166">
        <v>18</v>
      </c>
      <c r="AQ21" s="166">
        <v>19</v>
      </c>
      <c r="AR21" s="166">
        <v>18</v>
      </c>
      <c r="AS21" s="166">
        <v>19</v>
      </c>
      <c r="AT21" s="166">
        <v>19</v>
      </c>
      <c r="AU21" s="166">
        <v>1</v>
      </c>
      <c r="AV21" s="166">
        <v>0</v>
      </c>
      <c r="AW21" s="166">
        <v>0</v>
      </c>
      <c r="AX21" s="166">
        <v>0</v>
      </c>
      <c r="AY21" s="166">
        <v>0</v>
      </c>
      <c r="AZ21" s="166">
        <v>0</v>
      </c>
      <c r="BA21" s="166">
        <v>0</v>
      </c>
      <c r="BB21" s="166">
        <v>0</v>
      </c>
      <c r="BC21" s="166">
        <v>0</v>
      </c>
      <c r="BD21" s="166">
        <v>0</v>
      </c>
      <c r="BE21" s="166">
        <v>0</v>
      </c>
      <c r="BF21" s="166">
        <v>0</v>
      </c>
      <c r="BG21" s="166">
        <v>0</v>
      </c>
      <c r="BH21" s="166">
        <v>0</v>
      </c>
      <c r="BI21" s="166">
        <v>0</v>
      </c>
      <c r="BJ21" s="166">
        <v>0</v>
      </c>
      <c r="BK21" s="166">
        <v>0</v>
      </c>
      <c r="BL21" s="166">
        <v>0</v>
      </c>
      <c r="BM21" s="166">
        <v>0</v>
      </c>
      <c r="BN21" s="166">
        <v>0</v>
      </c>
      <c r="BO21" s="166">
        <v>0</v>
      </c>
      <c r="BP21" s="166">
        <v>0</v>
      </c>
      <c r="BQ21" s="241">
        <v>0</v>
      </c>
      <c r="BR21" s="166">
        <v>0</v>
      </c>
      <c r="BS21" s="166">
        <v>0</v>
      </c>
      <c r="BT21" s="166">
        <v>0</v>
      </c>
      <c r="BU21" s="166">
        <v>0</v>
      </c>
      <c r="BV21" s="166">
        <v>0</v>
      </c>
      <c r="BW21" s="166">
        <v>0</v>
      </c>
      <c r="BX21" s="166">
        <v>0</v>
      </c>
      <c r="BY21" s="166">
        <v>0</v>
      </c>
      <c r="BZ21" s="166">
        <v>0</v>
      </c>
      <c r="CA21" s="166">
        <v>0</v>
      </c>
      <c r="CB21" s="166">
        <v>0</v>
      </c>
      <c r="CC21" s="166">
        <v>0</v>
      </c>
      <c r="CD21" s="166">
        <v>0</v>
      </c>
      <c r="CE21" s="166">
        <v>0</v>
      </c>
      <c r="CF21" s="166">
        <v>0</v>
      </c>
      <c r="CG21" s="166">
        <v>0</v>
      </c>
      <c r="CH21" s="166">
        <v>0</v>
      </c>
      <c r="CI21" s="166">
        <v>0</v>
      </c>
      <c r="CJ21" s="166">
        <v>0</v>
      </c>
      <c r="CK21" s="166">
        <v>0</v>
      </c>
      <c r="CL21" s="166">
        <v>0</v>
      </c>
      <c r="CM21" s="166">
        <v>0</v>
      </c>
      <c r="CN21" s="166">
        <v>0</v>
      </c>
      <c r="CO21" s="166">
        <v>0</v>
      </c>
      <c r="CP21" s="166">
        <v>0</v>
      </c>
      <c r="CQ21" s="166">
        <v>0</v>
      </c>
      <c r="CR21" s="324">
        <v>0</v>
      </c>
      <c r="CS21" s="166">
        <v>0</v>
      </c>
      <c r="CT21" s="166">
        <v>0</v>
      </c>
      <c r="CU21" s="166">
        <v>0</v>
      </c>
      <c r="CV21" s="166">
        <v>0</v>
      </c>
      <c r="CW21" s="166">
        <v>0</v>
      </c>
    </row>
    <row r="22" spans="1:101" s="14" customFormat="1" ht="13.15" hidden="1" customHeight="1" x14ac:dyDescent="0.25">
      <c r="A22" s="20"/>
      <c r="B22" s="15"/>
      <c r="C22" s="69" t="s">
        <v>7</v>
      </c>
      <c r="D22" s="67">
        <f>SUM(D17:D21)</f>
        <v>0</v>
      </c>
      <c r="E22" s="70">
        <f>SUMPRODUCT(E17:E21,$D17:$D21)</f>
        <v>0</v>
      </c>
      <c r="F22" s="70">
        <f>SUMPRODUCT(F17:F21,$D17:$D21)</f>
        <v>0</v>
      </c>
      <c r="G22" s="70">
        <f>SUMPRODUCT(G17:G21,$D17:$D21)</f>
        <v>0</v>
      </c>
      <c r="H22" s="34"/>
      <c r="I22" s="34"/>
      <c r="K22" s="67">
        <f t="shared" ref="K22:P22" si="18">SUM(K17:K21)</f>
        <v>167</v>
      </c>
      <c r="L22" s="67">
        <f t="shared" si="18"/>
        <v>168</v>
      </c>
      <c r="M22" s="67">
        <f t="shared" si="18"/>
        <v>162</v>
      </c>
      <c r="N22" s="67">
        <f t="shared" si="18"/>
        <v>163</v>
      </c>
      <c r="O22" s="67">
        <f t="shared" si="18"/>
        <v>160</v>
      </c>
      <c r="P22" s="67">
        <f t="shared" si="18"/>
        <v>163</v>
      </c>
      <c r="Q22" s="67">
        <f t="shared" ref="Q22:V22" si="19">SUM(Q17:Q21)</f>
        <v>161</v>
      </c>
      <c r="R22" s="67">
        <f t="shared" si="19"/>
        <v>161</v>
      </c>
      <c r="S22" s="67">
        <f t="shared" si="19"/>
        <v>159</v>
      </c>
      <c r="T22" s="67">
        <f t="shared" si="19"/>
        <v>161</v>
      </c>
      <c r="U22" s="67">
        <f t="shared" si="19"/>
        <v>160</v>
      </c>
      <c r="V22" s="67">
        <f t="shared" si="19"/>
        <v>157</v>
      </c>
      <c r="W22" s="67">
        <f t="shared" ref="W22:AB22" si="20">SUM(W17:W21)</f>
        <v>163</v>
      </c>
      <c r="X22" s="67">
        <f t="shared" si="20"/>
        <v>162</v>
      </c>
      <c r="Y22" s="67">
        <f t="shared" si="20"/>
        <v>167</v>
      </c>
      <c r="Z22" s="67">
        <f t="shared" si="20"/>
        <v>169</v>
      </c>
      <c r="AA22" s="67">
        <f t="shared" si="20"/>
        <v>167</v>
      </c>
      <c r="AB22" s="67">
        <f t="shared" si="20"/>
        <v>166</v>
      </c>
      <c r="AC22" s="67">
        <f t="shared" ref="AC22:AH22" si="21">SUM(AC17:AC21)</f>
        <v>166</v>
      </c>
      <c r="AD22" s="67">
        <f t="shared" si="21"/>
        <v>165</v>
      </c>
      <c r="AE22" s="67">
        <f t="shared" si="21"/>
        <v>179</v>
      </c>
      <c r="AF22" s="67">
        <f t="shared" si="21"/>
        <v>178</v>
      </c>
      <c r="AG22" s="67">
        <f t="shared" si="21"/>
        <v>178</v>
      </c>
      <c r="AH22" s="67">
        <f t="shared" si="21"/>
        <v>183</v>
      </c>
      <c r="AI22" s="67">
        <f t="shared" ref="AI22:AN22" si="22">SUM(AI17:AI21)</f>
        <v>87</v>
      </c>
      <c r="AJ22" s="67">
        <f t="shared" si="22"/>
        <v>86</v>
      </c>
      <c r="AK22" s="67">
        <f t="shared" si="22"/>
        <v>80</v>
      </c>
      <c r="AL22" s="67">
        <f t="shared" si="22"/>
        <v>80</v>
      </c>
      <c r="AM22" s="67">
        <f t="shared" si="22"/>
        <v>81</v>
      </c>
      <c r="AN22" s="67">
        <f t="shared" si="22"/>
        <v>81</v>
      </c>
      <c r="AO22" s="67">
        <f t="shared" ref="AO22:AU22" si="23">SUM(AO17:AO21)</f>
        <v>78</v>
      </c>
      <c r="AP22" s="67">
        <f t="shared" si="23"/>
        <v>75</v>
      </c>
      <c r="AQ22" s="67">
        <f t="shared" si="23"/>
        <v>78</v>
      </c>
      <c r="AR22" s="67">
        <f t="shared" si="23"/>
        <v>88</v>
      </c>
      <c r="AS22" s="67">
        <f t="shared" si="23"/>
        <v>91</v>
      </c>
      <c r="AT22" s="67">
        <f t="shared" si="23"/>
        <v>90</v>
      </c>
      <c r="AU22" s="67">
        <f t="shared" si="23"/>
        <v>4</v>
      </c>
      <c r="AV22" s="67">
        <f t="shared" ref="AV22:BA22" si="24">SUM(AV17:AV21)</f>
        <v>0</v>
      </c>
      <c r="AW22" s="67">
        <f t="shared" si="24"/>
        <v>0</v>
      </c>
      <c r="AX22" s="67">
        <f t="shared" si="24"/>
        <v>0</v>
      </c>
      <c r="AY22" s="67">
        <f t="shared" si="24"/>
        <v>0</v>
      </c>
      <c r="AZ22" s="67">
        <f t="shared" si="24"/>
        <v>0</v>
      </c>
      <c r="BA22" s="67">
        <f t="shared" si="24"/>
        <v>0</v>
      </c>
      <c r="BB22" s="67">
        <f t="shared" ref="BB22:BG22" si="25">SUM(BB17:BB21)</f>
        <v>0</v>
      </c>
      <c r="BC22" s="67">
        <f t="shared" si="25"/>
        <v>0</v>
      </c>
      <c r="BD22" s="67">
        <f t="shared" si="25"/>
        <v>0</v>
      </c>
      <c r="BE22" s="67">
        <f t="shared" si="25"/>
        <v>0</v>
      </c>
      <c r="BF22" s="67">
        <f t="shared" si="25"/>
        <v>0</v>
      </c>
      <c r="BG22" s="67">
        <f t="shared" si="25"/>
        <v>0</v>
      </c>
      <c r="BH22" s="67">
        <f t="shared" ref="BH22:BM22" si="26">SUM(BH17:BH21)</f>
        <v>0</v>
      </c>
      <c r="BI22" s="67">
        <f t="shared" si="26"/>
        <v>0</v>
      </c>
      <c r="BJ22" s="67">
        <f t="shared" si="26"/>
        <v>0</v>
      </c>
      <c r="BK22" s="67">
        <f t="shared" si="26"/>
        <v>0</v>
      </c>
      <c r="BL22" s="67">
        <f t="shared" si="26"/>
        <v>0</v>
      </c>
      <c r="BM22" s="67">
        <f t="shared" si="26"/>
        <v>0</v>
      </c>
      <c r="BN22" s="67">
        <f t="shared" ref="BN22:BS22" si="27">SUM(BN17:BN21)</f>
        <v>0</v>
      </c>
      <c r="BO22" s="67">
        <f t="shared" si="27"/>
        <v>0</v>
      </c>
      <c r="BP22" s="67">
        <f t="shared" si="27"/>
        <v>0</v>
      </c>
      <c r="BQ22" s="94">
        <f t="shared" si="27"/>
        <v>0</v>
      </c>
      <c r="BR22" s="67">
        <f t="shared" si="27"/>
        <v>0</v>
      </c>
      <c r="BS22" s="67">
        <f t="shared" si="27"/>
        <v>0</v>
      </c>
      <c r="BT22" s="67">
        <f t="shared" ref="BT22:BY22" si="28">SUM(BT17:BT21)</f>
        <v>0</v>
      </c>
      <c r="BU22" s="67">
        <f t="shared" si="28"/>
        <v>0</v>
      </c>
      <c r="BV22" s="67">
        <f t="shared" si="28"/>
        <v>0</v>
      </c>
      <c r="BW22" s="67">
        <f t="shared" si="28"/>
        <v>0</v>
      </c>
      <c r="BX22" s="67">
        <f t="shared" si="28"/>
        <v>0</v>
      </c>
      <c r="BY22" s="67">
        <f t="shared" si="28"/>
        <v>0</v>
      </c>
      <c r="BZ22" s="67">
        <f t="shared" ref="BZ22:CE22" si="29">SUM(BZ17:BZ21)</f>
        <v>0</v>
      </c>
      <c r="CA22" s="67">
        <f t="shared" si="29"/>
        <v>0</v>
      </c>
      <c r="CB22" s="67">
        <f t="shared" si="29"/>
        <v>0</v>
      </c>
      <c r="CC22" s="67">
        <f t="shared" si="29"/>
        <v>0</v>
      </c>
      <c r="CD22" s="67">
        <f t="shared" si="29"/>
        <v>0</v>
      </c>
      <c r="CE22" s="67">
        <f t="shared" si="29"/>
        <v>0</v>
      </c>
      <c r="CF22" s="67">
        <f t="shared" ref="CF22:CK22" si="30">SUM(CF17:CF21)</f>
        <v>0</v>
      </c>
      <c r="CG22" s="67">
        <f t="shared" si="30"/>
        <v>0</v>
      </c>
      <c r="CH22" s="67">
        <f t="shared" si="30"/>
        <v>0</v>
      </c>
      <c r="CI22" s="67">
        <f t="shared" si="30"/>
        <v>0</v>
      </c>
      <c r="CJ22" s="67">
        <f t="shared" si="30"/>
        <v>0</v>
      </c>
      <c r="CK22" s="67">
        <f t="shared" si="30"/>
        <v>0</v>
      </c>
      <c r="CL22" s="67">
        <f t="shared" ref="CL22:CQ22" si="31">SUM(CL17:CL21)</f>
        <v>0</v>
      </c>
      <c r="CM22" s="67">
        <f t="shared" si="31"/>
        <v>0</v>
      </c>
      <c r="CN22" s="67">
        <f t="shared" si="31"/>
        <v>0</v>
      </c>
      <c r="CO22" s="67">
        <f t="shared" si="31"/>
        <v>0</v>
      </c>
      <c r="CP22" s="67">
        <f t="shared" si="31"/>
        <v>0</v>
      </c>
      <c r="CQ22" s="67">
        <f t="shared" si="31"/>
        <v>0</v>
      </c>
      <c r="CR22" s="94">
        <v>0</v>
      </c>
      <c r="CS22" s="67">
        <f>SUM(CS17:CS21)</f>
        <v>0</v>
      </c>
      <c r="CT22" s="67">
        <f>SUM(CT17:CT21)</f>
        <v>0</v>
      </c>
      <c r="CU22" s="67">
        <f>SUM(CU17:CU21)</f>
        <v>0</v>
      </c>
      <c r="CV22" s="67">
        <f>SUM(CV17:CV21)</f>
        <v>0</v>
      </c>
      <c r="CW22" s="67">
        <f>SUM(CW17:CW21)</f>
        <v>0</v>
      </c>
    </row>
    <row r="23" spans="1:101" s="14" customFormat="1" ht="13.15" customHeight="1" x14ac:dyDescent="0.25">
      <c r="A23" s="20"/>
      <c r="B23" s="15"/>
      <c r="C23" s="12"/>
      <c r="D23" s="112"/>
      <c r="E23" s="101"/>
      <c r="F23" s="101"/>
      <c r="G23" s="101"/>
      <c r="H23" s="269"/>
      <c r="I23" s="269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112"/>
      <c r="CM23" s="112"/>
      <c r="CN23" s="112"/>
      <c r="CO23" s="112"/>
      <c r="CP23" s="112"/>
      <c r="CQ23" s="112"/>
      <c r="CR23" s="112"/>
      <c r="CS23" s="112"/>
      <c r="CT23" s="112"/>
      <c r="CU23" s="112"/>
      <c r="CV23" s="112"/>
      <c r="CW23" s="112"/>
    </row>
    <row r="24" spans="1:101" s="14" customFormat="1" ht="13.15" hidden="1" customHeight="1" x14ac:dyDescent="0.2">
      <c r="A24" s="64" t="s">
        <v>155</v>
      </c>
      <c r="B24" s="65" t="str">
        <f>B17</f>
        <v>1/1/25 - 12/31/25</v>
      </c>
      <c r="C24" s="66" t="s">
        <v>11</v>
      </c>
      <c r="D24" s="173">
        <v>0</v>
      </c>
      <c r="E24" s="157">
        <v>547.28</v>
      </c>
      <c r="F24" s="154">
        <v>532.26</v>
      </c>
      <c r="G24" s="158">
        <v>15.019999999999982</v>
      </c>
      <c r="H24" s="264"/>
      <c r="I24" s="264"/>
      <c r="K24" s="165">
        <v>14</v>
      </c>
      <c r="L24" s="165">
        <v>13</v>
      </c>
      <c r="M24" s="165">
        <v>14</v>
      </c>
      <c r="N24" s="165">
        <v>15</v>
      </c>
      <c r="O24" s="165">
        <v>15</v>
      </c>
      <c r="P24" s="165">
        <v>15</v>
      </c>
      <c r="Q24" s="165">
        <v>15</v>
      </c>
      <c r="R24" s="165">
        <v>16</v>
      </c>
      <c r="S24" s="165">
        <v>15</v>
      </c>
      <c r="T24" s="165">
        <v>13</v>
      </c>
      <c r="U24" s="165">
        <v>14</v>
      </c>
      <c r="V24" s="165">
        <v>13</v>
      </c>
      <c r="W24" s="165">
        <v>16</v>
      </c>
      <c r="X24" s="165">
        <v>16</v>
      </c>
      <c r="Y24" s="165">
        <v>16</v>
      </c>
      <c r="Z24" s="165">
        <v>16</v>
      </c>
      <c r="AA24" s="165">
        <v>16</v>
      </c>
      <c r="AB24" s="165">
        <v>15</v>
      </c>
      <c r="AC24" s="165">
        <v>16</v>
      </c>
      <c r="AD24" s="165">
        <v>17</v>
      </c>
      <c r="AE24" s="165">
        <v>16</v>
      </c>
      <c r="AF24" s="165">
        <v>15</v>
      </c>
      <c r="AG24" s="165">
        <v>16</v>
      </c>
      <c r="AH24" s="165">
        <v>16</v>
      </c>
      <c r="AI24" s="165">
        <v>9</v>
      </c>
      <c r="AJ24" s="165">
        <v>9</v>
      </c>
      <c r="AK24" s="165">
        <v>7</v>
      </c>
      <c r="AL24" s="165">
        <v>7</v>
      </c>
      <c r="AM24" s="165">
        <v>7</v>
      </c>
      <c r="AN24" s="165">
        <v>6</v>
      </c>
      <c r="AO24" s="165">
        <v>6</v>
      </c>
      <c r="AP24" s="165">
        <v>6</v>
      </c>
      <c r="AQ24" s="165">
        <v>7</v>
      </c>
      <c r="AR24" s="165">
        <v>6</v>
      </c>
      <c r="AS24" s="173">
        <v>6</v>
      </c>
      <c r="AT24" s="173">
        <v>5</v>
      </c>
      <c r="AU24" s="173">
        <v>0</v>
      </c>
      <c r="AV24" s="173">
        <v>0</v>
      </c>
      <c r="AW24" s="173">
        <v>0</v>
      </c>
      <c r="AX24" s="173">
        <v>0</v>
      </c>
      <c r="AY24" s="173">
        <v>0</v>
      </c>
      <c r="AZ24" s="173">
        <v>0</v>
      </c>
      <c r="BA24" s="173">
        <v>0</v>
      </c>
      <c r="BB24" s="173">
        <v>0</v>
      </c>
      <c r="BC24" s="173">
        <v>0</v>
      </c>
      <c r="BD24" s="173">
        <v>0</v>
      </c>
      <c r="BE24" s="173">
        <v>0</v>
      </c>
      <c r="BF24" s="173">
        <v>0</v>
      </c>
      <c r="BG24" s="173">
        <v>0</v>
      </c>
      <c r="BH24" s="173">
        <v>0</v>
      </c>
      <c r="BI24" s="173">
        <v>0</v>
      </c>
      <c r="BJ24" s="173">
        <v>0</v>
      </c>
      <c r="BK24" s="173">
        <v>0</v>
      </c>
      <c r="BL24" s="173">
        <v>0</v>
      </c>
      <c r="BM24" s="173">
        <v>0</v>
      </c>
      <c r="BN24" s="173">
        <v>0</v>
      </c>
      <c r="BO24" s="173">
        <v>0</v>
      </c>
      <c r="BP24" s="173">
        <v>0</v>
      </c>
      <c r="BQ24" s="240">
        <v>0</v>
      </c>
      <c r="BR24" s="173">
        <v>0</v>
      </c>
      <c r="BS24" s="173">
        <v>0</v>
      </c>
      <c r="BT24" s="173">
        <v>0</v>
      </c>
      <c r="BU24" s="173">
        <v>0</v>
      </c>
      <c r="BV24" s="173">
        <v>0</v>
      </c>
      <c r="BW24" s="173">
        <v>0</v>
      </c>
      <c r="BX24" s="173">
        <v>0</v>
      </c>
      <c r="BY24" s="173">
        <v>0</v>
      </c>
      <c r="BZ24" s="173">
        <v>0</v>
      </c>
      <c r="CA24" s="173">
        <v>0</v>
      </c>
      <c r="CB24" s="173">
        <v>0</v>
      </c>
      <c r="CC24" s="173">
        <v>0</v>
      </c>
      <c r="CD24" s="173">
        <v>0</v>
      </c>
      <c r="CE24" s="173">
        <v>0</v>
      </c>
      <c r="CF24" s="173">
        <v>0</v>
      </c>
      <c r="CG24" s="173">
        <v>0</v>
      </c>
      <c r="CH24" s="173">
        <v>0</v>
      </c>
      <c r="CI24" s="173">
        <v>0</v>
      </c>
      <c r="CJ24" s="173">
        <v>0</v>
      </c>
      <c r="CK24" s="173">
        <v>0</v>
      </c>
      <c r="CL24" s="173">
        <v>0</v>
      </c>
      <c r="CM24" s="173">
        <v>0</v>
      </c>
      <c r="CN24" s="173">
        <v>0</v>
      </c>
      <c r="CO24" s="173">
        <v>0</v>
      </c>
      <c r="CP24" s="173">
        <v>0</v>
      </c>
      <c r="CQ24" s="173">
        <v>0</v>
      </c>
      <c r="CR24" s="323">
        <v>0</v>
      </c>
      <c r="CS24" s="173">
        <v>0</v>
      </c>
      <c r="CT24" s="173">
        <v>0</v>
      </c>
      <c r="CU24" s="173">
        <v>0</v>
      </c>
      <c r="CV24" s="173">
        <v>0</v>
      </c>
      <c r="CW24" s="173">
        <v>0</v>
      </c>
    </row>
    <row r="25" spans="1:101" s="14" customFormat="1" ht="13.15" hidden="1" customHeight="1" x14ac:dyDescent="0.2">
      <c r="A25" s="22"/>
      <c r="B25" s="15"/>
      <c r="C25" s="66" t="s">
        <v>18</v>
      </c>
      <c r="D25" s="173">
        <v>0</v>
      </c>
      <c r="E25" s="150">
        <v>1206.75</v>
      </c>
      <c r="F25" s="152">
        <v>1162.1600000000001</v>
      </c>
      <c r="G25" s="152">
        <v>44.589999999999918</v>
      </c>
      <c r="H25" s="27"/>
      <c r="I25" s="27"/>
      <c r="K25" s="165">
        <v>7</v>
      </c>
      <c r="L25" s="165">
        <v>7</v>
      </c>
      <c r="M25" s="165">
        <v>7</v>
      </c>
      <c r="N25" s="165">
        <v>7</v>
      </c>
      <c r="O25" s="165">
        <v>7</v>
      </c>
      <c r="P25" s="165">
        <v>7</v>
      </c>
      <c r="Q25" s="165">
        <v>6</v>
      </c>
      <c r="R25" s="165">
        <v>6</v>
      </c>
      <c r="S25" s="165">
        <v>6</v>
      </c>
      <c r="T25" s="165">
        <v>6</v>
      </c>
      <c r="U25" s="165">
        <v>6</v>
      </c>
      <c r="V25" s="165">
        <v>6</v>
      </c>
      <c r="W25" s="165">
        <v>4</v>
      </c>
      <c r="X25" s="165">
        <v>5</v>
      </c>
      <c r="Y25" s="165">
        <v>5</v>
      </c>
      <c r="Z25" s="165">
        <v>5</v>
      </c>
      <c r="AA25" s="165">
        <v>6</v>
      </c>
      <c r="AB25" s="165">
        <v>6</v>
      </c>
      <c r="AC25" s="165">
        <v>6</v>
      </c>
      <c r="AD25" s="165">
        <v>6</v>
      </c>
      <c r="AE25" s="165">
        <v>6</v>
      </c>
      <c r="AF25" s="165">
        <v>6</v>
      </c>
      <c r="AG25" s="165">
        <v>7</v>
      </c>
      <c r="AH25" s="165">
        <v>7</v>
      </c>
      <c r="AI25" s="165">
        <v>2</v>
      </c>
      <c r="AJ25" s="165">
        <v>2</v>
      </c>
      <c r="AK25" s="165">
        <v>2</v>
      </c>
      <c r="AL25" s="165">
        <v>1</v>
      </c>
      <c r="AM25" s="165">
        <v>1</v>
      </c>
      <c r="AN25" s="165">
        <v>1</v>
      </c>
      <c r="AO25" s="165">
        <v>1</v>
      </c>
      <c r="AP25" s="165">
        <v>1</v>
      </c>
      <c r="AQ25" s="165">
        <v>1</v>
      </c>
      <c r="AR25" s="165">
        <v>0</v>
      </c>
      <c r="AS25" s="173">
        <v>1</v>
      </c>
      <c r="AT25" s="173">
        <v>2</v>
      </c>
      <c r="AU25" s="173">
        <v>0</v>
      </c>
      <c r="AV25" s="173">
        <v>0</v>
      </c>
      <c r="AW25" s="173">
        <v>0</v>
      </c>
      <c r="AX25" s="173">
        <v>0</v>
      </c>
      <c r="AY25" s="173">
        <v>0</v>
      </c>
      <c r="AZ25" s="173">
        <v>0</v>
      </c>
      <c r="BA25" s="173">
        <v>0</v>
      </c>
      <c r="BB25" s="173">
        <v>0</v>
      </c>
      <c r="BC25" s="173">
        <v>0</v>
      </c>
      <c r="BD25" s="173">
        <v>0</v>
      </c>
      <c r="BE25" s="173">
        <v>0</v>
      </c>
      <c r="BF25" s="173">
        <v>0</v>
      </c>
      <c r="BG25" s="173">
        <v>0</v>
      </c>
      <c r="BH25" s="173">
        <v>0</v>
      </c>
      <c r="BI25" s="173">
        <v>0</v>
      </c>
      <c r="BJ25" s="173">
        <v>0</v>
      </c>
      <c r="BK25" s="173">
        <v>0</v>
      </c>
      <c r="BL25" s="173">
        <v>0</v>
      </c>
      <c r="BM25" s="173">
        <v>0</v>
      </c>
      <c r="BN25" s="173">
        <v>0</v>
      </c>
      <c r="BO25" s="173">
        <v>0</v>
      </c>
      <c r="BP25" s="173">
        <v>0</v>
      </c>
      <c r="BQ25" s="240">
        <v>0</v>
      </c>
      <c r="BR25" s="173">
        <v>0</v>
      </c>
      <c r="BS25" s="173">
        <v>0</v>
      </c>
      <c r="BT25" s="173">
        <v>0</v>
      </c>
      <c r="BU25" s="173">
        <v>0</v>
      </c>
      <c r="BV25" s="173">
        <v>0</v>
      </c>
      <c r="BW25" s="173">
        <v>0</v>
      </c>
      <c r="BX25" s="173">
        <v>0</v>
      </c>
      <c r="BY25" s="173">
        <v>0</v>
      </c>
      <c r="BZ25" s="173">
        <v>0</v>
      </c>
      <c r="CA25" s="173">
        <v>0</v>
      </c>
      <c r="CB25" s="173">
        <v>0</v>
      </c>
      <c r="CC25" s="173">
        <v>0</v>
      </c>
      <c r="CD25" s="173">
        <v>0</v>
      </c>
      <c r="CE25" s="173">
        <v>0</v>
      </c>
      <c r="CF25" s="173">
        <v>0</v>
      </c>
      <c r="CG25" s="173">
        <v>0</v>
      </c>
      <c r="CH25" s="173">
        <v>0</v>
      </c>
      <c r="CI25" s="173">
        <v>0</v>
      </c>
      <c r="CJ25" s="173">
        <v>0</v>
      </c>
      <c r="CK25" s="173">
        <v>0</v>
      </c>
      <c r="CL25" s="173">
        <v>0</v>
      </c>
      <c r="CM25" s="173">
        <v>0</v>
      </c>
      <c r="CN25" s="173">
        <v>0</v>
      </c>
      <c r="CO25" s="173">
        <v>0</v>
      </c>
      <c r="CP25" s="173">
        <v>0</v>
      </c>
      <c r="CQ25" s="173">
        <v>0</v>
      </c>
      <c r="CR25" s="323">
        <v>0</v>
      </c>
      <c r="CS25" s="173">
        <v>0</v>
      </c>
      <c r="CT25" s="173">
        <v>0</v>
      </c>
      <c r="CU25" s="173">
        <v>0</v>
      </c>
      <c r="CV25" s="173">
        <v>0</v>
      </c>
      <c r="CW25" s="173">
        <v>0</v>
      </c>
    </row>
    <row r="26" spans="1:101" s="14" customFormat="1" ht="13.15" hidden="1" customHeight="1" x14ac:dyDescent="0.2">
      <c r="A26" s="22"/>
      <c r="B26" s="15"/>
      <c r="C26" s="66" t="s">
        <v>20</v>
      </c>
      <c r="D26" s="173">
        <v>0</v>
      </c>
      <c r="E26" s="150">
        <v>1091.82</v>
      </c>
      <c r="F26" s="152">
        <v>1066.04</v>
      </c>
      <c r="G26" s="152">
        <v>25.779999999999973</v>
      </c>
      <c r="H26" s="27"/>
      <c r="I26" s="27"/>
      <c r="J26" s="117"/>
      <c r="K26" s="165">
        <v>3</v>
      </c>
      <c r="L26" s="165">
        <v>4</v>
      </c>
      <c r="M26" s="165">
        <v>4</v>
      </c>
      <c r="N26" s="165">
        <v>4</v>
      </c>
      <c r="O26" s="165">
        <v>4</v>
      </c>
      <c r="P26" s="165">
        <v>4</v>
      </c>
      <c r="Q26" s="165">
        <v>4</v>
      </c>
      <c r="R26" s="165">
        <v>4</v>
      </c>
      <c r="S26" s="165">
        <v>4</v>
      </c>
      <c r="T26" s="165">
        <v>5</v>
      </c>
      <c r="U26" s="165">
        <v>5</v>
      </c>
      <c r="V26" s="165">
        <v>5</v>
      </c>
      <c r="W26" s="165">
        <v>5</v>
      </c>
      <c r="X26" s="165">
        <v>5</v>
      </c>
      <c r="Y26" s="165">
        <v>5</v>
      </c>
      <c r="Z26" s="165">
        <v>5</v>
      </c>
      <c r="AA26" s="165">
        <v>5</v>
      </c>
      <c r="AB26" s="165">
        <v>5</v>
      </c>
      <c r="AC26" s="165">
        <v>5</v>
      </c>
      <c r="AD26" s="165">
        <v>5</v>
      </c>
      <c r="AE26" s="165">
        <v>5</v>
      </c>
      <c r="AF26" s="165">
        <v>5</v>
      </c>
      <c r="AG26" s="165">
        <v>5</v>
      </c>
      <c r="AH26" s="165">
        <v>4</v>
      </c>
      <c r="AI26" s="165">
        <v>1</v>
      </c>
      <c r="AJ26" s="165">
        <v>1</v>
      </c>
      <c r="AK26" s="165">
        <v>1</v>
      </c>
      <c r="AL26" s="165">
        <v>1</v>
      </c>
      <c r="AM26" s="165">
        <v>1</v>
      </c>
      <c r="AN26" s="165">
        <v>1</v>
      </c>
      <c r="AO26" s="165">
        <v>1</v>
      </c>
      <c r="AP26" s="165">
        <v>1</v>
      </c>
      <c r="AQ26" s="165">
        <v>1</v>
      </c>
      <c r="AR26" s="165">
        <v>1</v>
      </c>
      <c r="AS26" s="173">
        <v>1</v>
      </c>
      <c r="AT26" s="173">
        <v>1</v>
      </c>
      <c r="AU26" s="173">
        <v>0</v>
      </c>
      <c r="AV26" s="173">
        <v>0</v>
      </c>
      <c r="AW26" s="173">
        <v>0</v>
      </c>
      <c r="AX26" s="173">
        <v>0</v>
      </c>
      <c r="AY26" s="173">
        <v>0</v>
      </c>
      <c r="AZ26" s="173">
        <v>0</v>
      </c>
      <c r="BA26" s="173">
        <v>0</v>
      </c>
      <c r="BB26" s="173">
        <v>0</v>
      </c>
      <c r="BC26" s="173">
        <v>0</v>
      </c>
      <c r="BD26" s="173">
        <v>0</v>
      </c>
      <c r="BE26" s="173">
        <v>0</v>
      </c>
      <c r="BF26" s="173">
        <v>0</v>
      </c>
      <c r="BG26" s="173">
        <v>0</v>
      </c>
      <c r="BH26" s="173">
        <v>0</v>
      </c>
      <c r="BI26" s="173">
        <v>0</v>
      </c>
      <c r="BJ26" s="173">
        <v>0</v>
      </c>
      <c r="BK26" s="173">
        <v>0</v>
      </c>
      <c r="BL26" s="173">
        <v>0</v>
      </c>
      <c r="BM26" s="173">
        <v>0</v>
      </c>
      <c r="BN26" s="173">
        <v>0</v>
      </c>
      <c r="BO26" s="173">
        <v>0</v>
      </c>
      <c r="BP26" s="173">
        <v>0</v>
      </c>
      <c r="BQ26" s="240">
        <v>0</v>
      </c>
      <c r="BR26" s="173">
        <v>0</v>
      </c>
      <c r="BS26" s="173">
        <v>0</v>
      </c>
      <c r="BT26" s="173">
        <v>0</v>
      </c>
      <c r="BU26" s="173">
        <v>0</v>
      </c>
      <c r="BV26" s="173">
        <v>0</v>
      </c>
      <c r="BW26" s="173">
        <v>0</v>
      </c>
      <c r="BX26" s="173">
        <v>0</v>
      </c>
      <c r="BY26" s="173">
        <v>0</v>
      </c>
      <c r="BZ26" s="173">
        <v>0</v>
      </c>
      <c r="CA26" s="173">
        <v>0</v>
      </c>
      <c r="CB26" s="173">
        <v>0</v>
      </c>
      <c r="CC26" s="173">
        <v>0</v>
      </c>
      <c r="CD26" s="173">
        <v>0</v>
      </c>
      <c r="CE26" s="173">
        <v>0</v>
      </c>
      <c r="CF26" s="173">
        <v>0</v>
      </c>
      <c r="CG26" s="173">
        <v>0</v>
      </c>
      <c r="CH26" s="173">
        <v>0</v>
      </c>
      <c r="CI26" s="173">
        <v>0</v>
      </c>
      <c r="CJ26" s="173">
        <v>0</v>
      </c>
      <c r="CK26" s="173">
        <v>0</v>
      </c>
      <c r="CL26" s="173">
        <v>0</v>
      </c>
      <c r="CM26" s="173">
        <v>0</v>
      </c>
      <c r="CN26" s="173">
        <v>0</v>
      </c>
      <c r="CO26" s="173">
        <v>0</v>
      </c>
      <c r="CP26" s="173">
        <v>0</v>
      </c>
      <c r="CQ26" s="173">
        <v>0</v>
      </c>
      <c r="CR26" s="323">
        <v>0</v>
      </c>
      <c r="CS26" s="173">
        <v>0</v>
      </c>
      <c r="CT26" s="173">
        <v>0</v>
      </c>
      <c r="CU26" s="173">
        <v>0</v>
      </c>
      <c r="CV26" s="173">
        <v>0</v>
      </c>
      <c r="CW26" s="173">
        <v>0</v>
      </c>
    </row>
    <row r="27" spans="1:101" s="14" customFormat="1" ht="13.15" hidden="1" customHeight="1" x14ac:dyDescent="0.2">
      <c r="A27" s="22"/>
      <c r="B27" s="15"/>
      <c r="C27" s="66" t="s">
        <v>21</v>
      </c>
      <c r="D27" s="173">
        <v>0</v>
      </c>
      <c r="E27" s="150">
        <v>1091.82</v>
      </c>
      <c r="F27" s="152">
        <v>1053.6600000000001</v>
      </c>
      <c r="G27" s="152">
        <v>38.159999999999854</v>
      </c>
      <c r="H27" s="27"/>
      <c r="I27" s="27"/>
      <c r="J27" s="117"/>
      <c r="K27" s="165">
        <v>2</v>
      </c>
      <c r="L27" s="165">
        <v>2</v>
      </c>
      <c r="M27" s="165">
        <v>2</v>
      </c>
      <c r="N27" s="165">
        <v>2</v>
      </c>
      <c r="O27" s="165">
        <v>2</v>
      </c>
      <c r="P27" s="165">
        <v>2</v>
      </c>
      <c r="Q27" s="165">
        <v>2</v>
      </c>
      <c r="R27" s="165">
        <v>2</v>
      </c>
      <c r="S27" s="165">
        <v>2</v>
      </c>
      <c r="T27" s="165">
        <v>1</v>
      </c>
      <c r="U27" s="165">
        <v>1</v>
      </c>
      <c r="V27" s="165">
        <v>1</v>
      </c>
      <c r="W27" s="165">
        <v>3</v>
      </c>
      <c r="X27" s="165">
        <v>3</v>
      </c>
      <c r="Y27" s="165">
        <v>3</v>
      </c>
      <c r="Z27" s="165">
        <v>3</v>
      </c>
      <c r="AA27" s="165">
        <v>3</v>
      </c>
      <c r="AB27" s="165">
        <v>3</v>
      </c>
      <c r="AC27" s="165">
        <v>4</v>
      </c>
      <c r="AD27" s="165">
        <v>4</v>
      </c>
      <c r="AE27" s="165">
        <v>4</v>
      </c>
      <c r="AF27" s="165">
        <v>4</v>
      </c>
      <c r="AG27" s="165">
        <v>4</v>
      </c>
      <c r="AH27" s="165">
        <v>4</v>
      </c>
      <c r="AI27" s="165">
        <v>0</v>
      </c>
      <c r="AJ27" s="165">
        <v>0</v>
      </c>
      <c r="AK27" s="165">
        <v>0</v>
      </c>
      <c r="AL27" s="165">
        <v>0</v>
      </c>
      <c r="AM27" s="165">
        <v>0</v>
      </c>
      <c r="AN27" s="165">
        <v>0</v>
      </c>
      <c r="AO27" s="165">
        <v>0</v>
      </c>
      <c r="AP27" s="165">
        <v>0</v>
      </c>
      <c r="AQ27" s="165">
        <v>0</v>
      </c>
      <c r="AR27" s="165">
        <v>0</v>
      </c>
      <c r="AS27" s="173">
        <v>0</v>
      </c>
      <c r="AT27" s="173">
        <v>0</v>
      </c>
      <c r="AU27" s="173">
        <v>0</v>
      </c>
      <c r="AV27" s="173">
        <v>0</v>
      </c>
      <c r="AW27" s="173">
        <v>0</v>
      </c>
      <c r="AX27" s="173">
        <v>0</v>
      </c>
      <c r="AY27" s="173">
        <v>0</v>
      </c>
      <c r="AZ27" s="173">
        <v>0</v>
      </c>
      <c r="BA27" s="173">
        <v>0</v>
      </c>
      <c r="BB27" s="173">
        <v>0</v>
      </c>
      <c r="BC27" s="173">
        <v>0</v>
      </c>
      <c r="BD27" s="173">
        <v>0</v>
      </c>
      <c r="BE27" s="173">
        <v>0</v>
      </c>
      <c r="BF27" s="173">
        <v>0</v>
      </c>
      <c r="BG27" s="173">
        <v>0</v>
      </c>
      <c r="BH27" s="173">
        <v>0</v>
      </c>
      <c r="BI27" s="173">
        <v>0</v>
      </c>
      <c r="BJ27" s="173">
        <v>0</v>
      </c>
      <c r="BK27" s="173">
        <v>0</v>
      </c>
      <c r="BL27" s="173">
        <v>0</v>
      </c>
      <c r="BM27" s="173">
        <v>0</v>
      </c>
      <c r="BN27" s="173">
        <v>0</v>
      </c>
      <c r="BO27" s="173">
        <v>0</v>
      </c>
      <c r="BP27" s="173">
        <v>0</v>
      </c>
      <c r="BQ27" s="240">
        <v>0</v>
      </c>
      <c r="BR27" s="173">
        <v>0</v>
      </c>
      <c r="BS27" s="173">
        <v>0</v>
      </c>
      <c r="BT27" s="173">
        <v>0</v>
      </c>
      <c r="BU27" s="173">
        <v>0</v>
      </c>
      <c r="BV27" s="173">
        <v>0</v>
      </c>
      <c r="BW27" s="173">
        <v>0</v>
      </c>
      <c r="BX27" s="173">
        <v>0</v>
      </c>
      <c r="BY27" s="173">
        <v>0</v>
      </c>
      <c r="BZ27" s="173">
        <v>0</v>
      </c>
      <c r="CA27" s="173">
        <v>0</v>
      </c>
      <c r="CB27" s="173">
        <v>0</v>
      </c>
      <c r="CC27" s="173">
        <v>0</v>
      </c>
      <c r="CD27" s="173">
        <v>0</v>
      </c>
      <c r="CE27" s="173">
        <v>0</v>
      </c>
      <c r="CF27" s="173">
        <v>0</v>
      </c>
      <c r="CG27" s="173">
        <v>0</v>
      </c>
      <c r="CH27" s="173">
        <v>0</v>
      </c>
      <c r="CI27" s="173">
        <v>0</v>
      </c>
      <c r="CJ27" s="173">
        <v>0</v>
      </c>
      <c r="CK27" s="173">
        <v>0</v>
      </c>
      <c r="CL27" s="173">
        <v>0</v>
      </c>
      <c r="CM27" s="173">
        <v>0</v>
      </c>
      <c r="CN27" s="173">
        <v>0</v>
      </c>
      <c r="CO27" s="173">
        <v>0</v>
      </c>
      <c r="CP27" s="173">
        <v>0</v>
      </c>
      <c r="CQ27" s="173">
        <v>0</v>
      </c>
      <c r="CR27" s="323">
        <v>0</v>
      </c>
      <c r="CS27" s="173">
        <v>0</v>
      </c>
      <c r="CT27" s="173">
        <v>0</v>
      </c>
      <c r="CU27" s="173">
        <v>0</v>
      </c>
      <c r="CV27" s="173">
        <v>0</v>
      </c>
      <c r="CW27" s="173">
        <v>0</v>
      </c>
    </row>
    <row r="28" spans="1:101" s="14" customFormat="1" ht="13.15" hidden="1" customHeight="1" x14ac:dyDescent="0.2">
      <c r="A28" s="22"/>
      <c r="B28" s="15"/>
      <c r="C28" s="66" t="s">
        <v>12</v>
      </c>
      <c r="D28" s="174">
        <v>0</v>
      </c>
      <c r="E28" s="151">
        <v>1718.15</v>
      </c>
      <c r="F28" s="153">
        <v>1661.66</v>
      </c>
      <c r="G28" s="153">
        <v>56.490000000000009</v>
      </c>
      <c r="H28" s="134"/>
      <c r="I28" s="134"/>
      <c r="K28" s="166">
        <v>14</v>
      </c>
      <c r="L28" s="166">
        <v>14</v>
      </c>
      <c r="M28" s="166">
        <v>14</v>
      </c>
      <c r="N28" s="166">
        <v>13</v>
      </c>
      <c r="O28" s="166">
        <v>13</v>
      </c>
      <c r="P28" s="166">
        <v>13</v>
      </c>
      <c r="Q28" s="166">
        <v>13</v>
      </c>
      <c r="R28" s="166">
        <v>12</v>
      </c>
      <c r="S28" s="166">
        <v>11</v>
      </c>
      <c r="T28" s="166">
        <v>11</v>
      </c>
      <c r="U28" s="166">
        <v>11</v>
      </c>
      <c r="V28" s="166">
        <v>11</v>
      </c>
      <c r="W28" s="166">
        <v>10</v>
      </c>
      <c r="X28" s="166">
        <v>11</v>
      </c>
      <c r="Y28" s="166">
        <v>11</v>
      </c>
      <c r="Z28" s="166">
        <v>11</v>
      </c>
      <c r="AA28" s="166">
        <v>11</v>
      </c>
      <c r="AB28" s="166">
        <v>11</v>
      </c>
      <c r="AC28" s="166">
        <v>10</v>
      </c>
      <c r="AD28" s="166">
        <v>11</v>
      </c>
      <c r="AE28" s="166">
        <v>11</v>
      </c>
      <c r="AF28" s="166">
        <v>11</v>
      </c>
      <c r="AG28" s="166">
        <v>10</v>
      </c>
      <c r="AH28" s="166">
        <v>10</v>
      </c>
      <c r="AI28" s="166">
        <v>6</v>
      </c>
      <c r="AJ28" s="166">
        <v>6</v>
      </c>
      <c r="AK28" s="166">
        <v>6</v>
      </c>
      <c r="AL28" s="166">
        <v>6</v>
      </c>
      <c r="AM28" s="166">
        <v>6</v>
      </c>
      <c r="AN28" s="166">
        <v>6</v>
      </c>
      <c r="AO28" s="166">
        <v>5</v>
      </c>
      <c r="AP28" s="166">
        <v>6</v>
      </c>
      <c r="AQ28" s="166">
        <v>5</v>
      </c>
      <c r="AR28" s="166">
        <v>5</v>
      </c>
      <c r="AS28" s="174">
        <v>4</v>
      </c>
      <c r="AT28" s="174">
        <v>4</v>
      </c>
      <c r="AU28" s="174">
        <v>0</v>
      </c>
      <c r="AV28" s="174">
        <v>0</v>
      </c>
      <c r="AW28" s="174">
        <v>0</v>
      </c>
      <c r="AX28" s="174">
        <v>0</v>
      </c>
      <c r="AY28" s="174">
        <v>0</v>
      </c>
      <c r="AZ28" s="174">
        <v>0</v>
      </c>
      <c r="BA28" s="174">
        <v>0</v>
      </c>
      <c r="BB28" s="174">
        <v>0</v>
      </c>
      <c r="BC28" s="174">
        <v>0</v>
      </c>
      <c r="BD28" s="174">
        <v>0</v>
      </c>
      <c r="BE28" s="174">
        <v>0</v>
      </c>
      <c r="BF28" s="174">
        <v>0</v>
      </c>
      <c r="BG28" s="174">
        <v>0</v>
      </c>
      <c r="BH28" s="174">
        <v>0</v>
      </c>
      <c r="BI28" s="174">
        <v>0</v>
      </c>
      <c r="BJ28" s="174">
        <v>0</v>
      </c>
      <c r="BK28" s="174">
        <v>0</v>
      </c>
      <c r="BL28" s="174">
        <v>0</v>
      </c>
      <c r="BM28" s="174">
        <v>0</v>
      </c>
      <c r="BN28" s="174">
        <v>0</v>
      </c>
      <c r="BO28" s="174">
        <v>0</v>
      </c>
      <c r="BP28" s="174">
        <v>0</v>
      </c>
      <c r="BQ28" s="241">
        <v>0</v>
      </c>
      <c r="BR28" s="174">
        <v>0</v>
      </c>
      <c r="BS28" s="174">
        <v>0</v>
      </c>
      <c r="BT28" s="174">
        <v>0</v>
      </c>
      <c r="BU28" s="174">
        <v>0</v>
      </c>
      <c r="BV28" s="174">
        <v>0</v>
      </c>
      <c r="BW28" s="174">
        <v>0</v>
      </c>
      <c r="BX28" s="174">
        <v>0</v>
      </c>
      <c r="BY28" s="174">
        <v>0</v>
      </c>
      <c r="BZ28" s="174">
        <v>0</v>
      </c>
      <c r="CA28" s="174">
        <v>0</v>
      </c>
      <c r="CB28" s="174">
        <v>0</v>
      </c>
      <c r="CC28" s="174">
        <v>0</v>
      </c>
      <c r="CD28" s="174">
        <v>0</v>
      </c>
      <c r="CE28" s="174">
        <v>0</v>
      </c>
      <c r="CF28" s="174">
        <v>0</v>
      </c>
      <c r="CG28" s="174">
        <v>0</v>
      </c>
      <c r="CH28" s="174">
        <v>0</v>
      </c>
      <c r="CI28" s="174">
        <v>0</v>
      </c>
      <c r="CJ28" s="174">
        <v>0</v>
      </c>
      <c r="CK28" s="174">
        <v>0</v>
      </c>
      <c r="CL28" s="174">
        <v>0</v>
      </c>
      <c r="CM28" s="174">
        <v>0</v>
      </c>
      <c r="CN28" s="174">
        <v>0</v>
      </c>
      <c r="CO28" s="174">
        <v>0</v>
      </c>
      <c r="CP28" s="174">
        <v>0</v>
      </c>
      <c r="CQ28" s="174">
        <v>0</v>
      </c>
      <c r="CR28" s="324">
        <v>0</v>
      </c>
      <c r="CS28" s="174">
        <v>0</v>
      </c>
      <c r="CT28" s="174">
        <v>0</v>
      </c>
      <c r="CU28" s="174">
        <v>0</v>
      </c>
      <c r="CV28" s="174">
        <v>0</v>
      </c>
      <c r="CW28" s="174">
        <v>0</v>
      </c>
    </row>
    <row r="29" spans="1:101" s="14" customFormat="1" ht="13.15" hidden="1" customHeight="1" x14ac:dyDescent="0.25">
      <c r="A29" s="20"/>
      <c r="B29" s="15"/>
      <c r="C29" s="69" t="s">
        <v>7</v>
      </c>
      <c r="D29" s="67">
        <f>SUM(D24:D28)</f>
        <v>0</v>
      </c>
      <c r="E29" s="70">
        <f>SUMPRODUCT(E24:E28,$D24:$D28)</f>
        <v>0</v>
      </c>
      <c r="F29" s="70">
        <f>SUMPRODUCT(F24:F28,$D24:$D28)</f>
        <v>0</v>
      </c>
      <c r="G29" s="70">
        <f>SUMPRODUCT(G24:G28,$D24:$D28)</f>
        <v>0</v>
      </c>
      <c r="H29" s="34"/>
      <c r="I29" s="34"/>
      <c r="K29" s="67">
        <f t="shared" ref="K29:P29" si="32">SUM(K24:K28)</f>
        <v>40</v>
      </c>
      <c r="L29" s="67">
        <f t="shared" si="32"/>
        <v>40</v>
      </c>
      <c r="M29" s="67">
        <f t="shared" si="32"/>
        <v>41</v>
      </c>
      <c r="N29" s="67">
        <f t="shared" si="32"/>
        <v>41</v>
      </c>
      <c r="O29" s="67">
        <f t="shared" si="32"/>
        <v>41</v>
      </c>
      <c r="P29" s="67">
        <f t="shared" si="32"/>
        <v>41</v>
      </c>
      <c r="Q29" s="67">
        <f t="shared" ref="Q29:V29" si="33">SUM(Q24:Q28)</f>
        <v>40</v>
      </c>
      <c r="R29" s="67">
        <f t="shared" si="33"/>
        <v>40</v>
      </c>
      <c r="S29" s="67">
        <f t="shared" si="33"/>
        <v>38</v>
      </c>
      <c r="T29" s="67">
        <f t="shared" si="33"/>
        <v>36</v>
      </c>
      <c r="U29" s="67">
        <f t="shared" si="33"/>
        <v>37</v>
      </c>
      <c r="V29" s="67">
        <f t="shared" si="33"/>
        <v>36</v>
      </c>
      <c r="W29" s="67">
        <f t="shared" ref="W29:AB29" si="34">SUM(W24:W28)</f>
        <v>38</v>
      </c>
      <c r="X29" s="67">
        <f t="shared" si="34"/>
        <v>40</v>
      </c>
      <c r="Y29" s="67">
        <f t="shared" si="34"/>
        <v>40</v>
      </c>
      <c r="Z29" s="67">
        <f t="shared" si="34"/>
        <v>40</v>
      </c>
      <c r="AA29" s="67">
        <f t="shared" si="34"/>
        <v>41</v>
      </c>
      <c r="AB29" s="67">
        <f t="shared" si="34"/>
        <v>40</v>
      </c>
      <c r="AC29" s="67">
        <f t="shared" ref="AC29:AH29" si="35">SUM(AC24:AC28)</f>
        <v>41</v>
      </c>
      <c r="AD29" s="67">
        <f t="shared" si="35"/>
        <v>43</v>
      </c>
      <c r="AE29" s="67">
        <f t="shared" si="35"/>
        <v>42</v>
      </c>
      <c r="AF29" s="67">
        <f t="shared" si="35"/>
        <v>41</v>
      </c>
      <c r="AG29" s="67">
        <f t="shared" si="35"/>
        <v>42</v>
      </c>
      <c r="AH29" s="67">
        <f t="shared" si="35"/>
        <v>41</v>
      </c>
      <c r="AI29" s="67">
        <f t="shared" ref="AI29:AN29" si="36">SUM(AI24:AI28)</f>
        <v>18</v>
      </c>
      <c r="AJ29" s="67">
        <f t="shared" si="36"/>
        <v>18</v>
      </c>
      <c r="AK29" s="67">
        <f t="shared" si="36"/>
        <v>16</v>
      </c>
      <c r="AL29" s="67">
        <f t="shared" si="36"/>
        <v>15</v>
      </c>
      <c r="AM29" s="67">
        <f t="shared" si="36"/>
        <v>15</v>
      </c>
      <c r="AN29" s="67">
        <f t="shared" si="36"/>
        <v>14</v>
      </c>
      <c r="AO29" s="67">
        <f t="shared" ref="AO29:AU29" si="37">SUM(AO24:AO28)</f>
        <v>13</v>
      </c>
      <c r="AP29" s="67">
        <f t="shared" si="37"/>
        <v>14</v>
      </c>
      <c r="AQ29" s="67">
        <f t="shared" si="37"/>
        <v>14</v>
      </c>
      <c r="AR29" s="67">
        <f t="shared" si="37"/>
        <v>12</v>
      </c>
      <c r="AS29" s="67">
        <f t="shared" si="37"/>
        <v>12</v>
      </c>
      <c r="AT29" s="67">
        <f t="shared" si="37"/>
        <v>12</v>
      </c>
      <c r="AU29" s="67">
        <f t="shared" si="37"/>
        <v>0</v>
      </c>
      <c r="AV29" s="67">
        <f t="shared" ref="AV29:BA29" si="38">SUM(AV24:AV28)</f>
        <v>0</v>
      </c>
      <c r="AW29" s="67">
        <f t="shared" si="38"/>
        <v>0</v>
      </c>
      <c r="AX29" s="67">
        <f t="shared" si="38"/>
        <v>0</v>
      </c>
      <c r="AY29" s="67">
        <f t="shared" si="38"/>
        <v>0</v>
      </c>
      <c r="AZ29" s="67">
        <f t="shared" si="38"/>
        <v>0</v>
      </c>
      <c r="BA29" s="67">
        <f t="shared" si="38"/>
        <v>0</v>
      </c>
      <c r="BB29" s="67">
        <f t="shared" ref="BB29:BG29" si="39">SUM(BB24:BB28)</f>
        <v>0</v>
      </c>
      <c r="BC29" s="67">
        <f t="shared" si="39"/>
        <v>0</v>
      </c>
      <c r="BD29" s="67">
        <f t="shared" si="39"/>
        <v>0</v>
      </c>
      <c r="BE29" s="67">
        <f t="shared" si="39"/>
        <v>0</v>
      </c>
      <c r="BF29" s="67">
        <f t="shared" si="39"/>
        <v>0</v>
      </c>
      <c r="BG29" s="67">
        <f t="shared" si="39"/>
        <v>0</v>
      </c>
      <c r="BH29" s="67">
        <f t="shared" ref="BH29:BM29" si="40">SUM(BH24:BH28)</f>
        <v>0</v>
      </c>
      <c r="BI29" s="67">
        <f t="shared" si="40"/>
        <v>0</v>
      </c>
      <c r="BJ29" s="67">
        <f t="shared" si="40"/>
        <v>0</v>
      </c>
      <c r="BK29" s="67">
        <f t="shared" si="40"/>
        <v>0</v>
      </c>
      <c r="BL29" s="67">
        <f t="shared" si="40"/>
        <v>0</v>
      </c>
      <c r="BM29" s="67">
        <f t="shared" si="40"/>
        <v>0</v>
      </c>
      <c r="BN29" s="67">
        <f t="shared" ref="BN29:BS29" si="41">SUM(BN24:BN28)</f>
        <v>0</v>
      </c>
      <c r="BO29" s="67">
        <f t="shared" si="41"/>
        <v>0</v>
      </c>
      <c r="BP29" s="67">
        <f t="shared" si="41"/>
        <v>0</v>
      </c>
      <c r="BQ29" s="94">
        <f t="shared" si="41"/>
        <v>0</v>
      </c>
      <c r="BR29" s="67">
        <f t="shared" si="41"/>
        <v>0</v>
      </c>
      <c r="BS29" s="67">
        <f t="shared" si="41"/>
        <v>0</v>
      </c>
      <c r="BT29" s="67">
        <f t="shared" ref="BT29:BY29" si="42">SUM(BT24:BT28)</f>
        <v>0</v>
      </c>
      <c r="BU29" s="67">
        <f t="shared" si="42"/>
        <v>0</v>
      </c>
      <c r="BV29" s="67">
        <f t="shared" si="42"/>
        <v>0</v>
      </c>
      <c r="BW29" s="67">
        <f t="shared" si="42"/>
        <v>0</v>
      </c>
      <c r="BX29" s="67">
        <f t="shared" si="42"/>
        <v>0</v>
      </c>
      <c r="BY29" s="67">
        <f t="shared" si="42"/>
        <v>0</v>
      </c>
      <c r="BZ29" s="67">
        <f t="shared" ref="BZ29:CE29" si="43">SUM(BZ24:BZ28)</f>
        <v>0</v>
      </c>
      <c r="CA29" s="67">
        <f t="shared" si="43"/>
        <v>0</v>
      </c>
      <c r="CB29" s="67">
        <f t="shared" si="43"/>
        <v>0</v>
      </c>
      <c r="CC29" s="67">
        <f t="shared" si="43"/>
        <v>0</v>
      </c>
      <c r="CD29" s="67">
        <f t="shared" si="43"/>
        <v>0</v>
      </c>
      <c r="CE29" s="67">
        <f t="shared" si="43"/>
        <v>0</v>
      </c>
      <c r="CF29" s="67">
        <f t="shared" ref="CF29:CK29" si="44">SUM(CF24:CF28)</f>
        <v>0</v>
      </c>
      <c r="CG29" s="67">
        <f t="shared" si="44"/>
        <v>0</v>
      </c>
      <c r="CH29" s="67">
        <f t="shared" si="44"/>
        <v>0</v>
      </c>
      <c r="CI29" s="67">
        <f t="shared" si="44"/>
        <v>0</v>
      </c>
      <c r="CJ29" s="67">
        <f t="shared" si="44"/>
        <v>0</v>
      </c>
      <c r="CK29" s="67">
        <f t="shared" si="44"/>
        <v>0</v>
      </c>
      <c r="CL29" s="67">
        <f t="shared" ref="CL29:CQ29" si="45">SUM(CL24:CL28)</f>
        <v>0</v>
      </c>
      <c r="CM29" s="67">
        <f t="shared" si="45"/>
        <v>0</v>
      </c>
      <c r="CN29" s="67">
        <f t="shared" si="45"/>
        <v>0</v>
      </c>
      <c r="CO29" s="67">
        <f t="shared" si="45"/>
        <v>0</v>
      </c>
      <c r="CP29" s="67">
        <f t="shared" si="45"/>
        <v>0</v>
      </c>
      <c r="CQ29" s="67">
        <f t="shared" si="45"/>
        <v>0</v>
      </c>
      <c r="CR29" s="94">
        <v>0</v>
      </c>
      <c r="CS29" s="67">
        <f>SUM(CS24:CS28)</f>
        <v>0</v>
      </c>
      <c r="CT29" s="67">
        <f>SUM(CT24:CT28)</f>
        <v>0</v>
      </c>
      <c r="CU29" s="67">
        <f>SUM(CU24:CU28)</f>
        <v>0</v>
      </c>
      <c r="CV29" s="67">
        <f>SUM(CV24:CV28)</f>
        <v>0</v>
      </c>
      <c r="CW29" s="67">
        <f>SUM(CW24:CW28)</f>
        <v>0</v>
      </c>
    </row>
    <row r="30" spans="1:101" s="14" customFormat="1" ht="13.15" hidden="1" customHeight="1" x14ac:dyDescent="0.25">
      <c r="A30" s="20"/>
      <c r="B30" s="15"/>
      <c r="C30" s="12"/>
      <c r="D30" s="12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</row>
    <row r="31" spans="1:101" s="14" customFormat="1" ht="13.15" hidden="1" customHeight="1" x14ac:dyDescent="0.2">
      <c r="A31" s="64" t="s">
        <v>156</v>
      </c>
      <c r="B31" s="65" t="str">
        <f>B17</f>
        <v>1/1/25 - 12/31/25</v>
      </c>
      <c r="C31" s="66" t="s">
        <v>11</v>
      </c>
      <c r="D31" s="173">
        <v>0</v>
      </c>
      <c r="E31" s="150"/>
      <c r="F31" s="152"/>
      <c r="G31" s="152"/>
      <c r="H31" s="27"/>
      <c r="I31" s="27"/>
      <c r="K31" s="165">
        <v>5</v>
      </c>
      <c r="L31" s="165">
        <v>4</v>
      </c>
      <c r="M31" s="165">
        <v>4</v>
      </c>
      <c r="N31" s="165">
        <v>4</v>
      </c>
      <c r="O31" s="165">
        <v>4</v>
      </c>
      <c r="P31" s="165">
        <v>5</v>
      </c>
      <c r="Q31" s="165">
        <v>5</v>
      </c>
      <c r="R31" s="165">
        <v>4</v>
      </c>
      <c r="S31" s="165">
        <v>4</v>
      </c>
      <c r="T31" s="165">
        <v>4</v>
      </c>
      <c r="U31" s="165">
        <v>4</v>
      </c>
      <c r="V31" s="165">
        <v>5</v>
      </c>
      <c r="W31" s="165">
        <v>6</v>
      </c>
      <c r="X31" s="165">
        <v>7</v>
      </c>
      <c r="Y31" s="165">
        <v>7</v>
      </c>
      <c r="Z31" s="165">
        <v>6</v>
      </c>
      <c r="AA31" s="165">
        <v>6</v>
      </c>
      <c r="AB31" s="165">
        <v>5</v>
      </c>
      <c r="AC31" s="165">
        <v>5</v>
      </c>
      <c r="AD31" s="165">
        <v>5</v>
      </c>
      <c r="AE31" s="165">
        <v>5</v>
      </c>
      <c r="AF31" s="165">
        <v>4</v>
      </c>
      <c r="AG31" s="165">
        <v>4</v>
      </c>
      <c r="AH31" s="165">
        <v>4</v>
      </c>
      <c r="AI31" s="165">
        <v>0</v>
      </c>
      <c r="AJ31" s="165">
        <v>0</v>
      </c>
      <c r="AK31" s="165">
        <v>0</v>
      </c>
      <c r="AL31" s="165">
        <v>0</v>
      </c>
      <c r="AM31" s="165">
        <v>0</v>
      </c>
      <c r="AN31" s="165">
        <v>0</v>
      </c>
      <c r="AO31" s="165">
        <v>0</v>
      </c>
      <c r="AP31" s="165">
        <v>0</v>
      </c>
      <c r="AQ31" s="165">
        <v>0</v>
      </c>
      <c r="AR31" s="165">
        <v>0</v>
      </c>
      <c r="AS31" s="173">
        <v>0</v>
      </c>
      <c r="AT31" s="173">
        <v>0</v>
      </c>
      <c r="AU31" s="173">
        <v>0</v>
      </c>
      <c r="AV31" s="173">
        <v>0</v>
      </c>
      <c r="AW31" s="173">
        <v>0</v>
      </c>
      <c r="AX31" s="173">
        <v>0</v>
      </c>
      <c r="AY31" s="173">
        <v>0</v>
      </c>
      <c r="AZ31" s="173">
        <v>0</v>
      </c>
      <c r="BA31" s="173">
        <v>0</v>
      </c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>
        <v>0</v>
      </c>
      <c r="BH31" s="173">
        <v>0</v>
      </c>
      <c r="BI31" s="173">
        <v>0</v>
      </c>
      <c r="BJ31" s="173">
        <v>0</v>
      </c>
      <c r="BK31" s="173">
        <v>0</v>
      </c>
      <c r="BL31" s="173">
        <v>0</v>
      </c>
      <c r="BM31" s="173">
        <v>0</v>
      </c>
      <c r="BN31" s="173">
        <v>0</v>
      </c>
      <c r="BO31" s="173">
        <v>0</v>
      </c>
      <c r="BP31" s="173">
        <v>0</v>
      </c>
      <c r="BQ31" s="240">
        <v>0</v>
      </c>
      <c r="BR31" s="173">
        <v>0</v>
      </c>
      <c r="BS31" s="173">
        <v>0</v>
      </c>
      <c r="BT31" s="173">
        <v>0</v>
      </c>
      <c r="BU31" s="173">
        <v>0</v>
      </c>
      <c r="BV31" s="173">
        <v>0</v>
      </c>
      <c r="BW31" s="173">
        <v>0</v>
      </c>
      <c r="BX31" s="173">
        <v>0</v>
      </c>
      <c r="BY31" s="173">
        <v>0</v>
      </c>
      <c r="BZ31" s="173">
        <v>0</v>
      </c>
      <c r="CA31" s="173">
        <v>0</v>
      </c>
      <c r="CB31" s="173">
        <v>0</v>
      </c>
      <c r="CC31" s="173">
        <v>0</v>
      </c>
      <c r="CD31" s="173">
        <v>0</v>
      </c>
      <c r="CE31" s="173">
        <v>0</v>
      </c>
      <c r="CF31" s="173">
        <v>0</v>
      </c>
      <c r="CG31" s="173">
        <v>0</v>
      </c>
      <c r="CH31" s="173">
        <v>0</v>
      </c>
      <c r="CI31" s="173">
        <v>0</v>
      </c>
      <c r="CJ31" s="173">
        <v>0</v>
      </c>
      <c r="CK31" s="173">
        <v>0</v>
      </c>
      <c r="CL31" s="173">
        <v>0</v>
      </c>
      <c r="CM31" s="173">
        <v>0</v>
      </c>
      <c r="CN31" s="173">
        <v>0</v>
      </c>
      <c r="CO31" s="173">
        <v>0</v>
      </c>
      <c r="CP31" s="173">
        <v>0</v>
      </c>
      <c r="CQ31" s="173">
        <v>0</v>
      </c>
      <c r="CR31" s="323">
        <v>0</v>
      </c>
      <c r="CS31" s="173">
        <v>0</v>
      </c>
      <c r="CT31" s="173">
        <v>0</v>
      </c>
      <c r="CU31" s="173">
        <v>0</v>
      </c>
      <c r="CV31" s="173">
        <v>0</v>
      </c>
      <c r="CW31" s="173">
        <v>0</v>
      </c>
    </row>
    <row r="32" spans="1:101" s="14" customFormat="1" ht="13.15" hidden="1" customHeight="1" x14ac:dyDescent="0.2">
      <c r="A32" s="22"/>
      <c r="B32" s="15"/>
      <c r="C32" s="66" t="s">
        <v>18</v>
      </c>
      <c r="D32" s="173">
        <v>0</v>
      </c>
      <c r="E32" s="150"/>
      <c r="F32" s="152"/>
      <c r="G32" s="152"/>
      <c r="H32" s="27"/>
      <c r="I32" s="27"/>
      <c r="K32" s="165">
        <v>1</v>
      </c>
      <c r="L32" s="165">
        <v>1</v>
      </c>
      <c r="M32" s="165">
        <v>1</v>
      </c>
      <c r="N32" s="165">
        <v>1</v>
      </c>
      <c r="O32" s="165">
        <v>0</v>
      </c>
      <c r="P32" s="165">
        <v>1</v>
      </c>
      <c r="Q32" s="165">
        <v>1</v>
      </c>
      <c r="R32" s="165">
        <v>1</v>
      </c>
      <c r="S32" s="165">
        <v>1</v>
      </c>
      <c r="T32" s="165">
        <v>1</v>
      </c>
      <c r="U32" s="165">
        <v>1</v>
      </c>
      <c r="V32" s="165">
        <v>1</v>
      </c>
      <c r="W32" s="165">
        <v>1</v>
      </c>
      <c r="X32" s="165">
        <v>1</v>
      </c>
      <c r="Y32" s="165">
        <v>1</v>
      </c>
      <c r="Z32" s="165">
        <v>1</v>
      </c>
      <c r="AA32" s="165">
        <v>1</v>
      </c>
      <c r="AB32" s="165">
        <v>1</v>
      </c>
      <c r="AC32" s="165">
        <v>1</v>
      </c>
      <c r="AD32" s="165">
        <v>1</v>
      </c>
      <c r="AE32" s="165">
        <v>1</v>
      </c>
      <c r="AF32" s="165">
        <v>1</v>
      </c>
      <c r="AG32" s="165">
        <v>1</v>
      </c>
      <c r="AH32" s="165">
        <v>1</v>
      </c>
      <c r="AI32" s="165">
        <v>0</v>
      </c>
      <c r="AJ32" s="165">
        <v>0</v>
      </c>
      <c r="AK32" s="165">
        <v>0</v>
      </c>
      <c r="AL32" s="165">
        <v>0</v>
      </c>
      <c r="AM32" s="165">
        <v>0</v>
      </c>
      <c r="AN32" s="165">
        <v>0</v>
      </c>
      <c r="AO32" s="165">
        <v>0</v>
      </c>
      <c r="AP32" s="165">
        <v>0</v>
      </c>
      <c r="AQ32" s="165">
        <v>0</v>
      </c>
      <c r="AR32" s="165">
        <v>0</v>
      </c>
      <c r="AS32" s="173">
        <v>0</v>
      </c>
      <c r="AT32" s="173">
        <v>0</v>
      </c>
      <c r="AU32" s="173">
        <v>0</v>
      </c>
      <c r="AV32" s="173">
        <v>0</v>
      </c>
      <c r="AW32" s="173">
        <v>0</v>
      </c>
      <c r="AX32" s="173">
        <v>0</v>
      </c>
      <c r="AY32" s="173">
        <v>0</v>
      </c>
      <c r="AZ32" s="173">
        <v>0</v>
      </c>
      <c r="BA32" s="173">
        <v>0</v>
      </c>
      <c r="BB32" s="173">
        <v>0</v>
      </c>
      <c r="BC32" s="173">
        <v>0</v>
      </c>
      <c r="BD32" s="173">
        <v>0</v>
      </c>
      <c r="BE32" s="173">
        <v>0</v>
      </c>
      <c r="BF32" s="173">
        <v>0</v>
      </c>
      <c r="BG32" s="173">
        <v>0</v>
      </c>
      <c r="BH32" s="173">
        <v>0</v>
      </c>
      <c r="BI32" s="173">
        <v>0</v>
      </c>
      <c r="BJ32" s="173">
        <v>0</v>
      </c>
      <c r="BK32" s="173">
        <v>0</v>
      </c>
      <c r="BL32" s="173">
        <v>0</v>
      </c>
      <c r="BM32" s="173">
        <v>0</v>
      </c>
      <c r="BN32" s="173">
        <v>0</v>
      </c>
      <c r="BO32" s="173">
        <v>0</v>
      </c>
      <c r="BP32" s="173">
        <v>0</v>
      </c>
      <c r="BQ32" s="240">
        <v>0</v>
      </c>
      <c r="BR32" s="173">
        <v>0</v>
      </c>
      <c r="BS32" s="173">
        <v>0</v>
      </c>
      <c r="BT32" s="173">
        <v>0</v>
      </c>
      <c r="BU32" s="173">
        <v>0</v>
      </c>
      <c r="BV32" s="173">
        <v>0</v>
      </c>
      <c r="BW32" s="173">
        <v>0</v>
      </c>
      <c r="BX32" s="173">
        <v>0</v>
      </c>
      <c r="BY32" s="173">
        <v>0</v>
      </c>
      <c r="BZ32" s="173">
        <v>0</v>
      </c>
      <c r="CA32" s="173">
        <v>0</v>
      </c>
      <c r="CB32" s="173">
        <v>0</v>
      </c>
      <c r="CC32" s="173">
        <v>0</v>
      </c>
      <c r="CD32" s="173">
        <v>0</v>
      </c>
      <c r="CE32" s="173">
        <v>0</v>
      </c>
      <c r="CF32" s="173">
        <v>0</v>
      </c>
      <c r="CG32" s="173">
        <v>0</v>
      </c>
      <c r="CH32" s="173">
        <v>0</v>
      </c>
      <c r="CI32" s="173">
        <v>0</v>
      </c>
      <c r="CJ32" s="173">
        <v>0</v>
      </c>
      <c r="CK32" s="173">
        <v>0</v>
      </c>
      <c r="CL32" s="173">
        <v>0</v>
      </c>
      <c r="CM32" s="173">
        <v>0</v>
      </c>
      <c r="CN32" s="173">
        <v>0</v>
      </c>
      <c r="CO32" s="173">
        <v>0</v>
      </c>
      <c r="CP32" s="173">
        <v>0</v>
      </c>
      <c r="CQ32" s="173">
        <v>0</v>
      </c>
      <c r="CR32" s="323">
        <v>0</v>
      </c>
      <c r="CS32" s="173">
        <v>0</v>
      </c>
      <c r="CT32" s="173">
        <v>0</v>
      </c>
      <c r="CU32" s="173">
        <v>0</v>
      </c>
      <c r="CV32" s="173">
        <v>0</v>
      </c>
      <c r="CW32" s="173">
        <v>0</v>
      </c>
    </row>
    <row r="33" spans="1:101" s="14" customFormat="1" ht="13.15" hidden="1" customHeight="1" x14ac:dyDescent="0.2">
      <c r="A33" s="22"/>
      <c r="B33" s="15"/>
      <c r="C33" s="66" t="s">
        <v>20</v>
      </c>
      <c r="D33" s="173">
        <v>0</v>
      </c>
      <c r="E33" s="157"/>
      <c r="F33" s="154"/>
      <c r="G33" s="158"/>
      <c r="H33" s="264"/>
      <c r="I33" s="264"/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  <c r="R33" s="165">
        <v>0</v>
      </c>
      <c r="S33" s="165">
        <v>0</v>
      </c>
      <c r="T33" s="165">
        <v>0</v>
      </c>
      <c r="U33" s="165">
        <v>0</v>
      </c>
      <c r="V33" s="165">
        <v>0</v>
      </c>
      <c r="W33" s="165">
        <v>0</v>
      </c>
      <c r="X33" s="165">
        <v>0</v>
      </c>
      <c r="Y33" s="165">
        <v>0</v>
      </c>
      <c r="Z33" s="165">
        <v>0</v>
      </c>
      <c r="AA33" s="165">
        <v>0</v>
      </c>
      <c r="AB33" s="165">
        <v>0</v>
      </c>
      <c r="AC33" s="165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73">
        <v>0</v>
      </c>
      <c r="AT33" s="173">
        <v>0</v>
      </c>
      <c r="AU33" s="173">
        <v>0</v>
      </c>
      <c r="AV33" s="173">
        <v>0</v>
      </c>
      <c r="AW33" s="173">
        <v>0</v>
      </c>
      <c r="AX33" s="173">
        <v>0</v>
      </c>
      <c r="AY33" s="173">
        <v>0</v>
      </c>
      <c r="AZ33" s="173">
        <v>0</v>
      </c>
      <c r="BA33" s="173">
        <v>0</v>
      </c>
      <c r="BB33" s="173">
        <v>0</v>
      </c>
      <c r="BC33" s="173">
        <v>0</v>
      </c>
      <c r="BD33" s="173">
        <v>0</v>
      </c>
      <c r="BE33" s="173">
        <v>0</v>
      </c>
      <c r="BF33" s="173">
        <v>0</v>
      </c>
      <c r="BG33" s="173">
        <v>0</v>
      </c>
      <c r="BH33" s="173">
        <v>0</v>
      </c>
      <c r="BI33" s="173">
        <v>0</v>
      </c>
      <c r="BJ33" s="173">
        <v>0</v>
      </c>
      <c r="BK33" s="173">
        <v>0</v>
      </c>
      <c r="BL33" s="173">
        <v>0</v>
      </c>
      <c r="BM33" s="173">
        <v>0</v>
      </c>
      <c r="BN33" s="173">
        <v>0</v>
      </c>
      <c r="BO33" s="173">
        <v>0</v>
      </c>
      <c r="BP33" s="173">
        <v>0</v>
      </c>
      <c r="BQ33" s="240">
        <v>0</v>
      </c>
      <c r="BR33" s="173">
        <v>0</v>
      </c>
      <c r="BS33" s="173">
        <v>0</v>
      </c>
      <c r="BT33" s="173">
        <v>0</v>
      </c>
      <c r="BU33" s="173">
        <v>0</v>
      </c>
      <c r="BV33" s="173">
        <v>0</v>
      </c>
      <c r="BW33" s="173">
        <v>0</v>
      </c>
      <c r="BX33" s="173">
        <v>0</v>
      </c>
      <c r="BY33" s="173">
        <v>0</v>
      </c>
      <c r="BZ33" s="173">
        <v>0</v>
      </c>
      <c r="CA33" s="173">
        <v>0</v>
      </c>
      <c r="CB33" s="173">
        <v>0</v>
      </c>
      <c r="CC33" s="173">
        <v>0</v>
      </c>
      <c r="CD33" s="173">
        <v>0</v>
      </c>
      <c r="CE33" s="173">
        <v>0</v>
      </c>
      <c r="CF33" s="173">
        <v>0</v>
      </c>
      <c r="CG33" s="173">
        <v>0</v>
      </c>
      <c r="CH33" s="173">
        <v>0</v>
      </c>
      <c r="CI33" s="173">
        <v>0</v>
      </c>
      <c r="CJ33" s="173">
        <v>0</v>
      </c>
      <c r="CK33" s="173">
        <v>0</v>
      </c>
      <c r="CL33" s="173">
        <v>0</v>
      </c>
      <c r="CM33" s="173">
        <v>0</v>
      </c>
      <c r="CN33" s="173">
        <v>0</v>
      </c>
      <c r="CO33" s="173">
        <v>0</v>
      </c>
      <c r="CP33" s="173">
        <v>0</v>
      </c>
      <c r="CQ33" s="173">
        <v>0</v>
      </c>
      <c r="CR33" s="323">
        <v>0</v>
      </c>
      <c r="CS33" s="173">
        <v>0</v>
      </c>
      <c r="CT33" s="173">
        <v>0</v>
      </c>
      <c r="CU33" s="173">
        <v>0</v>
      </c>
      <c r="CV33" s="173">
        <v>0</v>
      </c>
      <c r="CW33" s="173">
        <v>0</v>
      </c>
    </row>
    <row r="34" spans="1:101" s="14" customFormat="1" ht="13.15" hidden="1" customHeight="1" x14ac:dyDescent="0.2">
      <c r="A34" s="22"/>
      <c r="B34" s="15"/>
      <c r="C34" s="66" t="s">
        <v>21</v>
      </c>
      <c r="D34" s="173">
        <v>0</v>
      </c>
      <c r="E34" s="157"/>
      <c r="F34" s="154"/>
      <c r="G34" s="158"/>
      <c r="H34" s="264"/>
      <c r="I34" s="264"/>
      <c r="K34" s="165">
        <v>1</v>
      </c>
      <c r="L34" s="165">
        <v>1</v>
      </c>
      <c r="M34" s="165">
        <v>0</v>
      </c>
      <c r="N34" s="165">
        <v>0</v>
      </c>
      <c r="O34" s="165">
        <v>0</v>
      </c>
      <c r="P34" s="165">
        <v>0</v>
      </c>
      <c r="Q34" s="165">
        <v>0</v>
      </c>
      <c r="R34" s="165">
        <v>0</v>
      </c>
      <c r="S34" s="165">
        <v>0</v>
      </c>
      <c r="T34" s="165">
        <v>0</v>
      </c>
      <c r="U34" s="165">
        <v>0</v>
      </c>
      <c r="V34" s="165">
        <v>0</v>
      </c>
      <c r="W34" s="165">
        <v>1</v>
      </c>
      <c r="X34" s="165">
        <v>1</v>
      </c>
      <c r="Y34" s="165">
        <v>1</v>
      </c>
      <c r="Z34" s="165">
        <v>0</v>
      </c>
      <c r="AA34" s="165">
        <v>0</v>
      </c>
      <c r="AB34" s="165">
        <v>0</v>
      </c>
      <c r="AC34" s="165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73">
        <v>0</v>
      </c>
      <c r="AT34" s="173">
        <v>0</v>
      </c>
      <c r="AU34" s="173">
        <v>0</v>
      </c>
      <c r="AV34" s="173">
        <v>0</v>
      </c>
      <c r="AW34" s="173">
        <v>0</v>
      </c>
      <c r="AX34" s="173">
        <v>0</v>
      </c>
      <c r="AY34" s="173">
        <v>0</v>
      </c>
      <c r="AZ34" s="173">
        <v>0</v>
      </c>
      <c r="BA34" s="173">
        <v>0</v>
      </c>
      <c r="BB34" s="173">
        <v>0</v>
      </c>
      <c r="BC34" s="173">
        <v>0</v>
      </c>
      <c r="BD34" s="173">
        <v>0</v>
      </c>
      <c r="BE34" s="173">
        <v>0</v>
      </c>
      <c r="BF34" s="173">
        <v>0</v>
      </c>
      <c r="BG34" s="173">
        <v>0</v>
      </c>
      <c r="BH34" s="173">
        <v>0</v>
      </c>
      <c r="BI34" s="173">
        <v>0</v>
      </c>
      <c r="BJ34" s="173">
        <v>0</v>
      </c>
      <c r="BK34" s="173">
        <v>0</v>
      </c>
      <c r="BL34" s="173">
        <v>0</v>
      </c>
      <c r="BM34" s="173">
        <v>0</v>
      </c>
      <c r="BN34" s="173">
        <v>0</v>
      </c>
      <c r="BO34" s="173">
        <v>0</v>
      </c>
      <c r="BP34" s="173">
        <v>0</v>
      </c>
      <c r="BQ34" s="240">
        <v>0</v>
      </c>
      <c r="BR34" s="173">
        <v>0</v>
      </c>
      <c r="BS34" s="173">
        <v>0</v>
      </c>
      <c r="BT34" s="173">
        <v>0</v>
      </c>
      <c r="BU34" s="173">
        <v>0</v>
      </c>
      <c r="BV34" s="173">
        <v>0</v>
      </c>
      <c r="BW34" s="173">
        <v>0</v>
      </c>
      <c r="BX34" s="173">
        <v>0</v>
      </c>
      <c r="BY34" s="173">
        <v>0</v>
      </c>
      <c r="BZ34" s="173">
        <v>0</v>
      </c>
      <c r="CA34" s="173">
        <v>0</v>
      </c>
      <c r="CB34" s="173">
        <v>0</v>
      </c>
      <c r="CC34" s="173">
        <v>0</v>
      </c>
      <c r="CD34" s="173">
        <v>0</v>
      </c>
      <c r="CE34" s="173">
        <v>0</v>
      </c>
      <c r="CF34" s="173">
        <v>0</v>
      </c>
      <c r="CG34" s="173">
        <v>0</v>
      </c>
      <c r="CH34" s="173">
        <v>0</v>
      </c>
      <c r="CI34" s="173">
        <v>0</v>
      </c>
      <c r="CJ34" s="173">
        <v>0</v>
      </c>
      <c r="CK34" s="173">
        <v>0</v>
      </c>
      <c r="CL34" s="173">
        <v>0</v>
      </c>
      <c r="CM34" s="173">
        <v>0</v>
      </c>
      <c r="CN34" s="173">
        <v>0</v>
      </c>
      <c r="CO34" s="173">
        <v>0</v>
      </c>
      <c r="CP34" s="173">
        <v>0</v>
      </c>
      <c r="CQ34" s="173">
        <v>0</v>
      </c>
      <c r="CR34" s="323">
        <v>0</v>
      </c>
      <c r="CS34" s="173">
        <v>0</v>
      </c>
      <c r="CT34" s="173">
        <v>0</v>
      </c>
      <c r="CU34" s="173">
        <v>0</v>
      </c>
      <c r="CV34" s="173">
        <v>0</v>
      </c>
      <c r="CW34" s="173">
        <v>0</v>
      </c>
    </row>
    <row r="35" spans="1:101" s="14" customFormat="1" ht="13.15" hidden="1" customHeight="1" x14ac:dyDescent="0.2">
      <c r="A35" s="20"/>
      <c r="B35" s="15"/>
      <c r="C35" s="66" t="s">
        <v>12</v>
      </c>
      <c r="D35" s="174">
        <v>0</v>
      </c>
      <c r="E35" s="151"/>
      <c r="F35" s="153"/>
      <c r="G35" s="153"/>
      <c r="H35" s="134"/>
      <c r="I35" s="134"/>
      <c r="J35" s="117"/>
      <c r="K35" s="166">
        <v>2</v>
      </c>
      <c r="L35" s="166">
        <v>2</v>
      </c>
      <c r="M35" s="166">
        <v>2</v>
      </c>
      <c r="N35" s="166">
        <v>2</v>
      </c>
      <c r="O35" s="166">
        <v>2</v>
      </c>
      <c r="P35" s="166">
        <v>1</v>
      </c>
      <c r="Q35" s="166">
        <v>1</v>
      </c>
      <c r="R35" s="166">
        <v>1</v>
      </c>
      <c r="S35" s="166">
        <v>1</v>
      </c>
      <c r="T35" s="166">
        <v>1</v>
      </c>
      <c r="U35" s="166">
        <v>1</v>
      </c>
      <c r="V35" s="166">
        <v>1</v>
      </c>
      <c r="W35" s="166">
        <v>0</v>
      </c>
      <c r="X35" s="166">
        <v>0</v>
      </c>
      <c r="Y35" s="166">
        <v>0</v>
      </c>
      <c r="Z35" s="166">
        <v>0</v>
      </c>
      <c r="AA35" s="166">
        <v>0</v>
      </c>
      <c r="AB35" s="166">
        <v>0</v>
      </c>
      <c r="AC35" s="166">
        <v>0</v>
      </c>
      <c r="AD35" s="166">
        <v>0</v>
      </c>
      <c r="AE35" s="166">
        <v>0</v>
      </c>
      <c r="AF35" s="166">
        <v>0</v>
      </c>
      <c r="AG35" s="166">
        <v>0</v>
      </c>
      <c r="AH35" s="166">
        <v>0</v>
      </c>
      <c r="AI35" s="166">
        <v>0</v>
      </c>
      <c r="AJ35" s="166">
        <v>0</v>
      </c>
      <c r="AK35" s="166">
        <v>0</v>
      </c>
      <c r="AL35" s="166">
        <v>0</v>
      </c>
      <c r="AM35" s="166">
        <v>0</v>
      </c>
      <c r="AN35" s="166">
        <v>0</v>
      </c>
      <c r="AO35" s="166">
        <v>0</v>
      </c>
      <c r="AP35" s="166">
        <v>0</v>
      </c>
      <c r="AQ35" s="166">
        <v>0</v>
      </c>
      <c r="AR35" s="166">
        <v>0</v>
      </c>
      <c r="AS35" s="174">
        <v>0</v>
      </c>
      <c r="AT35" s="174">
        <v>0</v>
      </c>
      <c r="AU35" s="174">
        <v>0</v>
      </c>
      <c r="AV35" s="174">
        <v>0</v>
      </c>
      <c r="AW35" s="174">
        <v>0</v>
      </c>
      <c r="AX35" s="174">
        <v>0</v>
      </c>
      <c r="AY35" s="174">
        <v>0</v>
      </c>
      <c r="AZ35" s="174">
        <v>0</v>
      </c>
      <c r="BA35" s="174">
        <v>0</v>
      </c>
      <c r="BB35" s="174">
        <v>0</v>
      </c>
      <c r="BC35" s="174">
        <v>0</v>
      </c>
      <c r="BD35" s="174">
        <v>0</v>
      </c>
      <c r="BE35" s="174">
        <v>0</v>
      </c>
      <c r="BF35" s="174">
        <v>0</v>
      </c>
      <c r="BG35" s="174">
        <v>0</v>
      </c>
      <c r="BH35" s="174">
        <v>0</v>
      </c>
      <c r="BI35" s="174">
        <v>0</v>
      </c>
      <c r="BJ35" s="174">
        <v>0</v>
      </c>
      <c r="BK35" s="174">
        <v>0</v>
      </c>
      <c r="BL35" s="174">
        <v>0</v>
      </c>
      <c r="BM35" s="174">
        <v>0</v>
      </c>
      <c r="BN35" s="174">
        <v>0</v>
      </c>
      <c r="BO35" s="174">
        <v>0</v>
      </c>
      <c r="BP35" s="174">
        <v>0</v>
      </c>
      <c r="BQ35" s="241">
        <v>0</v>
      </c>
      <c r="BR35" s="174">
        <v>0</v>
      </c>
      <c r="BS35" s="174">
        <v>0</v>
      </c>
      <c r="BT35" s="174">
        <v>0</v>
      </c>
      <c r="BU35" s="174">
        <v>0</v>
      </c>
      <c r="BV35" s="174">
        <v>0</v>
      </c>
      <c r="BW35" s="174">
        <v>0</v>
      </c>
      <c r="BX35" s="174">
        <v>0</v>
      </c>
      <c r="BY35" s="174">
        <v>0</v>
      </c>
      <c r="BZ35" s="174">
        <v>0</v>
      </c>
      <c r="CA35" s="174">
        <v>0</v>
      </c>
      <c r="CB35" s="174">
        <v>0</v>
      </c>
      <c r="CC35" s="174">
        <v>0</v>
      </c>
      <c r="CD35" s="174">
        <v>0</v>
      </c>
      <c r="CE35" s="174">
        <v>0</v>
      </c>
      <c r="CF35" s="174">
        <v>0</v>
      </c>
      <c r="CG35" s="174">
        <v>0</v>
      </c>
      <c r="CH35" s="174">
        <v>0</v>
      </c>
      <c r="CI35" s="174">
        <v>0</v>
      </c>
      <c r="CJ35" s="174">
        <v>0</v>
      </c>
      <c r="CK35" s="174">
        <v>0</v>
      </c>
      <c r="CL35" s="174">
        <v>0</v>
      </c>
      <c r="CM35" s="174">
        <v>0</v>
      </c>
      <c r="CN35" s="174">
        <v>0</v>
      </c>
      <c r="CO35" s="174">
        <v>0</v>
      </c>
      <c r="CP35" s="174">
        <v>0</v>
      </c>
      <c r="CQ35" s="174">
        <v>0</v>
      </c>
      <c r="CR35" s="324">
        <v>0</v>
      </c>
      <c r="CS35" s="174">
        <v>0</v>
      </c>
      <c r="CT35" s="174">
        <v>0</v>
      </c>
      <c r="CU35" s="174">
        <v>0</v>
      </c>
      <c r="CV35" s="174">
        <v>0</v>
      </c>
      <c r="CW35" s="174">
        <v>0</v>
      </c>
    </row>
    <row r="36" spans="1:101" s="14" customFormat="1" ht="13.15" hidden="1" customHeight="1" x14ac:dyDescent="0.25">
      <c r="A36" s="20"/>
      <c r="B36" s="15"/>
      <c r="C36" s="69" t="s">
        <v>7</v>
      </c>
      <c r="D36" s="67">
        <f>SUM(D31:D35)</f>
        <v>0</v>
      </c>
      <c r="E36" s="70">
        <f>SUMPRODUCT(E31:E35,$D31:$D35)</f>
        <v>0</v>
      </c>
      <c r="F36" s="70">
        <f>SUMPRODUCT(F31:F35,$D31:$D35)</f>
        <v>0</v>
      </c>
      <c r="G36" s="70">
        <f>SUMPRODUCT(G31:G35,$D31:$D35)</f>
        <v>0</v>
      </c>
      <c r="H36" s="34"/>
      <c r="I36" s="34"/>
      <c r="K36" s="67">
        <f t="shared" ref="K36:P36" si="46">SUM(K31:K35)</f>
        <v>9</v>
      </c>
      <c r="L36" s="67">
        <f t="shared" si="46"/>
        <v>8</v>
      </c>
      <c r="M36" s="67">
        <f t="shared" si="46"/>
        <v>7</v>
      </c>
      <c r="N36" s="67">
        <f t="shared" si="46"/>
        <v>7</v>
      </c>
      <c r="O36" s="67">
        <f t="shared" si="46"/>
        <v>6</v>
      </c>
      <c r="P36" s="67">
        <f t="shared" si="46"/>
        <v>7</v>
      </c>
      <c r="Q36" s="67">
        <f t="shared" ref="Q36:V36" si="47">SUM(Q31:Q35)</f>
        <v>7</v>
      </c>
      <c r="R36" s="67">
        <f t="shared" si="47"/>
        <v>6</v>
      </c>
      <c r="S36" s="67">
        <f t="shared" si="47"/>
        <v>6</v>
      </c>
      <c r="T36" s="67">
        <f t="shared" si="47"/>
        <v>6</v>
      </c>
      <c r="U36" s="67">
        <f t="shared" si="47"/>
        <v>6</v>
      </c>
      <c r="V36" s="67">
        <f t="shared" si="47"/>
        <v>7</v>
      </c>
      <c r="W36" s="67">
        <f t="shared" ref="W36:AB36" si="48">SUM(W31:W35)</f>
        <v>8</v>
      </c>
      <c r="X36" s="67">
        <f t="shared" si="48"/>
        <v>9</v>
      </c>
      <c r="Y36" s="67">
        <f t="shared" si="48"/>
        <v>9</v>
      </c>
      <c r="Z36" s="67">
        <f t="shared" si="48"/>
        <v>7</v>
      </c>
      <c r="AA36" s="67">
        <f t="shared" si="48"/>
        <v>7</v>
      </c>
      <c r="AB36" s="67">
        <f t="shared" si="48"/>
        <v>6</v>
      </c>
      <c r="AC36" s="67">
        <f t="shared" ref="AC36:AH36" si="49">SUM(AC31:AC35)</f>
        <v>6</v>
      </c>
      <c r="AD36" s="67">
        <f t="shared" si="49"/>
        <v>6</v>
      </c>
      <c r="AE36" s="67">
        <f t="shared" si="49"/>
        <v>6</v>
      </c>
      <c r="AF36" s="67">
        <f t="shared" si="49"/>
        <v>5</v>
      </c>
      <c r="AG36" s="67">
        <f t="shared" si="49"/>
        <v>5</v>
      </c>
      <c r="AH36" s="67">
        <f t="shared" si="49"/>
        <v>5</v>
      </c>
      <c r="AI36" s="67">
        <f t="shared" ref="AI36:AN36" si="50">SUM(AI31:AI35)</f>
        <v>0</v>
      </c>
      <c r="AJ36" s="67">
        <f t="shared" si="50"/>
        <v>0</v>
      </c>
      <c r="AK36" s="67">
        <f t="shared" si="50"/>
        <v>0</v>
      </c>
      <c r="AL36" s="67">
        <f t="shared" si="50"/>
        <v>0</v>
      </c>
      <c r="AM36" s="67">
        <f t="shared" si="50"/>
        <v>0</v>
      </c>
      <c r="AN36" s="67">
        <f t="shared" si="50"/>
        <v>0</v>
      </c>
      <c r="AO36" s="67">
        <f t="shared" ref="AO36:AU36" si="51">SUM(AO31:AO35)</f>
        <v>0</v>
      </c>
      <c r="AP36" s="67">
        <f t="shared" si="51"/>
        <v>0</v>
      </c>
      <c r="AQ36" s="67">
        <f t="shared" si="51"/>
        <v>0</v>
      </c>
      <c r="AR36" s="67">
        <f t="shared" si="51"/>
        <v>0</v>
      </c>
      <c r="AS36" s="67">
        <f t="shared" si="51"/>
        <v>0</v>
      </c>
      <c r="AT36" s="67">
        <f t="shared" si="51"/>
        <v>0</v>
      </c>
      <c r="AU36" s="67">
        <f t="shared" si="51"/>
        <v>0</v>
      </c>
      <c r="AV36" s="67">
        <f t="shared" ref="AV36:BA36" si="52">SUM(AV31:AV35)</f>
        <v>0</v>
      </c>
      <c r="AW36" s="67">
        <f t="shared" si="52"/>
        <v>0</v>
      </c>
      <c r="AX36" s="67">
        <f t="shared" si="52"/>
        <v>0</v>
      </c>
      <c r="AY36" s="67">
        <f t="shared" si="52"/>
        <v>0</v>
      </c>
      <c r="AZ36" s="67">
        <f t="shared" si="52"/>
        <v>0</v>
      </c>
      <c r="BA36" s="67">
        <f t="shared" si="52"/>
        <v>0</v>
      </c>
      <c r="BB36" s="67">
        <f t="shared" ref="BB36:BG36" si="53">SUM(BB31:BB35)</f>
        <v>0</v>
      </c>
      <c r="BC36" s="67">
        <f t="shared" si="53"/>
        <v>0</v>
      </c>
      <c r="BD36" s="67">
        <f t="shared" si="53"/>
        <v>0</v>
      </c>
      <c r="BE36" s="67">
        <f t="shared" si="53"/>
        <v>0</v>
      </c>
      <c r="BF36" s="67">
        <f t="shared" si="53"/>
        <v>0</v>
      </c>
      <c r="BG36" s="67">
        <f t="shared" si="53"/>
        <v>0</v>
      </c>
      <c r="BH36" s="67">
        <f t="shared" ref="BH36:BM36" si="54">SUM(BH31:BH35)</f>
        <v>0</v>
      </c>
      <c r="BI36" s="67">
        <f t="shared" si="54"/>
        <v>0</v>
      </c>
      <c r="BJ36" s="67">
        <f t="shared" si="54"/>
        <v>0</v>
      </c>
      <c r="BK36" s="67">
        <f t="shared" si="54"/>
        <v>0</v>
      </c>
      <c r="BL36" s="67">
        <f t="shared" si="54"/>
        <v>0</v>
      </c>
      <c r="BM36" s="67">
        <f t="shared" si="54"/>
        <v>0</v>
      </c>
      <c r="BN36" s="67">
        <f t="shared" ref="BN36:BS36" si="55">SUM(BN31:BN35)</f>
        <v>0</v>
      </c>
      <c r="BO36" s="67">
        <f t="shared" si="55"/>
        <v>0</v>
      </c>
      <c r="BP36" s="67">
        <f t="shared" si="55"/>
        <v>0</v>
      </c>
      <c r="BQ36" s="94">
        <f t="shared" si="55"/>
        <v>0</v>
      </c>
      <c r="BR36" s="67">
        <f t="shared" si="55"/>
        <v>0</v>
      </c>
      <c r="BS36" s="67">
        <f t="shared" si="55"/>
        <v>0</v>
      </c>
      <c r="BT36" s="67">
        <f t="shared" ref="BT36:BY36" si="56">SUM(BT31:BT35)</f>
        <v>0</v>
      </c>
      <c r="BU36" s="67">
        <f t="shared" si="56"/>
        <v>0</v>
      </c>
      <c r="BV36" s="67">
        <f t="shared" si="56"/>
        <v>0</v>
      </c>
      <c r="BW36" s="67">
        <f t="shared" si="56"/>
        <v>0</v>
      </c>
      <c r="BX36" s="67">
        <f t="shared" si="56"/>
        <v>0</v>
      </c>
      <c r="BY36" s="67">
        <f t="shared" si="56"/>
        <v>0</v>
      </c>
      <c r="BZ36" s="67">
        <f t="shared" ref="BZ36:CE36" si="57">SUM(BZ31:BZ35)</f>
        <v>0</v>
      </c>
      <c r="CA36" s="67">
        <f t="shared" si="57"/>
        <v>0</v>
      </c>
      <c r="CB36" s="67">
        <f t="shared" si="57"/>
        <v>0</v>
      </c>
      <c r="CC36" s="67">
        <f t="shared" si="57"/>
        <v>0</v>
      </c>
      <c r="CD36" s="67">
        <f t="shared" si="57"/>
        <v>0</v>
      </c>
      <c r="CE36" s="67">
        <f t="shared" si="57"/>
        <v>0</v>
      </c>
      <c r="CF36" s="67">
        <f t="shared" ref="CF36:CK36" si="58">SUM(CF31:CF35)</f>
        <v>0</v>
      </c>
      <c r="CG36" s="67">
        <f t="shared" si="58"/>
        <v>0</v>
      </c>
      <c r="CH36" s="67">
        <f t="shared" si="58"/>
        <v>0</v>
      </c>
      <c r="CI36" s="67">
        <f t="shared" si="58"/>
        <v>0</v>
      </c>
      <c r="CJ36" s="67">
        <f t="shared" si="58"/>
        <v>0</v>
      </c>
      <c r="CK36" s="67">
        <f t="shared" si="58"/>
        <v>0</v>
      </c>
      <c r="CL36" s="67">
        <f t="shared" ref="CL36:CQ36" si="59">SUM(CL31:CL35)</f>
        <v>0</v>
      </c>
      <c r="CM36" s="67">
        <f t="shared" si="59"/>
        <v>0</v>
      </c>
      <c r="CN36" s="67">
        <f t="shared" si="59"/>
        <v>0</v>
      </c>
      <c r="CO36" s="67">
        <f t="shared" si="59"/>
        <v>0</v>
      </c>
      <c r="CP36" s="67">
        <f t="shared" si="59"/>
        <v>0</v>
      </c>
      <c r="CQ36" s="67">
        <f t="shared" si="59"/>
        <v>0</v>
      </c>
      <c r="CR36" s="94">
        <v>0</v>
      </c>
      <c r="CS36" s="67">
        <f>SUM(CS31:CS35)</f>
        <v>0</v>
      </c>
      <c r="CT36" s="67">
        <f>SUM(CT31:CT35)</f>
        <v>0</v>
      </c>
      <c r="CU36" s="67">
        <f>SUM(CU31:CU35)</f>
        <v>0</v>
      </c>
      <c r="CV36" s="67">
        <f>SUM(CV31:CV35)</f>
        <v>0</v>
      </c>
      <c r="CW36" s="67">
        <f>SUM(CW31:CW35)</f>
        <v>0</v>
      </c>
    </row>
    <row r="37" spans="1:101" s="14" customFormat="1" ht="13.15" hidden="1" customHeight="1" x14ac:dyDescent="0.25">
      <c r="A37" s="20"/>
      <c r="B37" s="15"/>
      <c r="C37" s="12"/>
      <c r="D37" s="12"/>
      <c r="E37" s="21"/>
      <c r="F37" s="21"/>
      <c r="G37" s="21"/>
      <c r="H37" s="135"/>
      <c r="I37" s="135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</row>
    <row r="38" spans="1:101" s="14" customFormat="1" ht="13.15" hidden="1" customHeight="1" x14ac:dyDescent="0.2">
      <c r="A38" s="64" t="s">
        <v>157</v>
      </c>
      <c r="B38" s="65" t="str">
        <f>B17</f>
        <v>1/1/25 - 12/31/25</v>
      </c>
      <c r="C38" s="66" t="s">
        <v>11</v>
      </c>
      <c r="D38" s="173">
        <v>0</v>
      </c>
      <c r="E38" s="150"/>
      <c r="F38" s="152"/>
      <c r="G38" s="152"/>
      <c r="H38" s="27"/>
      <c r="I38" s="27"/>
      <c r="K38" s="165">
        <v>4</v>
      </c>
      <c r="L38" s="165">
        <v>4</v>
      </c>
      <c r="M38" s="165">
        <v>3</v>
      </c>
      <c r="N38" s="165">
        <v>3</v>
      </c>
      <c r="O38" s="165">
        <v>3</v>
      </c>
      <c r="P38" s="165">
        <v>3</v>
      </c>
      <c r="Q38" s="165">
        <v>3</v>
      </c>
      <c r="R38" s="165">
        <v>3</v>
      </c>
      <c r="S38" s="165">
        <v>3</v>
      </c>
      <c r="T38" s="165">
        <v>3</v>
      </c>
      <c r="U38" s="165">
        <v>4</v>
      </c>
      <c r="V38" s="165">
        <v>4</v>
      </c>
      <c r="W38" s="165">
        <v>3</v>
      </c>
      <c r="X38" s="165">
        <v>3</v>
      </c>
      <c r="Y38" s="165">
        <v>4</v>
      </c>
      <c r="Z38" s="165">
        <v>4</v>
      </c>
      <c r="AA38" s="165">
        <v>4</v>
      </c>
      <c r="AB38" s="165">
        <v>3</v>
      </c>
      <c r="AC38" s="165">
        <v>3</v>
      </c>
      <c r="AD38" s="165">
        <v>3</v>
      </c>
      <c r="AE38" s="165">
        <v>3</v>
      </c>
      <c r="AF38" s="165">
        <v>3</v>
      </c>
      <c r="AG38" s="165">
        <v>3</v>
      </c>
      <c r="AH38" s="165">
        <v>3</v>
      </c>
      <c r="AI38" s="165">
        <v>1</v>
      </c>
      <c r="AJ38" s="165">
        <v>1</v>
      </c>
      <c r="AK38" s="165">
        <v>1</v>
      </c>
      <c r="AL38" s="165">
        <v>1</v>
      </c>
      <c r="AM38" s="165">
        <v>1</v>
      </c>
      <c r="AN38" s="165">
        <v>1</v>
      </c>
      <c r="AO38" s="165">
        <v>1</v>
      </c>
      <c r="AP38" s="165">
        <v>1</v>
      </c>
      <c r="AQ38" s="165">
        <v>1</v>
      </c>
      <c r="AR38" s="165">
        <v>1</v>
      </c>
      <c r="AS38" s="173">
        <v>1</v>
      </c>
      <c r="AT38" s="173">
        <v>1</v>
      </c>
      <c r="AU38" s="173">
        <v>0</v>
      </c>
      <c r="AV38" s="173">
        <v>0</v>
      </c>
      <c r="AW38" s="173">
        <v>0</v>
      </c>
      <c r="AX38" s="173">
        <v>0</v>
      </c>
      <c r="AY38" s="173">
        <v>0</v>
      </c>
      <c r="AZ38" s="173">
        <v>0</v>
      </c>
      <c r="BA38" s="173">
        <v>0</v>
      </c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>
        <v>0</v>
      </c>
      <c r="BH38" s="173">
        <v>0</v>
      </c>
      <c r="BI38" s="173">
        <v>0</v>
      </c>
      <c r="BJ38" s="173">
        <v>0</v>
      </c>
      <c r="BK38" s="173">
        <v>0</v>
      </c>
      <c r="BL38" s="173">
        <v>0</v>
      </c>
      <c r="BM38" s="173">
        <v>0</v>
      </c>
      <c r="BN38" s="173">
        <v>0</v>
      </c>
      <c r="BO38" s="173">
        <v>0</v>
      </c>
      <c r="BP38" s="173">
        <v>0</v>
      </c>
      <c r="BQ38" s="240">
        <v>0</v>
      </c>
      <c r="BR38" s="173">
        <v>0</v>
      </c>
      <c r="BS38" s="173">
        <v>0</v>
      </c>
      <c r="BT38" s="173">
        <v>0</v>
      </c>
      <c r="BU38" s="173">
        <v>0</v>
      </c>
      <c r="BV38" s="173">
        <v>0</v>
      </c>
      <c r="BW38" s="173">
        <v>0</v>
      </c>
      <c r="BX38" s="173">
        <v>0</v>
      </c>
      <c r="BY38" s="173">
        <v>0</v>
      </c>
      <c r="BZ38" s="173">
        <v>0</v>
      </c>
      <c r="CA38" s="173">
        <v>0</v>
      </c>
      <c r="CB38" s="173">
        <v>0</v>
      </c>
      <c r="CC38" s="173">
        <v>0</v>
      </c>
      <c r="CD38" s="173">
        <v>0</v>
      </c>
      <c r="CE38" s="173">
        <v>0</v>
      </c>
      <c r="CF38" s="173">
        <v>0</v>
      </c>
      <c r="CG38" s="173">
        <v>0</v>
      </c>
      <c r="CH38" s="173">
        <v>0</v>
      </c>
      <c r="CI38" s="173">
        <v>0</v>
      </c>
      <c r="CJ38" s="173">
        <v>0</v>
      </c>
      <c r="CK38" s="173">
        <v>0</v>
      </c>
      <c r="CL38" s="173">
        <v>0</v>
      </c>
      <c r="CM38" s="173">
        <v>0</v>
      </c>
      <c r="CN38" s="173">
        <v>0</v>
      </c>
      <c r="CO38" s="173">
        <v>0</v>
      </c>
      <c r="CP38" s="173">
        <v>0</v>
      </c>
      <c r="CQ38" s="173">
        <v>0</v>
      </c>
      <c r="CR38" s="323">
        <v>0</v>
      </c>
      <c r="CS38" s="173">
        <v>0</v>
      </c>
      <c r="CT38" s="173">
        <v>0</v>
      </c>
      <c r="CU38" s="173">
        <v>0</v>
      </c>
      <c r="CV38" s="173">
        <v>0</v>
      </c>
      <c r="CW38" s="173">
        <v>0</v>
      </c>
    </row>
    <row r="39" spans="1:101" s="14" customFormat="1" ht="13.15" hidden="1" customHeight="1" x14ac:dyDescent="0.2">
      <c r="A39" s="22"/>
      <c r="B39" s="15"/>
      <c r="C39" s="66" t="s">
        <v>18</v>
      </c>
      <c r="D39" s="173">
        <v>0</v>
      </c>
      <c r="E39" s="150"/>
      <c r="F39" s="152"/>
      <c r="G39" s="152"/>
      <c r="H39" s="27"/>
      <c r="I39" s="27"/>
      <c r="K39" s="165">
        <v>0</v>
      </c>
      <c r="L39" s="165">
        <v>0</v>
      </c>
      <c r="M39" s="165">
        <v>0</v>
      </c>
      <c r="N39" s="165">
        <v>0</v>
      </c>
      <c r="O39" s="165">
        <v>0</v>
      </c>
      <c r="P39" s="165">
        <v>0</v>
      </c>
      <c r="Q39" s="165">
        <v>0</v>
      </c>
      <c r="R39" s="165">
        <v>0</v>
      </c>
      <c r="S39" s="165">
        <v>0</v>
      </c>
      <c r="T39" s="165">
        <v>0</v>
      </c>
      <c r="U39" s="165">
        <v>0</v>
      </c>
      <c r="V39" s="165">
        <v>0</v>
      </c>
      <c r="W39" s="165">
        <v>0</v>
      </c>
      <c r="X39" s="165">
        <v>0</v>
      </c>
      <c r="Y39" s="165">
        <v>0</v>
      </c>
      <c r="Z39" s="165">
        <v>0</v>
      </c>
      <c r="AA39" s="165">
        <v>0</v>
      </c>
      <c r="AB39" s="165">
        <v>0</v>
      </c>
      <c r="AC39" s="165">
        <v>0</v>
      </c>
      <c r="AD39" s="165">
        <v>0</v>
      </c>
      <c r="AE39" s="165">
        <v>0</v>
      </c>
      <c r="AF39" s="165">
        <v>0</v>
      </c>
      <c r="AG39" s="165">
        <v>0</v>
      </c>
      <c r="AH39" s="165">
        <v>0</v>
      </c>
      <c r="AI39" s="165">
        <v>0</v>
      </c>
      <c r="AJ39" s="165">
        <v>0</v>
      </c>
      <c r="AK39" s="165">
        <v>0</v>
      </c>
      <c r="AL39" s="165">
        <v>0</v>
      </c>
      <c r="AM39" s="165">
        <v>0</v>
      </c>
      <c r="AN39" s="165">
        <v>0</v>
      </c>
      <c r="AO39" s="165">
        <v>0</v>
      </c>
      <c r="AP39" s="165">
        <v>0</v>
      </c>
      <c r="AQ39" s="165">
        <v>0</v>
      </c>
      <c r="AR39" s="165">
        <v>0</v>
      </c>
      <c r="AS39" s="173">
        <v>0</v>
      </c>
      <c r="AT39" s="173">
        <v>0</v>
      </c>
      <c r="AU39" s="173">
        <v>0</v>
      </c>
      <c r="AV39" s="173">
        <v>0</v>
      </c>
      <c r="AW39" s="173">
        <v>0</v>
      </c>
      <c r="AX39" s="173">
        <v>0</v>
      </c>
      <c r="AY39" s="173">
        <v>0</v>
      </c>
      <c r="AZ39" s="173">
        <v>0</v>
      </c>
      <c r="BA39" s="173">
        <v>0</v>
      </c>
      <c r="BB39" s="173">
        <v>0</v>
      </c>
      <c r="BC39" s="173">
        <v>0</v>
      </c>
      <c r="BD39" s="173">
        <v>0</v>
      </c>
      <c r="BE39" s="173">
        <v>0</v>
      </c>
      <c r="BF39" s="173">
        <v>0</v>
      </c>
      <c r="BG39" s="173">
        <v>0</v>
      </c>
      <c r="BH39" s="173">
        <v>0</v>
      </c>
      <c r="BI39" s="173">
        <v>0</v>
      </c>
      <c r="BJ39" s="173">
        <v>0</v>
      </c>
      <c r="BK39" s="173">
        <v>0</v>
      </c>
      <c r="BL39" s="173">
        <v>0</v>
      </c>
      <c r="BM39" s="173">
        <v>0</v>
      </c>
      <c r="BN39" s="173">
        <v>0</v>
      </c>
      <c r="BO39" s="173">
        <v>0</v>
      </c>
      <c r="BP39" s="173">
        <v>0</v>
      </c>
      <c r="BQ39" s="240">
        <v>0</v>
      </c>
      <c r="BR39" s="173">
        <v>0</v>
      </c>
      <c r="BS39" s="173">
        <v>0</v>
      </c>
      <c r="BT39" s="173">
        <v>0</v>
      </c>
      <c r="BU39" s="173">
        <v>0</v>
      </c>
      <c r="BV39" s="173">
        <v>0</v>
      </c>
      <c r="BW39" s="173">
        <v>0</v>
      </c>
      <c r="BX39" s="173">
        <v>0</v>
      </c>
      <c r="BY39" s="173">
        <v>0</v>
      </c>
      <c r="BZ39" s="173">
        <v>0</v>
      </c>
      <c r="CA39" s="173">
        <v>0</v>
      </c>
      <c r="CB39" s="173">
        <v>0</v>
      </c>
      <c r="CC39" s="173">
        <v>0</v>
      </c>
      <c r="CD39" s="173">
        <v>0</v>
      </c>
      <c r="CE39" s="173">
        <v>0</v>
      </c>
      <c r="CF39" s="173">
        <v>0</v>
      </c>
      <c r="CG39" s="173">
        <v>0</v>
      </c>
      <c r="CH39" s="173">
        <v>0</v>
      </c>
      <c r="CI39" s="173">
        <v>0</v>
      </c>
      <c r="CJ39" s="173">
        <v>0</v>
      </c>
      <c r="CK39" s="173">
        <v>0</v>
      </c>
      <c r="CL39" s="173">
        <v>0</v>
      </c>
      <c r="CM39" s="173">
        <v>0</v>
      </c>
      <c r="CN39" s="173">
        <v>0</v>
      </c>
      <c r="CO39" s="173">
        <v>0</v>
      </c>
      <c r="CP39" s="173">
        <v>0</v>
      </c>
      <c r="CQ39" s="173">
        <v>0</v>
      </c>
      <c r="CR39" s="323">
        <v>0</v>
      </c>
      <c r="CS39" s="173">
        <v>0</v>
      </c>
      <c r="CT39" s="173">
        <v>0</v>
      </c>
      <c r="CU39" s="173">
        <v>0</v>
      </c>
      <c r="CV39" s="173">
        <v>0</v>
      </c>
      <c r="CW39" s="173">
        <v>0</v>
      </c>
    </row>
    <row r="40" spans="1:101" s="14" customFormat="1" ht="13.15" hidden="1" customHeight="1" x14ac:dyDescent="0.2">
      <c r="A40" s="22"/>
      <c r="B40" s="15"/>
      <c r="C40" s="66" t="s">
        <v>20</v>
      </c>
      <c r="D40" s="173">
        <v>0</v>
      </c>
      <c r="E40" s="150"/>
      <c r="F40" s="152"/>
      <c r="G40" s="152"/>
      <c r="H40" s="27"/>
      <c r="I40" s="27"/>
      <c r="K40" s="165">
        <v>0</v>
      </c>
      <c r="L40" s="165">
        <v>0</v>
      </c>
      <c r="M40" s="165">
        <v>0</v>
      </c>
      <c r="N40" s="165">
        <v>0</v>
      </c>
      <c r="O40" s="165">
        <v>0</v>
      </c>
      <c r="P40" s="165">
        <v>0</v>
      </c>
      <c r="Q40" s="165">
        <v>0</v>
      </c>
      <c r="R40" s="165">
        <v>0</v>
      </c>
      <c r="S40" s="165">
        <v>0</v>
      </c>
      <c r="T40" s="165">
        <v>0</v>
      </c>
      <c r="U40" s="165">
        <v>0</v>
      </c>
      <c r="V40" s="165">
        <v>0</v>
      </c>
      <c r="W40" s="165">
        <v>1</v>
      </c>
      <c r="X40" s="165">
        <v>1</v>
      </c>
      <c r="Y40" s="165">
        <v>1</v>
      </c>
      <c r="Z40" s="165">
        <v>1</v>
      </c>
      <c r="AA40" s="165">
        <v>1</v>
      </c>
      <c r="AB40" s="165">
        <v>1</v>
      </c>
      <c r="AC40" s="165">
        <v>2</v>
      </c>
      <c r="AD40" s="165">
        <v>2</v>
      </c>
      <c r="AE40" s="165">
        <v>2</v>
      </c>
      <c r="AF40" s="165">
        <v>2</v>
      </c>
      <c r="AG40" s="165">
        <v>2</v>
      </c>
      <c r="AH40" s="165">
        <v>2</v>
      </c>
      <c r="AI40" s="165">
        <v>1</v>
      </c>
      <c r="AJ40" s="165">
        <v>1</v>
      </c>
      <c r="AK40" s="165">
        <v>1</v>
      </c>
      <c r="AL40" s="165">
        <v>1</v>
      </c>
      <c r="AM40" s="165">
        <v>1</v>
      </c>
      <c r="AN40" s="165">
        <v>1</v>
      </c>
      <c r="AO40" s="165">
        <v>1</v>
      </c>
      <c r="AP40" s="165">
        <v>1</v>
      </c>
      <c r="AQ40" s="165">
        <v>1</v>
      </c>
      <c r="AR40" s="165">
        <v>1</v>
      </c>
      <c r="AS40" s="173">
        <v>1</v>
      </c>
      <c r="AT40" s="173">
        <v>1</v>
      </c>
      <c r="AU40" s="173">
        <v>0</v>
      </c>
      <c r="AV40" s="173">
        <v>0</v>
      </c>
      <c r="AW40" s="173">
        <v>0</v>
      </c>
      <c r="AX40" s="173">
        <v>0</v>
      </c>
      <c r="AY40" s="173">
        <v>0</v>
      </c>
      <c r="AZ40" s="173">
        <v>0</v>
      </c>
      <c r="BA40" s="173">
        <v>0</v>
      </c>
      <c r="BB40" s="173">
        <v>0</v>
      </c>
      <c r="BC40" s="173">
        <v>0</v>
      </c>
      <c r="BD40" s="173">
        <v>0</v>
      </c>
      <c r="BE40" s="173">
        <v>0</v>
      </c>
      <c r="BF40" s="173">
        <v>0</v>
      </c>
      <c r="BG40" s="173">
        <v>0</v>
      </c>
      <c r="BH40" s="173">
        <v>0</v>
      </c>
      <c r="BI40" s="173">
        <v>0</v>
      </c>
      <c r="BJ40" s="173">
        <v>0</v>
      </c>
      <c r="BK40" s="173">
        <v>0</v>
      </c>
      <c r="BL40" s="173">
        <v>0</v>
      </c>
      <c r="BM40" s="173">
        <v>0</v>
      </c>
      <c r="BN40" s="173">
        <v>0</v>
      </c>
      <c r="BO40" s="173">
        <v>0</v>
      </c>
      <c r="BP40" s="173">
        <v>0</v>
      </c>
      <c r="BQ40" s="240">
        <v>0</v>
      </c>
      <c r="BR40" s="173">
        <v>0</v>
      </c>
      <c r="BS40" s="173">
        <v>0</v>
      </c>
      <c r="BT40" s="173">
        <v>0</v>
      </c>
      <c r="BU40" s="173">
        <v>0</v>
      </c>
      <c r="BV40" s="173">
        <v>0</v>
      </c>
      <c r="BW40" s="173">
        <v>0</v>
      </c>
      <c r="BX40" s="173">
        <v>0</v>
      </c>
      <c r="BY40" s="173">
        <v>0</v>
      </c>
      <c r="BZ40" s="173">
        <v>0</v>
      </c>
      <c r="CA40" s="173">
        <v>0</v>
      </c>
      <c r="CB40" s="173">
        <v>0</v>
      </c>
      <c r="CC40" s="173">
        <v>0</v>
      </c>
      <c r="CD40" s="173">
        <v>0</v>
      </c>
      <c r="CE40" s="173">
        <v>0</v>
      </c>
      <c r="CF40" s="173">
        <v>0</v>
      </c>
      <c r="CG40" s="173">
        <v>0</v>
      </c>
      <c r="CH40" s="173">
        <v>0</v>
      </c>
      <c r="CI40" s="173">
        <v>0</v>
      </c>
      <c r="CJ40" s="173">
        <v>0</v>
      </c>
      <c r="CK40" s="173">
        <v>0</v>
      </c>
      <c r="CL40" s="173">
        <v>0</v>
      </c>
      <c r="CM40" s="173">
        <v>0</v>
      </c>
      <c r="CN40" s="173">
        <v>0</v>
      </c>
      <c r="CO40" s="173">
        <v>0</v>
      </c>
      <c r="CP40" s="173">
        <v>0</v>
      </c>
      <c r="CQ40" s="173">
        <v>0</v>
      </c>
      <c r="CR40" s="323">
        <v>0</v>
      </c>
      <c r="CS40" s="173">
        <v>0</v>
      </c>
      <c r="CT40" s="173">
        <v>0</v>
      </c>
      <c r="CU40" s="173">
        <v>0</v>
      </c>
      <c r="CV40" s="173">
        <v>0</v>
      </c>
      <c r="CW40" s="173">
        <v>0</v>
      </c>
    </row>
    <row r="41" spans="1:101" s="14" customFormat="1" ht="13.15" hidden="1" customHeight="1" x14ac:dyDescent="0.2">
      <c r="A41" s="22"/>
      <c r="B41" s="15"/>
      <c r="C41" s="66" t="s">
        <v>21</v>
      </c>
      <c r="D41" s="173">
        <v>0</v>
      </c>
      <c r="E41" s="150"/>
      <c r="F41" s="152"/>
      <c r="G41" s="152"/>
      <c r="H41" s="27"/>
      <c r="I41" s="27"/>
      <c r="J41" s="117"/>
      <c r="K41" s="165">
        <v>2</v>
      </c>
      <c r="L41" s="165">
        <v>2</v>
      </c>
      <c r="M41" s="165">
        <v>2</v>
      </c>
      <c r="N41" s="165">
        <v>2</v>
      </c>
      <c r="O41" s="165">
        <v>2</v>
      </c>
      <c r="P41" s="165">
        <v>2</v>
      </c>
      <c r="Q41" s="165">
        <v>2</v>
      </c>
      <c r="R41" s="165">
        <v>2</v>
      </c>
      <c r="S41" s="165">
        <v>2</v>
      </c>
      <c r="T41" s="165">
        <v>2</v>
      </c>
      <c r="U41" s="165">
        <v>2</v>
      </c>
      <c r="V41" s="165">
        <v>2</v>
      </c>
      <c r="W41" s="165">
        <v>1</v>
      </c>
      <c r="X41" s="165">
        <v>1</v>
      </c>
      <c r="Y41" s="165">
        <v>1</v>
      </c>
      <c r="Z41" s="165">
        <v>1</v>
      </c>
      <c r="AA41" s="165">
        <v>1</v>
      </c>
      <c r="AB41" s="165">
        <v>1</v>
      </c>
      <c r="AC41" s="165">
        <v>0</v>
      </c>
      <c r="AD41" s="165">
        <v>0</v>
      </c>
      <c r="AE41" s="165">
        <v>0</v>
      </c>
      <c r="AF41" s="165">
        <v>0</v>
      </c>
      <c r="AG41" s="165">
        <v>0</v>
      </c>
      <c r="AH41" s="165">
        <v>0</v>
      </c>
      <c r="AI41" s="165">
        <v>0</v>
      </c>
      <c r="AJ41" s="165">
        <v>0</v>
      </c>
      <c r="AK41" s="165">
        <v>0</v>
      </c>
      <c r="AL41" s="165">
        <v>0</v>
      </c>
      <c r="AM41" s="165">
        <v>0</v>
      </c>
      <c r="AN41" s="165">
        <v>0</v>
      </c>
      <c r="AO41" s="165">
        <v>0</v>
      </c>
      <c r="AP41" s="165">
        <v>0</v>
      </c>
      <c r="AQ41" s="165">
        <v>0</v>
      </c>
      <c r="AR41" s="165">
        <v>0</v>
      </c>
      <c r="AS41" s="173">
        <v>0</v>
      </c>
      <c r="AT41" s="173">
        <v>0</v>
      </c>
      <c r="AU41" s="173">
        <v>0</v>
      </c>
      <c r="AV41" s="173">
        <v>0</v>
      </c>
      <c r="AW41" s="173">
        <v>0</v>
      </c>
      <c r="AX41" s="173">
        <v>0</v>
      </c>
      <c r="AY41" s="173">
        <v>0</v>
      </c>
      <c r="AZ41" s="173">
        <v>0</v>
      </c>
      <c r="BA41" s="173">
        <v>0</v>
      </c>
      <c r="BB41" s="173">
        <v>0</v>
      </c>
      <c r="BC41" s="173">
        <v>0</v>
      </c>
      <c r="BD41" s="173">
        <v>0</v>
      </c>
      <c r="BE41" s="173">
        <v>0</v>
      </c>
      <c r="BF41" s="173">
        <v>0</v>
      </c>
      <c r="BG41" s="173">
        <v>0</v>
      </c>
      <c r="BH41" s="173">
        <v>0</v>
      </c>
      <c r="BI41" s="173">
        <v>0</v>
      </c>
      <c r="BJ41" s="173">
        <v>0</v>
      </c>
      <c r="BK41" s="173">
        <v>0</v>
      </c>
      <c r="BL41" s="173">
        <v>0</v>
      </c>
      <c r="BM41" s="173">
        <v>0</v>
      </c>
      <c r="BN41" s="173">
        <v>0</v>
      </c>
      <c r="BO41" s="173">
        <v>0</v>
      </c>
      <c r="BP41" s="173">
        <v>0</v>
      </c>
      <c r="BQ41" s="240">
        <v>0</v>
      </c>
      <c r="BR41" s="173">
        <v>0</v>
      </c>
      <c r="BS41" s="173">
        <v>0</v>
      </c>
      <c r="BT41" s="173">
        <v>0</v>
      </c>
      <c r="BU41" s="173">
        <v>0</v>
      </c>
      <c r="BV41" s="173">
        <v>0</v>
      </c>
      <c r="BW41" s="173">
        <v>0</v>
      </c>
      <c r="BX41" s="173">
        <v>0</v>
      </c>
      <c r="BY41" s="173">
        <v>0</v>
      </c>
      <c r="BZ41" s="173">
        <v>0</v>
      </c>
      <c r="CA41" s="173">
        <v>0</v>
      </c>
      <c r="CB41" s="173">
        <v>0</v>
      </c>
      <c r="CC41" s="173">
        <v>0</v>
      </c>
      <c r="CD41" s="173">
        <v>0</v>
      </c>
      <c r="CE41" s="173">
        <v>0</v>
      </c>
      <c r="CF41" s="173">
        <v>0</v>
      </c>
      <c r="CG41" s="173">
        <v>0</v>
      </c>
      <c r="CH41" s="173">
        <v>0</v>
      </c>
      <c r="CI41" s="173">
        <v>0</v>
      </c>
      <c r="CJ41" s="173">
        <v>0</v>
      </c>
      <c r="CK41" s="173">
        <v>0</v>
      </c>
      <c r="CL41" s="173">
        <v>0</v>
      </c>
      <c r="CM41" s="173">
        <v>0</v>
      </c>
      <c r="CN41" s="173">
        <v>0</v>
      </c>
      <c r="CO41" s="173">
        <v>0</v>
      </c>
      <c r="CP41" s="173">
        <v>0</v>
      </c>
      <c r="CQ41" s="173">
        <v>0</v>
      </c>
      <c r="CR41" s="323">
        <v>0</v>
      </c>
      <c r="CS41" s="173">
        <v>0</v>
      </c>
      <c r="CT41" s="173">
        <v>0</v>
      </c>
      <c r="CU41" s="173">
        <v>0</v>
      </c>
      <c r="CV41" s="173">
        <v>0</v>
      </c>
      <c r="CW41" s="173">
        <v>0</v>
      </c>
    </row>
    <row r="42" spans="1:101" s="14" customFormat="1" ht="13.15" hidden="1" customHeight="1" x14ac:dyDescent="0.2">
      <c r="A42" s="22"/>
      <c r="B42" s="15"/>
      <c r="C42" s="66" t="s">
        <v>12</v>
      </c>
      <c r="D42" s="173">
        <v>0</v>
      </c>
      <c r="E42" s="151"/>
      <c r="F42" s="153"/>
      <c r="G42" s="153"/>
      <c r="H42" s="134"/>
      <c r="I42" s="134"/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74">
        <v>0</v>
      </c>
      <c r="AT42" s="174">
        <v>0</v>
      </c>
      <c r="AU42" s="173">
        <v>0</v>
      </c>
      <c r="AV42" s="173">
        <v>0</v>
      </c>
      <c r="AW42" s="173">
        <v>0</v>
      </c>
      <c r="AX42" s="173">
        <v>0</v>
      </c>
      <c r="AY42" s="173">
        <v>0</v>
      </c>
      <c r="AZ42" s="173">
        <v>0</v>
      </c>
      <c r="BA42" s="173">
        <v>0</v>
      </c>
      <c r="BB42" s="173">
        <v>0</v>
      </c>
      <c r="BC42" s="173">
        <v>0</v>
      </c>
      <c r="BD42" s="173">
        <v>0</v>
      </c>
      <c r="BE42" s="173">
        <v>0</v>
      </c>
      <c r="BF42" s="173">
        <v>0</v>
      </c>
      <c r="BG42" s="173">
        <v>0</v>
      </c>
      <c r="BH42" s="173">
        <v>0</v>
      </c>
      <c r="BI42" s="173">
        <v>0</v>
      </c>
      <c r="BJ42" s="173">
        <v>0</v>
      </c>
      <c r="BK42" s="173">
        <v>0</v>
      </c>
      <c r="BL42" s="173">
        <v>0</v>
      </c>
      <c r="BM42" s="173">
        <v>0</v>
      </c>
      <c r="BN42" s="173">
        <v>0</v>
      </c>
      <c r="BO42" s="173">
        <v>0</v>
      </c>
      <c r="BP42" s="173">
        <v>0</v>
      </c>
      <c r="BQ42" s="240">
        <v>0</v>
      </c>
      <c r="BR42" s="173">
        <v>0</v>
      </c>
      <c r="BS42" s="173">
        <v>0</v>
      </c>
      <c r="BT42" s="173">
        <v>0</v>
      </c>
      <c r="BU42" s="173">
        <v>0</v>
      </c>
      <c r="BV42" s="173">
        <v>0</v>
      </c>
      <c r="BW42" s="173">
        <v>0</v>
      </c>
      <c r="BX42" s="173">
        <v>0</v>
      </c>
      <c r="BY42" s="173">
        <v>0</v>
      </c>
      <c r="BZ42" s="173">
        <v>0</v>
      </c>
      <c r="CA42" s="173">
        <v>0</v>
      </c>
      <c r="CB42" s="173">
        <v>0</v>
      </c>
      <c r="CC42" s="173">
        <v>0</v>
      </c>
      <c r="CD42" s="173">
        <v>0</v>
      </c>
      <c r="CE42" s="173">
        <v>0</v>
      </c>
      <c r="CF42" s="173">
        <v>0</v>
      </c>
      <c r="CG42" s="173">
        <v>0</v>
      </c>
      <c r="CH42" s="173">
        <v>0</v>
      </c>
      <c r="CI42" s="173">
        <v>0</v>
      </c>
      <c r="CJ42" s="173">
        <v>0</v>
      </c>
      <c r="CK42" s="173">
        <v>0</v>
      </c>
      <c r="CL42" s="173">
        <v>0</v>
      </c>
      <c r="CM42" s="173">
        <v>0</v>
      </c>
      <c r="CN42" s="173">
        <v>0</v>
      </c>
      <c r="CO42" s="173">
        <v>0</v>
      </c>
      <c r="CP42" s="173">
        <v>0</v>
      </c>
      <c r="CQ42" s="173">
        <v>0</v>
      </c>
      <c r="CR42" s="323">
        <v>0</v>
      </c>
      <c r="CS42" s="173">
        <v>0</v>
      </c>
      <c r="CT42" s="173">
        <v>0</v>
      </c>
      <c r="CU42" s="173">
        <v>0</v>
      </c>
      <c r="CV42" s="173">
        <v>0</v>
      </c>
      <c r="CW42" s="173">
        <v>0</v>
      </c>
    </row>
    <row r="43" spans="1:101" s="14" customFormat="1" ht="13.15" hidden="1" customHeight="1" x14ac:dyDescent="0.25">
      <c r="A43" s="20"/>
      <c r="B43" s="15"/>
      <c r="C43" s="69" t="s">
        <v>7</v>
      </c>
      <c r="D43" s="67">
        <f>SUM(D38:D42)</f>
        <v>0</v>
      </c>
      <c r="E43" s="70">
        <f>SUMPRODUCT(E38:E42,$D38:$D42)</f>
        <v>0</v>
      </c>
      <c r="F43" s="70">
        <f>SUMPRODUCT(F38:F42,$D38:$D42)</f>
        <v>0</v>
      </c>
      <c r="G43" s="70">
        <f>SUMPRODUCT(G38:G42,$D38:$D42)</f>
        <v>0</v>
      </c>
      <c r="H43" s="34"/>
      <c r="I43" s="34"/>
      <c r="K43" s="67">
        <f t="shared" ref="K43:P43" si="60">SUM(K38:K42)</f>
        <v>6</v>
      </c>
      <c r="L43" s="67">
        <f t="shared" si="60"/>
        <v>6</v>
      </c>
      <c r="M43" s="67">
        <f t="shared" si="60"/>
        <v>5</v>
      </c>
      <c r="N43" s="67">
        <f t="shared" si="60"/>
        <v>5</v>
      </c>
      <c r="O43" s="67">
        <f t="shared" si="60"/>
        <v>5</v>
      </c>
      <c r="P43" s="67">
        <f t="shared" si="60"/>
        <v>5</v>
      </c>
      <c r="Q43" s="67">
        <f t="shared" ref="Q43:V43" si="61">SUM(Q38:Q42)</f>
        <v>5</v>
      </c>
      <c r="R43" s="67">
        <f t="shared" si="61"/>
        <v>5</v>
      </c>
      <c r="S43" s="67">
        <f t="shared" si="61"/>
        <v>5</v>
      </c>
      <c r="T43" s="67">
        <f t="shared" si="61"/>
        <v>5</v>
      </c>
      <c r="U43" s="67">
        <f t="shared" si="61"/>
        <v>6</v>
      </c>
      <c r="V43" s="67">
        <f t="shared" si="61"/>
        <v>6</v>
      </c>
      <c r="W43" s="67">
        <f t="shared" ref="W43:AB43" si="62">SUM(W38:W42)</f>
        <v>5</v>
      </c>
      <c r="X43" s="67">
        <f t="shared" si="62"/>
        <v>5</v>
      </c>
      <c r="Y43" s="67">
        <f t="shared" si="62"/>
        <v>6</v>
      </c>
      <c r="Z43" s="67">
        <f t="shared" si="62"/>
        <v>6</v>
      </c>
      <c r="AA43" s="67">
        <f t="shared" si="62"/>
        <v>6</v>
      </c>
      <c r="AB43" s="67">
        <f t="shared" si="62"/>
        <v>5</v>
      </c>
      <c r="AC43" s="67">
        <f t="shared" ref="AC43:AH43" si="63">SUM(AC38:AC42)</f>
        <v>5</v>
      </c>
      <c r="AD43" s="67">
        <f t="shared" si="63"/>
        <v>5</v>
      </c>
      <c r="AE43" s="67">
        <f t="shared" si="63"/>
        <v>5</v>
      </c>
      <c r="AF43" s="67">
        <f t="shared" si="63"/>
        <v>5</v>
      </c>
      <c r="AG43" s="67">
        <f t="shared" si="63"/>
        <v>5</v>
      </c>
      <c r="AH43" s="67">
        <f t="shared" si="63"/>
        <v>5</v>
      </c>
      <c r="AI43" s="67">
        <f t="shared" ref="AI43:AN43" si="64">SUM(AI38:AI42)</f>
        <v>2</v>
      </c>
      <c r="AJ43" s="67">
        <f t="shared" si="64"/>
        <v>2</v>
      </c>
      <c r="AK43" s="67">
        <f t="shared" si="64"/>
        <v>2</v>
      </c>
      <c r="AL43" s="67">
        <f t="shared" si="64"/>
        <v>2</v>
      </c>
      <c r="AM43" s="67">
        <f t="shared" si="64"/>
        <v>2</v>
      </c>
      <c r="AN43" s="67">
        <f t="shared" si="64"/>
        <v>2</v>
      </c>
      <c r="AO43" s="67">
        <f t="shared" ref="AO43:AU43" si="65">SUM(AO38:AO42)</f>
        <v>2</v>
      </c>
      <c r="AP43" s="67">
        <f t="shared" si="65"/>
        <v>2</v>
      </c>
      <c r="AQ43" s="67">
        <f t="shared" si="65"/>
        <v>2</v>
      </c>
      <c r="AR43" s="67">
        <f t="shared" si="65"/>
        <v>2</v>
      </c>
      <c r="AS43" s="67">
        <f t="shared" si="65"/>
        <v>2</v>
      </c>
      <c r="AT43" s="67">
        <f t="shared" si="65"/>
        <v>2</v>
      </c>
      <c r="AU43" s="67">
        <f t="shared" si="65"/>
        <v>0</v>
      </c>
      <c r="AV43" s="67">
        <f t="shared" ref="AV43:BA43" si="66">SUM(AV38:AV42)</f>
        <v>0</v>
      </c>
      <c r="AW43" s="67">
        <f t="shared" si="66"/>
        <v>0</v>
      </c>
      <c r="AX43" s="67">
        <f t="shared" si="66"/>
        <v>0</v>
      </c>
      <c r="AY43" s="67">
        <f t="shared" si="66"/>
        <v>0</v>
      </c>
      <c r="AZ43" s="67">
        <f t="shared" si="66"/>
        <v>0</v>
      </c>
      <c r="BA43" s="67">
        <f t="shared" si="66"/>
        <v>0</v>
      </c>
      <c r="BB43" s="67">
        <f t="shared" ref="BB43:BG43" si="67">SUM(BB38:BB42)</f>
        <v>0</v>
      </c>
      <c r="BC43" s="67">
        <f t="shared" si="67"/>
        <v>0</v>
      </c>
      <c r="BD43" s="67">
        <f t="shared" si="67"/>
        <v>0</v>
      </c>
      <c r="BE43" s="67">
        <f t="shared" si="67"/>
        <v>0</v>
      </c>
      <c r="BF43" s="67">
        <f t="shared" si="67"/>
        <v>0</v>
      </c>
      <c r="BG43" s="67">
        <f t="shared" si="67"/>
        <v>0</v>
      </c>
      <c r="BH43" s="67">
        <f t="shared" ref="BH43:BM43" si="68">SUM(BH38:BH42)</f>
        <v>0</v>
      </c>
      <c r="BI43" s="67">
        <f t="shared" si="68"/>
        <v>0</v>
      </c>
      <c r="BJ43" s="67">
        <f t="shared" si="68"/>
        <v>0</v>
      </c>
      <c r="BK43" s="67">
        <f t="shared" si="68"/>
        <v>0</v>
      </c>
      <c r="BL43" s="67">
        <f t="shared" si="68"/>
        <v>0</v>
      </c>
      <c r="BM43" s="67">
        <f t="shared" si="68"/>
        <v>0</v>
      </c>
      <c r="BN43" s="67">
        <f t="shared" ref="BN43:BS43" si="69">SUM(BN38:BN42)</f>
        <v>0</v>
      </c>
      <c r="BO43" s="67">
        <f t="shared" si="69"/>
        <v>0</v>
      </c>
      <c r="BP43" s="67">
        <f t="shared" si="69"/>
        <v>0</v>
      </c>
      <c r="BQ43" s="94">
        <f t="shared" si="69"/>
        <v>0</v>
      </c>
      <c r="BR43" s="67">
        <f t="shared" si="69"/>
        <v>0</v>
      </c>
      <c r="BS43" s="67">
        <f t="shared" si="69"/>
        <v>0</v>
      </c>
      <c r="BT43" s="67">
        <f t="shared" ref="BT43:BY43" si="70">SUM(BT38:BT42)</f>
        <v>0</v>
      </c>
      <c r="BU43" s="67">
        <f t="shared" si="70"/>
        <v>0</v>
      </c>
      <c r="BV43" s="67">
        <f t="shared" si="70"/>
        <v>0</v>
      </c>
      <c r="BW43" s="67">
        <f t="shared" si="70"/>
        <v>0</v>
      </c>
      <c r="BX43" s="67">
        <f t="shared" si="70"/>
        <v>0</v>
      </c>
      <c r="BY43" s="67">
        <f t="shared" si="70"/>
        <v>0</v>
      </c>
      <c r="BZ43" s="67">
        <f t="shared" ref="BZ43:CE43" si="71">SUM(BZ38:BZ42)</f>
        <v>0</v>
      </c>
      <c r="CA43" s="67">
        <f t="shared" si="71"/>
        <v>0</v>
      </c>
      <c r="CB43" s="67">
        <f t="shared" si="71"/>
        <v>0</v>
      </c>
      <c r="CC43" s="67">
        <f t="shared" si="71"/>
        <v>0</v>
      </c>
      <c r="CD43" s="67">
        <f t="shared" si="71"/>
        <v>0</v>
      </c>
      <c r="CE43" s="67">
        <f t="shared" si="71"/>
        <v>0</v>
      </c>
      <c r="CF43" s="67">
        <f t="shared" ref="CF43:CK43" si="72">SUM(CF38:CF42)</f>
        <v>0</v>
      </c>
      <c r="CG43" s="67">
        <f t="shared" si="72"/>
        <v>0</v>
      </c>
      <c r="CH43" s="67">
        <f t="shared" si="72"/>
        <v>0</v>
      </c>
      <c r="CI43" s="67">
        <f t="shared" si="72"/>
        <v>0</v>
      </c>
      <c r="CJ43" s="67">
        <f t="shared" si="72"/>
        <v>0</v>
      </c>
      <c r="CK43" s="67">
        <f t="shared" si="72"/>
        <v>0</v>
      </c>
      <c r="CL43" s="67">
        <f t="shared" ref="CL43:CQ43" si="73">SUM(CL38:CL42)</f>
        <v>0</v>
      </c>
      <c r="CM43" s="67">
        <f t="shared" si="73"/>
        <v>0</v>
      </c>
      <c r="CN43" s="67">
        <f t="shared" si="73"/>
        <v>0</v>
      </c>
      <c r="CO43" s="67">
        <f t="shared" si="73"/>
        <v>0</v>
      </c>
      <c r="CP43" s="67">
        <f t="shared" si="73"/>
        <v>0</v>
      </c>
      <c r="CQ43" s="67">
        <f t="shared" si="73"/>
        <v>0</v>
      </c>
      <c r="CR43" s="94">
        <v>0</v>
      </c>
      <c r="CS43" s="67">
        <f>SUM(CS38:CS42)</f>
        <v>0</v>
      </c>
      <c r="CT43" s="67">
        <f>SUM(CT38:CT42)</f>
        <v>0</v>
      </c>
      <c r="CU43" s="67">
        <f>SUM(CU38:CU42)</f>
        <v>0</v>
      </c>
      <c r="CV43" s="67">
        <f>SUM(CV38:CV42)</f>
        <v>0</v>
      </c>
      <c r="CW43" s="67">
        <f>SUM(CW38:CW42)</f>
        <v>0</v>
      </c>
    </row>
    <row r="44" spans="1:101" s="14" customFormat="1" ht="13.15" hidden="1" customHeight="1" x14ac:dyDescent="0.25">
      <c r="A44" s="20"/>
      <c r="B44" s="15"/>
      <c r="C44" s="12"/>
      <c r="D44" s="12"/>
      <c r="E44" s="21"/>
      <c r="F44" s="21"/>
      <c r="G44" s="21"/>
      <c r="H44" s="135"/>
      <c r="I44" s="135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</row>
    <row r="45" spans="1:101" s="14" customFormat="1" ht="13.15" hidden="1" customHeight="1" x14ac:dyDescent="0.2">
      <c r="A45" s="64" t="s">
        <v>158</v>
      </c>
      <c r="B45" s="65" t="str">
        <f>B17</f>
        <v>1/1/25 - 12/31/25</v>
      </c>
      <c r="C45" s="66" t="s">
        <v>11</v>
      </c>
      <c r="D45" s="173">
        <v>0</v>
      </c>
      <c r="E45" s="150"/>
      <c r="F45" s="152"/>
      <c r="G45" s="152"/>
      <c r="H45" s="27"/>
      <c r="I45" s="27"/>
      <c r="K45" s="165">
        <v>9</v>
      </c>
      <c r="L45" s="165">
        <v>9</v>
      </c>
      <c r="M45" s="165">
        <v>9</v>
      </c>
      <c r="N45" s="165">
        <v>9</v>
      </c>
      <c r="O45" s="165">
        <v>9</v>
      </c>
      <c r="P45" s="165">
        <v>10</v>
      </c>
      <c r="Q45" s="165">
        <v>9</v>
      </c>
      <c r="R45" s="165">
        <v>10</v>
      </c>
      <c r="S45" s="165">
        <v>12</v>
      </c>
      <c r="T45" s="165">
        <v>12</v>
      </c>
      <c r="U45" s="165">
        <v>11</v>
      </c>
      <c r="V45" s="165">
        <v>10</v>
      </c>
      <c r="W45" s="165">
        <v>9</v>
      </c>
      <c r="X45" s="165">
        <v>9</v>
      </c>
      <c r="Y45" s="165">
        <v>8</v>
      </c>
      <c r="Z45" s="165">
        <v>8</v>
      </c>
      <c r="AA45" s="165">
        <v>8</v>
      </c>
      <c r="AB45" s="165">
        <v>8</v>
      </c>
      <c r="AC45" s="165">
        <v>8</v>
      </c>
      <c r="AD45" s="165">
        <v>8</v>
      </c>
      <c r="AE45" s="165">
        <v>8</v>
      </c>
      <c r="AF45" s="165">
        <v>8</v>
      </c>
      <c r="AG45" s="165">
        <v>8</v>
      </c>
      <c r="AH45" s="165">
        <v>8</v>
      </c>
      <c r="AI45" s="165">
        <v>4</v>
      </c>
      <c r="AJ45" s="165">
        <v>4</v>
      </c>
      <c r="AK45" s="165">
        <v>4</v>
      </c>
      <c r="AL45" s="165">
        <v>5</v>
      </c>
      <c r="AM45" s="165">
        <v>5</v>
      </c>
      <c r="AN45" s="165">
        <v>5</v>
      </c>
      <c r="AO45" s="165">
        <v>5</v>
      </c>
      <c r="AP45" s="165">
        <v>4</v>
      </c>
      <c r="AQ45" s="165">
        <v>4</v>
      </c>
      <c r="AR45" s="165">
        <v>4</v>
      </c>
      <c r="AS45" s="173">
        <v>4</v>
      </c>
      <c r="AT45" s="173">
        <v>4</v>
      </c>
      <c r="AU45" s="173">
        <v>0</v>
      </c>
      <c r="AV45" s="173">
        <v>0</v>
      </c>
      <c r="AW45" s="173">
        <v>0</v>
      </c>
      <c r="AX45" s="173">
        <v>0</v>
      </c>
      <c r="AY45" s="173">
        <v>0</v>
      </c>
      <c r="AZ45" s="173">
        <v>0</v>
      </c>
      <c r="BA45" s="173">
        <v>0</v>
      </c>
      <c r="BB45" s="173">
        <v>0</v>
      </c>
      <c r="BC45" s="173">
        <v>0</v>
      </c>
      <c r="BD45" s="173">
        <v>0</v>
      </c>
      <c r="BE45" s="173">
        <v>0</v>
      </c>
      <c r="BF45" s="173">
        <v>0</v>
      </c>
      <c r="BG45" s="173">
        <v>0</v>
      </c>
      <c r="BH45" s="173">
        <v>0</v>
      </c>
      <c r="BI45" s="173">
        <v>0</v>
      </c>
      <c r="BJ45" s="173">
        <v>0</v>
      </c>
      <c r="BK45" s="173">
        <v>0</v>
      </c>
      <c r="BL45" s="173">
        <v>0</v>
      </c>
      <c r="BM45" s="173">
        <v>0</v>
      </c>
      <c r="BN45" s="173">
        <v>0</v>
      </c>
      <c r="BO45" s="173">
        <v>0</v>
      </c>
      <c r="BP45" s="173">
        <v>0</v>
      </c>
      <c r="BQ45" s="240">
        <v>0</v>
      </c>
      <c r="BR45" s="173">
        <v>0</v>
      </c>
      <c r="BS45" s="173">
        <v>0</v>
      </c>
      <c r="BT45" s="173">
        <v>0</v>
      </c>
      <c r="BU45" s="173">
        <v>0</v>
      </c>
      <c r="BV45" s="173">
        <v>0</v>
      </c>
      <c r="BW45" s="173">
        <v>0</v>
      </c>
      <c r="BX45" s="173">
        <v>0</v>
      </c>
      <c r="BY45" s="173">
        <v>0</v>
      </c>
      <c r="BZ45" s="173">
        <v>0</v>
      </c>
      <c r="CA45" s="173">
        <v>0</v>
      </c>
      <c r="CB45" s="173">
        <v>0</v>
      </c>
      <c r="CC45" s="173">
        <v>0</v>
      </c>
      <c r="CD45" s="173">
        <v>0</v>
      </c>
      <c r="CE45" s="173">
        <v>0</v>
      </c>
      <c r="CF45" s="173">
        <v>0</v>
      </c>
      <c r="CG45" s="173">
        <v>0</v>
      </c>
      <c r="CH45" s="173">
        <v>0</v>
      </c>
      <c r="CI45" s="173">
        <v>0</v>
      </c>
      <c r="CJ45" s="173">
        <v>0</v>
      </c>
      <c r="CK45" s="173">
        <v>0</v>
      </c>
      <c r="CL45" s="173">
        <v>0</v>
      </c>
      <c r="CM45" s="173">
        <v>0</v>
      </c>
      <c r="CN45" s="173">
        <v>0</v>
      </c>
      <c r="CO45" s="173">
        <v>0</v>
      </c>
      <c r="CP45" s="173">
        <v>0</v>
      </c>
      <c r="CQ45" s="173">
        <v>0</v>
      </c>
      <c r="CR45" s="323">
        <v>0</v>
      </c>
      <c r="CS45" s="173">
        <v>0</v>
      </c>
      <c r="CT45" s="173">
        <v>0</v>
      </c>
      <c r="CU45" s="173">
        <v>0</v>
      </c>
      <c r="CV45" s="173">
        <v>0</v>
      </c>
      <c r="CW45" s="173">
        <v>0</v>
      </c>
    </row>
    <row r="46" spans="1:101" s="14" customFormat="1" ht="13.15" hidden="1" customHeight="1" x14ac:dyDescent="0.2">
      <c r="A46" s="22"/>
      <c r="B46" s="15"/>
      <c r="C46" s="66" t="s">
        <v>18</v>
      </c>
      <c r="D46" s="173">
        <v>0</v>
      </c>
      <c r="E46" s="150"/>
      <c r="F46" s="152"/>
      <c r="G46" s="152"/>
      <c r="H46" s="27"/>
      <c r="I46" s="27"/>
      <c r="K46" s="165">
        <v>3</v>
      </c>
      <c r="L46" s="165">
        <v>3</v>
      </c>
      <c r="M46" s="165">
        <v>3</v>
      </c>
      <c r="N46" s="165">
        <v>4</v>
      </c>
      <c r="O46" s="165">
        <v>4</v>
      </c>
      <c r="P46" s="165">
        <v>4</v>
      </c>
      <c r="Q46" s="165">
        <v>4</v>
      </c>
      <c r="R46" s="165">
        <v>4</v>
      </c>
      <c r="S46" s="165">
        <v>4</v>
      </c>
      <c r="T46" s="165">
        <v>4</v>
      </c>
      <c r="U46" s="165">
        <v>4</v>
      </c>
      <c r="V46" s="165">
        <v>4</v>
      </c>
      <c r="W46" s="165">
        <v>3</v>
      </c>
      <c r="X46" s="165">
        <v>3</v>
      </c>
      <c r="Y46" s="165">
        <v>3</v>
      </c>
      <c r="Z46" s="165">
        <v>3</v>
      </c>
      <c r="AA46" s="165">
        <v>3</v>
      </c>
      <c r="AB46" s="165">
        <v>3</v>
      </c>
      <c r="AC46" s="165">
        <v>3</v>
      </c>
      <c r="AD46" s="165">
        <v>3</v>
      </c>
      <c r="AE46" s="165">
        <v>3</v>
      </c>
      <c r="AF46" s="165">
        <v>3</v>
      </c>
      <c r="AG46" s="165">
        <v>3</v>
      </c>
      <c r="AH46" s="165">
        <v>3</v>
      </c>
      <c r="AI46" s="165">
        <v>2</v>
      </c>
      <c r="AJ46" s="165">
        <v>2</v>
      </c>
      <c r="AK46" s="165">
        <v>2</v>
      </c>
      <c r="AL46" s="165">
        <v>2</v>
      </c>
      <c r="AM46" s="165">
        <v>2</v>
      </c>
      <c r="AN46" s="165">
        <v>2</v>
      </c>
      <c r="AO46" s="165">
        <v>2</v>
      </c>
      <c r="AP46" s="165">
        <v>2</v>
      </c>
      <c r="AQ46" s="165">
        <v>2</v>
      </c>
      <c r="AR46" s="165">
        <v>2</v>
      </c>
      <c r="AS46" s="173">
        <v>2</v>
      </c>
      <c r="AT46" s="173">
        <v>2</v>
      </c>
      <c r="AU46" s="173">
        <v>0</v>
      </c>
      <c r="AV46" s="173">
        <v>0</v>
      </c>
      <c r="AW46" s="173">
        <v>0</v>
      </c>
      <c r="AX46" s="173">
        <v>0</v>
      </c>
      <c r="AY46" s="173">
        <v>0</v>
      </c>
      <c r="AZ46" s="173">
        <v>0</v>
      </c>
      <c r="BA46" s="173">
        <v>0</v>
      </c>
      <c r="BB46" s="173">
        <v>0</v>
      </c>
      <c r="BC46" s="173">
        <v>0</v>
      </c>
      <c r="BD46" s="173">
        <v>0</v>
      </c>
      <c r="BE46" s="173">
        <v>0</v>
      </c>
      <c r="BF46" s="173">
        <v>0</v>
      </c>
      <c r="BG46" s="173">
        <v>0</v>
      </c>
      <c r="BH46" s="173">
        <v>0</v>
      </c>
      <c r="BI46" s="173">
        <v>0</v>
      </c>
      <c r="BJ46" s="173">
        <v>0</v>
      </c>
      <c r="BK46" s="173">
        <v>0</v>
      </c>
      <c r="BL46" s="173">
        <v>0</v>
      </c>
      <c r="BM46" s="173">
        <v>0</v>
      </c>
      <c r="BN46" s="173">
        <v>0</v>
      </c>
      <c r="BO46" s="173">
        <v>0</v>
      </c>
      <c r="BP46" s="173">
        <v>0</v>
      </c>
      <c r="BQ46" s="240">
        <v>0</v>
      </c>
      <c r="BR46" s="173">
        <v>0</v>
      </c>
      <c r="BS46" s="173">
        <v>0</v>
      </c>
      <c r="BT46" s="173">
        <v>0</v>
      </c>
      <c r="BU46" s="173">
        <v>0</v>
      </c>
      <c r="BV46" s="173">
        <v>0</v>
      </c>
      <c r="BW46" s="173">
        <v>0</v>
      </c>
      <c r="BX46" s="173">
        <v>0</v>
      </c>
      <c r="BY46" s="173">
        <v>0</v>
      </c>
      <c r="BZ46" s="173">
        <v>0</v>
      </c>
      <c r="CA46" s="173">
        <v>0</v>
      </c>
      <c r="CB46" s="173">
        <v>0</v>
      </c>
      <c r="CC46" s="173">
        <v>0</v>
      </c>
      <c r="CD46" s="173">
        <v>0</v>
      </c>
      <c r="CE46" s="173">
        <v>0</v>
      </c>
      <c r="CF46" s="173">
        <v>0</v>
      </c>
      <c r="CG46" s="173">
        <v>0</v>
      </c>
      <c r="CH46" s="173">
        <v>0</v>
      </c>
      <c r="CI46" s="173">
        <v>0</v>
      </c>
      <c r="CJ46" s="173">
        <v>0</v>
      </c>
      <c r="CK46" s="173">
        <v>0</v>
      </c>
      <c r="CL46" s="173">
        <v>0</v>
      </c>
      <c r="CM46" s="173">
        <v>0</v>
      </c>
      <c r="CN46" s="173">
        <v>0</v>
      </c>
      <c r="CO46" s="173">
        <v>0</v>
      </c>
      <c r="CP46" s="173">
        <v>0</v>
      </c>
      <c r="CQ46" s="173">
        <v>0</v>
      </c>
      <c r="CR46" s="323">
        <v>0</v>
      </c>
      <c r="CS46" s="173">
        <v>0</v>
      </c>
      <c r="CT46" s="173">
        <v>0</v>
      </c>
      <c r="CU46" s="173">
        <v>0</v>
      </c>
      <c r="CV46" s="173">
        <v>0</v>
      </c>
      <c r="CW46" s="173">
        <v>0</v>
      </c>
    </row>
    <row r="47" spans="1:101" s="14" customFormat="1" ht="13.15" hidden="1" customHeight="1" x14ac:dyDescent="0.2">
      <c r="A47" s="22"/>
      <c r="B47" s="15"/>
      <c r="C47" s="66" t="s">
        <v>20</v>
      </c>
      <c r="D47" s="173">
        <v>0</v>
      </c>
      <c r="E47" s="150"/>
      <c r="F47" s="152"/>
      <c r="G47" s="152"/>
      <c r="H47" s="27"/>
      <c r="I47" s="27"/>
      <c r="K47" s="165">
        <v>0</v>
      </c>
      <c r="L47" s="165">
        <v>1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1</v>
      </c>
      <c r="AQ47" s="165">
        <v>1</v>
      </c>
      <c r="AR47" s="165">
        <v>1</v>
      </c>
      <c r="AS47" s="173">
        <v>1</v>
      </c>
      <c r="AT47" s="173">
        <v>1</v>
      </c>
      <c r="AU47" s="173">
        <v>0</v>
      </c>
      <c r="AV47" s="173">
        <v>0</v>
      </c>
      <c r="AW47" s="173">
        <v>0</v>
      </c>
      <c r="AX47" s="173">
        <v>0</v>
      </c>
      <c r="AY47" s="173">
        <v>0</v>
      </c>
      <c r="AZ47" s="173">
        <v>0</v>
      </c>
      <c r="BA47" s="173">
        <v>0</v>
      </c>
      <c r="BB47" s="173">
        <v>0</v>
      </c>
      <c r="BC47" s="173">
        <v>0</v>
      </c>
      <c r="BD47" s="173">
        <v>0</v>
      </c>
      <c r="BE47" s="173">
        <v>0</v>
      </c>
      <c r="BF47" s="173">
        <v>0</v>
      </c>
      <c r="BG47" s="173">
        <v>0</v>
      </c>
      <c r="BH47" s="173">
        <v>0</v>
      </c>
      <c r="BI47" s="173">
        <v>0</v>
      </c>
      <c r="BJ47" s="173">
        <v>0</v>
      </c>
      <c r="BK47" s="173">
        <v>0</v>
      </c>
      <c r="BL47" s="173">
        <v>0</v>
      </c>
      <c r="BM47" s="173">
        <v>0</v>
      </c>
      <c r="BN47" s="173">
        <v>0</v>
      </c>
      <c r="BO47" s="173">
        <v>0</v>
      </c>
      <c r="BP47" s="173">
        <v>0</v>
      </c>
      <c r="BQ47" s="240">
        <v>0</v>
      </c>
      <c r="BR47" s="173">
        <v>0</v>
      </c>
      <c r="BS47" s="173">
        <v>0</v>
      </c>
      <c r="BT47" s="173">
        <v>0</v>
      </c>
      <c r="BU47" s="173">
        <v>0</v>
      </c>
      <c r="BV47" s="173">
        <v>0</v>
      </c>
      <c r="BW47" s="173">
        <v>0</v>
      </c>
      <c r="BX47" s="173">
        <v>0</v>
      </c>
      <c r="BY47" s="173">
        <v>0</v>
      </c>
      <c r="BZ47" s="173">
        <v>0</v>
      </c>
      <c r="CA47" s="173">
        <v>0</v>
      </c>
      <c r="CB47" s="173">
        <v>0</v>
      </c>
      <c r="CC47" s="173">
        <v>0</v>
      </c>
      <c r="CD47" s="173">
        <v>0</v>
      </c>
      <c r="CE47" s="173">
        <v>0</v>
      </c>
      <c r="CF47" s="173">
        <v>0</v>
      </c>
      <c r="CG47" s="173">
        <v>0</v>
      </c>
      <c r="CH47" s="173">
        <v>0</v>
      </c>
      <c r="CI47" s="173">
        <v>0</v>
      </c>
      <c r="CJ47" s="173">
        <v>0</v>
      </c>
      <c r="CK47" s="173">
        <v>0</v>
      </c>
      <c r="CL47" s="173">
        <v>0</v>
      </c>
      <c r="CM47" s="173">
        <v>0</v>
      </c>
      <c r="CN47" s="173">
        <v>0</v>
      </c>
      <c r="CO47" s="173">
        <v>0</v>
      </c>
      <c r="CP47" s="173">
        <v>0</v>
      </c>
      <c r="CQ47" s="173">
        <v>0</v>
      </c>
      <c r="CR47" s="323">
        <v>0</v>
      </c>
      <c r="CS47" s="173">
        <v>0</v>
      </c>
      <c r="CT47" s="173">
        <v>0</v>
      </c>
      <c r="CU47" s="173">
        <v>0</v>
      </c>
      <c r="CV47" s="173">
        <v>0</v>
      </c>
      <c r="CW47" s="173">
        <v>0</v>
      </c>
    </row>
    <row r="48" spans="1:101" s="14" customFormat="1" ht="13.15" hidden="1" customHeight="1" x14ac:dyDescent="0.2">
      <c r="A48" s="22"/>
      <c r="B48" s="15"/>
      <c r="C48" s="66" t="s">
        <v>21</v>
      </c>
      <c r="D48" s="173">
        <v>0</v>
      </c>
      <c r="E48" s="150"/>
      <c r="F48" s="152"/>
      <c r="G48" s="152"/>
      <c r="H48" s="27"/>
      <c r="I48" s="27"/>
      <c r="K48" s="165">
        <v>0</v>
      </c>
      <c r="L48" s="165">
        <v>0</v>
      </c>
      <c r="M48" s="165">
        <v>0</v>
      </c>
      <c r="N48" s="165">
        <v>1</v>
      </c>
      <c r="O48" s="165">
        <v>1</v>
      </c>
      <c r="P48" s="165">
        <v>1</v>
      </c>
      <c r="Q48" s="165">
        <v>1</v>
      </c>
      <c r="R48" s="165">
        <v>1</v>
      </c>
      <c r="S48" s="165">
        <v>1</v>
      </c>
      <c r="T48" s="165">
        <v>1</v>
      </c>
      <c r="U48" s="165">
        <v>1</v>
      </c>
      <c r="V48" s="165">
        <v>1</v>
      </c>
      <c r="W48" s="165">
        <v>1</v>
      </c>
      <c r="X48" s="165">
        <v>1</v>
      </c>
      <c r="Y48" s="165">
        <v>1</v>
      </c>
      <c r="Z48" s="165">
        <v>1</v>
      </c>
      <c r="AA48" s="165">
        <v>1</v>
      </c>
      <c r="AB48" s="165">
        <v>1</v>
      </c>
      <c r="AC48" s="165">
        <v>1</v>
      </c>
      <c r="AD48" s="165">
        <v>1</v>
      </c>
      <c r="AE48" s="165">
        <v>1</v>
      </c>
      <c r="AF48" s="165">
        <v>1</v>
      </c>
      <c r="AG48" s="165">
        <v>1</v>
      </c>
      <c r="AH48" s="165">
        <v>1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73">
        <v>0</v>
      </c>
      <c r="AT48" s="173">
        <v>0</v>
      </c>
      <c r="AU48" s="173">
        <v>0</v>
      </c>
      <c r="AV48" s="173">
        <v>0</v>
      </c>
      <c r="AW48" s="173">
        <v>0</v>
      </c>
      <c r="AX48" s="173">
        <v>0</v>
      </c>
      <c r="AY48" s="173">
        <v>0</v>
      </c>
      <c r="AZ48" s="173">
        <v>0</v>
      </c>
      <c r="BA48" s="173">
        <v>0</v>
      </c>
      <c r="BB48" s="173">
        <v>0</v>
      </c>
      <c r="BC48" s="173">
        <v>0</v>
      </c>
      <c r="BD48" s="173">
        <v>0</v>
      </c>
      <c r="BE48" s="173">
        <v>0</v>
      </c>
      <c r="BF48" s="173">
        <v>0</v>
      </c>
      <c r="BG48" s="173">
        <v>0</v>
      </c>
      <c r="BH48" s="173">
        <v>0</v>
      </c>
      <c r="BI48" s="173">
        <v>0</v>
      </c>
      <c r="BJ48" s="173">
        <v>0</v>
      </c>
      <c r="BK48" s="173">
        <v>0</v>
      </c>
      <c r="BL48" s="173">
        <v>0</v>
      </c>
      <c r="BM48" s="173">
        <v>0</v>
      </c>
      <c r="BN48" s="173">
        <v>0</v>
      </c>
      <c r="BO48" s="173">
        <v>0</v>
      </c>
      <c r="BP48" s="173">
        <v>0</v>
      </c>
      <c r="BQ48" s="240">
        <v>0</v>
      </c>
      <c r="BR48" s="173">
        <v>0</v>
      </c>
      <c r="BS48" s="173">
        <v>0</v>
      </c>
      <c r="BT48" s="173">
        <v>0</v>
      </c>
      <c r="BU48" s="173">
        <v>0</v>
      </c>
      <c r="BV48" s="173">
        <v>0</v>
      </c>
      <c r="BW48" s="173">
        <v>0</v>
      </c>
      <c r="BX48" s="173">
        <v>0</v>
      </c>
      <c r="BY48" s="173">
        <v>0</v>
      </c>
      <c r="BZ48" s="173">
        <v>0</v>
      </c>
      <c r="CA48" s="173">
        <v>0</v>
      </c>
      <c r="CB48" s="173">
        <v>0</v>
      </c>
      <c r="CC48" s="173">
        <v>0</v>
      </c>
      <c r="CD48" s="173">
        <v>0</v>
      </c>
      <c r="CE48" s="173">
        <v>0</v>
      </c>
      <c r="CF48" s="173">
        <v>0</v>
      </c>
      <c r="CG48" s="173">
        <v>0</v>
      </c>
      <c r="CH48" s="173">
        <v>0</v>
      </c>
      <c r="CI48" s="173">
        <v>0</v>
      </c>
      <c r="CJ48" s="173">
        <v>0</v>
      </c>
      <c r="CK48" s="173">
        <v>0</v>
      </c>
      <c r="CL48" s="173">
        <v>0</v>
      </c>
      <c r="CM48" s="173">
        <v>0</v>
      </c>
      <c r="CN48" s="173">
        <v>0</v>
      </c>
      <c r="CO48" s="173">
        <v>0</v>
      </c>
      <c r="CP48" s="173">
        <v>0</v>
      </c>
      <c r="CQ48" s="173">
        <v>0</v>
      </c>
      <c r="CR48" s="323">
        <v>0</v>
      </c>
      <c r="CS48" s="173">
        <v>0</v>
      </c>
      <c r="CT48" s="173">
        <v>0</v>
      </c>
      <c r="CU48" s="173">
        <v>0</v>
      </c>
      <c r="CV48" s="173">
        <v>0</v>
      </c>
      <c r="CW48" s="173">
        <v>0</v>
      </c>
    </row>
    <row r="49" spans="1:101" s="14" customFormat="1" ht="13.15" hidden="1" customHeight="1" x14ac:dyDescent="0.2">
      <c r="A49" s="22"/>
      <c r="B49" s="15"/>
      <c r="C49" s="66" t="s">
        <v>12</v>
      </c>
      <c r="D49" s="173">
        <v>0</v>
      </c>
      <c r="E49" s="151"/>
      <c r="F49" s="153"/>
      <c r="G49" s="153"/>
      <c r="H49" s="134"/>
      <c r="I49" s="134"/>
      <c r="K49" s="166">
        <v>3</v>
      </c>
      <c r="L49" s="166">
        <v>3</v>
      </c>
      <c r="M49" s="166">
        <v>3</v>
      </c>
      <c r="N49" s="166">
        <v>2</v>
      </c>
      <c r="O49" s="166">
        <v>2</v>
      </c>
      <c r="P49" s="166">
        <v>2</v>
      </c>
      <c r="Q49" s="166">
        <v>2</v>
      </c>
      <c r="R49" s="166">
        <v>2</v>
      </c>
      <c r="S49" s="166">
        <v>2</v>
      </c>
      <c r="T49" s="166">
        <v>2</v>
      </c>
      <c r="U49" s="166">
        <v>2</v>
      </c>
      <c r="V49" s="166">
        <v>2</v>
      </c>
      <c r="W49" s="166">
        <v>3</v>
      </c>
      <c r="X49" s="166">
        <v>3</v>
      </c>
      <c r="Y49" s="166">
        <v>3</v>
      </c>
      <c r="Z49" s="166">
        <v>3</v>
      </c>
      <c r="AA49" s="166">
        <v>3</v>
      </c>
      <c r="AB49" s="166">
        <v>3</v>
      </c>
      <c r="AC49" s="166">
        <v>3</v>
      </c>
      <c r="AD49" s="166">
        <v>3</v>
      </c>
      <c r="AE49" s="166">
        <v>3</v>
      </c>
      <c r="AF49" s="166">
        <v>3</v>
      </c>
      <c r="AG49" s="166">
        <v>2</v>
      </c>
      <c r="AH49" s="166">
        <v>2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74">
        <v>0</v>
      </c>
      <c r="AT49" s="174">
        <v>0</v>
      </c>
      <c r="AU49" s="173">
        <v>0</v>
      </c>
      <c r="AV49" s="173">
        <v>0</v>
      </c>
      <c r="AW49" s="173">
        <v>0</v>
      </c>
      <c r="AX49" s="173">
        <v>0</v>
      </c>
      <c r="AY49" s="173">
        <v>0</v>
      </c>
      <c r="AZ49" s="173">
        <v>0</v>
      </c>
      <c r="BA49" s="173">
        <v>0</v>
      </c>
      <c r="BB49" s="173">
        <v>0</v>
      </c>
      <c r="BC49" s="173">
        <v>0</v>
      </c>
      <c r="BD49" s="173">
        <v>0</v>
      </c>
      <c r="BE49" s="173">
        <v>0</v>
      </c>
      <c r="BF49" s="173">
        <v>0</v>
      </c>
      <c r="BG49" s="173">
        <v>0</v>
      </c>
      <c r="BH49" s="173">
        <v>0</v>
      </c>
      <c r="BI49" s="173">
        <v>0</v>
      </c>
      <c r="BJ49" s="173">
        <v>0</v>
      </c>
      <c r="BK49" s="173">
        <v>0</v>
      </c>
      <c r="BL49" s="173">
        <v>0</v>
      </c>
      <c r="BM49" s="173">
        <v>0</v>
      </c>
      <c r="BN49" s="173">
        <v>0</v>
      </c>
      <c r="BO49" s="173">
        <v>0</v>
      </c>
      <c r="BP49" s="173">
        <v>0</v>
      </c>
      <c r="BQ49" s="240">
        <v>0</v>
      </c>
      <c r="BR49" s="173">
        <v>0</v>
      </c>
      <c r="BS49" s="173">
        <v>0</v>
      </c>
      <c r="BT49" s="173">
        <v>0</v>
      </c>
      <c r="BU49" s="173">
        <v>0</v>
      </c>
      <c r="BV49" s="173">
        <v>0</v>
      </c>
      <c r="BW49" s="173">
        <v>0</v>
      </c>
      <c r="BX49" s="173">
        <v>0</v>
      </c>
      <c r="BY49" s="173">
        <v>0</v>
      </c>
      <c r="BZ49" s="173">
        <v>0</v>
      </c>
      <c r="CA49" s="173">
        <v>0</v>
      </c>
      <c r="CB49" s="173">
        <v>0</v>
      </c>
      <c r="CC49" s="173">
        <v>0</v>
      </c>
      <c r="CD49" s="173">
        <v>0</v>
      </c>
      <c r="CE49" s="173">
        <v>0</v>
      </c>
      <c r="CF49" s="173">
        <v>0</v>
      </c>
      <c r="CG49" s="173">
        <v>0</v>
      </c>
      <c r="CH49" s="173">
        <v>0</v>
      </c>
      <c r="CI49" s="173">
        <v>0</v>
      </c>
      <c r="CJ49" s="173">
        <v>0</v>
      </c>
      <c r="CK49" s="173">
        <v>0</v>
      </c>
      <c r="CL49" s="173">
        <v>0</v>
      </c>
      <c r="CM49" s="173">
        <v>0</v>
      </c>
      <c r="CN49" s="173">
        <v>0</v>
      </c>
      <c r="CO49" s="173">
        <v>0</v>
      </c>
      <c r="CP49" s="173">
        <v>0</v>
      </c>
      <c r="CQ49" s="173">
        <v>0</v>
      </c>
      <c r="CR49" s="323">
        <v>0</v>
      </c>
      <c r="CS49" s="173">
        <v>0</v>
      </c>
      <c r="CT49" s="173">
        <v>0</v>
      </c>
      <c r="CU49" s="173">
        <v>0</v>
      </c>
      <c r="CV49" s="173">
        <v>0</v>
      </c>
      <c r="CW49" s="173">
        <v>0</v>
      </c>
    </row>
    <row r="50" spans="1:101" s="14" customFormat="1" ht="13.15" hidden="1" customHeight="1" x14ac:dyDescent="0.25">
      <c r="A50" s="20"/>
      <c r="B50" s="15"/>
      <c r="C50" s="69" t="s">
        <v>7</v>
      </c>
      <c r="D50" s="67">
        <f>SUM(D45:D49)</f>
        <v>0</v>
      </c>
      <c r="E50" s="70">
        <f>SUMPRODUCT(E45:E49,$D45:$D49)</f>
        <v>0</v>
      </c>
      <c r="F50" s="70">
        <f>SUMPRODUCT(F45:F49,$D45:$D49)</f>
        <v>0</v>
      </c>
      <c r="G50" s="70">
        <f>SUMPRODUCT(G45:G49,$D45:$D49)</f>
        <v>0</v>
      </c>
      <c r="H50" s="34"/>
      <c r="I50" s="34"/>
      <c r="K50" s="67">
        <f t="shared" ref="K50:P50" si="74">SUM(K45:K49)</f>
        <v>15</v>
      </c>
      <c r="L50" s="67">
        <f t="shared" si="74"/>
        <v>16</v>
      </c>
      <c r="M50" s="67">
        <f t="shared" si="74"/>
        <v>15</v>
      </c>
      <c r="N50" s="67">
        <f t="shared" si="74"/>
        <v>16</v>
      </c>
      <c r="O50" s="67">
        <f t="shared" si="74"/>
        <v>16</v>
      </c>
      <c r="P50" s="67">
        <f t="shared" si="74"/>
        <v>17</v>
      </c>
      <c r="Q50" s="67">
        <f t="shared" ref="Q50:V50" si="75">SUM(Q45:Q49)</f>
        <v>16</v>
      </c>
      <c r="R50" s="67">
        <f t="shared" si="75"/>
        <v>17</v>
      </c>
      <c r="S50" s="67">
        <f t="shared" si="75"/>
        <v>19</v>
      </c>
      <c r="T50" s="67">
        <f t="shared" si="75"/>
        <v>19</v>
      </c>
      <c r="U50" s="67">
        <f t="shared" si="75"/>
        <v>18</v>
      </c>
      <c r="V50" s="67">
        <f t="shared" si="75"/>
        <v>17</v>
      </c>
      <c r="W50" s="67">
        <f t="shared" ref="W50:AB50" si="76">SUM(W45:W49)</f>
        <v>16</v>
      </c>
      <c r="X50" s="67">
        <f t="shared" si="76"/>
        <v>16</v>
      </c>
      <c r="Y50" s="67">
        <f t="shared" si="76"/>
        <v>15</v>
      </c>
      <c r="Z50" s="67">
        <f t="shared" si="76"/>
        <v>15</v>
      </c>
      <c r="AA50" s="67">
        <f t="shared" si="76"/>
        <v>15</v>
      </c>
      <c r="AB50" s="67">
        <f t="shared" si="76"/>
        <v>15</v>
      </c>
      <c r="AC50" s="67">
        <f t="shared" ref="AC50:AH50" si="77">SUM(AC45:AC49)</f>
        <v>15</v>
      </c>
      <c r="AD50" s="67">
        <f t="shared" si="77"/>
        <v>15</v>
      </c>
      <c r="AE50" s="67">
        <f t="shared" si="77"/>
        <v>15</v>
      </c>
      <c r="AF50" s="67">
        <f t="shared" si="77"/>
        <v>15</v>
      </c>
      <c r="AG50" s="67">
        <f t="shared" si="77"/>
        <v>14</v>
      </c>
      <c r="AH50" s="67">
        <f t="shared" si="77"/>
        <v>14</v>
      </c>
      <c r="AI50" s="67">
        <f t="shared" ref="AI50:AN50" si="78">SUM(AI45:AI49)</f>
        <v>6</v>
      </c>
      <c r="AJ50" s="67">
        <f t="shared" si="78"/>
        <v>6</v>
      </c>
      <c r="AK50" s="67">
        <f t="shared" si="78"/>
        <v>6</v>
      </c>
      <c r="AL50" s="67">
        <f t="shared" si="78"/>
        <v>7</v>
      </c>
      <c r="AM50" s="67">
        <f t="shared" si="78"/>
        <v>7</v>
      </c>
      <c r="AN50" s="67">
        <f t="shared" si="78"/>
        <v>7</v>
      </c>
      <c r="AO50" s="67">
        <f t="shared" ref="AO50:AU50" si="79">SUM(AO45:AO49)</f>
        <v>7</v>
      </c>
      <c r="AP50" s="67">
        <f t="shared" si="79"/>
        <v>7</v>
      </c>
      <c r="AQ50" s="67">
        <f t="shared" si="79"/>
        <v>7</v>
      </c>
      <c r="AR50" s="67">
        <f t="shared" si="79"/>
        <v>7</v>
      </c>
      <c r="AS50" s="67">
        <f t="shared" si="79"/>
        <v>7</v>
      </c>
      <c r="AT50" s="67">
        <f t="shared" si="79"/>
        <v>7</v>
      </c>
      <c r="AU50" s="67">
        <f t="shared" si="79"/>
        <v>0</v>
      </c>
      <c r="AV50" s="67">
        <f t="shared" ref="AV50:BA50" si="80">SUM(AV45:AV49)</f>
        <v>0</v>
      </c>
      <c r="AW50" s="67">
        <f t="shared" si="80"/>
        <v>0</v>
      </c>
      <c r="AX50" s="67">
        <f t="shared" si="80"/>
        <v>0</v>
      </c>
      <c r="AY50" s="67">
        <f t="shared" si="80"/>
        <v>0</v>
      </c>
      <c r="AZ50" s="67">
        <f t="shared" si="80"/>
        <v>0</v>
      </c>
      <c r="BA50" s="67">
        <f t="shared" si="80"/>
        <v>0</v>
      </c>
      <c r="BB50" s="67">
        <f t="shared" ref="BB50:BG50" si="81">SUM(BB45:BB49)</f>
        <v>0</v>
      </c>
      <c r="BC50" s="67">
        <f t="shared" si="81"/>
        <v>0</v>
      </c>
      <c r="BD50" s="67">
        <f t="shared" si="81"/>
        <v>0</v>
      </c>
      <c r="BE50" s="67">
        <f t="shared" si="81"/>
        <v>0</v>
      </c>
      <c r="BF50" s="67">
        <f t="shared" si="81"/>
        <v>0</v>
      </c>
      <c r="BG50" s="67">
        <f t="shared" si="81"/>
        <v>0</v>
      </c>
      <c r="BH50" s="67">
        <f t="shared" ref="BH50:BM50" si="82">SUM(BH45:BH49)</f>
        <v>0</v>
      </c>
      <c r="BI50" s="67">
        <f t="shared" si="82"/>
        <v>0</v>
      </c>
      <c r="BJ50" s="67">
        <f t="shared" si="82"/>
        <v>0</v>
      </c>
      <c r="BK50" s="67">
        <f t="shared" si="82"/>
        <v>0</v>
      </c>
      <c r="BL50" s="67">
        <f t="shared" si="82"/>
        <v>0</v>
      </c>
      <c r="BM50" s="67">
        <f t="shared" si="82"/>
        <v>0</v>
      </c>
      <c r="BN50" s="67">
        <f t="shared" ref="BN50:BS50" si="83">SUM(BN45:BN49)</f>
        <v>0</v>
      </c>
      <c r="BO50" s="67">
        <f t="shared" si="83"/>
        <v>0</v>
      </c>
      <c r="BP50" s="67">
        <f t="shared" si="83"/>
        <v>0</v>
      </c>
      <c r="BQ50" s="94">
        <f t="shared" si="83"/>
        <v>0</v>
      </c>
      <c r="BR50" s="67">
        <f t="shared" si="83"/>
        <v>0</v>
      </c>
      <c r="BS50" s="67">
        <f t="shared" si="83"/>
        <v>0</v>
      </c>
      <c r="BT50" s="67">
        <f t="shared" ref="BT50:BY50" si="84">SUM(BT45:BT49)</f>
        <v>0</v>
      </c>
      <c r="BU50" s="67">
        <f t="shared" si="84"/>
        <v>0</v>
      </c>
      <c r="BV50" s="67">
        <f t="shared" si="84"/>
        <v>0</v>
      </c>
      <c r="BW50" s="67">
        <f t="shared" si="84"/>
        <v>0</v>
      </c>
      <c r="BX50" s="67">
        <f t="shared" si="84"/>
        <v>0</v>
      </c>
      <c r="BY50" s="67">
        <f t="shared" si="84"/>
        <v>0</v>
      </c>
      <c r="BZ50" s="67">
        <f t="shared" ref="BZ50:CE50" si="85">SUM(BZ45:BZ49)</f>
        <v>0</v>
      </c>
      <c r="CA50" s="67">
        <f t="shared" si="85"/>
        <v>0</v>
      </c>
      <c r="CB50" s="67">
        <f t="shared" si="85"/>
        <v>0</v>
      </c>
      <c r="CC50" s="67">
        <f t="shared" si="85"/>
        <v>0</v>
      </c>
      <c r="CD50" s="67">
        <f t="shared" si="85"/>
        <v>0</v>
      </c>
      <c r="CE50" s="67">
        <f t="shared" si="85"/>
        <v>0</v>
      </c>
      <c r="CF50" s="67">
        <f t="shared" ref="CF50:CK50" si="86">SUM(CF45:CF49)</f>
        <v>0</v>
      </c>
      <c r="CG50" s="67">
        <f t="shared" si="86"/>
        <v>0</v>
      </c>
      <c r="CH50" s="67">
        <f t="shared" si="86"/>
        <v>0</v>
      </c>
      <c r="CI50" s="67">
        <f t="shared" si="86"/>
        <v>0</v>
      </c>
      <c r="CJ50" s="67">
        <f t="shared" si="86"/>
        <v>0</v>
      </c>
      <c r="CK50" s="67">
        <f t="shared" si="86"/>
        <v>0</v>
      </c>
      <c r="CL50" s="67">
        <f t="shared" ref="CL50:CQ50" si="87">SUM(CL45:CL49)</f>
        <v>0</v>
      </c>
      <c r="CM50" s="67">
        <f t="shared" si="87"/>
        <v>0</v>
      </c>
      <c r="CN50" s="67">
        <f t="shared" si="87"/>
        <v>0</v>
      </c>
      <c r="CO50" s="67">
        <f t="shared" si="87"/>
        <v>0</v>
      </c>
      <c r="CP50" s="67">
        <f t="shared" si="87"/>
        <v>0</v>
      </c>
      <c r="CQ50" s="67">
        <f t="shared" si="87"/>
        <v>0</v>
      </c>
      <c r="CR50" s="94">
        <v>0</v>
      </c>
      <c r="CS50" s="67">
        <f>SUM(CS45:CS49)</f>
        <v>0</v>
      </c>
      <c r="CT50" s="67">
        <f>SUM(CT45:CT49)</f>
        <v>0</v>
      </c>
      <c r="CU50" s="67">
        <f>SUM(CU45:CU49)</f>
        <v>0</v>
      </c>
      <c r="CV50" s="67">
        <f>SUM(CV45:CV49)</f>
        <v>0</v>
      </c>
      <c r="CW50" s="67">
        <f>SUM(CW45:CW49)</f>
        <v>0</v>
      </c>
    </row>
    <row r="51" spans="1:101" s="14" customFormat="1" ht="13.15" hidden="1" customHeight="1" x14ac:dyDescent="0.25">
      <c r="A51" s="20"/>
      <c r="B51" s="15"/>
      <c r="C51" s="12"/>
      <c r="D51" s="12"/>
      <c r="E51" s="21"/>
      <c r="F51" s="21"/>
      <c r="G51" s="21"/>
      <c r="H51" s="135"/>
      <c r="I51" s="135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</row>
    <row r="52" spans="1:101" s="14" customFormat="1" ht="13.15" hidden="1" customHeight="1" x14ac:dyDescent="0.2">
      <c r="A52" s="64" t="s">
        <v>159</v>
      </c>
      <c r="B52" s="65" t="str">
        <f>B17</f>
        <v>1/1/25 - 12/31/25</v>
      </c>
      <c r="C52" s="66" t="s">
        <v>11</v>
      </c>
      <c r="D52" s="173">
        <v>0</v>
      </c>
      <c r="E52" s="150"/>
      <c r="F52" s="152"/>
      <c r="G52" s="152"/>
      <c r="H52" s="27"/>
      <c r="I52" s="27"/>
      <c r="K52" s="165">
        <v>6</v>
      </c>
      <c r="L52" s="165">
        <v>6</v>
      </c>
      <c r="M52" s="165">
        <v>5</v>
      </c>
      <c r="N52" s="165">
        <v>6</v>
      </c>
      <c r="O52" s="165">
        <v>6</v>
      </c>
      <c r="P52" s="165">
        <v>8</v>
      </c>
      <c r="Q52" s="165">
        <v>7</v>
      </c>
      <c r="R52" s="165">
        <v>7</v>
      </c>
      <c r="S52" s="165">
        <v>7</v>
      </c>
      <c r="T52" s="165">
        <v>7</v>
      </c>
      <c r="U52" s="165">
        <v>7</v>
      </c>
      <c r="V52" s="165">
        <v>8</v>
      </c>
      <c r="W52" s="165">
        <v>12</v>
      </c>
      <c r="X52" s="165">
        <v>12</v>
      </c>
      <c r="Y52" s="165">
        <v>12</v>
      </c>
      <c r="Z52" s="165">
        <v>11</v>
      </c>
      <c r="AA52" s="165">
        <v>11</v>
      </c>
      <c r="AB52" s="165">
        <v>11</v>
      </c>
      <c r="AC52" s="165">
        <v>10</v>
      </c>
      <c r="AD52" s="165">
        <v>10</v>
      </c>
      <c r="AE52" s="165">
        <v>10</v>
      </c>
      <c r="AF52" s="165">
        <v>10</v>
      </c>
      <c r="AG52" s="165">
        <v>9</v>
      </c>
      <c r="AH52" s="165">
        <v>8</v>
      </c>
      <c r="AI52" s="165">
        <v>1</v>
      </c>
      <c r="AJ52" s="165">
        <v>1</v>
      </c>
      <c r="AK52" s="165">
        <v>1</v>
      </c>
      <c r="AL52" s="165">
        <v>1</v>
      </c>
      <c r="AM52" s="165">
        <v>1</v>
      </c>
      <c r="AN52" s="165">
        <v>1</v>
      </c>
      <c r="AO52" s="165">
        <v>0</v>
      </c>
      <c r="AP52" s="165">
        <v>0</v>
      </c>
      <c r="AQ52" s="165">
        <v>0</v>
      </c>
      <c r="AR52" s="165">
        <v>0</v>
      </c>
      <c r="AS52" s="173">
        <v>1</v>
      </c>
      <c r="AT52" s="173">
        <v>1</v>
      </c>
      <c r="AU52" s="173">
        <v>0</v>
      </c>
      <c r="AV52" s="173">
        <v>0</v>
      </c>
      <c r="AW52" s="173">
        <v>0</v>
      </c>
      <c r="AX52" s="173">
        <v>0</v>
      </c>
      <c r="AY52" s="173">
        <v>0</v>
      </c>
      <c r="AZ52" s="173">
        <v>0</v>
      </c>
      <c r="BA52" s="173">
        <v>0</v>
      </c>
      <c r="BB52" s="173">
        <v>0</v>
      </c>
      <c r="BC52" s="173">
        <v>0</v>
      </c>
      <c r="BD52" s="173">
        <v>0</v>
      </c>
      <c r="BE52" s="173">
        <v>0</v>
      </c>
      <c r="BF52" s="173">
        <v>0</v>
      </c>
      <c r="BG52" s="173">
        <v>0</v>
      </c>
      <c r="BH52" s="173">
        <v>0</v>
      </c>
      <c r="BI52" s="173">
        <v>0</v>
      </c>
      <c r="BJ52" s="173">
        <v>0</v>
      </c>
      <c r="BK52" s="173">
        <v>0</v>
      </c>
      <c r="BL52" s="173">
        <v>0</v>
      </c>
      <c r="BM52" s="173">
        <v>0</v>
      </c>
      <c r="BN52" s="173">
        <v>0</v>
      </c>
      <c r="BO52" s="173">
        <v>0</v>
      </c>
      <c r="BP52" s="173">
        <v>0</v>
      </c>
      <c r="BQ52" s="240">
        <v>0</v>
      </c>
      <c r="BR52" s="173">
        <v>0</v>
      </c>
      <c r="BS52" s="173">
        <v>0</v>
      </c>
      <c r="BT52" s="173">
        <v>0</v>
      </c>
      <c r="BU52" s="173">
        <v>0</v>
      </c>
      <c r="BV52" s="173">
        <v>0</v>
      </c>
      <c r="BW52" s="173">
        <v>0</v>
      </c>
      <c r="BX52" s="173">
        <v>0</v>
      </c>
      <c r="BY52" s="173">
        <v>0</v>
      </c>
      <c r="BZ52" s="173">
        <v>0</v>
      </c>
      <c r="CA52" s="173">
        <v>0</v>
      </c>
      <c r="CB52" s="173">
        <v>0</v>
      </c>
      <c r="CC52" s="173">
        <v>0</v>
      </c>
      <c r="CD52" s="173">
        <v>0</v>
      </c>
      <c r="CE52" s="173">
        <v>0</v>
      </c>
      <c r="CF52" s="173">
        <v>0</v>
      </c>
      <c r="CG52" s="173">
        <v>0</v>
      </c>
      <c r="CH52" s="173">
        <v>0</v>
      </c>
      <c r="CI52" s="173">
        <v>0</v>
      </c>
      <c r="CJ52" s="173">
        <v>0</v>
      </c>
      <c r="CK52" s="173">
        <v>0</v>
      </c>
      <c r="CL52" s="173">
        <v>0</v>
      </c>
      <c r="CM52" s="173">
        <v>0</v>
      </c>
      <c r="CN52" s="173">
        <v>0</v>
      </c>
      <c r="CO52" s="173">
        <v>0</v>
      </c>
      <c r="CP52" s="173">
        <v>0</v>
      </c>
      <c r="CQ52" s="173">
        <v>0</v>
      </c>
      <c r="CR52" s="323">
        <v>0</v>
      </c>
      <c r="CS52" s="173">
        <v>0</v>
      </c>
      <c r="CT52" s="173">
        <v>0</v>
      </c>
      <c r="CU52" s="173">
        <v>0</v>
      </c>
      <c r="CV52" s="173">
        <v>0</v>
      </c>
      <c r="CW52" s="173">
        <v>0</v>
      </c>
    </row>
    <row r="53" spans="1:101" s="14" customFormat="1" ht="13.15" hidden="1" customHeight="1" x14ac:dyDescent="0.2">
      <c r="A53" s="22"/>
      <c r="B53" s="15"/>
      <c r="C53" s="66" t="s">
        <v>18</v>
      </c>
      <c r="D53" s="173">
        <v>0</v>
      </c>
      <c r="E53" s="150"/>
      <c r="F53" s="152"/>
      <c r="G53" s="152"/>
      <c r="H53" s="27"/>
      <c r="I53" s="27"/>
      <c r="K53" s="165">
        <v>5</v>
      </c>
      <c r="L53" s="165">
        <v>5</v>
      </c>
      <c r="M53" s="165">
        <v>4</v>
      </c>
      <c r="N53" s="165">
        <v>4</v>
      </c>
      <c r="O53" s="165">
        <v>4</v>
      </c>
      <c r="P53" s="165">
        <v>4</v>
      </c>
      <c r="Q53" s="165">
        <v>4</v>
      </c>
      <c r="R53" s="165">
        <v>4</v>
      </c>
      <c r="S53" s="165">
        <v>4</v>
      </c>
      <c r="T53" s="165">
        <v>4</v>
      </c>
      <c r="U53" s="165">
        <v>4</v>
      </c>
      <c r="V53" s="165">
        <v>4</v>
      </c>
      <c r="W53" s="165">
        <v>1</v>
      </c>
      <c r="X53" s="165">
        <v>1</v>
      </c>
      <c r="Y53" s="165">
        <v>1</v>
      </c>
      <c r="Z53" s="165">
        <v>1</v>
      </c>
      <c r="AA53" s="165">
        <v>1</v>
      </c>
      <c r="AB53" s="165">
        <v>1</v>
      </c>
      <c r="AC53" s="165">
        <v>1</v>
      </c>
      <c r="AD53" s="165">
        <v>1</v>
      </c>
      <c r="AE53" s="165">
        <v>1</v>
      </c>
      <c r="AF53" s="165">
        <v>1</v>
      </c>
      <c r="AG53" s="165">
        <v>1</v>
      </c>
      <c r="AH53" s="165">
        <v>1</v>
      </c>
      <c r="AI53" s="165">
        <v>1</v>
      </c>
      <c r="AJ53" s="165">
        <v>1</v>
      </c>
      <c r="AK53" s="165">
        <v>1</v>
      </c>
      <c r="AL53" s="165">
        <v>1</v>
      </c>
      <c r="AM53" s="165">
        <v>1</v>
      </c>
      <c r="AN53" s="165">
        <v>1</v>
      </c>
      <c r="AO53" s="165">
        <v>1</v>
      </c>
      <c r="AP53" s="165">
        <v>1</v>
      </c>
      <c r="AQ53" s="165">
        <v>1</v>
      </c>
      <c r="AR53" s="165">
        <v>1</v>
      </c>
      <c r="AS53" s="173">
        <v>1</v>
      </c>
      <c r="AT53" s="173">
        <v>1</v>
      </c>
      <c r="AU53" s="173">
        <v>0</v>
      </c>
      <c r="AV53" s="173">
        <v>0</v>
      </c>
      <c r="AW53" s="173">
        <v>0</v>
      </c>
      <c r="AX53" s="173">
        <v>0</v>
      </c>
      <c r="AY53" s="173">
        <v>0</v>
      </c>
      <c r="AZ53" s="173">
        <v>0</v>
      </c>
      <c r="BA53" s="173">
        <v>0</v>
      </c>
      <c r="BB53" s="173">
        <v>0</v>
      </c>
      <c r="BC53" s="173">
        <v>0</v>
      </c>
      <c r="BD53" s="173">
        <v>0</v>
      </c>
      <c r="BE53" s="173">
        <v>0</v>
      </c>
      <c r="BF53" s="173">
        <v>0</v>
      </c>
      <c r="BG53" s="173">
        <v>0</v>
      </c>
      <c r="BH53" s="173">
        <v>0</v>
      </c>
      <c r="BI53" s="173">
        <v>0</v>
      </c>
      <c r="BJ53" s="173">
        <v>0</v>
      </c>
      <c r="BK53" s="173">
        <v>0</v>
      </c>
      <c r="BL53" s="173">
        <v>0</v>
      </c>
      <c r="BM53" s="173">
        <v>0</v>
      </c>
      <c r="BN53" s="173">
        <v>0</v>
      </c>
      <c r="BO53" s="173">
        <v>0</v>
      </c>
      <c r="BP53" s="173">
        <v>0</v>
      </c>
      <c r="BQ53" s="240">
        <v>0</v>
      </c>
      <c r="BR53" s="173">
        <v>0</v>
      </c>
      <c r="BS53" s="173">
        <v>0</v>
      </c>
      <c r="BT53" s="173">
        <v>0</v>
      </c>
      <c r="BU53" s="173">
        <v>0</v>
      </c>
      <c r="BV53" s="173">
        <v>0</v>
      </c>
      <c r="BW53" s="173">
        <v>0</v>
      </c>
      <c r="BX53" s="173">
        <v>0</v>
      </c>
      <c r="BY53" s="173">
        <v>0</v>
      </c>
      <c r="BZ53" s="173">
        <v>0</v>
      </c>
      <c r="CA53" s="173">
        <v>0</v>
      </c>
      <c r="CB53" s="173">
        <v>0</v>
      </c>
      <c r="CC53" s="173">
        <v>0</v>
      </c>
      <c r="CD53" s="173">
        <v>0</v>
      </c>
      <c r="CE53" s="173">
        <v>0</v>
      </c>
      <c r="CF53" s="173">
        <v>0</v>
      </c>
      <c r="CG53" s="173">
        <v>0</v>
      </c>
      <c r="CH53" s="173">
        <v>0</v>
      </c>
      <c r="CI53" s="173">
        <v>0</v>
      </c>
      <c r="CJ53" s="173">
        <v>0</v>
      </c>
      <c r="CK53" s="173">
        <v>0</v>
      </c>
      <c r="CL53" s="173">
        <v>0</v>
      </c>
      <c r="CM53" s="173">
        <v>0</v>
      </c>
      <c r="CN53" s="173">
        <v>0</v>
      </c>
      <c r="CO53" s="173">
        <v>0</v>
      </c>
      <c r="CP53" s="173">
        <v>0</v>
      </c>
      <c r="CQ53" s="173">
        <v>0</v>
      </c>
      <c r="CR53" s="323">
        <v>0</v>
      </c>
      <c r="CS53" s="173">
        <v>0</v>
      </c>
      <c r="CT53" s="173">
        <v>0</v>
      </c>
      <c r="CU53" s="173">
        <v>0</v>
      </c>
      <c r="CV53" s="173">
        <v>0</v>
      </c>
      <c r="CW53" s="173">
        <v>0</v>
      </c>
    </row>
    <row r="54" spans="1:101" s="14" customFormat="1" ht="13.15" hidden="1" customHeight="1" x14ac:dyDescent="0.2">
      <c r="A54" s="22"/>
      <c r="B54" s="15"/>
      <c r="C54" s="66" t="s">
        <v>20</v>
      </c>
      <c r="D54" s="173">
        <v>0</v>
      </c>
      <c r="E54" s="150"/>
      <c r="F54" s="152"/>
      <c r="G54" s="152"/>
      <c r="H54" s="27"/>
      <c r="I54" s="27"/>
      <c r="J54" s="117"/>
      <c r="K54" s="165">
        <v>0</v>
      </c>
      <c r="L54" s="165">
        <v>0</v>
      </c>
      <c r="M54" s="165">
        <v>0</v>
      </c>
      <c r="N54" s="165">
        <v>0</v>
      </c>
      <c r="O54" s="165">
        <v>0</v>
      </c>
      <c r="P54" s="165">
        <v>0</v>
      </c>
      <c r="Q54" s="165">
        <v>0</v>
      </c>
      <c r="R54" s="165">
        <v>0</v>
      </c>
      <c r="S54" s="165">
        <v>0</v>
      </c>
      <c r="T54" s="165">
        <v>0</v>
      </c>
      <c r="U54" s="165">
        <v>0</v>
      </c>
      <c r="V54" s="165">
        <v>0</v>
      </c>
      <c r="W54" s="165">
        <v>0</v>
      </c>
      <c r="X54" s="165">
        <v>0</v>
      </c>
      <c r="Y54" s="165">
        <v>0</v>
      </c>
      <c r="Z54" s="165">
        <v>0</v>
      </c>
      <c r="AA54" s="165">
        <v>0</v>
      </c>
      <c r="AB54" s="165">
        <v>0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73">
        <v>0</v>
      </c>
      <c r="AT54" s="173">
        <v>0</v>
      </c>
      <c r="AU54" s="173">
        <v>0</v>
      </c>
      <c r="AV54" s="173">
        <v>0</v>
      </c>
      <c r="AW54" s="173">
        <v>0</v>
      </c>
      <c r="AX54" s="173">
        <v>0</v>
      </c>
      <c r="AY54" s="173">
        <v>0</v>
      </c>
      <c r="AZ54" s="173">
        <v>0</v>
      </c>
      <c r="BA54" s="173">
        <v>0</v>
      </c>
      <c r="BB54" s="173">
        <v>0</v>
      </c>
      <c r="BC54" s="173">
        <v>0</v>
      </c>
      <c r="BD54" s="173">
        <v>0</v>
      </c>
      <c r="BE54" s="173">
        <v>0</v>
      </c>
      <c r="BF54" s="173">
        <v>0</v>
      </c>
      <c r="BG54" s="173">
        <v>0</v>
      </c>
      <c r="BH54" s="173">
        <v>0</v>
      </c>
      <c r="BI54" s="173">
        <v>0</v>
      </c>
      <c r="BJ54" s="173">
        <v>0</v>
      </c>
      <c r="BK54" s="173">
        <v>0</v>
      </c>
      <c r="BL54" s="173">
        <v>0</v>
      </c>
      <c r="BM54" s="173">
        <v>0</v>
      </c>
      <c r="BN54" s="173">
        <v>0</v>
      </c>
      <c r="BO54" s="173">
        <v>0</v>
      </c>
      <c r="BP54" s="173">
        <v>0</v>
      </c>
      <c r="BQ54" s="240">
        <v>0</v>
      </c>
      <c r="BR54" s="173">
        <v>0</v>
      </c>
      <c r="BS54" s="173">
        <v>0</v>
      </c>
      <c r="BT54" s="173">
        <v>0</v>
      </c>
      <c r="BU54" s="173">
        <v>0</v>
      </c>
      <c r="BV54" s="173">
        <v>0</v>
      </c>
      <c r="BW54" s="173">
        <v>0</v>
      </c>
      <c r="BX54" s="173">
        <v>0</v>
      </c>
      <c r="BY54" s="173">
        <v>0</v>
      </c>
      <c r="BZ54" s="173">
        <v>0</v>
      </c>
      <c r="CA54" s="173">
        <v>0</v>
      </c>
      <c r="CB54" s="173">
        <v>0</v>
      </c>
      <c r="CC54" s="173">
        <v>0</v>
      </c>
      <c r="CD54" s="173">
        <v>0</v>
      </c>
      <c r="CE54" s="173">
        <v>0</v>
      </c>
      <c r="CF54" s="173">
        <v>0</v>
      </c>
      <c r="CG54" s="173">
        <v>0</v>
      </c>
      <c r="CH54" s="173">
        <v>0</v>
      </c>
      <c r="CI54" s="173">
        <v>0</v>
      </c>
      <c r="CJ54" s="173">
        <v>0</v>
      </c>
      <c r="CK54" s="173">
        <v>0</v>
      </c>
      <c r="CL54" s="173">
        <v>0</v>
      </c>
      <c r="CM54" s="173">
        <v>0</v>
      </c>
      <c r="CN54" s="173">
        <v>0</v>
      </c>
      <c r="CO54" s="173">
        <v>0</v>
      </c>
      <c r="CP54" s="173">
        <v>0</v>
      </c>
      <c r="CQ54" s="173">
        <v>0</v>
      </c>
      <c r="CR54" s="323">
        <v>0</v>
      </c>
      <c r="CS54" s="173">
        <v>0</v>
      </c>
      <c r="CT54" s="173">
        <v>0</v>
      </c>
      <c r="CU54" s="173">
        <v>0</v>
      </c>
      <c r="CV54" s="173">
        <v>0</v>
      </c>
      <c r="CW54" s="173">
        <v>0</v>
      </c>
    </row>
    <row r="55" spans="1:101" s="14" customFormat="1" ht="13.15" hidden="1" customHeight="1" x14ac:dyDescent="0.2">
      <c r="A55" s="22"/>
      <c r="B55" s="15"/>
      <c r="C55" s="66" t="s">
        <v>21</v>
      </c>
      <c r="D55" s="173">
        <v>0</v>
      </c>
      <c r="E55" s="150"/>
      <c r="F55" s="152"/>
      <c r="G55" s="152"/>
      <c r="H55" s="27"/>
      <c r="I55" s="27"/>
      <c r="J55" s="117"/>
      <c r="K55" s="165">
        <v>0</v>
      </c>
      <c r="L55" s="165">
        <v>0</v>
      </c>
      <c r="M55" s="165">
        <v>0</v>
      </c>
      <c r="N55" s="165">
        <v>0</v>
      </c>
      <c r="O55" s="165">
        <v>0</v>
      </c>
      <c r="P55" s="165">
        <v>0</v>
      </c>
      <c r="Q55" s="165">
        <v>0</v>
      </c>
      <c r="R55" s="165">
        <v>0</v>
      </c>
      <c r="S55" s="165">
        <v>0</v>
      </c>
      <c r="T55" s="165">
        <v>0</v>
      </c>
      <c r="U55" s="165">
        <v>0</v>
      </c>
      <c r="V55" s="165">
        <v>0</v>
      </c>
      <c r="W55" s="165">
        <v>0</v>
      </c>
      <c r="X55" s="165">
        <v>0</v>
      </c>
      <c r="Y55" s="165">
        <v>0</v>
      </c>
      <c r="Z55" s="165">
        <v>0</v>
      </c>
      <c r="AA55" s="165">
        <v>0</v>
      </c>
      <c r="AB55" s="165">
        <v>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73">
        <v>0</v>
      </c>
      <c r="AT55" s="173">
        <v>0</v>
      </c>
      <c r="AU55" s="173">
        <v>0</v>
      </c>
      <c r="AV55" s="173">
        <v>0</v>
      </c>
      <c r="AW55" s="173">
        <v>0</v>
      </c>
      <c r="AX55" s="173">
        <v>0</v>
      </c>
      <c r="AY55" s="173">
        <v>0</v>
      </c>
      <c r="AZ55" s="173">
        <v>0</v>
      </c>
      <c r="BA55" s="173">
        <v>0</v>
      </c>
      <c r="BB55" s="173">
        <v>0</v>
      </c>
      <c r="BC55" s="173">
        <v>0</v>
      </c>
      <c r="BD55" s="173">
        <v>0</v>
      </c>
      <c r="BE55" s="173">
        <v>0</v>
      </c>
      <c r="BF55" s="173">
        <v>0</v>
      </c>
      <c r="BG55" s="173">
        <v>0</v>
      </c>
      <c r="BH55" s="173">
        <v>0</v>
      </c>
      <c r="BI55" s="173">
        <v>0</v>
      </c>
      <c r="BJ55" s="173">
        <v>0</v>
      </c>
      <c r="BK55" s="173">
        <v>0</v>
      </c>
      <c r="BL55" s="173">
        <v>0</v>
      </c>
      <c r="BM55" s="173">
        <v>0</v>
      </c>
      <c r="BN55" s="173">
        <v>0</v>
      </c>
      <c r="BO55" s="173">
        <v>0</v>
      </c>
      <c r="BP55" s="173">
        <v>0</v>
      </c>
      <c r="BQ55" s="240">
        <v>0</v>
      </c>
      <c r="BR55" s="173">
        <v>0</v>
      </c>
      <c r="BS55" s="173">
        <v>0</v>
      </c>
      <c r="BT55" s="173">
        <v>0</v>
      </c>
      <c r="BU55" s="173">
        <v>0</v>
      </c>
      <c r="BV55" s="173">
        <v>0</v>
      </c>
      <c r="BW55" s="173">
        <v>0</v>
      </c>
      <c r="BX55" s="173">
        <v>0</v>
      </c>
      <c r="BY55" s="173">
        <v>0</v>
      </c>
      <c r="BZ55" s="173">
        <v>0</v>
      </c>
      <c r="CA55" s="173">
        <v>0</v>
      </c>
      <c r="CB55" s="173">
        <v>0</v>
      </c>
      <c r="CC55" s="173">
        <v>0</v>
      </c>
      <c r="CD55" s="173">
        <v>0</v>
      </c>
      <c r="CE55" s="173">
        <v>0</v>
      </c>
      <c r="CF55" s="173">
        <v>0</v>
      </c>
      <c r="CG55" s="173">
        <v>0</v>
      </c>
      <c r="CH55" s="173">
        <v>0</v>
      </c>
      <c r="CI55" s="173">
        <v>0</v>
      </c>
      <c r="CJ55" s="173">
        <v>0</v>
      </c>
      <c r="CK55" s="173">
        <v>0</v>
      </c>
      <c r="CL55" s="173">
        <v>0</v>
      </c>
      <c r="CM55" s="173">
        <v>0</v>
      </c>
      <c r="CN55" s="173">
        <v>0</v>
      </c>
      <c r="CO55" s="173">
        <v>0</v>
      </c>
      <c r="CP55" s="173">
        <v>0</v>
      </c>
      <c r="CQ55" s="173">
        <v>0</v>
      </c>
      <c r="CR55" s="323">
        <v>0</v>
      </c>
      <c r="CS55" s="173">
        <v>0</v>
      </c>
      <c r="CT55" s="173">
        <v>0</v>
      </c>
      <c r="CU55" s="173">
        <v>0</v>
      </c>
      <c r="CV55" s="173">
        <v>0</v>
      </c>
      <c r="CW55" s="173">
        <v>0</v>
      </c>
    </row>
    <row r="56" spans="1:101" s="14" customFormat="1" ht="13.15" hidden="1" customHeight="1" x14ac:dyDescent="0.2">
      <c r="A56" s="20"/>
      <c r="B56" s="15"/>
      <c r="C56" s="66" t="s">
        <v>12</v>
      </c>
      <c r="D56" s="174">
        <v>0</v>
      </c>
      <c r="E56" s="151"/>
      <c r="F56" s="153"/>
      <c r="G56" s="153"/>
      <c r="H56" s="134"/>
      <c r="I56" s="134"/>
      <c r="K56" s="166">
        <v>2</v>
      </c>
      <c r="L56" s="166">
        <v>2</v>
      </c>
      <c r="M56" s="166">
        <v>2</v>
      </c>
      <c r="N56" s="166">
        <v>2</v>
      </c>
      <c r="O56" s="166">
        <v>2</v>
      </c>
      <c r="P56" s="166">
        <v>2</v>
      </c>
      <c r="Q56" s="166">
        <v>2</v>
      </c>
      <c r="R56" s="166">
        <v>2</v>
      </c>
      <c r="S56" s="166">
        <v>2</v>
      </c>
      <c r="T56" s="166">
        <v>2</v>
      </c>
      <c r="U56" s="166">
        <v>2</v>
      </c>
      <c r="V56" s="166">
        <v>2</v>
      </c>
      <c r="W56" s="166">
        <v>2</v>
      </c>
      <c r="X56" s="166">
        <v>2</v>
      </c>
      <c r="Y56" s="166">
        <v>2</v>
      </c>
      <c r="Z56" s="166">
        <v>2</v>
      </c>
      <c r="AA56" s="166">
        <v>2</v>
      </c>
      <c r="AB56" s="166">
        <v>2</v>
      </c>
      <c r="AC56" s="166">
        <v>2</v>
      </c>
      <c r="AD56" s="166">
        <v>2</v>
      </c>
      <c r="AE56" s="166">
        <v>2</v>
      </c>
      <c r="AF56" s="166">
        <v>2</v>
      </c>
      <c r="AG56" s="166">
        <v>2</v>
      </c>
      <c r="AH56" s="166">
        <v>2</v>
      </c>
      <c r="AI56" s="166">
        <v>0</v>
      </c>
      <c r="AJ56" s="166">
        <v>0</v>
      </c>
      <c r="AK56" s="166">
        <v>0</v>
      </c>
      <c r="AL56" s="166">
        <v>0</v>
      </c>
      <c r="AM56" s="166">
        <v>0</v>
      </c>
      <c r="AN56" s="166">
        <v>0</v>
      </c>
      <c r="AO56" s="166">
        <v>0</v>
      </c>
      <c r="AP56" s="166">
        <v>0</v>
      </c>
      <c r="AQ56" s="166">
        <v>0</v>
      </c>
      <c r="AR56" s="166">
        <v>0</v>
      </c>
      <c r="AS56" s="174">
        <v>0</v>
      </c>
      <c r="AT56" s="174">
        <v>0</v>
      </c>
      <c r="AU56" s="174">
        <v>0</v>
      </c>
      <c r="AV56" s="174">
        <v>0</v>
      </c>
      <c r="AW56" s="174">
        <v>0</v>
      </c>
      <c r="AX56" s="174">
        <v>0</v>
      </c>
      <c r="AY56" s="174">
        <v>0</v>
      </c>
      <c r="AZ56" s="174">
        <v>0</v>
      </c>
      <c r="BA56" s="174">
        <v>0</v>
      </c>
      <c r="BB56" s="174">
        <v>0</v>
      </c>
      <c r="BC56" s="174">
        <v>0</v>
      </c>
      <c r="BD56" s="174">
        <v>0</v>
      </c>
      <c r="BE56" s="174">
        <v>0</v>
      </c>
      <c r="BF56" s="174">
        <v>0</v>
      </c>
      <c r="BG56" s="174">
        <v>0</v>
      </c>
      <c r="BH56" s="174">
        <v>0</v>
      </c>
      <c r="BI56" s="174">
        <v>0</v>
      </c>
      <c r="BJ56" s="174">
        <v>0</v>
      </c>
      <c r="BK56" s="174">
        <v>0</v>
      </c>
      <c r="BL56" s="174">
        <v>0</v>
      </c>
      <c r="BM56" s="174">
        <v>0</v>
      </c>
      <c r="BN56" s="174">
        <v>0</v>
      </c>
      <c r="BO56" s="174">
        <v>0</v>
      </c>
      <c r="BP56" s="174">
        <v>0</v>
      </c>
      <c r="BQ56" s="241">
        <v>0</v>
      </c>
      <c r="BR56" s="174">
        <v>0</v>
      </c>
      <c r="BS56" s="174">
        <v>0</v>
      </c>
      <c r="BT56" s="174">
        <v>0</v>
      </c>
      <c r="BU56" s="174">
        <v>0</v>
      </c>
      <c r="BV56" s="174">
        <v>0</v>
      </c>
      <c r="BW56" s="174">
        <v>0</v>
      </c>
      <c r="BX56" s="174">
        <v>0</v>
      </c>
      <c r="BY56" s="174">
        <v>0</v>
      </c>
      <c r="BZ56" s="174">
        <v>0</v>
      </c>
      <c r="CA56" s="174">
        <v>0</v>
      </c>
      <c r="CB56" s="174">
        <v>0</v>
      </c>
      <c r="CC56" s="174">
        <v>0</v>
      </c>
      <c r="CD56" s="174">
        <v>0</v>
      </c>
      <c r="CE56" s="174">
        <v>0</v>
      </c>
      <c r="CF56" s="174">
        <v>0</v>
      </c>
      <c r="CG56" s="174">
        <v>0</v>
      </c>
      <c r="CH56" s="174">
        <v>0</v>
      </c>
      <c r="CI56" s="174">
        <v>0</v>
      </c>
      <c r="CJ56" s="174">
        <v>0</v>
      </c>
      <c r="CK56" s="174">
        <v>0</v>
      </c>
      <c r="CL56" s="174">
        <v>0</v>
      </c>
      <c r="CM56" s="174">
        <v>0</v>
      </c>
      <c r="CN56" s="174">
        <v>0</v>
      </c>
      <c r="CO56" s="174">
        <v>0</v>
      </c>
      <c r="CP56" s="174">
        <v>0</v>
      </c>
      <c r="CQ56" s="174">
        <v>0</v>
      </c>
      <c r="CR56" s="324">
        <v>0</v>
      </c>
      <c r="CS56" s="174">
        <v>0</v>
      </c>
      <c r="CT56" s="174">
        <v>0</v>
      </c>
      <c r="CU56" s="174">
        <v>0</v>
      </c>
      <c r="CV56" s="174">
        <v>0</v>
      </c>
      <c r="CW56" s="174">
        <v>0</v>
      </c>
    </row>
    <row r="57" spans="1:101" s="14" customFormat="1" ht="13.15" hidden="1" customHeight="1" x14ac:dyDescent="0.25">
      <c r="A57" s="20"/>
      <c r="B57" s="15"/>
      <c r="C57" s="69" t="s">
        <v>7</v>
      </c>
      <c r="D57" s="67">
        <f>SUM(D52:D56)</f>
        <v>0</v>
      </c>
      <c r="E57" s="70">
        <f>SUMPRODUCT(E52:E56,$D52:$D56)</f>
        <v>0</v>
      </c>
      <c r="F57" s="70">
        <f>SUMPRODUCT(F52:F56,$D52:$D56)</f>
        <v>0</v>
      </c>
      <c r="G57" s="70">
        <f>SUMPRODUCT(G52:G56,$D52:$D56)</f>
        <v>0</v>
      </c>
      <c r="H57" s="34"/>
      <c r="I57" s="34"/>
      <c r="K57" s="67">
        <f t="shared" ref="K57:P57" si="88">SUM(K52:K56)</f>
        <v>13</v>
      </c>
      <c r="L57" s="67">
        <f t="shared" si="88"/>
        <v>13</v>
      </c>
      <c r="M57" s="67">
        <f t="shared" si="88"/>
        <v>11</v>
      </c>
      <c r="N57" s="67">
        <f t="shared" si="88"/>
        <v>12</v>
      </c>
      <c r="O57" s="67">
        <f t="shared" si="88"/>
        <v>12</v>
      </c>
      <c r="P57" s="67">
        <f t="shared" si="88"/>
        <v>14</v>
      </c>
      <c r="Q57" s="67">
        <f t="shared" ref="Q57:V57" si="89">SUM(Q52:Q56)</f>
        <v>13</v>
      </c>
      <c r="R57" s="67">
        <f t="shared" si="89"/>
        <v>13</v>
      </c>
      <c r="S57" s="67">
        <f t="shared" si="89"/>
        <v>13</v>
      </c>
      <c r="T57" s="67">
        <f t="shared" si="89"/>
        <v>13</v>
      </c>
      <c r="U57" s="67">
        <f t="shared" si="89"/>
        <v>13</v>
      </c>
      <c r="V57" s="67">
        <f t="shared" si="89"/>
        <v>14</v>
      </c>
      <c r="W57" s="67">
        <f t="shared" ref="W57:AB57" si="90">SUM(W52:W56)</f>
        <v>15</v>
      </c>
      <c r="X57" s="67">
        <f t="shared" si="90"/>
        <v>15</v>
      </c>
      <c r="Y57" s="67">
        <f t="shared" si="90"/>
        <v>15</v>
      </c>
      <c r="Z57" s="67">
        <f t="shared" si="90"/>
        <v>14</v>
      </c>
      <c r="AA57" s="67">
        <f t="shared" si="90"/>
        <v>14</v>
      </c>
      <c r="AB57" s="67">
        <f t="shared" si="90"/>
        <v>14</v>
      </c>
      <c r="AC57" s="67">
        <f t="shared" ref="AC57:AH57" si="91">SUM(AC52:AC56)</f>
        <v>13</v>
      </c>
      <c r="AD57" s="67">
        <f t="shared" si="91"/>
        <v>13</v>
      </c>
      <c r="AE57" s="67">
        <f t="shared" si="91"/>
        <v>13</v>
      </c>
      <c r="AF57" s="67">
        <f t="shared" si="91"/>
        <v>13</v>
      </c>
      <c r="AG57" s="67">
        <f t="shared" si="91"/>
        <v>12</v>
      </c>
      <c r="AH57" s="67">
        <f t="shared" si="91"/>
        <v>11</v>
      </c>
      <c r="AI57" s="67">
        <f t="shared" ref="AI57:AN57" si="92">SUM(AI52:AI56)</f>
        <v>2</v>
      </c>
      <c r="AJ57" s="67">
        <f t="shared" si="92"/>
        <v>2</v>
      </c>
      <c r="AK57" s="67">
        <f t="shared" si="92"/>
        <v>2</v>
      </c>
      <c r="AL57" s="67">
        <f t="shared" si="92"/>
        <v>2</v>
      </c>
      <c r="AM57" s="67">
        <f t="shared" si="92"/>
        <v>2</v>
      </c>
      <c r="AN57" s="67">
        <f t="shared" si="92"/>
        <v>2</v>
      </c>
      <c r="AO57" s="67">
        <f t="shared" ref="AO57:AU57" si="93">SUM(AO52:AO56)</f>
        <v>1</v>
      </c>
      <c r="AP57" s="67">
        <f t="shared" si="93"/>
        <v>1</v>
      </c>
      <c r="AQ57" s="67">
        <f t="shared" si="93"/>
        <v>1</v>
      </c>
      <c r="AR57" s="67">
        <f t="shared" si="93"/>
        <v>1</v>
      </c>
      <c r="AS57" s="67">
        <f t="shared" si="93"/>
        <v>2</v>
      </c>
      <c r="AT57" s="67">
        <f t="shared" si="93"/>
        <v>2</v>
      </c>
      <c r="AU57" s="67">
        <f t="shared" si="93"/>
        <v>0</v>
      </c>
      <c r="AV57" s="67">
        <f t="shared" ref="AV57:BA57" si="94">SUM(AV52:AV56)</f>
        <v>0</v>
      </c>
      <c r="AW57" s="67">
        <f t="shared" si="94"/>
        <v>0</v>
      </c>
      <c r="AX57" s="67">
        <f t="shared" si="94"/>
        <v>0</v>
      </c>
      <c r="AY57" s="67">
        <f t="shared" si="94"/>
        <v>0</v>
      </c>
      <c r="AZ57" s="67">
        <f t="shared" si="94"/>
        <v>0</v>
      </c>
      <c r="BA57" s="67">
        <f t="shared" si="94"/>
        <v>0</v>
      </c>
      <c r="BB57" s="67">
        <f t="shared" ref="BB57:BG57" si="95">SUM(BB52:BB56)</f>
        <v>0</v>
      </c>
      <c r="BC57" s="67">
        <f t="shared" si="95"/>
        <v>0</v>
      </c>
      <c r="BD57" s="67">
        <f t="shared" si="95"/>
        <v>0</v>
      </c>
      <c r="BE57" s="67">
        <f t="shared" si="95"/>
        <v>0</v>
      </c>
      <c r="BF57" s="67">
        <f t="shared" si="95"/>
        <v>0</v>
      </c>
      <c r="BG57" s="67">
        <f t="shared" si="95"/>
        <v>0</v>
      </c>
      <c r="BH57" s="67">
        <f t="shared" ref="BH57:BM57" si="96">SUM(BH52:BH56)</f>
        <v>0</v>
      </c>
      <c r="BI57" s="67">
        <f t="shared" si="96"/>
        <v>0</v>
      </c>
      <c r="BJ57" s="67">
        <f t="shared" si="96"/>
        <v>0</v>
      </c>
      <c r="BK57" s="67">
        <f t="shared" si="96"/>
        <v>0</v>
      </c>
      <c r="BL57" s="67">
        <f t="shared" si="96"/>
        <v>0</v>
      </c>
      <c r="BM57" s="67">
        <f t="shared" si="96"/>
        <v>0</v>
      </c>
      <c r="BN57" s="67">
        <f t="shared" ref="BN57:BS57" si="97">SUM(BN52:BN56)</f>
        <v>0</v>
      </c>
      <c r="BO57" s="67">
        <f t="shared" si="97"/>
        <v>0</v>
      </c>
      <c r="BP57" s="67">
        <f t="shared" si="97"/>
        <v>0</v>
      </c>
      <c r="BQ57" s="94">
        <f t="shared" si="97"/>
        <v>0</v>
      </c>
      <c r="BR57" s="67">
        <f t="shared" si="97"/>
        <v>0</v>
      </c>
      <c r="BS57" s="67">
        <f t="shared" si="97"/>
        <v>0</v>
      </c>
      <c r="BT57" s="67">
        <f t="shared" ref="BT57:BY57" si="98">SUM(BT52:BT56)</f>
        <v>0</v>
      </c>
      <c r="BU57" s="67">
        <f t="shared" si="98"/>
        <v>0</v>
      </c>
      <c r="BV57" s="67">
        <f t="shared" si="98"/>
        <v>0</v>
      </c>
      <c r="BW57" s="67">
        <f t="shared" si="98"/>
        <v>0</v>
      </c>
      <c r="BX57" s="67">
        <f t="shared" si="98"/>
        <v>0</v>
      </c>
      <c r="BY57" s="67">
        <f t="shared" si="98"/>
        <v>0</v>
      </c>
      <c r="BZ57" s="67">
        <f t="shared" ref="BZ57:CE57" si="99">SUM(BZ52:BZ56)</f>
        <v>0</v>
      </c>
      <c r="CA57" s="67">
        <f t="shared" si="99"/>
        <v>0</v>
      </c>
      <c r="CB57" s="67">
        <f t="shared" si="99"/>
        <v>0</v>
      </c>
      <c r="CC57" s="67">
        <f t="shared" si="99"/>
        <v>0</v>
      </c>
      <c r="CD57" s="67">
        <f t="shared" si="99"/>
        <v>0</v>
      </c>
      <c r="CE57" s="67">
        <f t="shared" si="99"/>
        <v>0</v>
      </c>
      <c r="CF57" s="67">
        <f t="shared" ref="CF57:CK57" si="100">SUM(CF52:CF56)</f>
        <v>0</v>
      </c>
      <c r="CG57" s="67">
        <f t="shared" si="100"/>
        <v>0</v>
      </c>
      <c r="CH57" s="67">
        <f t="shared" si="100"/>
        <v>0</v>
      </c>
      <c r="CI57" s="67">
        <f t="shared" si="100"/>
        <v>0</v>
      </c>
      <c r="CJ57" s="67">
        <f t="shared" si="100"/>
        <v>0</v>
      </c>
      <c r="CK57" s="67">
        <f t="shared" si="100"/>
        <v>0</v>
      </c>
      <c r="CL57" s="67">
        <f t="shared" ref="CL57:CQ57" si="101">SUM(CL52:CL56)</f>
        <v>0</v>
      </c>
      <c r="CM57" s="67">
        <f t="shared" si="101"/>
        <v>0</v>
      </c>
      <c r="CN57" s="67">
        <f t="shared" si="101"/>
        <v>0</v>
      </c>
      <c r="CO57" s="67">
        <f t="shared" si="101"/>
        <v>0</v>
      </c>
      <c r="CP57" s="67">
        <f t="shared" si="101"/>
        <v>0</v>
      </c>
      <c r="CQ57" s="67">
        <f t="shared" si="101"/>
        <v>0</v>
      </c>
      <c r="CR57" s="94">
        <v>0</v>
      </c>
      <c r="CS57" s="67">
        <f>SUM(CS52:CS56)</f>
        <v>0</v>
      </c>
      <c r="CT57" s="67">
        <f>SUM(CT52:CT56)</f>
        <v>0</v>
      </c>
      <c r="CU57" s="67">
        <f>SUM(CU52:CU56)</f>
        <v>0</v>
      </c>
      <c r="CV57" s="67">
        <f>SUM(CV52:CV56)</f>
        <v>0</v>
      </c>
      <c r="CW57" s="67">
        <f>SUM(CW52:CW56)</f>
        <v>0</v>
      </c>
    </row>
    <row r="58" spans="1:101" s="14" customFormat="1" ht="13.15" hidden="1" customHeight="1" x14ac:dyDescent="0.25">
      <c r="A58" s="20"/>
      <c r="B58" s="15"/>
      <c r="C58" s="12"/>
      <c r="D58" s="112"/>
      <c r="E58" s="21"/>
      <c r="F58" s="21"/>
      <c r="G58" s="21"/>
      <c r="H58" s="135"/>
      <c r="I58" s="135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112"/>
      <c r="CK58" s="112"/>
      <c r="CL58" s="112"/>
      <c r="CM58" s="112"/>
      <c r="CN58" s="112"/>
      <c r="CO58" s="112"/>
      <c r="CP58" s="112"/>
      <c r="CQ58" s="112"/>
      <c r="CR58" s="112"/>
      <c r="CS58" s="112"/>
      <c r="CT58" s="112"/>
      <c r="CU58" s="112"/>
      <c r="CV58" s="112"/>
      <c r="CW58" s="112"/>
    </row>
    <row r="59" spans="1:101" s="14" customFormat="1" ht="13.15" customHeight="1" x14ac:dyDescent="0.2">
      <c r="A59" s="64" t="s">
        <v>22</v>
      </c>
      <c r="B59" s="65" t="str">
        <f>B17</f>
        <v>1/1/25 - 12/31/25</v>
      </c>
      <c r="C59" s="66" t="s">
        <v>11</v>
      </c>
      <c r="D59" s="165">
        <v>19</v>
      </c>
      <c r="E59" s="152">
        <v>518.77</v>
      </c>
      <c r="F59" s="152">
        <f>+E59-G59</f>
        <v>416.97999999999996</v>
      </c>
      <c r="G59" s="152">
        <v>101.79</v>
      </c>
      <c r="H59" s="27" t="str">
        <f>+"Total:"&amp;TEXT(E59/I59-1,"0.00%")&amp;"/ EE:"&amp;TEXT(G59/J59-1,"0.00%")</f>
        <v>Total:18.99%/ EE:0.00%</v>
      </c>
      <c r="I59" s="27">
        <f>+'[2]Encino-Garden Grove'!E59</f>
        <v>435.99</v>
      </c>
      <c r="J59" s="27">
        <f>+'[2]Encino-Garden Grove'!G59</f>
        <v>101.79</v>
      </c>
      <c r="K59" s="165">
        <v>13</v>
      </c>
      <c r="L59" s="165">
        <v>13</v>
      </c>
      <c r="M59" s="165">
        <v>14</v>
      </c>
      <c r="N59" s="165">
        <v>12</v>
      </c>
      <c r="O59" s="165">
        <v>14</v>
      </c>
      <c r="P59" s="165">
        <v>16</v>
      </c>
      <c r="Q59" s="165">
        <v>17</v>
      </c>
      <c r="R59" s="165">
        <v>17</v>
      </c>
      <c r="S59" s="165">
        <v>18</v>
      </c>
      <c r="T59" s="165">
        <v>18</v>
      </c>
      <c r="U59" s="165">
        <v>18</v>
      </c>
      <c r="V59" s="165">
        <v>17</v>
      </c>
      <c r="W59" s="165">
        <v>15</v>
      </c>
      <c r="X59" s="165">
        <v>14</v>
      </c>
      <c r="Y59" s="165">
        <v>15</v>
      </c>
      <c r="Z59" s="165">
        <v>15</v>
      </c>
      <c r="AA59" s="165">
        <v>16</v>
      </c>
      <c r="AB59" s="165">
        <v>15</v>
      </c>
      <c r="AC59" s="165">
        <v>19</v>
      </c>
      <c r="AD59" s="165">
        <v>20</v>
      </c>
      <c r="AE59" s="165">
        <v>19</v>
      </c>
      <c r="AF59" s="165">
        <v>19</v>
      </c>
      <c r="AG59" s="165">
        <v>17</v>
      </c>
      <c r="AH59" s="165">
        <v>16</v>
      </c>
      <c r="AI59" s="165">
        <v>15</v>
      </c>
      <c r="AJ59" s="165">
        <v>15</v>
      </c>
      <c r="AK59" s="165">
        <v>14</v>
      </c>
      <c r="AL59" s="165">
        <v>11</v>
      </c>
      <c r="AM59" s="165">
        <v>12</v>
      </c>
      <c r="AN59" s="165">
        <v>12</v>
      </c>
      <c r="AO59" s="165">
        <v>12</v>
      </c>
      <c r="AP59" s="165">
        <v>13</v>
      </c>
      <c r="AQ59" s="165">
        <v>17</v>
      </c>
      <c r="AR59" s="165">
        <v>16</v>
      </c>
      <c r="AS59" s="165">
        <v>15</v>
      </c>
      <c r="AT59" s="165">
        <v>16</v>
      </c>
      <c r="AU59" s="165">
        <v>20</v>
      </c>
      <c r="AV59" s="165">
        <v>21</v>
      </c>
      <c r="AW59" s="165">
        <v>18</v>
      </c>
      <c r="AX59" s="165">
        <v>18</v>
      </c>
      <c r="AY59" s="165">
        <v>17</v>
      </c>
      <c r="AZ59" s="165">
        <v>16</v>
      </c>
      <c r="BA59" s="165">
        <v>17</v>
      </c>
      <c r="BB59" s="165">
        <v>15</v>
      </c>
      <c r="BC59" s="165">
        <v>18</v>
      </c>
      <c r="BD59" s="165">
        <v>17</v>
      </c>
      <c r="BE59" s="165">
        <v>16</v>
      </c>
      <c r="BF59" s="165">
        <v>16</v>
      </c>
      <c r="BG59" s="165">
        <v>17</v>
      </c>
      <c r="BH59" s="165">
        <v>19</v>
      </c>
      <c r="BI59" s="165">
        <v>18</v>
      </c>
      <c r="BJ59" s="165">
        <v>18</v>
      </c>
      <c r="BK59" s="165">
        <v>18</v>
      </c>
      <c r="BL59" s="165">
        <v>19</v>
      </c>
      <c r="BM59" s="165">
        <v>19</v>
      </c>
      <c r="BN59" s="165">
        <v>19</v>
      </c>
      <c r="BO59" s="165">
        <v>18</v>
      </c>
      <c r="BP59" s="165">
        <v>17</v>
      </c>
      <c r="BQ59" s="240">
        <v>15</v>
      </c>
      <c r="BR59" s="165">
        <v>15</v>
      </c>
      <c r="BS59" s="165">
        <v>17</v>
      </c>
      <c r="BT59" s="165">
        <v>18</v>
      </c>
      <c r="BU59" s="165">
        <v>17</v>
      </c>
      <c r="BV59" s="165">
        <v>17</v>
      </c>
      <c r="BW59" s="165">
        <v>13</v>
      </c>
      <c r="BX59" s="165">
        <v>13</v>
      </c>
      <c r="BY59" s="165">
        <v>11</v>
      </c>
      <c r="BZ59" s="165">
        <v>13</v>
      </c>
      <c r="CA59" s="165">
        <v>11</v>
      </c>
      <c r="CB59" s="165">
        <v>13</v>
      </c>
      <c r="CC59" s="165">
        <v>10</v>
      </c>
      <c r="CD59" s="165">
        <v>9</v>
      </c>
      <c r="CE59" s="165">
        <v>9</v>
      </c>
      <c r="CF59" s="165">
        <v>11</v>
      </c>
      <c r="CG59" s="165">
        <v>12</v>
      </c>
      <c r="CH59" s="165">
        <v>12</v>
      </c>
      <c r="CI59" s="165">
        <v>12</v>
      </c>
      <c r="CJ59" s="165">
        <v>15</v>
      </c>
      <c r="CK59" s="165">
        <v>17</v>
      </c>
      <c r="CL59" s="165">
        <v>16</v>
      </c>
      <c r="CM59" s="165">
        <v>15</v>
      </c>
      <c r="CN59" s="165">
        <v>16</v>
      </c>
      <c r="CO59" s="165">
        <v>17</v>
      </c>
      <c r="CP59" s="165">
        <v>16</v>
      </c>
      <c r="CQ59" s="165">
        <v>17</v>
      </c>
      <c r="CR59" s="323">
        <v>18</v>
      </c>
      <c r="CS59" s="165">
        <v>17</v>
      </c>
      <c r="CT59" s="165">
        <v>17</v>
      </c>
      <c r="CU59" s="165">
        <v>16</v>
      </c>
      <c r="CV59" s="165">
        <v>17</v>
      </c>
      <c r="CW59" s="165">
        <v>19</v>
      </c>
    </row>
    <row r="60" spans="1:101" s="14" customFormat="1" ht="13.15" customHeight="1" x14ac:dyDescent="0.2">
      <c r="A60" s="22"/>
      <c r="B60" s="15"/>
      <c r="C60" s="66" t="s">
        <v>18</v>
      </c>
      <c r="D60" s="165">
        <v>7</v>
      </c>
      <c r="E60" s="152">
        <v>1037.57</v>
      </c>
      <c r="F60" s="152">
        <f>+E60-G60</f>
        <v>799.78</v>
      </c>
      <c r="G60" s="152">
        <v>237.79</v>
      </c>
      <c r="H60" s="27" t="str">
        <f>+"Total:"&amp;TEXT(E60/I60-1,"0.00%")&amp;"/ EE:"&amp;TEXT(G60/J60-1,"0.00%")</f>
        <v>Total:18.99%/ EE:0.00%</v>
      </c>
      <c r="I60" s="27">
        <f>+'[2]Encino-Garden Grove'!E60</f>
        <v>872</v>
      </c>
      <c r="J60" s="27">
        <f>+'[2]Encino-Garden Grove'!G60</f>
        <v>237.79</v>
      </c>
      <c r="K60" s="165">
        <v>0</v>
      </c>
      <c r="L60" s="165">
        <v>0</v>
      </c>
      <c r="M60" s="165">
        <v>0</v>
      </c>
      <c r="N60" s="165">
        <v>0</v>
      </c>
      <c r="O60" s="165">
        <v>0</v>
      </c>
      <c r="P60" s="165">
        <v>0</v>
      </c>
      <c r="Q60" s="165">
        <v>0</v>
      </c>
      <c r="R60" s="165">
        <v>0</v>
      </c>
      <c r="S60" s="165">
        <v>0</v>
      </c>
      <c r="T60" s="165">
        <v>0</v>
      </c>
      <c r="U60" s="165">
        <v>0</v>
      </c>
      <c r="V60" s="165">
        <v>0</v>
      </c>
      <c r="W60" s="165">
        <v>0</v>
      </c>
      <c r="X60" s="165">
        <v>0</v>
      </c>
      <c r="Y60" s="165">
        <v>0</v>
      </c>
      <c r="Z60" s="165">
        <v>0</v>
      </c>
      <c r="AA60" s="165">
        <v>0</v>
      </c>
      <c r="AB60" s="165">
        <v>0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1</v>
      </c>
      <c r="AN60" s="165">
        <v>1</v>
      </c>
      <c r="AO60" s="165">
        <v>1</v>
      </c>
      <c r="AP60" s="165">
        <v>1</v>
      </c>
      <c r="AQ60" s="165">
        <v>1</v>
      </c>
      <c r="AR60" s="165">
        <v>2</v>
      </c>
      <c r="AS60" s="165">
        <v>2</v>
      </c>
      <c r="AT60" s="165">
        <v>2</v>
      </c>
      <c r="AU60" s="165">
        <v>1</v>
      </c>
      <c r="AV60" s="165">
        <v>1</v>
      </c>
      <c r="AW60" s="165">
        <v>1</v>
      </c>
      <c r="AX60" s="165">
        <v>1</v>
      </c>
      <c r="AY60" s="165">
        <v>1</v>
      </c>
      <c r="AZ60" s="165">
        <v>1</v>
      </c>
      <c r="BA60" s="165">
        <v>1</v>
      </c>
      <c r="BB60" s="165">
        <v>3</v>
      </c>
      <c r="BC60" s="165">
        <v>1</v>
      </c>
      <c r="BD60" s="165">
        <v>1</v>
      </c>
      <c r="BE60" s="165">
        <v>1</v>
      </c>
      <c r="BF60" s="165">
        <v>2</v>
      </c>
      <c r="BG60" s="165">
        <v>2</v>
      </c>
      <c r="BH60" s="165">
        <v>2</v>
      </c>
      <c r="BI60" s="165">
        <v>2</v>
      </c>
      <c r="BJ60" s="165">
        <v>3</v>
      </c>
      <c r="BK60" s="165">
        <v>4</v>
      </c>
      <c r="BL60" s="165">
        <v>4</v>
      </c>
      <c r="BM60" s="165">
        <v>4</v>
      </c>
      <c r="BN60" s="165">
        <v>4</v>
      </c>
      <c r="BO60" s="165">
        <v>4</v>
      </c>
      <c r="BP60" s="165">
        <v>3</v>
      </c>
      <c r="BQ60" s="240">
        <v>2</v>
      </c>
      <c r="BR60" s="165">
        <v>2</v>
      </c>
      <c r="BS60" s="165">
        <v>2</v>
      </c>
      <c r="BT60" s="165">
        <v>2</v>
      </c>
      <c r="BU60" s="165">
        <v>2</v>
      </c>
      <c r="BV60" s="165">
        <v>2</v>
      </c>
      <c r="BW60" s="165">
        <v>1</v>
      </c>
      <c r="BX60" s="165">
        <v>1</v>
      </c>
      <c r="BY60" s="165">
        <v>1</v>
      </c>
      <c r="BZ60" s="165">
        <v>1</v>
      </c>
      <c r="CA60" s="165">
        <v>1</v>
      </c>
      <c r="CB60" s="165">
        <v>1</v>
      </c>
      <c r="CC60" s="165">
        <v>2</v>
      </c>
      <c r="CD60" s="165">
        <v>2</v>
      </c>
      <c r="CE60" s="165">
        <v>3</v>
      </c>
      <c r="CF60" s="165">
        <v>3</v>
      </c>
      <c r="CG60" s="165">
        <v>3</v>
      </c>
      <c r="CH60" s="165">
        <v>3</v>
      </c>
      <c r="CI60" s="165">
        <v>3</v>
      </c>
      <c r="CJ60" s="165">
        <v>3</v>
      </c>
      <c r="CK60" s="165">
        <v>2</v>
      </c>
      <c r="CL60" s="165">
        <v>2</v>
      </c>
      <c r="CM60" s="165">
        <v>3</v>
      </c>
      <c r="CN60" s="165">
        <v>3</v>
      </c>
      <c r="CO60" s="165">
        <v>3</v>
      </c>
      <c r="CP60" s="165">
        <v>4</v>
      </c>
      <c r="CQ60" s="165">
        <v>4</v>
      </c>
      <c r="CR60" s="323">
        <v>4</v>
      </c>
      <c r="CS60" s="165">
        <v>4</v>
      </c>
      <c r="CT60" s="165">
        <v>4</v>
      </c>
      <c r="CU60" s="165">
        <v>7</v>
      </c>
      <c r="CV60" s="165">
        <v>7</v>
      </c>
      <c r="CW60" s="165">
        <v>7</v>
      </c>
    </row>
    <row r="61" spans="1:101" s="14" customFormat="1" ht="13.15" customHeight="1" x14ac:dyDescent="0.2">
      <c r="A61" s="22"/>
      <c r="B61" s="15"/>
      <c r="C61" s="66" t="s">
        <v>20</v>
      </c>
      <c r="D61" s="165">
        <v>2</v>
      </c>
      <c r="E61" s="152">
        <v>933.8</v>
      </c>
      <c r="F61" s="152">
        <f>+E61-G61</f>
        <v>753.29</v>
      </c>
      <c r="G61" s="152">
        <v>180.51</v>
      </c>
      <c r="H61" s="27" t="str">
        <f>+"Total:"&amp;TEXT(E61/I61-1,"0.00%")&amp;"/ EE:"&amp;TEXT(G61/J61-1,"0.00%")</f>
        <v>Total:18.99%/ EE:0.00%</v>
      </c>
      <c r="I61" s="27">
        <f>+'[2]Encino-Garden Grove'!E61</f>
        <v>784.79</v>
      </c>
      <c r="J61" s="27">
        <f>+'[2]Encino-Garden Grove'!G61</f>
        <v>180.51</v>
      </c>
      <c r="K61" s="165">
        <v>2</v>
      </c>
      <c r="L61" s="165">
        <v>2</v>
      </c>
      <c r="M61" s="165">
        <v>2</v>
      </c>
      <c r="N61" s="165">
        <v>2</v>
      </c>
      <c r="O61" s="165">
        <v>2</v>
      </c>
      <c r="P61" s="165">
        <v>2</v>
      </c>
      <c r="Q61" s="165">
        <v>2</v>
      </c>
      <c r="R61" s="165">
        <v>2</v>
      </c>
      <c r="S61" s="165">
        <v>2</v>
      </c>
      <c r="T61" s="165">
        <v>2</v>
      </c>
      <c r="U61" s="165">
        <v>2</v>
      </c>
      <c r="V61" s="165">
        <v>2</v>
      </c>
      <c r="W61" s="165">
        <v>1</v>
      </c>
      <c r="X61" s="165">
        <v>1</v>
      </c>
      <c r="Y61" s="165">
        <v>1</v>
      </c>
      <c r="Z61" s="165">
        <v>1</v>
      </c>
      <c r="AA61" s="165">
        <v>1</v>
      </c>
      <c r="AB61" s="165">
        <v>1</v>
      </c>
      <c r="AC61" s="165">
        <v>1</v>
      </c>
      <c r="AD61" s="165">
        <v>1</v>
      </c>
      <c r="AE61" s="165">
        <v>1</v>
      </c>
      <c r="AF61" s="165">
        <v>1</v>
      </c>
      <c r="AG61" s="165">
        <v>1</v>
      </c>
      <c r="AH61" s="165">
        <v>1</v>
      </c>
      <c r="AI61" s="165">
        <v>1</v>
      </c>
      <c r="AJ61" s="165">
        <v>1</v>
      </c>
      <c r="AK61" s="165">
        <v>1</v>
      </c>
      <c r="AL61" s="165">
        <v>1</v>
      </c>
      <c r="AM61" s="165">
        <v>1</v>
      </c>
      <c r="AN61" s="165">
        <v>1</v>
      </c>
      <c r="AO61" s="165">
        <v>1</v>
      </c>
      <c r="AP61" s="165">
        <v>1</v>
      </c>
      <c r="AQ61" s="165">
        <v>1</v>
      </c>
      <c r="AR61" s="165">
        <v>1</v>
      </c>
      <c r="AS61" s="165">
        <v>1</v>
      </c>
      <c r="AT61" s="165">
        <v>1</v>
      </c>
      <c r="AU61" s="165">
        <v>1</v>
      </c>
      <c r="AV61" s="165">
        <v>1</v>
      </c>
      <c r="AW61" s="165">
        <v>1</v>
      </c>
      <c r="AX61" s="165">
        <v>1</v>
      </c>
      <c r="AY61" s="165">
        <v>1</v>
      </c>
      <c r="AZ61" s="165">
        <v>1</v>
      </c>
      <c r="BA61" s="165">
        <v>2</v>
      </c>
      <c r="BB61" s="165">
        <v>2</v>
      </c>
      <c r="BC61" s="165">
        <v>1</v>
      </c>
      <c r="BD61" s="165">
        <v>1</v>
      </c>
      <c r="BE61" s="165">
        <v>1</v>
      </c>
      <c r="BF61" s="165">
        <v>1</v>
      </c>
      <c r="BG61" s="165">
        <v>1</v>
      </c>
      <c r="BH61" s="165">
        <v>1</v>
      </c>
      <c r="BI61" s="165">
        <v>1</v>
      </c>
      <c r="BJ61" s="165">
        <v>1</v>
      </c>
      <c r="BK61" s="165">
        <v>1</v>
      </c>
      <c r="BL61" s="165">
        <v>1</v>
      </c>
      <c r="BM61" s="165">
        <v>1</v>
      </c>
      <c r="BN61" s="165">
        <v>1</v>
      </c>
      <c r="BO61" s="165">
        <v>1</v>
      </c>
      <c r="BP61" s="165">
        <v>1</v>
      </c>
      <c r="BQ61" s="240">
        <v>0</v>
      </c>
      <c r="BR61" s="165">
        <v>0</v>
      </c>
      <c r="BS61" s="165">
        <v>1</v>
      </c>
      <c r="BT61" s="165">
        <v>1</v>
      </c>
      <c r="BU61" s="165">
        <v>1</v>
      </c>
      <c r="BV61" s="165">
        <v>1</v>
      </c>
      <c r="BW61" s="165">
        <v>1</v>
      </c>
      <c r="BX61" s="165">
        <v>1</v>
      </c>
      <c r="BY61" s="165">
        <v>1</v>
      </c>
      <c r="BZ61" s="165">
        <v>2</v>
      </c>
      <c r="CA61" s="165">
        <v>1</v>
      </c>
      <c r="CB61" s="165">
        <v>1</v>
      </c>
      <c r="CC61" s="165">
        <v>1</v>
      </c>
      <c r="CD61" s="165">
        <v>1</v>
      </c>
      <c r="CE61" s="165">
        <v>1</v>
      </c>
      <c r="CF61" s="165">
        <v>1</v>
      </c>
      <c r="CG61" s="165">
        <v>1</v>
      </c>
      <c r="CH61" s="165">
        <v>1</v>
      </c>
      <c r="CI61" s="165">
        <v>1</v>
      </c>
      <c r="CJ61" s="165">
        <v>1</v>
      </c>
      <c r="CK61" s="165">
        <v>1</v>
      </c>
      <c r="CL61" s="165">
        <v>1</v>
      </c>
      <c r="CM61" s="165">
        <v>1</v>
      </c>
      <c r="CN61" s="165">
        <v>1</v>
      </c>
      <c r="CO61" s="165">
        <v>1</v>
      </c>
      <c r="CP61" s="165">
        <v>1</v>
      </c>
      <c r="CQ61" s="165">
        <v>2</v>
      </c>
      <c r="CR61" s="323">
        <v>2</v>
      </c>
      <c r="CS61" s="165">
        <v>2</v>
      </c>
      <c r="CT61" s="165">
        <v>2</v>
      </c>
      <c r="CU61" s="165">
        <v>2</v>
      </c>
      <c r="CV61" s="165">
        <v>2</v>
      </c>
      <c r="CW61" s="165">
        <v>2</v>
      </c>
    </row>
    <row r="62" spans="1:101" s="14" customFormat="1" ht="13.15" customHeight="1" x14ac:dyDescent="0.2">
      <c r="A62" s="22"/>
      <c r="B62" s="15"/>
      <c r="C62" s="66" t="s">
        <v>21</v>
      </c>
      <c r="D62" s="165">
        <v>4</v>
      </c>
      <c r="E62" s="152">
        <v>933.8</v>
      </c>
      <c r="F62" s="152">
        <f>+E62-G62</f>
        <v>699.14</v>
      </c>
      <c r="G62" s="152">
        <v>234.66</v>
      </c>
      <c r="H62" s="27" t="str">
        <f>+"Total:"&amp;TEXT(E62/I62-1,"0.00%")&amp;"/ EE:"&amp;TEXT(G62/J62-1,"0.00%")</f>
        <v>Total:18.99%/ EE:0.00%</v>
      </c>
      <c r="I62" s="27">
        <f>+'[2]Encino-Garden Grove'!E62</f>
        <v>784.79</v>
      </c>
      <c r="J62" s="27">
        <f>+'[2]Encino-Garden Grove'!G62</f>
        <v>234.66</v>
      </c>
      <c r="K62" s="165">
        <v>0</v>
      </c>
      <c r="L62" s="165">
        <v>0</v>
      </c>
      <c r="M62" s="165">
        <v>0</v>
      </c>
      <c r="N62" s="165">
        <v>0</v>
      </c>
      <c r="O62" s="165">
        <v>0</v>
      </c>
      <c r="P62" s="165">
        <v>0</v>
      </c>
      <c r="Q62" s="165">
        <v>0</v>
      </c>
      <c r="R62" s="165">
        <v>0</v>
      </c>
      <c r="S62" s="165">
        <v>0</v>
      </c>
      <c r="T62" s="165">
        <v>0</v>
      </c>
      <c r="U62" s="165">
        <v>0</v>
      </c>
      <c r="V62" s="165">
        <v>0</v>
      </c>
      <c r="W62" s="165">
        <v>0</v>
      </c>
      <c r="X62" s="165">
        <v>0</v>
      </c>
      <c r="Y62" s="165">
        <v>0</v>
      </c>
      <c r="Z62" s="165">
        <v>0</v>
      </c>
      <c r="AA62" s="165">
        <v>0</v>
      </c>
      <c r="AB62" s="165">
        <v>0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1</v>
      </c>
      <c r="AR62" s="165">
        <v>2</v>
      </c>
      <c r="AS62" s="165">
        <v>1</v>
      </c>
      <c r="AT62" s="165">
        <v>1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240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1</v>
      </c>
      <c r="CG62" s="165">
        <v>1</v>
      </c>
      <c r="CH62" s="165">
        <v>1</v>
      </c>
      <c r="CI62" s="165">
        <v>1</v>
      </c>
      <c r="CJ62" s="165">
        <v>1</v>
      </c>
      <c r="CK62" s="165">
        <v>1</v>
      </c>
      <c r="CL62" s="165">
        <v>1</v>
      </c>
      <c r="CM62" s="165">
        <v>1</v>
      </c>
      <c r="CN62" s="165">
        <v>2</v>
      </c>
      <c r="CO62" s="165">
        <v>2</v>
      </c>
      <c r="CP62" s="165">
        <v>2</v>
      </c>
      <c r="CQ62" s="165">
        <v>4</v>
      </c>
      <c r="CR62" s="323">
        <v>4</v>
      </c>
      <c r="CS62" s="165">
        <v>3</v>
      </c>
      <c r="CT62" s="165">
        <v>3</v>
      </c>
      <c r="CU62" s="165">
        <v>3</v>
      </c>
      <c r="CV62" s="165">
        <v>4</v>
      </c>
      <c r="CW62" s="165">
        <v>4</v>
      </c>
    </row>
    <row r="63" spans="1:101" s="14" customFormat="1" ht="13.15" customHeight="1" x14ac:dyDescent="0.2">
      <c r="A63" s="20"/>
      <c r="B63" s="15"/>
      <c r="C63" s="66" t="s">
        <v>12</v>
      </c>
      <c r="D63" s="166">
        <v>1</v>
      </c>
      <c r="E63" s="153">
        <v>1556.37</v>
      </c>
      <c r="F63" s="153">
        <f>+E63-G63</f>
        <v>1160.0899999999999</v>
      </c>
      <c r="G63" s="153">
        <v>396.28</v>
      </c>
      <c r="H63" s="27" t="str">
        <f>+"Total:"&amp;TEXT(E63/I63-1,"0.00%")&amp;"/ EE:"&amp;TEXT(G63/J63-1,"0.00%")</f>
        <v>Total:18.99%/ EE:0.00%</v>
      </c>
      <c r="I63" s="27">
        <f>+'[2]Encino-Garden Grove'!E63</f>
        <v>1308</v>
      </c>
      <c r="J63" s="27">
        <f>+'[2]Encino-Garden Grove'!G63</f>
        <v>396.28</v>
      </c>
      <c r="K63" s="166">
        <v>0</v>
      </c>
      <c r="L63" s="166">
        <v>0</v>
      </c>
      <c r="M63" s="166">
        <v>0</v>
      </c>
      <c r="N63" s="166">
        <v>1</v>
      </c>
      <c r="O63" s="166">
        <v>0</v>
      </c>
      <c r="P63" s="166">
        <v>0</v>
      </c>
      <c r="Q63" s="166">
        <v>0</v>
      </c>
      <c r="R63" s="166">
        <v>0</v>
      </c>
      <c r="S63" s="166">
        <v>0</v>
      </c>
      <c r="T63" s="166">
        <v>0</v>
      </c>
      <c r="U63" s="166">
        <v>0</v>
      </c>
      <c r="V63" s="166">
        <v>0</v>
      </c>
      <c r="W63" s="166">
        <v>0</v>
      </c>
      <c r="X63" s="166">
        <v>0</v>
      </c>
      <c r="Y63" s="166">
        <v>0</v>
      </c>
      <c r="Z63" s="166">
        <v>0</v>
      </c>
      <c r="AA63" s="166">
        <v>0</v>
      </c>
      <c r="AB63" s="166">
        <v>0</v>
      </c>
      <c r="AC63" s="166">
        <v>0</v>
      </c>
      <c r="AD63" s="166">
        <v>0</v>
      </c>
      <c r="AE63" s="166">
        <v>0</v>
      </c>
      <c r="AF63" s="166">
        <v>0</v>
      </c>
      <c r="AG63" s="166">
        <v>0</v>
      </c>
      <c r="AH63" s="166">
        <v>0</v>
      </c>
      <c r="AI63" s="166">
        <v>1</v>
      </c>
      <c r="AJ63" s="166">
        <v>1</v>
      </c>
      <c r="AK63" s="166">
        <v>1</v>
      </c>
      <c r="AL63" s="166">
        <v>1</v>
      </c>
      <c r="AM63" s="166">
        <v>1</v>
      </c>
      <c r="AN63" s="166">
        <v>1</v>
      </c>
      <c r="AO63" s="166">
        <v>1</v>
      </c>
      <c r="AP63" s="166">
        <v>1</v>
      </c>
      <c r="AQ63" s="166">
        <v>1</v>
      </c>
      <c r="AR63" s="166">
        <v>1</v>
      </c>
      <c r="AS63" s="166">
        <v>1</v>
      </c>
      <c r="AT63" s="166">
        <v>1</v>
      </c>
      <c r="AU63" s="166">
        <v>2</v>
      </c>
      <c r="AV63" s="166">
        <v>2</v>
      </c>
      <c r="AW63" s="166">
        <v>3</v>
      </c>
      <c r="AX63" s="166">
        <v>3</v>
      </c>
      <c r="AY63" s="166">
        <v>3</v>
      </c>
      <c r="AZ63" s="166">
        <v>3</v>
      </c>
      <c r="BA63" s="166">
        <v>4</v>
      </c>
      <c r="BB63" s="166">
        <v>4</v>
      </c>
      <c r="BC63" s="166">
        <v>5</v>
      </c>
      <c r="BD63" s="166">
        <v>5</v>
      </c>
      <c r="BE63" s="166">
        <v>5</v>
      </c>
      <c r="BF63" s="166">
        <v>5</v>
      </c>
      <c r="BG63" s="166">
        <v>4</v>
      </c>
      <c r="BH63" s="166">
        <v>5</v>
      </c>
      <c r="BI63" s="166">
        <v>4</v>
      </c>
      <c r="BJ63" s="166">
        <v>3</v>
      </c>
      <c r="BK63" s="166">
        <v>3</v>
      </c>
      <c r="BL63" s="166">
        <v>3</v>
      </c>
      <c r="BM63" s="166">
        <v>3</v>
      </c>
      <c r="BN63" s="166">
        <v>3</v>
      </c>
      <c r="BO63" s="166">
        <v>3</v>
      </c>
      <c r="BP63" s="166">
        <v>4</v>
      </c>
      <c r="BQ63" s="241">
        <v>4</v>
      </c>
      <c r="BR63" s="166">
        <v>4</v>
      </c>
      <c r="BS63" s="166">
        <v>2</v>
      </c>
      <c r="BT63" s="166">
        <v>2</v>
      </c>
      <c r="BU63" s="166">
        <v>2</v>
      </c>
      <c r="BV63" s="166">
        <v>2</v>
      </c>
      <c r="BW63" s="166">
        <v>2</v>
      </c>
      <c r="BX63" s="166">
        <v>2</v>
      </c>
      <c r="BY63" s="166">
        <v>2</v>
      </c>
      <c r="BZ63" s="166">
        <v>1</v>
      </c>
      <c r="CA63" s="166">
        <v>1</v>
      </c>
      <c r="CB63" s="166">
        <v>0</v>
      </c>
      <c r="CC63" s="166">
        <v>0</v>
      </c>
      <c r="CD63" s="166">
        <v>0</v>
      </c>
      <c r="CE63" s="166">
        <v>0</v>
      </c>
      <c r="CF63" s="166">
        <v>0</v>
      </c>
      <c r="CG63" s="166">
        <v>0</v>
      </c>
      <c r="CH63" s="166">
        <v>0</v>
      </c>
      <c r="CI63" s="166">
        <v>0</v>
      </c>
      <c r="CJ63" s="166">
        <v>0</v>
      </c>
      <c r="CK63" s="166">
        <v>1</v>
      </c>
      <c r="CL63" s="166">
        <v>2</v>
      </c>
      <c r="CM63" s="166">
        <v>2</v>
      </c>
      <c r="CN63" s="166">
        <v>2</v>
      </c>
      <c r="CO63" s="166">
        <v>2</v>
      </c>
      <c r="CP63" s="166">
        <v>2</v>
      </c>
      <c r="CQ63" s="166">
        <v>1</v>
      </c>
      <c r="CR63" s="324">
        <v>1</v>
      </c>
      <c r="CS63" s="166">
        <v>2</v>
      </c>
      <c r="CT63" s="166">
        <v>2</v>
      </c>
      <c r="CU63" s="166">
        <v>2</v>
      </c>
      <c r="CV63" s="166">
        <v>2</v>
      </c>
      <c r="CW63" s="166">
        <v>1</v>
      </c>
    </row>
    <row r="64" spans="1:101" s="14" customFormat="1" ht="13.15" customHeight="1" x14ac:dyDescent="0.25">
      <c r="A64" s="20"/>
      <c r="B64" s="15"/>
      <c r="C64" s="69" t="s">
        <v>7</v>
      </c>
      <c r="D64" s="67">
        <f>SUM(D59:D63)</f>
        <v>33</v>
      </c>
      <c r="E64" s="70">
        <f>SUMPRODUCT(E59:E63,$D59:$D63)</f>
        <v>24278.789999999997</v>
      </c>
      <c r="F64" s="70">
        <f>SUMPRODUCT(F59:F63,$D59:$D63)</f>
        <v>18984.309999999998</v>
      </c>
      <c r="G64" s="70">
        <f>SUMPRODUCT(G59:G63,$D59:$D63)</f>
        <v>5294.48</v>
      </c>
      <c r="H64" s="34"/>
      <c r="I64" s="34"/>
      <c r="K64" s="67">
        <f t="shared" ref="K64:P64" si="102">SUM(K59:K63)</f>
        <v>15</v>
      </c>
      <c r="L64" s="67">
        <f t="shared" si="102"/>
        <v>15</v>
      </c>
      <c r="M64" s="67">
        <f t="shared" si="102"/>
        <v>16</v>
      </c>
      <c r="N64" s="67">
        <f t="shared" si="102"/>
        <v>15</v>
      </c>
      <c r="O64" s="67">
        <f t="shared" si="102"/>
        <v>16</v>
      </c>
      <c r="P64" s="67">
        <f t="shared" si="102"/>
        <v>18</v>
      </c>
      <c r="Q64" s="67">
        <f t="shared" ref="Q64:V64" si="103">SUM(Q59:Q63)</f>
        <v>19</v>
      </c>
      <c r="R64" s="67">
        <f t="shared" si="103"/>
        <v>19</v>
      </c>
      <c r="S64" s="67">
        <f t="shared" si="103"/>
        <v>20</v>
      </c>
      <c r="T64" s="67">
        <f t="shared" si="103"/>
        <v>20</v>
      </c>
      <c r="U64" s="67">
        <f t="shared" si="103"/>
        <v>20</v>
      </c>
      <c r="V64" s="67">
        <f t="shared" si="103"/>
        <v>19</v>
      </c>
      <c r="W64" s="67">
        <f t="shared" ref="W64:AB64" si="104">SUM(W59:W63)</f>
        <v>16</v>
      </c>
      <c r="X64" s="67">
        <f t="shared" si="104"/>
        <v>15</v>
      </c>
      <c r="Y64" s="67">
        <f t="shared" si="104"/>
        <v>16</v>
      </c>
      <c r="Z64" s="67">
        <f t="shared" si="104"/>
        <v>16</v>
      </c>
      <c r="AA64" s="67">
        <f t="shared" si="104"/>
        <v>17</v>
      </c>
      <c r="AB64" s="67">
        <f t="shared" si="104"/>
        <v>16</v>
      </c>
      <c r="AC64" s="67">
        <f t="shared" ref="AC64:AH64" si="105">SUM(AC59:AC63)</f>
        <v>20</v>
      </c>
      <c r="AD64" s="67">
        <f t="shared" si="105"/>
        <v>21</v>
      </c>
      <c r="AE64" s="67">
        <f t="shared" si="105"/>
        <v>20</v>
      </c>
      <c r="AF64" s="67">
        <f t="shared" si="105"/>
        <v>20</v>
      </c>
      <c r="AG64" s="67">
        <f t="shared" si="105"/>
        <v>18</v>
      </c>
      <c r="AH64" s="67">
        <f t="shared" si="105"/>
        <v>17</v>
      </c>
      <c r="AI64" s="67">
        <f t="shared" ref="AI64:AN64" si="106">SUM(AI59:AI63)</f>
        <v>17</v>
      </c>
      <c r="AJ64" s="67">
        <f t="shared" si="106"/>
        <v>17</v>
      </c>
      <c r="AK64" s="67">
        <f t="shared" si="106"/>
        <v>16</v>
      </c>
      <c r="AL64" s="67">
        <f t="shared" si="106"/>
        <v>13</v>
      </c>
      <c r="AM64" s="67">
        <f t="shared" si="106"/>
        <v>15</v>
      </c>
      <c r="AN64" s="67">
        <f t="shared" si="106"/>
        <v>15</v>
      </c>
      <c r="AO64" s="67">
        <f t="shared" ref="AO64:AU64" si="107">SUM(AO59:AO63)</f>
        <v>15</v>
      </c>
      <c r="AP64" s="67">
        <f t="shared" si="107"/>
        <v>16</v>
      </c>
      <c r="AQ64" s="67">
        <f t="shared" si="107"/>
        <v>21</v>
      </c>
      <c r="AR64" s="67">
        <f t="shared" si="107"/>
        <v>22</v>
      </c>
      <c r="AS64" s="67">
        <f t="shared" si="107"/>
        <v>20</v>
      </c>
      <c r="AT64" s="67">
        <f t="shared" si="107"/>
        <v>21</v>
      </c>
      <c r="AU64" s="67">
        <f t="shared" si="107"/>
        <v>24</v>
      </c>
      <c r="AV64" s="67">
        <f t="shared" ref="AV64:BA64" si="108">SUM(AV59:AV63)</f>
        <v>25</v>
      </c>
      <c r="AW64" s="67">
        <f t="shared" si="108"/>
        <v>23</v>
      </c>
      <c r="AX64" s="67">
        <f t="shared" si="108"/>
        <v>23</v>
      </c>
      <c r="AY64" s="67">
        <f t="shared" si="108"/>
        <v>22</v>
      </c>
      <c r="AZ64" s="67">
        <f t="shared" si="108"/>
        <v>21</v>
      </c>
      <c r="BA64" s="67">
        <f t="shared" si="108"/>
        <v>24</v>
      </c>
      <c r="BB64" s="67">
        <f t="shared" ref="BB64:BG64" si="109">SUM(BB59:BB63)</f>
        <v>24</v>
      </c>
      <c r="BC64" s="67">
        <f t="shared" si="109"/>
        <v>25</v>
      </c>
      <c r="BD64" s="67">
        <f t="shared" si="109"/>
        <v>24</v>
      </c>
      <c r="BE64" s="67">
        <f t="shared" si="109"/>
        <v>23</v>
      </c>
      <c r="BF64" s="67">
        <f t="shared" si="109"/>
        <v>24</v>
      </c>
      <c r="BG64" s="67">
        <f t="shared" si="109"/>
        <v>24</v>
      </c>
      <c r="BH64" s="67">
        <f t="shared" ref="BH64:BM64" si="110">SUM(BH59:BH63)</f>
        <v>27</v>
      </c>
      <c r="BI64" s="67">
        <f t="shared" si="110"/>
        <v>25</v>
      </c>
      <c r="BJ64" s="67">
        <f t="shared" si="110"/>
        <v>25</v>
      </c>
      <c r="BK64" s="67">
        <f t="shared" si="110"/>
        <v>26</v>
      </c>
      <c r="BL64" s="67">
        <f t="shared" si="110"/>
        <v>27</v>
      </c>
      <c r="BM64" s="67">
        <f t="shared" si="110"/>
        <v>27</v>
      </c>
      <c r="BN64" s="67">
        <f t="shared" ref="BN64:BS64" si="111">SUM(BN59:BN63)</f>
        <v>27</v>
      </c>
      <c r="BO64" s="67">
        <f t="shared" si="111"/>
        <v>26</v>
      </c>
      <c r="BP64" s="67">
        <f t="shared" si="111"/>
        <v>25</v>
      </c>
      <c r="BQ64" s="94">
        <f t="shared" si="111"/>
        <v>21</v>
      </c>
      <c r="BR64" s="67">
        <f t="shared" si="111"/>
        <v>21</v>
      </c>
      <c r="BS64" s="67">
        <f t="shared" si="111"/>
        <v>22</v>
      </c>
      <c r="BT64" s="67">
        <f t="shared" ref="BT64:BY64" si="112">SUM(BT59:BT63)</f>
        <v>23</v>
      </c>
      <c r="BU64" s="67">
        <f t="shared" si="112"/>
        <v>22</v>
      </c>
      <c r="BV64" s="67">
        <f t="shared" si="112"/>
        <v>22</v>
      </c>
      <c r="BW64" s="67">
        <f t="shared" si="112"/>
        <v>17</v>
      </c>
      <c r="BX64" s="67">
        <f t="shared" si="112"/>
        <v>17</v>
      </c>
      <c r="BY64" s="67">
        <f t="shared" si="112"/>
        <v>15</v>
      </c>
      <c r="BZ64" s="67">
        <f t="shared" ref="BZ64:CE64" si="113">SUM(BZ59:BZ63)</f>
        <v>17</v>
      </c>
      <c r="CA64" s="67">
        <f t="shared" si="113"/>
        <v>14</v>
      </c>
      <c r="CB64" s="67">
        <f t="shared" si="113"/>
        <v>15</v>
      </c>
      <c r="CC64" s="67">
        <f t="shared" si="113"/>
        <v>13</v>
      </c>
      <c r="CD64" s="67">
        <f t="shared" si="113"/>
        <v>12</v>
      </c>
      <c r="CE64" s="67">
        <f t="shared" si="113"/>
        <v>13</v>
      </c>
      <c r="CF64" s="67">
        <f t="shared" ref="CF64:CK64" si="114">SUM(CF59:CF63)</f>
        <v>16</v>
      </c>
      <c r="CG64" s="67">
        <f t="shared" si="114"/>
        <v>17</v>
      </c>
      <c r="CH64" s="67">
        <f t="shared" si="114"/>
        <v>17</v>
      </c>
      <c r="CI64" s="67">
        <f t="shared" si="114"/>
        <v>17</v>
      </c>
      <c r="CJ64" s="67">
        <f t="shared" si="114"/>
        <v>20</v>
      </c>
      <c r="CK64" s="67">
        <f t="shared" si="114"/>
        <v>22</v>
      </c>
      <c r="CL64" s="67">
        <f t="shared" ref="CL64:CQ64" si="115">SUM(CL59:CL63)</f>
        <v>22</v>
      </c>
      <c r="CM64" s="67">
        <f t="shared" si="115"/>
        <v>22</v>
      </c>
      <c r="CN64" s="67">
        <f t="shared" si="115"/>
        <v>24</v>
      </c>
      <c r="CO64" s="67">
        <f t="shared" si="115"/>
        <v>25</v>
      </c>
      <c r="CP64" s="67">
        <f t="shared" si="115"/>
        <v>25</v>
      </c>
      <c r="CQ64" s="67">
        <f t="shared" si="115"/>
        <v>28</v>
      </c>
      <c r="CR64" s="94">
        <v>29</v>
      </c>
      <c r="CS64" s="67">
        <f>SUM(CS59:CS63)</f>
        <v>28</v>
      </c>
      <c r="CT64" s="67">
        <f>SUM(CT59:CT63)</f>
        <v>28</v>
      </c>
      <c r="CU64" s="67">
        <f>SUM(CU59:CU63)</f>
        <v>30</v>
      </c>
      <c r="CV64" s="67">
        <f>SUM(CV59:CV63)</f>
        <v>32</v>
      </c>
      <c r="CW64" s="67">
        <f>SUM(CW59:CW63)</f>
        <v>33</v>
      </c>
    </row>
    <row r="65" spans="1:101" s="18" customFormat="1" ht="13.15" customHeight="1" x14ac:dyDescent="0.25">
      <c r="A65" s="71" t="s">
        <v>8</v>
      </c>
      <c r="B65" s="72"/>
      <c r="C65" s="29" t="s">
        <v>10</v>
      </c>
      <c r="D65" s="30">
        <f>D8+D15+D22+D29+D36+D43+D50+D57+D64</f>
        <v>239</v>
      </c>
      <c r="E65" s="105">
        <f>E8+E15+E22+E29+E36+E43+E50+E57+E64</f>
        <v>260731.80000000002</v>
      </c>
      <c r="F65" s="105">
        <f>F8+F15+F22+F29+F36+F43+F50+F57+F64</f>
        <v>242176.19000000003</v>
      </c>
      <c r="G65" s="105">
        <f>G8+G15+G22+G29+G36+G43+G50+G57+G64</f>
        <v>18555.61</v>
      </c>
      <c r="H65" s="270"/>
      <c r="I65" s="270"/>
      <c r="J65" s="104"/>
      <c r="K65" s="30">
        <f t="shared" ref="K65:P65" si="116">K22+K29+K36+K43+K50+K57+K64</f>
        <v>265</v>
      </c>
      <c r="L65" s="30">
        <f t="shared" si="116"/>
        <v>266</v>
      </c>
      <c r="M65" s="30">
        <f t="shared" si="116"/>
        <v>257</v>
      </c>
      <c r="N65" s="30">
        <f t="shared" si="116"/>
        <v>259</v>
      </c>
      <c r="O65" s="30">
        <f t="shared" si="116"/>
        <v>256</v>
      </c>
      <c r="P65" s="30">
        <f t="shared" si="116"/>
        <v>265</v>
      </c>
      <c r="Q65" s="30">
        <f t="shared" ref="Q65:V65" si="117">Q22+Q29+Q36+Q43+Q50+Q57+Q64</f>
        <v>261</v>
      </c>
      <c r="R65" s="30">
        <f t="shared" si="117"/>
        <v>261</v>
      </c>
      <c r="S65" s="30">
        <f t="shared" si="117"/>
        <v>260</v>
      </c>
      <c r="T65" s="30">
        <f t="shared" si="117"/>
        <v>260</v>
      </c>
      <c r="U65" s="30">
        <f t="shared" si="117"/>
        <v>260</v>
      </c>
      <c r="V65" s="30">
        <f t="shared" si="117"/>
        <v>256</v>
      </c>
      <c r="W65" s="30">
        <f t="shared" ref="W65:AB65" si="118">W22+W29+W36+W43+W50+W57+W64</f>
        <v>261</v>
      </c>
      <c r="X65" s="30">
        <f t="shared" si="118"/>
        <v>262</v>
      </c>
      <c r="Y65" s="30">
        <f t="shared" si="118"/>
        <v>268</v>
      </c>
      <c r="Z65" s="30">
        <f t="shared" si="118"/>
        <v>267</v>
      </c>
      <c r="AA65" s="30">
        <f t="shared" si="118"/>
        <v>267</v>
      </c>
      <c r="AB65" s="30">
        <f t="shared" si="118"/>
        <v>262</v>
      </c>
      <c r="AC65" s="30">
        <f t="shared" ref="AC65:AH65" si="119">AC22+AC29+AC36+AC43+AC50+AC57+AC64</f>
        <v>266</v>
      </c>
      <c r="AD65" s="30">
        <f t="shared" si="119"/>
        <v>268</v>
      </c>
      <c r="AE65" s="30">
        <f t="shared" si="119"/>
        <v>280</v>
      </c>
      <c r="AF65" s="30">
        <f t="shared" si="119"/>
        <v>277</v>
      </c>
      <c r="AG65" s="30">
        <f t="shared" si="119"/>
        <v>274</v>
      </c>
      <c r="AH65" s="30">
        <f t="shared" si="119"/>
        <v>276</v>
      </c>
      <c r="AI65" s="30">
        <f t="shared" ref="AI65:AP65" si="120">AI8+AI15+AI22+AI29+AI36+AI43+AI50+AI57+AI64</f>
        <v>278</v>
      </c>
      <c r="AJ65" s="30">
        <f t="shared" si="120"/>
        <v>278</v>
      </c>
      <c r="AK65" s="30">
        <f t="shared" si="120"/>
        <v>256</v>
      </c>
      <c r="AL65" s="30">
        <f t="shared" si="120"/>
        <v>251</v>
      </c>
      <c r="AM65" s="30">
        <f t="shared" si="120"/>
        <v>254</v>
      </c>
      <c r="AN65" s="30">
        <f t="shared" si="120"/>
        <v>255</v>
      </c>
      <c r="AO65" s="30">
        <f t="shared" si="120"/>
        <v>252</v>
      </c>
      <c r="AP65" s="30">
        <f t="shared" si="120"/>
        <v>240</v>
      </c>
      <c r="AQ65" s="30">
        <f t="shared" ref="AQ65:AV65" si="121">AQ8+AQ15+AQ22+AQ29+AQ36+AQ43+AQ50+AQ57+AQ64</f>
        <v>232</v>
      </c>
      <c r="AR65" s="30">
        <f t="shared" si="121"/>
        <v>238</v>
      </c>
      <c r="AS65" s="30">
        <f t="shared" si="121"/>
        <v>243</v>
      </c>
      <c r="AT65" s="30">
        <f t="shared" si="121"/>
        <v>240</v>
      </c>
      <c r="AU65" s="30">
        <f t="shared" si="121"/>
        <v>244</v>
      </c>
      <c r="AV65" s="30">
        <f t="shared" si="121"/>
        <v>241</v>
      </c>
      <c r="AW65" s="30">
        <f t="shared" ref="AW65:BB65" si="122">AW8+AW15+AW22+AW29+AW36+AW43+AW50+AW57+AW64</f>
        <v>239</v>
      </c>
      <c r="AX65" s="30">
        <f t="shared" si="122"/>
        <v>241</v>
      </c>
      <c r="AY65" s="30">
        <f t="shared" si="122"/>
        <v>243</v>
      </c>
      <c r="AZ65" s="30">
        <f t="shared" si="122"/>
        <v>245</v>
      </c>
      <c r="BA65" s="30">
        <f t="shared" si="122"/>
        <v>245</v>
      </c>
      <c r="BB65" s="30">
        <f t="shared" si="122"/>
        <v>242</v>
      </c>
      <c r="BC65" s="30">
        <f t="shared" ref="BC65:BH65" si="123">BC8+BC15+BC22+BC29+BC36+BC43+BC50+BC57+BC64</f>
        <v>240</v>
      </c>
      <c r="BD65" s="30">
        <f t="shared" si="123"/>
        <v>232</v>
      </c>
      <c r="BE65" s="30">
        <f t="shared" si="123"/>
        <v>225</v>
      </c>
      <c r="BF65" s="30">
        <f t="shared" si="123"/>
        <v>223</v>
      </c>
      <c r="BG65" s="30">
        <f t="shared" si="123"/>
        <v>232</v>
      </c>
      <c r="BH65" s="30">
        <f t="shared" si="123"/>
        <v>232</v>
      </c>
      <c r="BI65" s="30">
        <f t="shared" ref="BI65:BN65" si="124">BI8+BI15+BI22+BI29+BI36+BI43+BI50+BI57+BI64</f>
        <v>235</v>
      </c>
      <c r="BJ65" s="30">
        <f t="shared" si="124"/>
        <v>234</v>
      </c>
      <c r="BK65" s="30">
        <f t="shared" si="124"/>
        <v>230</v>
      </c>
      <c r="BL65" s="30">
        <f t="shared" si="124"/>
        <v>231</v>
      </c>
      <c r="BM65" s="30">
        <f t="shared" si="124"/>
        <v>235</v>
      </c>
      <c r="BN65" s="30">
        <f t="shared" si="124"/>
        <v>238</v>
      </c>
      <c r="BO65" s="30">
        <f t="shared" ref="BO65:BT65" si="125">BO8+BO15+BO22+BO29+BO36+BO43+BO50+BO57+BO64</f>
        <v>221</v>
      </c>
      <c r="BP65" s="30">
        <f t="shared" si="125"/>
        <v>218</v>
      </c>
      <c r="BQ65" s="30">
        <f t="shared" si="125"/>
        <v>213</v>
      </c>
      <c r="BR65" s="30">
        <f t="shared" si="125"/>
        <v>212</v>
      </c>
      <c r="BS65" s="30">
        <f t="shared" si="125"/>
        <v>211</v>
      </c>
      <c r="BT65" s="30">
        <f t="shared" si="125"/>
        <v>209</v>
      </c>
      <c r="BU65" s="30">
        <f t="shared" ref="BU65:BZ65" si="126">BU8+BU15+BU22+BU29+BU36+BU43+BU50+BU57+BU64</f>
        <v>211</v>
      </c>
      <c r="BV65" s="30">
        <f t="shared" si="126"/>
        <v>210</v>
      </c>
      <c r="BW65" s="30">
        <f t="shared" si="126"/>
        <v>207</v>
      </c>
      <c r="BX65" s="30">
        <f t="shared" si="126"/>
        <v>211</v>
      </c>
      <c r="BY65" s="30">
        <f t="shared" si="126"/>
        <v>204</v>
      </c>
      <c r="BZ65" s="30">
        <f t="shared" si="126"/>
        <v>208</v>
      </c>
      <c r="CA65" s="30">
        <f t="shared" ref="CA65:CF65" si="127">CA8+CA15+CA22+CA29+CA36+CA43+CA50+CA57+CA64</f>
        <v>200</v>
      </c>
      <c r="CB65" s="30">
        <f t="shared" si="127"/>
        <v>200</v>
      </c>
      <c r="CC65" s="30">
        <f t="shared" si="127"/>
        <v>198</v>
      </c>
      <c r="CD65" s="30">
        <f t="shared" si="127"/>
        <v>192</v>
      </c>
      <c r="CE65" s="30">
        <f t="shared" si="127"/>
        <v>205</v>
      </c>
      <c r="CF65" s="30">
        <f t="shared" si="127"/>
        <v>205</v>
      </c>
      <c r="CG65" s="30">
        <f t="shared" ref="CG65:CL65" si="128">CG8+CG15+CG22+CG29+CG36+CG43+CG50+CG57+CG64</f>
        <v>200</v>
      </c>
      <c r="CH65" s="30">
        <f t="shared" si="128"/>
        <v>200</v>
      </c>
      <c r="CI65" s="30">
        <f t="shared" si="128"/>
        <v>199</v>
      </c>
      <c r="CJ65" s="30">
        <f t="shared" si="128"/>
        <v>200</v>
      </c>
      <c r="CK65" s="30">
        <f t="shared" si="128"/>
        <v>204</v>
      </c>
      <c r="CL65" s="30">
        <f t="shared" si="128"/>
        <v>206</v>
      </c>
      <c r="CM65" s="30">
        <f>CM8+CM15+CM22+CM29+CM36+CM43+CM50+CM57+CM64</f>
        <v>205</v>
      </c>
      <c r="CN65" s="30">
        <f>CN8+CN15+CN22+CN29+CN36+CN43+CN50+CN57+CN64</f>
        <v>209</v>
      </c>
      <c r="CO65" s="30">
        <f>CO8+CO15+CO22+CO29+CO36+CO43+CO50+CO57+CO64</f>
        <v>206</v>
      </c>
      <c r="CP65" s="30">
        <f>CP8+CP15+CP22+CP29+CP36+CP43+CP50+CP57+CP64</f>
        <v>201</v>
      </c>
      <c r="CQ65" s="30">
        <f>CQ8+CQ15+CQ22+CQ29+CQ36+CQ43+CQ50+CQ57+CQ64</f>
        <v>217</v>
      </c>
      <c r="CR65" s="30">
        <v>220</v>
      </c>
      <c r="CS65" s="30">
        <f>CS8+CS15+CS22+CS29+CS36+CS43+CS50+CS57+CS64</f>
        <v>221</v>
      </c>
      <c r="CT65" s="30">
        <f>CT8+CT15+CT22+CT29+CT36+CT43+CT50+CT57+CT64</f>
        <v>221</v>
      </c>
      <c r="CU65" s="30">
        <f>CU8+CU15+CU22+CU29+CU36+CU43+CU50+CU57+CU64</f>
        <v>229</v>
      </c>
      <c r="CV65" s="30">
        <f>CV8+CV15+CV22+CV29+CV36+CV43+CV50+CV57+CV64</f>
        <v>232</v>
      </c>
      <c r="CW65" s="30">
        <f>CW8+CW15+CW22+CW29+CW36+CW43+CW50+CW57+CW64</f>
        <v>239</v>
      </c>
    </row>
    <row r="66" spans="1:101" s="14" customFormat="1" ht="13.15" customHeight="1" x14ac:dyDescent="0.25">
      <c r="A66" s="71" t="s">
        <v>9</v>
      </c>
      <c r="B66" s="29"/>
      <c r="C66" s="89"/>
      <c r="D66" s="118"/>
      <c r="E66" s="102">
        <f>E65*12</f>
        <v>3128781.6</v>
      </c>
      <c r="F66" s="102">
        <f>F65*12</f>
        <v>2906114.2800000003</v>
      </c>
      <c r="G66" s="102">
        <f>G65*12</f>
        <v>222667.32</v>
      </c>
      <c r="H66" s="271"/>
      <c r="I66" s="271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8"/>
      <c r="CI66" s="118"/>
      <c r="CJ66" s="118"/>
      <c r="CK66" s="118"/>
      <c r="CL66" s="118"/>
      <c r="CM66" s="118"/>
      <c r="CN66" s="118"/>
      <c r="CO66" s="118"/>
      <c r="CP66" s="118"/>
      <c r="CQ66" s="118"/>
      <c r="CR66" s="118"/>
      <c r="CS66" s="118"/>
      <c r="CT66" s="118"/>
      <c r="CU66" s="118"/>
      <c r="CV66" s="118"/>
      <c r="CW66" s="118"/>
    </row>
    <row r="67" spans="1:101" s="14" customFormat="1" ht="13.15" customHeight="1" x14ac:dyDescent="0.25">
      <c r="A67" s="28"/>
      <c r="B67" s="90"/>
      <c r="C67" s="91"/>
      <c r="D67" s="114"/>
      <c r="E67" s="92"/>
      <c r="F67" s="92"/>
      <c r="G67" s="92"/>
      <c r="H67" s="132"/>
      <c r="I67" s="132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  <c r="BB67" s="114"/>
      <c r="BC67" s="114"/>
      <c r="BD67" s="114"/>
      <c r="BE67" s="114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  <c r="BP67" s="114"/>
      <c r="BQ67" s="114"/>
      <c r="BR67" s="114"/>
      <c r="BS67" s="114"/>
      <c r="BT67" s="114"/>
      <c r="BU67" s="114"/>
      <c r="BV67" s="114"/>
      <c r="BW67" s="114"/>
      <c r="BX67" s="114"/>
      <c r="BY67" s="114"/>
      <c r="BZ67" s="114"/>
      <c r="CA67" s="114"/>
      <c r="CB67" s="114"/>
      <c r="CC67" s="114"/>
      <c r="CD67" s="114"/>
      <c r="CE67" s="114"/>
      <c r="CF67" s="114"/>
      <c r="CG67" s="114"/>
      <c r="CH67" s="114"/>
      <c r="CI67" s="114"/>
      <c r="CJ67" s="114"/>
      <c r="CK67" s="114"/>
      <c r="CL67" s="114"/>
      <c r="CM67" s="114"/>
      <c r="CN67" s="114"/>
      <c r="CO67" s="114"/>
      <c r="CP67" s="114"/>
      <c r="CQ67" s="114"/>
      <c r="CR67" s="114"/>
      <c r="CS67" s="114"/>
      <c r="CT67" s="114"/>
      <c r="CU67" s="114"/>
      <c r="CV67" s="114"/>
      <c r="CW67" s="114"/>
    </row>
    <row r="68" spans="1:101" s="14" customFormat="1" ht="13.15" customHeight="1" x14ac:dyDescent="0.25">
      <c r="A68" s="76" t="s">
        <v>36</v>
      </c>
      <c r="B68" s="45"/>
      <c r="C68" s="46"/>
      <c r="D68" s="113"/>
      <c r="E68" s="47"/>
      <c r="F68" s="47"/>
      <c r="G68" s="47"/>
      <c r="H68" s="133"/>
      <c r="I68" s="13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</row>
    <row r="69" spans="1:101" s="14" customFormat="1" ht="13.15" customHeight="1" x14ac:dyDescent="0.2">
      <c r="A69" s="64" t="s">
        <v>153</v>
      </c>
      <c r="B69" s="65" t="str">
        <f>B3</f>
        <v>1/1/25 - 12/31/25</v>
      </c>
      <c r="C69" s="66" t="s">
        <v>11</v>
      </c>
      <c r="D69" s="165">
        <v>102</v>
      </c>
      <c r="E69" s="152">
        <f t="shared" ref="E69:F73" si="129">E3</f>
        <v>671</v>
      </c>
      <c r="F69" s="152">
        <f t="shared" si="129"/>
        <v>671</v>
      </c>
      <c r="G69" s="152">
        <f>G3</f>
        <v>0</v>
      </c>
      <c r="H69" s="27"/>
      <c r="I69" s="27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65">
        <v>109</v>
      </c>
      <c r="AJ69" s="165">
        <v>117</v>
      </c>
      <c r="AK69" s="165">
        <v>118</v>
      </c>
      <c r="AL69" s="165">
        <v>117</v>
      </c>
      <c r="AM69" s="165">
        <v>120</v>
      </c>
      <c r="AN69" s="165">
        <v>121</v>
      </c>
      <c r="AO69" s="165">
        <v>120</v>
      </c>
      <c r="AP69" s="165">
        <v>117</v>
      </c>
      <c r="AQ69" s="165">
        <v>33</v>
      </c>
      <c r="AR69" s="165">
        <v>31</v>
      </c>
      <c r="AS69" s="165">
        <v>31</v>
      </c>
      <c r="AT69" s="165">
        <v>31</v>
      </c>
      <c r="AU69" s="165">
        <v>90</v>
      </c>
      <c r="AV69" s="165">
        <v>90</v>
      </c>
      <c r="AW69" s="165">
        <v>90</v>
      </c>
      <c r="AX69" s="165">
        <v>89</v>
      </c>
      <c r="AY69" s="165">
        <v>88</v>
      </c>
      <c r="AZ69" s="165">
        <v>85</v>
      </c>
      <c r="BA69" s="165">
        <v>85</v>
      </c>
      <c r="BB69" s="165">
        <v>85</v>
      </c>
      <c r="BC69" s="165">
        <v>83</v>
      </c>
      <c r="BD69" s="165">
        <v>82</v>
      </c>
      <c r="BE69" s="165">
        <v>78</v>
      </c>
      <c r="BF69" s="165">
        <v>78</v>
      </c>
      <c r="BG69" s="165">
        <v>83</v>
      </c>
      <c r="BH69" s="165">
        <v>80</v>
      </c>
      <c r="BI69" s="165">
        <v>79</v>
      </c>
      <c r="BJ69" s="165">
        <v>77</v>
      </c>
      <c r="BK69" s="165">
        <v>80</v>
      </c>
      <c r="BL69" s="165">
        <v>80</v>
      </c>
      <c r="BM69" s="165">
        <v>81</v>
      </c>
      <c r="BN69" s="165">
        <v>81</v>
      </c>
      <c r="BO69" s="165">
        <v>81</v>
      </c>
      <c r="BP69" s="165">
        <v>81</v>
      </c>
      <c r="BQ69" s="240">
        <v>80</v>
      </c>
      <c r="BR69" s="165">
        <v>82</v>
      </c>
      <c r="BS69" s="165">
        <v>84</v>
      </c>
      <c r="BT69" s="165">
        <v>80</v>
      </c>
      <c r="BU69" s="165">
        <v>82</v>
      </c>
      <c r="BV69" s="165">
        <v>81</v>
      </c>
      <c r="BW69" s="165">
        <v>86</v>
      </c>
      <c r="BX69" s="165">
        <v>87</v>
      </c>
      <c r="BY69" s="165">
        <v>83</v>
      </c>
      <c r="BZ69" s="165">
        <v>83</v>
      </c>
      <c r="CA69" s="165">
        <v>95</v>
      </c>
      <c r="CB69" s="165">
        <v>93</v>
      </c>
      <c r="CC69" s="165">
        <v>94</v>
      </c>
      <c r="CD69" s="165">
        <v>93</v>
      </c>
      <c r="CE69" s="165">
        <v>97</v>
      </c>
      <c r="CF69" s="165">
        <v>102</v>
      </c>
      <c r="CG69" s="165">
        <v>97</v>
      </c>
      <c r="CH69" s="165">
        <v>96</v>
      </c>
      <c r="CI69" s="165">
        <v>94</v>
      </c>
      <c r="CJ69" s="165">
        <v>90</v>
      </c>
      <c r="CK69" s="165">
        <v>85</v>
      </c>
      <c r="CL69" s="165">
        <v>90</v>
      </c>
      <c r="CM69" s="165">
        <v>87</v>
      </c>
      <c r="CN69" s="165">
        <v>87</v>
      </c>
      <c r="CO69" s="165">
        <v>90</v>
      </c>
      <c r="CP69" s="165">
        <v>92</v>
      </c>
      <c r="CQ69" s="165">
        <v>94</v>
      </c>
      <c r="CR69" s="323">
        <v>99</v>
      </c>
      <c r="CS69" s="165">
        <v>93</v>
      </c>
      <c r="CT69" s="165">
        <v>93</v>
      </c>
      <c r="CU69" s="165">
        <v>93</v>
      </c>
      <c r="CV69" s="165">
        <v>99</v>
      </c>
      <c r="CW69" s="165">
        <v>102</v>
      </c>
    </row>
    <row r="70" spans="1:101" s="18" customFormat="1" ht="13.15" customHeight="1" x14ac:dyDescent="0.2">
      <c r="A70" s="22"/>
      <c r="B70" s="15"/>
      <c r="C70" s="66" t="s">
        <v>18</v>
      </c>
      <c r="D70" s="165">
        <v>13</v>
      </c>
      <c r="E70" s="152">
        <f t="shared" si="129"/>
        <v>1409.16</v>
      </c>
      <c r="F70" s="152">
        <f t="shared" si="129"/>
        <v>1296.5900000000001</v>
      </c>
      <c r="G70" s="152">
        <f>G4</f>
        <v>112.57</v>
      </c>
      <c r="H70" s="27"/>
      <c r="I70" s="27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65">
        <v>28</v>
      </c>
      <c r="AJ70" s="165">
        <v>31</v>
      </c>
      <c r="AK70" s="165">
        <v>31</v>
      </c>
      <c r="AL70" s="165">
        <v>32</v>
      </c>
      <c r="AM70" s="165">
        <v>31</v>
      </c>
      <c r="AN70" s="165">
        <v>32</v>
      </c>
      <c r="AO70" s="165">
        <v>33</v>
      </c>
      <c r="AP70" s="165">
        <v>33</v>
      </c>
      <c r="AQ70" s="165">
        <v>9</v>
      </c>
      <c r="AR70" s="165">
        <v>11</v>
      </c>
      <c r="AS70" s="165">
        <v>11</v>
      </c>
      <c r="AT70" s="165">
        <v>11</v>
      </c>
      <c r="AU70" s="165">
        <v>28</v>
      </c>
      <c r="AV70" s="165">
        <v>28</v>
      </c>
      <c r="AW70" s="165">
        <v>27</v>
      </c>
      <c r="AX70" s="165">
        <v>27</v>
      </c>
      <c r="AY70" s="165">
        <v>28</v>
      </c>
      <c r="AZ70" s="165">
        <v>27</v>
      </c>
      <c r="BA70" s="165">
        <v>27</v>
      </c>
      <c r="BB70" s="165">
        <v>27</v>
      </c>
      <c r="BC70" s="165">
        <v>28</v>
      </c>
      <c r="BD70" s="165">
        <v>28</v>
      </c>
      <c r="BE70" s="165">
        <v>28</v>
      </c>
      <c r="BF70" s="165">
        <v>27</v>
      </c>
      <c r="BG70" s="165">
        <v>23</v>
      </c>
      <c r="BH70" s="165">
        <v>23</v>
      </c>
      <c r="BI70" s="165">
        <v>23</v>
      </c>
      <c r="BJ70" s="165">
        <v>25</v>
      </c>
      <c r="BK70" s="165">
        <v>24</v>
      </c>
      <c r="BL70" s="165">
        <v>22</v>
      </c>
      <c r="BM70" s="165">
        <v>20</v>
      </c>
      <c r="BN70" s="165">
        <v>21</v>
      </c>
      <c r="BO70" s="165">
        <v>20</v>
      </c>
      <c r="BP70" s="165">
        <v>21</v>
      </c>
      <c r="BQ70" s="240">
        <v>21</v>
      </c>
      <c r="BR70" s="165">
        <v>21</v>
      </c>
      <c r="BS70" s="165">
        <v>19</v>
      </c>
      <c r="BT70" s="165">
        <v>12</v>
      </c>
      <c r="BU70" s="165">
        <v>13</v>
      </c>
      <c r="BV70" s="165">
        <v>12</v>
      </c>
      <c r="BW70" s="165">
        <v>10</v>
      </c>
      <c r="BX70" s="165">
        <v>12</v>
      </c>
      <c r="BY70" s="165">
        <v>12</v>
      </c>
      <c r="BZ70" s="165">
        <v>13</v>
      </c>
      <c r="CA70" s="165">
        <v>13</v>
      </c>
      <c r="CB70" s="165">
        <v>12</v>
      </c>
      <c r="CC70" s="165">
        <v>13</v>
      </c>
      <c r="CD70" s="165">
        <v>13</v>
      </c>
      <c r="CE70" s="165">
        <v>13</v>
      </c>
      <c r="CF70" s="165">
        <v>12</v>
      </c>
      <c r="CG70" s="165">
        <v>12</v>
      </c>
      <c r="CH70" s="165">
        <v>12</v>
      </c>
      <c r="CI70" s="165">
        <v>12</v>
      </c>
      <c r="CJ70" s="165">
        <v>12</v>
      </c>
      <c r="CK70" s="165">
        <v>10</v>
      </c>
      <c r="CL70" s="165">
        <v>10</v>
      </c>
      <c r="CM70" s="165">
        <v>9</v>
      </c>
      <c r="CN70" s="165">
        <v>8</v>
      </c>
      <c r="CO70" s="165">
        <v>9</v>
      </c>
      <c r="CP70" s="165">
        <v>9</v>
      </c>
      <c r="CQ70" s="165">
        <v>10</v>
      </c>
      <c r="CR70" s="323">
        <v>10</v>
      </c>
      <c r="CS70" s="165">
        <v>10</v>
      </c>
      <c r="CT70" s="165">
        <v>10</v>
      </c>
      <c r="CU70" s="165">
        <v>11</v>
      </c>
      <c r="CV70" s="165">
        <v>12</v>
      </c>
      <c r="CW70" s="165">
        <v>13</v>
      </c>
    </row>
    <row r="71" spans="1:101" s="14" customFormat="1" ht="13.15" customHeight="1" x14ac:dyDescent="0.2">
      <c r="A71" s="22"/>
      <c r="B71" s="15"/>
      <c r="C71" s="66" t="s">
        <v>20</v>
      </c>
      <c r="D71" s="165">
        <v>7</v>
      </c>
      <c r="E71" s="152">
        <f t="shared" si="129"/>
        <v>1268.22</v>
      </c>
      <c r="F71" s="152">
        <f t="shared" si="129"/>
        <v>1166.9000000000001</v>
      </c>
      <c r="G71" s="152">
        <f>G5</f>
        <v>101.32</v>
      </c>
      <c r="H71" s="27"/>
      <c r="I71" s="27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65">
        <v>12</v>
      </c>
      <c r="AJ71" s="165">
        <v>14</v>
      </c>
      <c r="AK71" s="165">
        <v>14</v>
      </c>
      <c r="AL71" s="165">
        <v>12</v>
      </c>
      <c r="AM71" s="165">
        <v>12</v>
      </c>
      <c r="AN71" s="165">
        <v>11</v>
      </c>
      <c r="AO71" s="165">
        <v>10</v>
      </c>
      <c r="AP71" s="165">
        <v>9</v>
      </c>
      <c r="AQ71" s="165">
        <v>0</v>
      </c>
      <c r="AR71" s="165">
        <v>0</v>
      </c>
      <c r="AS71" s="165">
        <v>0</v>
      </c>
      <c r="AT71" s="165">
        <v>0</v>
      </c>
      <c r="AU71" s="165">
        <v>10</v>
      </c>
      <c r="AV71" s="165">
        <v>10</v>
      </c>
      <c r="AW71" s="165">
        <v>10</v>
      </c>
      <c r="AX71" s="165">
        <v>10</v>
      </c>
      <c r="AY71" s="165">
        <v>11</v>
      </c>
      <c r="AZ71" s="165">
        <v>13</v>
      </c>
      <c r="BA71" s="165">
        <v>13</v>
      </c>
      <c r="BB71" s="165">
        <v>13</v>
      </c>
      <c r="BC71" s="165">
        <v>13</v>
      </c>
      <c r="BD71" s="165">
        <v>13</v>
      </c>
      <c r="BE71" s="165">
        <v>12</v>
      </c>
      <c r="BF71" s="165">
        <v>12</v>
      </c>
      <c r="BG71" s="165">
        <v>11</v>
      </c>
      <c r="BH71" s="165">
        <v>11</v>
      </c>
      <c r="BI71" s="165">
        <v>10</v>
      </c>
      <c r="BJ71" s="165">
        <v>9</v>
      </c>
      <c r="BK71" s="165">
        <v>9</v>
      </c>
      <c r="BL71" s="165">
        <v>9</v>
      </c>
      <c r="BM71" s="165">
        <v>10</v>
      </c>
      <c r="BN71" s="165">
        <v>11</v>
      </c>
      <c r="BO71" s="165">
        <v>11</v>
      </c>
      <c r="BP71" s="165">
        <v>11</v>
      </c>
      <c r="BQ71" s="240">
        <v>11</v>
      </c>
      <c r="BR71" s="165">
        <v>9</v>
      </c>
      <c r="BS71" s="165">
        <v>11</v>
      </c>
      <c r="BT71" s="165">
        <v>5</v>
      </c>
      <c r="BU71" s="165">
        <v>6</v>
      </c>
      <c r="BV71" s="165">
        <v>5</v>
      </c>
      <c r="BW71" s="165">
        <v>7</v>
      </c>
      <c r="BX71" s="165">
        <v>7</v>
      </c>
      <c r="BY71" s="165">
        <v>7</v>
      </c>
      <c r="BZ71" s="165">
        <v>8</v>
      </c>
      <c r="CA71" s="165">
        <v>11</v>
      </c>
      <c r="CB71" s="165">
        <v>10</v>
      </c>
      <c r="CC71" s="165">
        <v>9</v>
      </c>
      <c r="CD71" s="165">
        <v>9</v>
      </c>
      <c r="CE71" s="165">
        <v>8</v>
      </c>
      <c r="CF71" s="165">
        <v>7</v>
      </c>
      <c r="CG71" s="165">
        <v>6</v>
      </c>
      <c r="CH71" s="165">
        <v>6</v>
      </c>
      <c r="CI71" s="165">
        <v>6</v>
      </c>
      <c r="CJ71" s="165">
        <v>6</v>
      </c>
      <c r="CK71" s="165">
        <v>6</v>
      </c>
      <c r="CL71" s="165">
        <v>6</v>
      </c>
      <c r="CM71" s="165">
        <v>5</v>
      </c>
      <c r="CN71" s="165">
        <v>6</v>
      </c>
      <c r="CO71" s="165">
        <v>6</v>
      </c>
      <c r="CP71" s="165">
        <v>6</v>
      </c>
      <c r="CQ71" s="165">
        <v>7</v>
      </c>
      <c r="CR71" s="323">
        <v>8</v>
      </c>
      <c r="CS71" s="165">
        <v>8</v>
      </c>
      <c r="CT71" s="165">
        <v>8</v>
      </c>
      <c r="CU71" s="165">
        <v>7</v>
      </c>
      <c r="CV71" s="165">
        <v>6</v>
      </c>
      <c r="CW71" s="165">
        <v>7</v>
      </c>
    </row>
    <row r="72" spans="1:101" s="14" customFormat="1" ht="13.15" customHeight="1" x14ac:dyDescent="0.2">
      <c r="A72" s="22"/>
      <c r="B72" s="15"/>
      <c r="C72" s="66" t="s">
        <v>21</v>
      </c>
      <c r="D72" s="165">
        <v>8</v>
      </c>
      <c r="E72" s="152">
        <f t="shared" si="129"/>
        <v>1268.22</v>
      </c>
      <c r="F72" s="152">
        <f t="shared" si="129"/>
        <v>1166.9000000000001</v>
      </c>
      <c r="G72" s="152">
        <f>G6</f>
        <v>101.32</v>
      </c>
      <c r="H72" s="27"/>
      <c r="I72" s="27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65">
        <v>12</v>
      </c>
      <c r="AJ72" s="165">
        <v>11</v>
      </c>
      <c r="AK72" s="165">
        <v>11</v>
      </c>
      <c r="AL72" s="165">
        <v>11</v>
      </c>
      <c r="AM72" s="165">
        <v>10</v>
      </c>
      <c r="AN72" s="165">
        <v>11</v>
      </c>
      <c r="AO72" s="165">
        <v>12</v>
      </c>
      <c r="AP72" s="165">
        <v>12</v>
      </c>
      <c r="AQ72" s="165">
        <v>6</v>
      </c>
      <c r="AR72" s="165">
        <v>6</v>
      </c>
      <c r="AS72" s="165">
        <v>6</v>
      </c>
      <c r="AT72" s="165">
        <v>6</v>
      </c>
      <c r="AU72" s="165">
        <v>14</v>
      </c>
      <c r="AV72" s="165">
        <v>14</v>
      </c>
      <c r="AW72" s="165">
        <v>14</v>
      </c>
      <c r="AX72" s="165">
        <v>14</v>
      </c>
      <c r="AY72" s="165">
        <v>14</v>
      </c>
      <c r="AZ72" s="165">
        <v>14</v>
      </c>
      <c r="BA72" s="165">
        <v>14</v>
      </c>
      <c r="BB72" s="165">
        <v>14</v>
      </c>
      <c r="BC72" s="165">
        <v>14</v>
      </c>
      <c r="BD72" s="165">
        <v>13</v>
      </c>
      <c r="BE72" s="165">
        <v>13</v>
      </c>
      <c r="BF72" s="165">
        <v>13</v>
      </c>
      <c r="BG72" s="165">
        <v>16</v>
      </c>
      <c r="BH72" s="165">
        <v>15</v>
      </c>
      <c r="BI72" s="165">
        <v>15</v>
      </c>
      <c r="BJ72" s="165">
        <v>15</v>
      </c>
      <c r="BK72" s="165">
        <v>16</v>
      </c>
      <c r="BL72" s="165">
        <v>16</v>
      </c>
      <c r="BM72" s="165">
        <v>15</v>
      </c>
      <c r="BN72" s="165">
        <v>16</v>
      </c>
      <c r="BO72" s="165">
        <v>14</v>
      </c>
      <c r="BP72" s="165">
        <v>14</v>
      </c>
      <c r="BQ72" s="240">
        <v>14</v>
      </c>
      <c r="BR72" s="165">
        <v>14</v>
      </c>
      <c r="BS72" s="165">
        <v>13</v>
      </c>
      <c r="BT72" s="165">
        <v>12</v>
      </c>
      <c r="BU72" s="165">
        <v>12</v>
      </c>
      <c r="BV72" s="165">
        <v>12</v>
      </c>
      <c r="BW72" s="165">
        <v>14</v>
      </c>
      <c r="BX72" s="165">
        <v>14</v>
      </c>
      <c r="BY72" s="165">
        <v>14</v>
      </c>
      <c r="BZ72" s="165">
        <v>13</v>
      </c>
      <c r="CA72" s="165">
        <v>12</v>
      </c>
      <c r="CB72" s="165">
        <v>11</v>
      </c>
      <c r="CC72" s="165">
        <v>11</v>
      </c>
      <c r="CD72" s="165">
        <v>11</v>
      </c>
      <c r="CE72" s="165">
        <v>10</v>
      </c>
      <c r="CF72" s="165">
        <v>10</v>
      </c>
      <c r="CG72" s="165">
        <v>9</v>
      </c>
      <c r="CH72" s="165">
        <v>8</v>
      </c>
      <c r="CI72" s="165">
        <v>8</v>
      </c>
      <c r="CJ72" s="165">
        <v>8</v>
      </c>
      <c r="CK72" s="165">
        <v>9</v>
      </c>
      <c r="CL72" s="165">
        <v>9</v>
      </c>
      <c r="CM72" s="165">
        <v>9</v>
      </c>
      <c r="CN72" s="165">
        <v>9</v>
      </c>
      <c r="CO72" s="165">
        <v>9</v>
      </c>
      <c r="CP72" s="165">
        <v>8</v>
      </c>
      <c r="CQ72" s="165">
        <v>9</v>
      </c>
      <c r="CR72" s="323">
        <v>8</v>
      </c>
      <c r="CS72" s="165">
        <v>8</v>
      </c>
      <c r="CT72" s="165">
        <v>8</v>
      </c>
      <c r="CU72" s="165">
        <v>8</v>
      </c>
      <c r="CV72" s="165">
        <v>8</v>
      </c>
      <c r="CW72" s="165">
        <v>8</v>
      </c>
    </row>
    <row r="73" spans="1:101" s="14" customFormat="1" ht="13.15" customHeight="1" x14ac:dyDescent="0.2">
      <c r="A73" s="22"/>
      <c r="B73" s="15"/>
      <c r="C73" s="66" t="s">
        <v>12</v>
      </c>
      <c r="D73" s="166">
        <v>24</v>
      </c>
      <c r="E73" s="153">
        <f t="shared" si="129"/>
        <v>2113.73</v>
      </c>
      <c r="F73" s="153">
        <f t="shared" si="129"/>
        <v>1944.87</v>
      </c>
      <c r="G73" s="153">
        <f>G7</f>
        <v>168.86</v>
      </c>
      <c r="H73" s="134"/>
      <c r="I73" s="134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66">
        <v>39</v>
      </c>
      <c r="AJ73" s="166">
        <v>40</v>
      </c>
      <c r="AK73" s="166">
        <v>40</v>
      </c>
      <c r="AL73" s="166">
        <v>40</v>
      </c>
      <c r="AM73" s="166">
        <v>41</v>
      </c>
      <c r="AN73" s="166">
        <v>42</v>
      </c>
      <c r="AO73" s="166">
        <v>42</v>
      </c>
      <c r="AP73" s="166">
        <v>40</v>
      </c>
      <c r="AQ73" s="166">
        <v>7</v>
      </c>
      <c r="AR73" s="166">
        <v>6</v>
      </c>
      <c r="AS73" s="166">
        <v>6</v>
      </c>
      <c r="AT73" s="166">
        <v>5</v>
      </c>
      <c r="AU73" s="166">
        <v>43</v>
      </c>
      <c r="AV73" s="166">
        <v>43</v>
      </c>
      <c r="AW73" s="166">
        <v>43</v>
      </c>
      <c r="AX73" s="166">
        <v>42</v>
      </c>
      <c r="AY73" s="166">
        <v>43</v>
      </c>
      <c r="AZ73" s="166">
        <v>43</v>
      </c>
      <c r="BA73" s="166">
        <v>43</v>
      </c>
      <c r="BB73" s="166">
        <v>44</v>
      </c>
      <c r="BC73" s="166">
        <v>44</v>
      </c>
      <c r="BD73" s="166">
        <v>44</v>
      </c>
      <c r="BE73" s="166">
        <v>45</v>
      </c>
      <c r="BF73" s="166">
        <v>45</v>
      </c>
      <c r="BG73" s="166">
        <v>44</v>
      </c>
      <c r="BH73" s="166">
        <v>44</v>
      </c>
      <c r="BI73" s="166">
        <v>43</v>
      </c>
      <c r="BJ73" s="166">
        <v>42</v>
      </c>
      <c r="BK73" s="166">
        <v>40</v>
      </c>
      <c r="BL73" s="166">
        <v>42</v>
      </c>
      <c r="BM73" s="166">
        <v>40</v>
      </c>
      <c r="BN73" s="166">
        <v>40</v>
      </c>
      <c r="BO73" s="166">
        <v>39</v>
      </c>
      <c r="BP73" s="166">
        <v>39</v>
      </c>
      <c r="BQ73" s="241">
        <v>40</v>
      </c>
      <c r="BR73" s="166">
        <v>42</v>
      </c>
      <c r="BS73" s="166">
        <v>44</v>
      </c>
      <c r="BT73" s="166">
        <v>28</v>
      </c>
      <c r="BU73" s="166">
        <v>27</v>
      </c>
      <c r="BV73" s="166">
        <v>26</v>
      </c>
      <c r="BW73" s="166">
        <v>23</v>
      </c>
      <c r="BX73" s="166">
        <v>23</v>
      </c>
      <c r="BY73" s="166">
        <v>24</v>
      </c>
      <c r="BZ73" s="166">
        <v>24</v>
      </c>
      <c r="CA73" s="166">
        <v>26</v>
      </c>
      <c r="CB73" s="166">
        <v>28</v>
      </c>
      <c r="CC73" s="166">
        <v>28</v>
      </c>
      <c r="CD73" s="166">
        <v>28</v>
      </c>
      <c r="CE73" s="166">
        <v>32</v>
      </c>
      <c r="CF73" s="166">
        <v>32</v>
      </c>
      <c r="CG73" s="166">
        <v>29</v>
      </c>
      <c r="CH73" s="166">
        <v>29</v>
      </c>
      <c r="CI73" s="166">
        <v>26</v>
      </c>
      <c r="CJ73" s="166">
        <v>27</v>
      </c>
      <c r="CK73" s="166">
        <v>29</v>
      </c>
      <c r="CL73" s="166">
        <v>30</v>
      </c>
      <c r="CM73" s="166">
        <v>32</v>
      </c>
      <c r="CN73" s="166">
        <v>30</v>
      </c>
      <c r="CO73" s="166">
        <v>29</v>
      </c>
      <c r="CP73" s="166">
        <v>28</v>
      </c>
      <c r="CQ73" s="166">
        <v>27</v>
      </c>
      <c r="CR73" s="324">
        <v>27</v>
      </c>
      <c r="CS73" s="166">
        <v>25</v>
      </c>
      <c r="CT73" s="166">
        <v>25</v>
      </c>
      <c r="CU73" s="166">
        <v>23</v>
      </c>
      <c r="CV73" s="166">
        <v>24</v>
      </c>
      <c r="CW73" s="166">
        <v>24</v>
      </c>
    </row>
    <row r="74" spans="1:101" s="14" customFormat="1" ht="13.15" customHeight="1" x14ac:dyDescent="0.25">
      <c r="A74" s="20"/>
      <c r="B74" s="15"/>
      <c r="C74" s="69" t="s">
        <v>7</v>
      </c>
      <c r="D74" s="67">
        <f>SUM(D69:D73)</f>
        <v>154</v>
      </c>
      <c r="E74" s="70">
        <f>SUMPRODUCT(E69:E73,$D69:$D73)</f>
        <v>156513.9</v>
      </c>
      <c r="F74" s="70">
        <f>SUMPRODUCT(F69:F73,$D69:$D73)</f>
        <v>149478.04999999999</v>
      </c>
      <c r="G74" s="70">
        <f>SUMPRODUCT(G69:G73,$D69:$D73)</f>
        <v>7035.85</v>
      </c>
      <c r="H74" s="34"/>
      <c r="I74" s="34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67">
        <f t="shared" ref="AI74:AN74" si="130">SUM(AI69:AI73)</f>
        <v>200</v>
      </c>
      <c r="AJ74" s="67">
        <f t="shared" si="130"/>
        <v>213</v>
      </c>
      <c r="AK74" s="67">
        <f t="shared" si="130"/>
        <v>214</v>
      </c>
      <c r="AL74" s="67">
        <f t="shared" si="130"/>
        <v>212</v>
      </c>
      <c r="AM74" s="67">
        <f t="shared" si="130"/>
        <v>214</v>
      </c>
      <c r="AN74" s="67">
        <f t="shared" si="130"/>
        <v>217</v>
      </c>
      <c r="AO74" s="67">
        <f t="shared" ref="AO74:AU74" si="131">SUM(AO69:AO73)</f>
        <v>217</v>
      </c>
      <c r="AP74" s="67">
        <f t="shared" si="131"/>
        <v>211</v>
      </c>
      <c r="AQ74" s="67">
        <f t="shared" si="131"/>
        <v>55</v>
      </c>
      <c r="AR74" s="67">
        <f t="shared" si="131"/>
        <v>54</v>
      </c>
      <c r="AS74" s="67">
        <f t="shared" si="131"/>
        <v>54</v>
      </c>
      <c r="AT74" s="67">
        <f t="shared" si="131"/>
        <v>53</v>
      </c>
      <c r="AU74" s="67">
        <f t="shared" si="131"/>
        <v>185</v>
      </c>
      <c r="AV74" s="67">
        <f t="shared" ref="AV74:BA74" si="132">SUM(AV69:AV73)</f>
        <v>185</v>
      </c>
      <c r="AW74" s="67">
        <f t="shared" si="132"/>
        <v>184</v>
      </c>
      <c r="AX74" s="67">
        <f t="shared" si="132"/>
        <v>182</v>
      </c>
      <c r="AY74" s="67">
        <f t="shared" si="132"/>
        <v>184</v>
      </c>
      <c r="AZ74" s="67">
        <f t="shared" si="132"/>
        <v>182</v>
      </c>
      <c r="BA74" s="67">
        <f t="shared" si="132"/>
        <v>182</v>
      </c>
      <c r="BB74" s="67">
        <f t="shared" ref="BB74:BG74" si="133">SUM(BB69:BB73)</f>
        <v>183</v>
      </c>
      <c r="BC74" s="67">
        <f t="shared" si="133"/>
        <v>182</v>
      </c>
      <c r="BD74" s="67">
        <f t="shared" si="133"/>
        <v>180</v>
      </c>
      <c r="BE74" s="67">
        <f t="shared" si="133"/>
        <v>176</v>
      </c>
      <c r="BF74" s="67">
        <f t="shared" si="133"/>
        <v>175</v>
      </c>
      <c r="BG74" s="67">
        <f t="shared" si="133"/>
        <v>177</v>
      </c>
      <c r="BH74" s="67">
        <f t="shared" ref="BH74:BM74" si="134">SUM(BH69:BH73)</f>
        <v>173</v>
      </c>
      <c r="BI74" s="67">
        <f t="shared" si="134"/>
        <v>170</v>
      </c>
      <c r="BJ74" s="67">
        <f t="shared" si="134"/>
        <v>168</v>
      </c>
      <c r="BK74" s="67">
        <f t="shared" si="134"/>
        <v>169</v>
      </c>
      <c r="BL74" s="67">
        <f t="shared" si="134"/>
        <v>169</v>
      </c>
      <c r="BM74" s="67">
        <f t="shared" si="134"/>
        <v>166</v>
      </c>
      <c r="BN74" s="67">
        <f t="shared" ref="BN74:BS74" si="135">SUM(BN69:BN73)</f>
        <v>169</v>
      </c>
      <c r="BO74" s="67">
        <f t="shared" si="135"/>
        <v>165</v>
      </c>
      <c r="BP74" s="67">
        <f t="shared" si="135"/>
        <v>166</v>
      </c>
      <c r="BQ74" s="94">
        <f t="shared" si="135"/>
        <v>166</v>
      </c>
      <c r="BR74" s="67">
        <f t="shared" si="135"/>
        <v>168</v>
      </c>
      <c r="BS74" s="67">
        <f t="shared" si="135"/>
        <v>171</v>
      </c>
      <c r="BT74" s="67">
        <f t="shared" ref="BT74:BY74" si="136">SUM(BT69:BT73)</f>
        <v>137</v>
      </c>
      <c r="BU74" s="67">
        <f t="shared" si="136"/>
        <v>140</v>
      </c>
      <c r="BV74" s="67">
        <f t="shared" si="136"/>
        <v>136</v>
      </c>
      <c r="BW74" s="67">
        <f t="shared" si="136"/>
        <v>140</v>
      </c>
      <c r="BX74" s="67">
        <f t="shared" si="136"/>
        <v>143</v>
      </c>
      <c r="BY74" s="67">
        <f t="shared" si="136"/>
        <v>140</v>
      </c>
      <c r="BZ74" s="67">
        <f t="shared" ref="BZ74:CE74" si="137">SUM(BZ69:BZ73)</f>
        <v>141</v>
      </c>
      <c r="CA74" s="67">
        <f t="shared" si="137"/>
        <v>157</v>
      </c>
      <c r="CB74" s="67">
        <f t="shared" si="137"/>
        <v>154</v>
      </c>
      <c r="CC74" s="67">
        <f t="shared" si="137"/>
        <v>155</v>
      </c>
      <c r="CD74" s="67">
        <f t="shared" si="137"/>
        <v>154</v>
      </c>
      <c r="CE74" s="67">
        <f t="shared" si="137"/>
        <v>160</v>
      </c>
      <c r="CF74" s="67">
        <f t="shared" ref="CF74:CK74" si="138">SUM(CF69:CF73)</f>
        <v>163</v>
      </c>
      <c r="CG74" s="67">
        <f t="shared" si="138"/>
        <v>153</v>
      </c>
      <c r="CH74" s="67">
        <f t="shared" si="138"/>
        <v>151</v>
      </c>
      <c r="CI74" s="67">
        <f t="shared" si="138"/>
        <v>146</v>
      </c>
      <c r="CJ74" s="67">
        <f t="shared" si="138"/>
        <v>143</v>
      </c>
      <c r="CK74" s="67">
        <f t="shared" si="138"/>
        <v>139</v>
      </c>
      <c r="CL74" s="67">
        <f t="shared" ref="CL74:CQ74" si="139">SUM(CL69:CL73)</f>
        <v>145</v>
      </c>
      <c r="CM74" s="67">
        <f t="shared" si="139"/>
        <v>142</v>
      </c>
      <c r="CN74" s="67">
        <f t="shared" si="139"/>
        <v>140</v>
      </c>
      <c r="CO74" s="67">
        <f t="shared" si="139"/>
        <v>143</v>
      </c>
      <c r="CP74" s="67">
        <f t="shared" si="139"/>
        <v>143</v>
      </c>
      <c r="CQ74" s="67">
        <f t="shared" si="139"/>
        <v>147</v>
      </c>
      <c r="CR74" s="94">
        <v>152</v>
      </c>
      <c r="CS74" s="67">
        <f>SUM(CS69:CS73)</f>
        <v>144</v>
      </c>
      <c r="CT74" s="67">
        <f>SUM(CT69:CT73)</f>
        <v>144</v>
      </c>
      <c r="CU74" s="67">
        <f>SUM(CU69:CU73)</f>
        <v>142</v>
      </c>
      <c r="CV74" s="67">
        <f>SUM(CV69:CV73)</f>
        <v>149</v>
      </c>
      <c r="CW74" s="67">
        <f>SUM(CW69:CW73)</f>
        <v>154</v>
      </c>
    </row>
    <row r="75" spans="1:101" s="14" customFormat="1" ht="13.15" customHeight="1" x14ac:dyDescent="0.25">
      <c r="A75" s="20"/>
      <c r="B75" s="15"/>
      <c r="C75" s="12"/>
      <c r="D75" s="112"/>
      <c r="E75" s="21"/>
      <c r="F75" s="101"/>
      <c r="G75" s="21"/>
      <c r="H75" s="135"/>
      <c r="I75" s="135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2"/>
      <c r="CE75" s="112"/>
      <c r="CF75" s="112"/>
      <c r="CG75" s="112"/>
      <c r="CH75" s="112"/>
      <c r="CI75" s="112"/>
      <c r="CJ75" s="112"/>
      <c r="CK75" s="112"/>
      <c r="CL75" s="112"/>
      <c r="CM75" s="112"/>
      <c r="CN75" s="112"/>
      <c r="CO75" s="112"/>
      <c r="CP75" s="112"/>
      <c r="CQ75" s="112"/>
      <c r="CR75" s="112"/>
      <c r="CS75" s="112"/>
      <c r="CT75" s="112"/>
      <c r="CU75" s="112"/>
      <c r="CV75" s="112"/>
      <c r="CW75" s="112"/>
    </row>
    <row r="76" spans="1:101" s="14" customFormat="1" ht="13.15" customHeight="1" x14ac:dyDescent="0.2">
      <c r="A76" s="64" t="s">
        <v>160</v>
      </c>
      <c r="B76" s="65" t="str">
        <f>B10</f>
        <v>1/1/25 - 12/31/25</v>
      </c>
      <c r="C76" s="66" t="s">
        <v>11</v>
      </c>
      <c r="D76" s="165">
        <v>47</v>
      </c>
      <c r="E76" s="152">
        <f t="shared" ref="E76:F80" si="140">E10</f>
        <v>671</v>
      </c>
      <c r="F76" s="152">
        <f t="shared" si="140"/>
        <v>671</v>
      </c>
      <c r="G76" s="152">
        <f>G10</f>
        <v>0</v>
      </c>
      <c r="H76" s="27"/>
      <c r="I76" s="27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65">
        <v>85</v>
      </c>
      <c r="AR76" s="165">
        <v>86</v>
      </c>
      <c r="AS76" s="165">
        <v>87</v>
      </c>
      <c r="AT76" s="165">
        <v>76</v>
      </c>
      <c r="AU76" s="165">
        <v>68</v>
      </c>
      <c r="AV76" s="165">
        <v>68</v>
      </c>
      <c r="AW76" s="165">
        <v>64</v>
      </c>
      <c r="AX76" s="165">
        <v>67</v>
      </c>
      <c r="AY76" s="165">
        <v>64</v>
      </c>
      <c r="AZ76" s="165">
        <v>63</v>
      </c>
      <c r="BA76" s="165">
        <v>60</v>
      </c>
      <c r="BB76" s="165">
        <v>61</v>
      </c>
      <c r="BC76" s="165">
        <v>61</v>
      </c>
      <c r="BD76" s="165">
        <v>59</v>
      </c>
      <c r="BE76" s="165">
        <v>56</v>
      </c>
      <c r="BF76" s="165">
        <v>57</v>
      </c>
      <c r="BG76" s="165">
        <v>53</v>
      </c>
      <c r="BH76" s="165">
        <v>54</v>
      </c>
      <c r="BI76" s="165">
        <v>51</v>
      </c>
      <c r="BJ76" s="165">
        <v>50</v>
      </c>
      <c r="BK76" s="165">
        <v>47</v>
      </c>
      <c r="BL76" s="165">
        <v>50</v>
      </c>
      <c r="BM76" s="165">
        <v>50</v>
      </c>
      <c r="BN76" s="165">
        <v>55</v>
      </c>
      <c r="BO76" s="165">
        <v>52</v>
      </c>
      <c r="BP76" s="165">
        <v>51</v>
      </c>
      <c r="BQ76" s="240">
        <v>48</v>
      </c>
      <c r="BR76" s="165">
        <v>46</v>
      </c>
      <c r="BS76" s="165">
        <v>47</v>
      </c>
      <c r="BT76" s="165">
        <v>51</v>
      </c>
      <c r="BU76" s="165">
        <v>49</v>
      </c>
      <c r="BV76" s="165">
        <v>49</v>
      </c>
      <c r="BW76" s="165">
        <v>50</v>
      </c>
      <c r="BX76" s="165">
        <v>51</v>
      </c>
      <c r="BY76" s="165">
        <v>52</v>
      </c>
      <c r="BZ76" s="165">
        <v>51</v>
      </c>
      <c r="CA76" s="165">
        <v>40</v>
      </c>
      <c r="CB76" s="165">
        <v>40</v>
      </c>
      <c r="CC76" s="165">
        <v>41</v>
      </c>
      <c r="CD76" s="165">
        <v>41</v>
      </c>
      <c r="CE76" s="165">
        <v>48</v>
      </c>
      <c r="CF76" s="165">
        <v>49</v>
      </c>
      <c r="CG76" s="165">
        <v>49</v>
      </c>
      <c r="CH76" s="165">
        <v>50</v>
      </c>
      <c r="CI76" s="165">
        <v>48</v>
      </c>
      <c r="CJ76" s="165">
        <v>48</v>
      </c>
      <c r="CK76" s="165">
        <v>48</v>
      </c>
      <c r="CL76" s="165">
        <v>47</v>
      </c>
      <c r="CM76" s="165">
        <v>49</v>
      </c>
      <c r="CN76" s="165">
        <v>49</v>
      </c>
      <c r="CO76" s="165">
        <v>50</v>
      </c>
      <c r="CP76" s="165">
        <v>49</v>
      </c>
      <c r="CQ76" s="165">
        <v>45</v>
      </c>
      <c r="CR76" s="323">
        <v>46</v>
      </c>
      <c r="CS76" s="165">
        <v>46</v>
      </c>
      <c r="CT76" s="165">
        <v>46</v>
      </c>
      <c r="CU76" s="165">
        <v>48</v>
      </c>
      <c r="CV76" s="165">
        <v>50</v>
      </c>
      <c r="CW76" s="165">
        <v>47</v>
      </c>
    </row>
    <row r="77" spans="1:101" s="18" customFormat="1" ht="13.15" customHeight="1" x14ac:dyDescent="0.2">
      <c r="A77" s="22"/>
      <c r="B77" s="15"/>
      <c r="C77" s="66" t="s">
        <v>18</v>
      </c>
      <c r="D77" s="165">
        <v>15</v>
      </c>
      <c r="E77" s="152">
        <f t="shared" si="140"/>
        <v>1409.16</v>
      </c>
      <c r="F77" s="152">
        <f t="shared" si="140"/>
        <v>1296.5900000000001</v>
      </c>
      <c r="G77" s="152">
        <f>G11</f>
        <v>112.57</v>
      </c>
      <c r="H77" s="27"/>
      <c r="I77" s="27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65">
        <v>24</v>
      </c>
      <c r="AR77" s="165">
        <v>23</v>
      </c>
      <c r="AS77" s="165">
        <v>20</v>
      </c>
      <c r="AT77" s="165">
        <v>19</v>
      </c>
      <c r="AU77" s="165">
        <v>15</v>
      </c>
      <c r="AV77" s="165">
        <v>14</v>
      </c>
      <c r="AW77" s="165">
        <v>13</v>
      </c>
      <c r="AX77" s="165">
        <v>14</v>
      </c>
      <c r="AY77" s="165">
        <v>13</v>
      </c>
      <c r="AZ77" s="165">
        <v>13</v>
      </c>
      <c r="BA77" s="165">
        <v>12</v>
      </c>
      <c r="BB77" s="165">
        <v>11</v>
      </c>
      <c r="BC77" s="165">
        <v>11</v>
      </c>
      <c r="BD77" s="165">
        <v>11</v>
      </c>
      <c r="BE77" s="165">
        <v>11</v>
      </c>
      <c r="BF77" s="165">
        <v>11</v>
      </c>
      <c r="BG77" s="165">
        <v>13</v>
      </c>
      <c r="BH77" s="165">
        <v>12</v>
      </c>
      <c r="BI77" s="165">
        <v>11</v>
      </c>
      <c r="BJ77" s="165">
        <v>13</v>
      </c>
      <c r="BK77" s="165">
        <v>13</v>
      </c>
      <c r="BL77" s="165">
        <v>11</v>
      </c>
      <c r="BM77" s="165">
        <v>11</v>
      </c>
      <c r="BN77" s="165">
        <v>11</v>
      </c>
      <c r="BO77" s="165">
        <v>11</v>
      </c>
      <c r="BP77" s="165">
        <v>11</v>
      </c>
      <c r="BQ77" s="240">
        <v>11</v>
      </c>
      <c r="BR77" s="165">
        <v>10</v>
      </c>
      <c r="BS77" s="165">
        <v>10</v>
      </c>
      <c r="BT77" s="165">
        <v>15</v>
      </c>
      <c r="BU77" s="165">
        <v>15</v>
      </c>
      <c r="BV77" s="165">
        <v>15</v>
      </c>
      <c r="BW77" s="165">
        <v>15</v>
      </c>
      <c r="BX77" s="165">
        <v>15</v>
      </c>
      <c r="BY77" s="165">
        <v>15</v>
      </c>
      <c r="BZ77" s="165">
        <v>15</v>
      </c>
      <c r="CA77" s="165">
        <v>15</v>
      </c>
      <c r="CB77" s="165">
        <v>15</v>
      </c>
      <c r="CC77" s="165">
        <v>15</v>
      </c>
      <c r="CD77" s="165">
        <v>15</v>
      </c>
      <c r="CE77" s="165">
        <v>15</v>
      </c>
      <c r="CF77" s="165">
        <v>14</v>
      </c>
      <c r="CG77" s="165">
        <v>15</v>
      </c>
      <c r="CH77" s="165">
        <v>15</v>
      </c>
      <c r="CI77" s="165">
        <v>15</v>
      </c>
      <c r="CJ77" s="165">
        <v>15</v>
      </c>
      <c r="CK77" s="165">
        <v>15</v>
      </c>
      <c r="CL77" s="165">
        <v>15</v>
      </c>
      <c r="CM77" s="165">
        <v>14</v>
      </c>
      <c r="CN77" s="165">
        <v>15</v>
      </c>
      <c r="CO77" s="165">
        <v>15</v>
      </c>
      <c r="CP77" s="165">
        <v>15</v>
      </c>
      <c r="CQ77" s="165">
        <v>16</v>
      </c>
      <c r="CR77" s="323">
        <v>16</v>
      </c>
      <c r="CS77" s="165">
        <v>15</v>
      </c>
      <c r="CT77" s="165">
        <v>15</v>
      </c>
      <c r="CU77" s="165">
        <v>15</v>
      </c>
      <c r="CV77" s="165">
        <v>15</v>
      </c>
      <c r="CW77" s="165">
        <v>15</v>
      </c>
    </row>
    <row r="78" spans="1:101" s="14" customFormat="1" ht="13.15" customHeight="1" x14ac:dyDescent="0.2">
      <c r="A78" s="22"/>
      <c r="B78" s="15"/>
      <c r="C78" s="66" t="s">
        <v>20</v>
      </c>
      <c r="D78" s="165">
        <v>15</v>
      </c>
      <c r="E78" s="152">
        <f t="shared" si="140"/>
        <v>1268.22</v>
      </c>
      <c r="F78" s="152">
        <f t="shared" si="140"/>
        <v>1166.9000000000001</v>
      </c>
      <c r="G78" s="152">
        <f>G12</f>
        <v>101.32</v>
      </c>
      <c r="H78" s="27"/>
      <c r="I78" s="27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65">
        <v>9</v>
      </c>
      <c r="AR78" s="165">
        <v>10</v>
      </c>
      <c r="AS78" s="165">
        <v>7</v>
      </c>
      <c r="AT78" s="165">
        <v>6</v>
      </c>
      <c r="AU78" s="165">
        <v>6</v>
      </c>
      <c r="AV78" s="165">
        <v>5</v>
      </c>
      <c r="AW78" s="165">
        <v>5</v>
      </c>
      <c r="AX78" s="165">
        <v>5</v>
      </c>
      <c r="AY78" s="165">
        <v>4</v>
      </c>
      <c r="AZ78" s="165">
        <v>4</v>
      </c>
      <c r="BA78" s="165">
        <v>5</v>
      </c>
      <c r="BB78" s="165">
        <v>5</v>
      </c>
      <c r="BC78" s="165">
        <v>5</v>
      </c>
      <c r="BD78" s="165">
        <v>5</v>
      </c>
      <c r="BE78" s="165">
        <v>3</v>
      </c>
      <c r="BF78" s="165">
        <v>3</v>
      </c>
      <c r="BG78" s="165">
        <v>4</v>
      </c>
      <c r="BH78" s="165">
        <v>4</v>
      </c>
      <c r="BI78" s="165">
        <v>4</v>
      </c>
      <c r="BJ78" s="165">
        <v>4</v>
      </c>
      <c r="BK78" s="165">
        <v>5</v>
      </c>
      <c r="BL78" s="165">
        <v>5</v>
      </c>
      <c r="BM78" s="165">
        <v>5</v>
      </c>
      <c r="BN78" s="165">
        <v>5</v>
      </c>
      <c r="BO78" s="165">
        <v>5</v>
      </c>
      <c r="BP78" s="165">
        <v>5</v>
      </c>
      <c r="BQ78" s="240">
        <v>5</v>
      </c>
      <c r="BR78" s="165">
        <v>5</v>
      </c>
      <c r="BS78" s="165">
        <v>5</v>
      </c>
      <c r="BT78" s="165">
        <v>11</v>
      </c>
      <c r="BU78" s="165">
        <v>11</v>
      </c>
      <c r="BV78" s="165">
        <v>11</v>
      </c>
      <c r="BW78" s="165">
        <v>11</v>
      </c>
      <c r="BX78" s="165">
        <v>11</v>
      </c>
      <c r="BY78" s="165">
        <v>11</v>
      </c>
      <c r="BZ78" s="165">
        <v>11</v>
      </c>
      <c r="CA78" s="165">
        <v>10</v>
      </c>
      <c r="CB78" s="165">
        <v>10</v>
      </c>
      <c r="CC78" s="165">
        <v>10</v>
      </c>
      <c r="CD78" s="165">
        <v>8</v>
      </c>
      <c r="CE78" s="165">
        <v>8</v>
      </c>
      <c r="CF78" s="165">
        <v>10</v>
      </c>
      <c r="CG78" s="165">
        <v>11</v>
      </c>
      <c r="CH78" s="165">
        <v>11</v>
      </c>
      <c r="CI78" s="165">
        <v>10</v>
      </c>
      <c r="CJ78" s="165">
        <v>10</v>
      </c>
      <c r="CK78" s="165">
        <v>10</v>
      </c>
      <c r="CL78" s="165">
        <v>10</v>
      </c>
      <c r="CM78" s="165">
        <v>10</v>
      </c>
      <c r="CN78" s="165">
        <v>11</v>
      </c>
      <c r="CO78" s="165">
        <v>12</v>
      </c>
      <c r="CP78" s="165">
        <v>11</v>
      </c>
      <c r="CQ78" s="165">
        <v>15</v>
      </c>
      <c r="CR78" s="323">
        <v>14</v>
      </c>
      <c r="CS78" s="165">
        <v>13</v>
      </c>
      <c r="CT78" s="165">
        <v>13</v>
      </c>
      <c r="CU78" s="165">
        <v>14</v>
      </c>
      <c r="CV78" s="165">
        <v>14</v>
      </c>
      <c r="CW78" s="165">
        <v>15</v>
      </c>
    </row>
    <row r="79" spans="1:101" s="14" customFormat="1" ht="13.15" customHeight="1" x14ac:dyDescent="0.2">
      <c r="A79" s="22"/>
      <c r="B79" s="15"/>
      <c r="C79" s="66" t="s">
        <v>21</v>
      </c>
      <c r="D79" s="165">
        <v>7</v>
      </c>
      <c r="E79" s="152">
        <f t="shared" si="140"/>
        <v>1268.22</v>
      </c>
      <c r="F79" s="152">
        <f t="shared" si="140"/>
        <v>1166.9000000000001</v>
      </c>
      <c r="G79" s="152">
        <f>G13</f>
        <v>101.32</v>
      </c>
      <c r="H79" s="27"/>
      <c r="I79" s="27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65">
        <v>6</v>
      </c>
      <c r="AR79" s="165">
        <v>6</v>
      </c>
      <c r="AS79" s="165">
        <v>5</v>
      </c>
      <c r="AT79" s="165">
        <v>5</v>
      </c>
      <c r="AU79" s="165">
        <v>7</v>
      </c>
      <c r="AV79" s="165">
        <v>8</v>
      </c>
      <c r="AW79" s="165">
        <v>8</v>
      </c>
      <c r="AX79" s="165">
        <v>8</v>
      </c>
      <c r="AY79" s="165">
        <v>8</v>
      </c>
      <c r="AZ79" s="165">
        <v>8</v>
      </c>
      <c r="BA79" s="165">
        <v>8</v>
      </c>
      <c r="BB79" s="165">
        <v>8</v>
      </c>
      <c r="BC79" s="165">
        <v>8</v>
      </c>
      <c r="BD79" s="165">
        <v>7</v>
      </c>
      <c r="BE79" s="165">
        <v>7</v>
      </c>
      <c r="BF79" s="165">
        <v>7</v>
      </c>
      <c r="BG79" s="165">
        <v>9</v>
      </c>
      <c r="BH79" s="165">
        <v>9</v>
      </c>
      <c r="BI79" s="165">
        <v>9</v>
      </c>
      <c r="BJ79" s="165">
        <v>9</v>
      </c>
      <c r="BK79" s="165">
        <v>7</v>
      </c>
      <c r="BL79" s="165">
        <v>7</v>
      </c>
      <c r="BM79" s="165">
        <v>7</v>
      </c>
      <c r="BN79" s="165">
        <v>6</v>
      </c>
      <c r="BO79" s="165">
        <v>6</v>
      </c>
      <c r="BP79" s="165">
        <v>6</v>
      </c>
      <c r="BQ79" s="240">
        <v>6</v>
      </c>
      <c r="BR79" s="165">
        <v>6</v>
      </c>
      <c r="BS79" s="165">
        <v>8</v>
      </c>
      <c r="BT79" s="165">
        <v>9</v>
      </c>
      <c r="BU79" s="165">
        <v>9</v>
      </c>
      <c r="BV79" s="165">
        <v>9</v>
      </c>
      <c r="BW79" s="165">
        <v>8</v>
      </c>
      <c r="BX79" s="165">
        <v>8</v>
      </c>
      <c r="BY79" s="165">
        <v>8</v>
      </c>
      <c r="BZ79" s="165">
        <v>8</v>
      </c>
      <c r="CA79" s="165">
        <v>8</v>
      </c>
      <c r="CB79" s="165">
        <v>8</v>
      </c>
      <c r="CC79" s="165">
        <v>8</v>
      </c>
      <c r="CD79" s="165">
        <v>8</v>
      </c>
      <c r="CE79" s="165">
        <v>9</v>
      </c>
      <c r="CF79" s="165">
        <v>6</v>
      </c>
      <c r="CG79" s="165">
        <v>6</v>
      </c>
      <c r="CH79" s="165">
        <v>6</v>
      </c>
      <c r="CI79" s="165">
        <v>7</v>
      </c>
      <c r="CJ79" s="165">
        <v>7</v>
      </c>
      <c r="CK79" s="165">
        <v>6</v>
      </c>
      <c r="CL79" s="165">
        <v>6</v>
      </c>
      <c r="CM79" s="165">
        <v>5</v>
      </c>
      <c r="CN79" s="165">
        <v>5</v>
      </c>
      <c r="CO79" s="165">
        <v>6</v>
      </c>
      <c r="CP79" s="165">
        <v>6</v>
      </c>
      <c r="CQ79" s="165">
        <v>7</v>
      </c>
      <c r="CR79" s="323">
        <v>7</v>
      </c>
      <c r="CS79" s="165">
        <v>8</v>
      </c>
      <c r="CT79" s="165">
        <v>8</v>
      </c>
      <c r="CU79" s="165">
        <v>8</v>
      </c>
      <c r="CV79" s="165">
        <v>8</v>
      </c>
      <c r="CW79" s="165">
        <v>7</v>
      </c>
    </row>
    <row r="80" spans="1:101" s="14" customFormat="1" ht="13.15" customHeight="1" x14ac:dyDescent="0.2">
      <c r="A80" s="22"/>
      <c r="B80" s="15"/>
      <c r="C80" s="66" t="s">
        <v>12</v>
      </c>
      <c r="D80" s="166">
        <v>30</v>
      </c>
      <c r="E80" s="153">
        <f t="shared" si="140"/>
        <v>2113.73</v>
      </c>
      <c r="F80" s="153">
        <f t="shared" si="140"/>
        <v>1944.87</v>
      </c>
      <c r="G80" s="153">
        <f>G14</f>
        <v>168.86</v>
      </c>
      <c r="H80" s="134"/>
      <c r="I80" s="134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66">
        <v>31</v>
      </c>
      <c r="AR80" s="166">
        <v>32</v>
      </c>
      <c r="AS80" s="166">
        <v>31</v>
      </c>
      <c r="AT80" s="166">
        <v>27</v>
      </c>
      <c r="AU80" s="166">
        <v>21</v>
      </c>
      <c r="AV80" s="166">
        <v>18</v>
      </c>
      <c r="AW80" s="166">
        <v>17</v>
      </c>
      <c r="AX80" s="166">
        <v>16</v>
      </c>
      <c r="AY80" s="166">
        <v>17</v>
      </c>
      <c r="AZ80" s="166">
        <v>16</v>
      </c>
      <c r="BA80" s="166">
        <v>17</v>
      </c>
      <c r="BB80" s="166">
        <v>17</v>
      </c>
      <c r="BC80" s="166">
        <v>18</v>
      </c>
      <c r="BD80" s="166">
        <v>18</v>
      </c>
      <c r="BE80" s="166">
        <v>19</v>
      </c>
      <c r="BF80" s="166">
        <v>20</v>
      </c>
      <c r="BG80" s="166">
        <v>17</v>
      </c>
      <c r="BH80" s="166">
        <v>17</v>
      </c>
      <c r="BI80" s="166">
        <v>16</v>
      </c>
      <c r="BJ80" s="166">
        <v>17</v>
      </c>
      <c r="BK80" s="166">
        <v>16</v>
      </c>
      <c r="BL80" s="166">
        <v>16</v>
      </c>
      <c r="BM80" s="166">
        <v>17</v>
      </c>
      <c r="BN80" s="166">
        <v>19</v>
      </c>
      <c r="BO80" s="166">
        <v>20</v>
      </c>
      <c r="BP80" s="166">
        <v>20</v>
      </c>
      <c r="BQ80" s="241">
        <v>20</v>
      </c>
      <c r="BR80" s="166">
        <v>20</v>
      </c>
      <c r="BS80" s="166">
        <v>21</v>
      </c>
      <c r="BT80" s="166">
        <v>38</v>
      </c>
      <c r="BU80" s="166">
        <v>38</v>
      </c>
      <c r="BV80" s="166">
        <v>38</v>
      </c>
      <c r="BW80" s="166">
        <v>38</v>
      </c>
      <c r="BX80" s="166">
        <v>38</v>
      </c>
      <c r="BY80" s="166">
        <v>37</v>
      </c>
      <c r="BZ80" s="166">
        <v>36</v>
      </c>
      <c r="CA80" s="166">
        <v>34</v>
      </c>
      <c r="CB80" s="166">
        <v>34</v>
      </c>
      <c r="CC80" s="166">
        <v>34</v>
      </c>
      <c r="CD80" s="166">
        <v>34</v>
      </c>
      <c r="CE80" s="166">
        <v>31</v>
      </c>
      <c r="CF80" s="166">
        <v>31</v>
      </c>
      <c r="CG80" s="166">
        <v>32</v>
      </c>
      <c r="CH80" s="166">
        <v>32</v>
      </c>
      <c r="CI80" s="166">
        <v>32</v>
      </c>
      <c r="CJ80" s="166">
        <v>32</v>
      </c>
      <c r="CK80" s="166">
        <v>32</v>
      </c>
      <c r="CL80" s="166">
        <v>31</v>
      </c>
      <c r="CM80" s="166">
        <v>30</v>
      </c>
      <c r="CN80" s="166">
        <v>31</v>
      </c>
      <c r="CO80" s="166">
        <v>30</v>
      </c>
      <c r="CP80" s="166">
        <v>30</v>
      </c>
      <c r="CQ80" s="166">
        <v>29</v>
      </c>
      <c r="CR80" s="324">
        <v>29</v>
      </c>
      <c r="CS80" s="166">
        <v>31</v>
      </c>
      <c r="CT80" s="166">
        <v>31</v>
      </c>
      <c r="CU80" s="166">
        <v>31</v>
      </c>
      <c r="CV80" s="166">
        <v>30</v>
      </c>
      <c r="CW80" s="166">
        <v>30</v>
      </c>
    </row>
    <row r="81" spans="1:101" s="14" customFormat="1" ht="13.15" customHeight="1" x14ac:dyDescent="0.25">
      <c r="A81" s="20"/>
      <c r="B81" s="15"/>
      <c r="C81" s="69" t="s">
        <v>7</v>
      </c>
      <c r="D81" s="67">
        <f>SUM(D76:D80)</f>
        <v>114</v>
      </c>
      <c r="E81" s="70">
        <f>SUMPRODUCT(E76:E80,$D76:$D80)</f>
        <v>143987.13999999998</v>
      </c>
      <c r="F81" s="70">
        <f>SUMPRODUCT(F76:F80,$D76:$D80)</f>
        <v>135003.75</v>
      </c>
      <c r="G81" s="70">
        <f>SUMPRODUCT(G76:G80,$D76:$D80)</f>
        <v>8983.39</v>
      </c>
      <c r="H81" s="34"/>
      <c r="I81" s="34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67">
        <f t="shared" ref="AQ81:AV81" si="141">SUM(AQ76:AQ80)</f>
        <v>155</v>
      </c>
      <c r="AR81" s="67">
        <f t="shared" si="141"/>
        <v>157</v>
      </c>
      <c r="AS81" s="67">
        <f t="shared" si="141"/>
        <v>150</v>
      </c>
      <c r="AT81" s="67">
        <f t="shared" si="141"/>
        <v>133</v>
      </c>
      <c r="AU81" s="67">
        <f t="shared" si="141"/>
        <v>117</v>
      </c>
      <c r="AV81" s="67">
        <f t="shared" si="141"/>
        <v>113</v>
      </c>
      <c r="AW81" s="67">
        <f t="shared" ref="AW81:BB81" si="142">SUM(AW76:AW80)</f>
        <v>107</v>
      </c>
      <c r="AX81" s="67">
        <f t="shared" si="142"/>
        <v>110</v>
      </c>
      <c r="AY81" s="67">
        <f t="shared" si="142"/>
        <v>106</v>
      </c>
      <c r="AZ81" s="67">
        <f t="shared" si="142"/>
        <v>104</v>
      </c>
      <c r="BA81" s="67">
        <f t="shared" si="142"/>
        <v>102</v>
      </c>
      <c r="BB81" s="67">
        <f t="shared" si="142"/>
        <v>102</v>
      </c>
      <c r="BC81" s="67">
        <f t="shared" ref="BC81:BH81" si="143">SUM(BC76:BC80)</f>
        <v>103</v>
      </c>
      <c r="BD81" s="67">
        <f t="shared" si="143"/>
        <v>100</v>
      </c>
      <c r="BE81" s="67">
        <f t="shared" si="143"/>
        <v>96</v>
      </c>
      <c r="BF81" s="67">
        <f t="shared" si="143"/>
        <v>98</v>
      </c>
      <c r="BG81" s="67">
        <f t="shared" si="143"/>
        <v>96</v>
      </c>
      <c r="BH81" s="67">
        <f t="shared" si="143"/>
        <v>96</v>
      </c>
      <c r="BI81" s="67">
        <f t="shared" ref="BI81:BN81" si="144">SUM(BI76:BI80)</f>
        <v>91</v>
      </c>
      <c r="BJ81" s="67">
        <f t="shared" si="144"/>
        <v>93</v>
      </c>
      <c r="BK81" s="67">
        <f t="shared" si="144"/>
        <v>88</v>
      </c>
      <c r="BL81" s="67">
        <f t="shared" si="144"/>
        <v>89</v>
      </c>
      <c r="BM81" s="67">
        <f t="shared" si="144"/>
        <v>90</v>
      </c>
      <c r="BN81" s="67">
        <f t="shared" si="144"/>
        <v>96</v>
      </c>
      <c r="BO81" s="67">
        <f t="shared" ref="BO81:BT81" si="145">SUM(BO76:BO80)</f>
        <v>94</v>
      </c>
      <c r="BP81" s="67">
        <f t="shared" si="145"/>
        <v>93</v>
      </c>
      <c r="BQ81" s="94">
        <f t="shared" si="145"/>
        <v>90</v>
      </c>
      <c r="BR81" s="67">
        <f t="shared" si="145"/>
        <v>87</v>
      </c>
      <c r="BS81" s="67">
        <f t="shared" si="145"/>
        <v>91</v>
      </c>
      <c r="BT81" s="67">
        <f t="shared" si="145"/>
        <v>124</v>
      </c>
      <c r="BU81" s="67">
        <f t="shared" ref="BU81:BZ81" si="146">SUM(BU76:BU80)</f>
        <v>122</v>
      </c>
      <c r="BV81" s="67">
        <f t="shared" si="146"/>
        <v>122</v>
      </c>
      <c r="BW81" s="67">
        <f t="shared" si="146"/>
        <v>122</v>
      </c>
      <c r="BX81" s="67">
        <f t="shared" si="146"/>
        <v>123</v>
      </c>
      <c r="BY81" s="67">
        <f t="shared" si="146"/>
        <v>123</v>
      </c>
      <c r="BZ81" s="67">
        <f t="shared" si="146"/>
        <v>121</v>
      </c>
      <c r="CA81" s="67">
        <f t="shared" ref="CA81:CF81" si="147">SUM(CA76:CA80)</f>
        <v>107</v>
      </c>
      <c r="CB81" s="67">
        <f t="shared" si="147"/>
        <v>107</v>
      </c>
      <c r="CC81" s="67">
        <f t="shared" si="147"/>
        <v>108</v>
      </c>
      <c r="CD81" s="67">
        <f t="shared" si="147"/>
        <v>106</v>
      </c>
      <c r="CE81" s="67">
        <f t="shared" si="147"/>
        <v>111</v>
      </c>
      <c r="CF81" s="67">
        <f t="shared" si="147"/>
        <v>110</v>
      </c>
      <c r="CG81" s="67">
        <f t="shared" ref="CG81:CL81" si="148">SUM(CG76:CG80)</f>
        <v>113</v>
      </c>
      <c r="CH81" s="67">
        <f t="shared" si="148"/>
        <v>114</v>
      </c>
      <c r="CI81" s="67">
        <f t="shared" si="148"/>
        <v>112</v>
      </c>
      <c r="CJ81" s="67">
        <f t="shared" si="148"/>
        <v>112</v>
      </c>
      <c r="CK81" s="67">
        <f t="shared" si="148"/>
        <v>111</v>
      </c>
      <c r="CL81" s="67">
        <f t="shared" si="148"/>
        <v>109</v>
      </c>
      <c r="CM81" s="67">
        <f>SUM(CM76:CM80)</f>
        <v>108</v>
      </c>
      <c r="CN81" s="67">
        <f>SUM(CN76:CN80)</f>
        <v>111</v>
      </c>
      <c r="CO81" s="67">
        <f>SUM(CO76:CO80)</f>
        <v>113</v>
      </c>
      <c r="CP81" s="67">
        <f>SUM(CP76:CP80)</f>
        <v>111</v>
      </c>
      <c r="CQ81" s="67">
        <f>SUM(CQ76:CQ80)</f>
        <v>112</v>
      </c>
      <c r="CR81" s="94">
        <v>112</v>
      </c>
      <c r="CS81" s="67">
        <f>SUM(CS76:CS80)</f>
        <v>113</v>
      </c>
      <c r="CT81" s="67">
        <f>SUM(CT76:CT80)</f>
        <v>113</v>
      </c>
      <c r="CU81" s="67">
        <f>SUM(CU76:CU80)</f>
        <v>116</v>
      </c>
      <c r="CV81" s="67">
        <f>SUM(CV76:CV80)</f>
        <v>117</v>
      </c>
      <c r="CW81" s="67">
        <f>SUM(CW76:CW80)</f>
        <v>114</v>
      </c>
    </row>
    <row r="82" spans="1:101" s="14" customFormat="1" ht="13.15" customHeight="1" x14ac:dyDescent="0.25">
      <c r="A82" s="20"/>
      <c r="B82" s="15"/>
      <c r="C82" s="12"/>
      <c r="D82" s="112"/>
      <c r="E82" s="21"/>
      <c r="F82" s="101"/>
      <c r="G82" s="21"/>
      <c r="H82" s="135"/>
      <c r="I82" s="135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112"/>
      <c r="CE82" s="112"/>
      <c r="CF82" s="112"/>
      <c r="CG82" s="112"/>
      <c r="CH82" s="112"/>
      <c r="CI82" s="112"/>
      <c r="CJ82" s="112"/>
      <c r="CK82" s="112"/>
      <c r="CL82" s="112"/>
      <c r="CM82" s="112"/>
      <c r="CN82" s="112"/>
      <c r="CO82" s="112"/>
      <c r="CP82" s="112"/>
      <c r="CQ82" s="112"/>
      <c r="CR82" s="112"/>
      <c r="CS82" s="112"/>
      <c r="CT82" s="112"/>
      <c r="CU82" s="112"/>
      <c r="CV82" s="112"/>
      <c r="CW82" s="112"/>
    </row>
    <row r="83" spans="1:101" s="14" customFormat="1" ht="13.15" hidden="1" customHeight="1" x14ac:dyDescent="0.2">
      <c r="A83" s="64" t="s">
        <v>154</v>
      </c>
      <c r="B83" s="65" t="str">
        <f>B17</f>
        <v>1/1/25 - 12/31/25</v>
      </c>
      <c r="C83" s="66" t="s">
        <v>11</v>
      </c>
      <c r="D83" s="240">
        <v>0</v>
      </c>
      <c r="E83" s="152">
        <f t="shared" ref="E83:F87" si="149">E17</f>
        <v>497.89</v>
      </c>
      <c r="F83" s="152">
        <f t="shared" si="149"/>
        <v>497.89</v>
      </c>
      <c r="G83" s="152">
        <f>E83-F83</f>
        <v>0</v>
      </c>
      <c r="H83" s="27"/>
      <c r="I83" s="27"/>
      <c r="K83" s="165">
        <f>124+1</f>
        <v>125</v>
      </c>
      <c r="L83" s="165">
        <v>123</v>
      </c>
      <c r="M83" s="165">
        <v>119</v>
      </c>
      <c r="N83" s="165">
        <v>122</v>
      </c>
      <c r="O83" s="165">
        <v>135</v>
      </c>
      <c r="P83" s="165">
        <v>132</v>
      </c>
      <c r="Q83" s="165">
        <v>129</v>
      </c>
      <c r="R83" s="165">
        <v>137</v>
      </c>
      <c r="S83" s="165">
        <v>136</v>
      </c>
      <c r="T83" s="165">
        <v>138</v>
      </c>
      <c r="U83" s="165">
        <v>133</v>
      </c>
      <c r="V83" s="165">
        <v>137</v>
      </c>
      <c r="W83" s="165">
        <v>142</v>
      </c>
      <c r="X83" s="165">
        <v>142</v>
      </c>
      <c r="Y83" s="165">
        <v>148</v>
      </c>
      <c r="Z83" s="165">
        <v>141</v>
      </c>
      <c r="AA83" s="165">
        <v>142</v>
      </c>
      <c r="AB83" s="165">
        <v>151</v>
      </c>
      <c r="AC83" s="165">
        <v>141</v>
      </c>
      <c r="AD83" s="165">
        <v>138</v>
      </c>
      <c r="AE83" s="165">
        <v>138</v>
      </c>
      <c r="AF83" s="165">
        <v>136</v>
      </c>
      <c r="AG83" s="165">
        <v>134</v>
      </c>
      <c r="AH83" s="165">
        <v>132</v>
      </c>
      <c r="AI83" s="165">
        <v>41</v>
      </c>
      <c r="AJ83" s="165">
        <v>33</v>
      </c>
      <c r="AK83" s="165">
        <v>34</v>
      </c>
      <c r="AL83" s="165">
        <v>35</v>
      </c>
      <c r="AM83" s="165">
        <v>37</v>
      </c>
      <c r="AN83" s="165">
        <v>34</v>
      </c>
      <c r="AO83" s="165">
        <v>33</v>
      </c>
      <c r="AP83" s="165">
        <v>33</v>
      </c>
      <c r="AQ83" s="165">
        <v>32</v>
      </c>
      <c r="AR83" s="165">
        <v>34</v>
      </c>
      <c r="AS83" s="165">
        <v>33</v>
      </c>
      <c r="AT83" s="240">
        <v>34</v>
      </c>
      <c r="AU83" s="240">
        <v>3</v>
      </c>
      <c r="AV83" s="240">
        <v>0</v>
      </c>
      <c r="AW83" s="240">
        <v>0</v>
      </c>
      <c r="AX83" s="240">
        <v>0</v>
      </c>
      <c r="AY83" s="240">
        <v>0</v>
      </c>
      <c r="AZ83" s="240">
        <v>0</v>
      </c>
      <c r="BA83" s="240">
        <v>0</v>
      </c>
      <c r="BB83" s="240">
        <v>0</v>
      </c>
      <c r="BC83" s="240">
        <v>0</v>
      </c>
      <c r="BD83" s="240">
        <v>0</v>
      </c>
      <c r="BE83" s="240">
        <v>0</v>
      </c>
      <c r="BF83" s="240">
        <v>0</v>
      </c>
      <c r="BG83" s="240">
        <v>0</v>
      </c>
      <c r="BH83" s="240">
        <v>0</v>
      </c>
      <c r="BI83" s="240">
        <v>0</v>
      </c>
      <c r="BJ83" s="240">
        <v>0</v>
      </c>
      <c r="BK83" s="240">
        <v>0</v>
      </c>
      <c r="BL83" s="240">
        <v>0</v>
      </c>
      <c r="BM83" s="240">
        <v>0</v>
      </c>
      <c r="BN83" s="240">
        <v>0</v>
      </c>
      <c r="BO83" s="240">
        <v>0</v>
      </c>
      <c r="BP83" s="240">
        <v>0</v>
      </c>
      <c r="BQ83" s="240">
        <v>0</v>
      </c>
      <c r="BR83" s="240">
        <v>0</v>
      </c>
      <c r="BS83" s="240">
        <v>0</v>
      </c>
      <c r="BT83" s="240">
        <v>0</v>
      </c>
      <c r="BU83" s="240">
        <v>0</v>
      </c>
      <c r="BV83" s="240">
        <v>0</v>
      </c>
      <c r="BW83" s="240">
        <v>0</v>
      </c>
      <c r="BX83" s="240">
        <v>0</v>
      </c>
      <c r="BY83" s="240">
        <v>0</v>
      </c>
      <c r="BZ83" s="240">
        <v>0</v>
      </c>
      <c r="CA83" s="240">
        <v>0</v>
      </c>
      <c r="CB83" s="240">
        <v>0</v>
      </c>
      <c r="CC83" s="240">
        <v>0</v>
      </c>
      <c r="CD83" s="240">
        <v>0</v>
      </c>
      <c r="CE83" s="240">
        <v>0</v>
      </c>
      <c r="CF83" s="240">
        <v>0</v>
      </c>
      <c r="CG83" s="240">
        <v>0</v>
      </c>
      <c r="CH83" s="240">
        <v>0</v>
      </c>
      <c r="CI83" s="240">
        <v>0</v>
      </c>
      <c r="CJ83" s="240">
        <v>0</v>
      </c>
      <c r="CK83" s="240">
        <v>0</v>
      </c>
      <c r="CL83" s="240">
        <v>0</v>
      </c>
      <c r="CM83" s="240">
        <v>0</v>
      </c>
      <c r="CN83" s="240">
        <v>0</v>
      </c>
      <c r="CO83" s="240">
        <v>0</v>
      </c>
      <c r="CP83" s="240">
        <v>0</v>
      </c>
      <c r="CQ83" s="240">
        <v>0</v>
      </c>
      <c r="CR83" s="323">
        <v>0</v>
      </c>
      <c r="CS83" s="240">
        <v>0</v>
      </c>
      <c r="CT83" s="240">
        <v>0</v>
      </c>
      <c r="CU83" s="240">
        <v>0</v>
      </c>
      <c r="CV83" s="240">
        <v>0</v>
      </c>
      <c r="CW83" s="240">
        <v>0</v>
      </c>
    </row>
    <row r="84" spans="1:101" s="18" customFormat="1" ht="13.15" hidden="1" customHeight="1" x14ac:dyDescent="0.2">
      <c r="A84" s="22"/>
      <c r="B84" s="15"/>
      <c r="C84" s="66" t="s">
        <v>18</v>
      </c>
      <c r="D84" s="240">
        <v>0</v>
      </c>
      <c r="E84" s="152">
        <f t="shared" si="149"/>
        <v>1152.71</v>
      </c>
      <c r="F84" s="152">
        <f t="shared" si="149"/>
        <v>1152.71</v>
      </c>
      <c r="G84" s="152">
        <f>E84-F84</f>
        <v>0</v>
      </c>
      <c r="H84" s="27"/>
      <c r="I84" s="27"/>
      <c r="K84" s="165">
        <v>41</v>
      </c>
      <c r="L84" s="165">
        <v>42</v>
      </c>
      <c r="M84" s="165">
        <v>42</v>
      </c>
      <c r="N84" s="165">
        <v>42</v>
      </c>
      <c r="O84" s="165">
        <v>41</v>
      </c>
      <c r="P84" s="165">
        <v>42</v>
      </c>
      <c r="Q84" s="165">
        <v>41</v>
      </c>
      <c r="R84" s="165">
        <v>39</v>
      </c>
      <c r="S84" s="165">
        <v>38</v>
      </c>
      <c r="T84" s="165">
        <v>38</v>
      </c>
      <c r="U84" s="165">
        <v>38</v>
      </c>
      <c r="V84" s="165">
        <v>42</v>
      </c>
      <c r="W84" s="165">
        <v>40</v>
      </c>
      <c r="X84" s="165">
        <v>42</v>
      </c>
      <c r="Y84" s="165">
        <v>42</v>
      </c>
      <c r="Z84" s="165">
        <v>40</v>
      </c>
      <c r="AA84" s="165">
        <v>41</v>
      </c>
      <c r="AB84" s="165">
        <v>41</v>
      </c>
      <c r="AC84" s="165">
        <v>41</v>
      </c>
      <c r="AD84" s="165">
        <v>39</v>
      </c>
      <c r="AE84" s="165">
        <v>40</v>
      </c>
      <c r="AF84" s="165">
        <v>40</v>
      </c>
      <c r="AG84" s="165">
        <v>39</v>
      </c>
      <c r="AH84" s="165">
        <v>38</v>
      </c>
      <c r="AI84" s="165">
        <v>17</v>
      </c>
      <c r="AJ84" s="165">
        <v>14</v>
      </c>
      <c r="AK84" s="165">
        <v>14</v>
      </c>
      <c r="AL84" s="165">
        <v>15</v>
      </c>
      <c r="AM84" s="165">
        <v>14</v>
      </c>
      <c r="AN84" s="165">
        <v>14</v>
      </c>
      <c r="AO84" s="165">
        <v>13</v>
      </c>
      <c r="AP84" s="165">
        <v>14</v>
      </c>
      <c r="AQ84" s="165">
        <v>14</v>
      </c>
      <c r="AR84" s="165">
        <v>15</v>
      </c>
      <c r="AS84" s="165">
        <v>15</v>
      </c>
      <c r="AT84" s="240">
        <v>16</v>
      </c>
      <c r="AU84" s="240">
        <v>1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0</v>
      </c>
      <c r="BX84" s="240">
        <v>0</v>
      </c>
      <c r="BY84" s="240">
        <v>0</v>
      </c>
      <c r="BZ84" s="240">
        <v>0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323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</row>
    <row r="85" spans="1:101" s="14" customFormat="1" ht="13.15" hidden="1" customHeight="1" x14ac:dyDescent="0.2">
      <c r="A85" s="22"/>
      <c r="B85" s="15"/>
      <c r="C85" s="66" t="s">
        <v>20</v>
      </c>
      <c r="D85" s="240">
        <v>0</v>
      </c>
      <c r="E85" s="152">
        <f t="shared" si="149"/>
        <v>1042.94</v>
      </c>
      <c r="F85" s="152">
        <f t="shared" si="149"/>
        <v>1042.94</v>
      </c>
      <c r="G85" s="152">
        <f>E85-F85</f>
        <v>0</v>
      </c>
      <c r="H85" s="27"/>
      <c r="I85" s="27"/>
      <c r="K85" s="165">
        <v>21</v>
      </c>
      <c r="L85" s="165">
        <v>22</v>
      </c>
      <c r="M85" s="165">
        <v>22</v>
      </c>
      <c r="N85" s="165">
        <v>23</v>
      </c>
      <c r="O85" s="165">
        <v>23</v>
      </c>
      <c r="P85" s="165">
        <v>23</v>
      </c>
      <c r="Q85" s="165">
        <v>21</v>
      </c>
      <c r="R85" s="165">
        <v>20</v>
      </c>
      <c r="S85" s="165">
        <v>19</v>
      </c>
      <c r="T85" s="165">
        <v>19</v>
      </c>
      <c r="U85" s="165">
        <v>20</v>
      </c>
      <c r="V85" s="165">
        <v>20</v>
      </c>
      <c r="W85" s="165">
        <v>23</v>
      </c>
      <c r="X85" s="165">
        <v>23</v>
      </c>
      <c r="Y85" s="165">
        <v>23</v>
      </c>
      <c r="Z85" s="165">
        <v>21</v>
      </c>
      <c r="AA85" s="165">
        <v>21</v>
      </c>
      <c r="AB85" s="165">
        <v>20</v>
      </c>
      <c r="AC85" s="165">
        <v>20</v>
      </c>
      <c r="AD85" s="165">
        <v>21</v>
      </c>
      <c r="AE85" s="165">
        <v>22</v>
      </c>
      <c r="AF85" s="165">
        <v>23</v>
      </c>
      <c r="AG85" s="165">
        <v>22</v>
      </c>
      <c r="AH85" s="165">
        <v>22</v>
      </c>
      <c r="AI85" s="165">
        <v>11</v>
      </c>
      <c r="AJ85" s="165">
        <v>10</v>
      </c>
      <c r="AK85" s="165">
        <v>10</v>
      </c>
      <c r="AL85" s="165">
        <v>10</v>
      </c>
      <c r="AM85" s="165">
        <v>10</v>
      </c>
      <c r="AN85" s="165">
        <v>11</v>
      </c>
      <c r="AO85" s="165">
        <v>10</v>
      </c>
      <c r="AP85" s="165">
        <v>9</v>
      </c>
      <c r="AQ85" s="165">
        <v>9</v>
      </c>
      <c r="AR85" s="165">
        <v>10</v>
      </c>
      <c r="AS85" s="165">
        <v>11</v>
      </c>
      <c r="AT85" s="240">
        <v>11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323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</row>
    <row r="86" spans="1:101" s="14" customFormat="1" ht="13.15" hidden="1" customHeight="1" x14ac:dyDescent="0.2">
      <c r="A86" s="22"/>
      <c r="B86" s="15"/>
      <c r="C86" s="66" t="s">
        <v>21</v>
      </c>
      <c r="D86" s="240">
        <v>0</v>
      </c>
      <c r="E86" s="152">
        <f t="shared" si="149"/>
        <v>1042.94</v>
      </c>
      <c r="F86" s="152">
        <f t="shared" si="149"/>
        <v>1042.94</v>
      </c>
      <c r="G86" s="152">
        <f>E86-F86</f>
        <v>0</v>
      </c>
      <c r="H86" s="27"/>
      <c r="I86" s="27"/>
      <c r="K86" s="165">
        <v>21</v>
      </c>
      <c r="L86" s="165">
        <v>20</v>
      </c>
      <c r="M86" s="165">
        <v>20</v>
      </c>
      <c r="N86" s="165">
        <v>20</v>
      </c>
      <c r="O86" s="165">
        <v>20</v>
      </c>
      <c r="P86" s="165">
        <v>20</v>
      </c>
      <c r="Q86" s="165">
        <v>19</v>
      </c>
      <c r="R86" s="165">
        <v>20</v>
      </c>
      <c r="S86" s="165">
        <v>20</v>
      </c>
      <c r="T86" s="165">
        <v>19</v>
      </c>
      <c r="U86" s="165">
        <v>19</v>
      </c>
      <c r="V86" s="165">
        <v>19</v>
      </c>
      <c r="W86" s="165">
        <v>27</v>
      </c>
      <c r="X86" s="165">
        <v>26</v>
      </c>
      <c r="Y86" s="165">
        <v>26</v>
      </c>
      <c r="Z86" s="165">
        <v>27</v>
      </c>
      <c r="AA86" s="165">
        <v>27</v>
      </c>
      <c r="AB86" s="165">
        <v>27</v>
      </c>
      <c r="AC86" s="165">
        <v>27</v>
      </c>
      <c r="AD86" s="165">
        <v>28</v>
      </c>
      <c r="AE86" s="165">
        <v>27</v>
      </c>
      <c r="AF86" s="165">
        <v>27</v>
      </c>
      <c r="AG86" s="165">
        <v>27</v>
      </c>
      <c r="AH86" s="165">
        <v>28</v>
      </c>
      <c r="AI86" s="165">
        <v>13</v>
      </c>
      <c r="AJ86" s="165">
        <v>13</v>
      </c>
      <c r="AK86" s="165">
        <v>11</v>
      </c>
      <c r="AL86" s="165">
        <v>10</v>
      </c>
      <c r="AM86" s="165">
        <v>10</v>
      </c>
      <c r="AN86" s="165">
        <v>10</v>
      </c>
      <c r="AO86" s="165">
        <v>9</v>
      </c>
      <c r="AP86" s="165">
        <v>9</v>
      </c>
      <c r="AQ86" s="165">
        <v>9</v>
      </c>
      <c r="AR86" s="165">
        <v>9</v>
      </c>
      <c r="AS86" s="165">
        <v>8</v>
      </c>
      <c r="AT86" s="240">
        <v>8</v>
      </c>
      <c r="AU86" s="240">
        <v>0</v>
      </c>
      <c r="AV86" s="240">
        <v>0</v>
      </c>
      <c r="AW86" s="240">
        <v>0</v>
      </c>
      <c r="AX86" s="240">
        <v>0</v>
      </c>
      <c r="AY86" s="240">
        <v>0</v>
      </c>
      <c r="AZ86" s="240">
        <v>0</v>
      </c>
      <c r="BA86" s="240">
        <v>0</v>
      </c>
      <c r="BB86" s="240">
        <v>0</v>
      </c>
      <c r="BC86" s="240">
        <v>0</v>
      </c>
      <c r="BD86" s="240">
        <v>0</v>
      </c>
      <c r="BE86" s="240">
        <v>0</v>
      </c>
      <c r="BF86" s="240">
        <v>0</v>
      </c>
      <c r="BG86" s="240">
        <v>0</v>
      </c>
      <c r="BH86" s="240">
        <v>0</v>
      </c>
      <c r="BI86" s="240">
        <v>0</v>
      </c>
      <c r="BJ86" s="240">
        <v>0</v>
      </c>
      <c r="BK86" s="240">
        <v>0</v>
      </c>
      <c r="BL86" s="240">
        <v>0</v>
      </c>
      <c r="BM86" s="240">
        <v>0</v>
      </c>
      <c r="BN86" s="240">
        <v>0</v>
      </c>
      <c r="BO86" s="240">
        <v>0</v>
      </c>
      <c r="BP86" s="240">
        <v>0</v>
      </c>
      <c r="BQ86" s="240">
        <v>0</v>
      </c>
      <c r="BR86" s="240">
        <v>0</v>
      </c>
      <c r="BS86" s="240">
        <v>0</v>
      </c>
      <c r="BT86" s="240">
        <v>0</v>
      </c>
      <c r="BU86" s="240">
        <v>0</v>
      </c>
      <c r="BV86" s="240">
        <v>0</v>
      </c>
      <c r="BW86" s="240">
        <v>0</v>
      </c>
      <c r="BX86" s="240">
        <v>0</v>
      </c>
      <c r="BY86" s="240">
        <v>0</v>
      </c>
      <c r="BZ86" s="240">
        <v>0</v>
      </c>
      <c r="CA86" s="240">
        <v>0</v>
      </c>
      <c r="CB86" s="240">
        <v>0</v>
      </c>
      <c r="CC86" s="240">
        <v>0</v>
      </c>
      <c r="CD86" s="240">
        <v>0</v>
      </c>
      <c r="CE86" s="240">
        <v>0</v>
      </c>
      <c r="CF86" s="240">
        <v>0</v>
      </c>
      <c r="CG86" s="240">
        <v>0</v>
      </c>
      <c r="CH86" s="240">
        <v>0</v>
      </c>
      <c r="CI86" s="240">
        <v>0</v>
      </c>
      <c r="CJ86" s="240">
        <v>0</v>
      </c>
      <c r="CK86" s="240">
        <v>0</v>
      </c>
      <c r="CL86" s="240">
        <v>0</v>
      </c>
      <c r="CM86" s="240">
        <v>0</v>
      </c>
      <c r="CN86" s="240">
        <v>0</v>
      </c>
      <c r="CO86" s="240">
        <v>0</v>
      </c>
      <c r="CP86" s="240">
        <v>0</v>
      </c>
      <c r="CQ86" s="240">
        <v>0</v>
      </c>
      <c r="CR86" s="323">
        <v>0</v>
      </c>
      <c r="CS86" s="240">
        <v>0</v>
      </c>
      <c r="CT86" s="240">
        <v>0</v>
      </c>
      <c r="CU86" s="240">
        <v>0</v>
      </c>
      <c r="CV86" s="240">
        <v>0</v>
      </c>
      <c r="CW86" s="240">
        <v>0</v>
      </c>
    </row>
    <row r="87" spans="1:101" s="14" customFormat="1" ht="13.15" hidden="1" customHeight="1" x14ac:dyDescent="0.2">
      <c r="A87" s="22"/>
      <c r="B87" s="15"/>
      <c r="C87" s="66" t="s">
        <v>12</v>
      </c>
      <c r="D87" s="240">
        <v>0</v>
      </c>
      <c r="E87" s="153">
        <f t="shared" si="149"/>
        <v>1641.26</v>
      </c>
      <c r="F87" s="153">
        <f t="shared" si="149"/>
        <v>1641.26</v>
      </c>
      <c r="G87" s="153">
        <f>E87-F87</f>
        <v>0</v>
      </c>
      <c r="H87" s="134"/>
      <c r="I87" s="134"/>
      <c r="K87" s="166">
        <f>88+1</f>
        <v>89</v>
      </c>
      <c r="L87" s="166">
        <v>89</v>
      </c>
      <c r="M87" s="166">
        <v>89</v>
      </c>
      <c r="N87" s="166">
        <v>89</v>
      </c>
      <c r="O87" s="166">
        <v>92</v>
      </c>
      <c r="P87" s="166">
        <v>91</v>
      </c>
      <c r="Q87" s="166">
        <v>90</v>
      </c>
      <c r="R87" s="166">
        <v>92</v>
      </c>
      <c r="S87" s="166">
        <v>92</v>
      </c>
      <c r="T87" s="166">
        <v>92</v>
      </c>
      <c r="U87" s="166">
        <v>89</v>
      </c>
      <c r="V87" s="166">
        <v>84</v>
      </c>
      <c r="W87" s="166">
        <v>81</v>
      </c>
      <c r="X87" s="166">
        <v>80</v>
      </c>
      <c r="Y87" s="166">
        <v>80</v>
      </c>
      <c r="Z87" s="166">
        <v>77</v>
      </c>
      <c r="AA87" s="166">
        <v>78</v>
      </c>
      <c r="AB87" s="166">
        <v>75</v>
      </c>
      <c r="AC87" s="166">
        <v>72</v>
      </c>
      <c r="AD87" s="166">
        <v>71</v>
      </c>
      <c r="AE87" s="166">
        <v>71</v>
      </c>
      <c r="AF87" s="166">
        <v>70</v>
      </c>
      <c r="AG87" s="166">
        <v>68</v>
      </c>
      <c r="AH87" s="166">
        <v>69</v>
      </c>
      <c r="AI87" s="166">
        <v>42</v>
      </c>
      <c r="AJ87" s="166">
        <v>42</v>
      </c>
      <c r="AK87" s="166">
        <v>42</v>
      </c>
      <c r="AL87" s="166">
        <v>40</v>
      </c>
      <c r="AM87" s="166">
        <v>40</v>
      </c>
      <c r="AN87" s="166">
        <v>39</v>
      </c>
      <c r="AO87" s="166">
        <v>39</v>
      </c>
      <c r="AP87" s="166">
        <v>39</v>
      </c>
      <c r="AQ87" s="166">
        <v>38</v>
      </c>
      <c r="AR87" s="166">
        <v>36</v>
      </c>
      <c r="AS87" s="166">
        <v>35</v>
      </c>
      <c r="AT87" s="241">
        <v>33</v>
      </c>
      <c r="AU87" s="241">
        <v>0</v>
      </c>
      <c r="AV87" s="240">
        <v>0</v>
      </c>
      <c r="AW87" s="240">
        <v>0</v>
      </c>
      <c r="AX87" s="240">
        <v>0</v>
      </c>
      <c r="AY87" s="240">
        <v>0</v>
      </c>
      <c r="AZ87" s="240">
        <v>0</v>
      </c>
      <c r="BA87" s="240">
        <v>0</v>
      </c>
      <c r="BB87" s="240">
        <v>0</v>
      </c>
      <c r="BC87" s="240">
        <v>0</v>
      </c>
      <c r="BD87" s="240">
        <v>0</v>
      </c>
      <c r="BE87" s="240">
        <v>0</v>
      </c>
      <c r="BF87" s="240">
        <v>0</v>
      </c>
      <c r="BG87" s="240">
        <v>0</v>
      </c>
      <c r="BH87" s="240">
        <v>0</v>
      </c>
      <c r="BI87" s="240">
        <v>0</v>
      </c>
      <c r="BJ87" s="240">
        <v>0</v>
      </c>
      <c r="BK87" s="240">
        <v>0</v>
      </c>
      <c r="BL87" s="240">
        <v>0</v>
      </c>
      <c r="BM87" s="240">
        <v>0</v>
      </c>
      <c r="BN87" s="240">
        <v>0</v>
      </c>
      <c r="BO87" s="240">
        <v>0</v>
      </c>
      <c r="BP87" s="240">
        <v>0</v>
      </c>
      <c r="BQ87" s="240">
        <v>0</v>
      </c>
      <c r="BR87" s="240">
        <v>0</v>
      </c>
      <c r="BS87" s="240">
        <v>0</v>
      </c>
      <c r="BT87" s="240">
        <v>0</v>
      </c>
      <c r="BU87" s="240">
        <v>0</v>
      </c>
      <c r="BV87" s="240">
        <v>0</v>
      </c>
      <c r="BW87" s="240">
        <v>0</v>
      </c>
      <c r="BX87" s="240">
        <v>0</v>
      </c>
      <c r="BY87" s="240">
        <v>0</v>
      </c>
      <c r="BZ87" s="240">
        <v>0</v>
      </c>
      <c r="CA87" s="240">
        <v>0</v>
      </c>
      <c r="CB87" s="240">
        <v>0</v>
      </c>
      <c r="CC87" s="240">
        <v>0</v>
      </c>
      <c r="CD87" s="240">
        <v>0</v>
      </c>
      <c r="CE87" s="240">
        <v>0</v>
      </c>
      <c r="CF87" s="240">
        <v>0</v>
      </c>
      <c r="CG87" s="240">
        <v>0</v>
      </c>
      <c r="CH87" s="240">
        <v>0</v>
      </c>
      <c r="CI87" s="240">
        <v>0</v>
      </c>
      <c r="CJ87" s="240">
        <v>0</v>
      </c>
      <c r="CK87" s="240">
        <v>0</v>
      </c>
      <c r="CL87" s="240">
        <v>0</v>
      </c>
      <c r="CM87" s="240">
        <v>0</v>
      </c>
      <c r="CN87" s="240">
        <v>0</v>
      </c>
      <c r="CO87" s="240">
        <v>0</v>
      </c>
      <c r="CP87" s="240">
        <v>0</v>
      </c>
      <c r="CQ87" s="240">
        <v>0</v>
      </c>
      <c r="CR87" s="323">
        <v>0</v>
      </c>
      <c r="CS87" s="240">
        <v>0</v>
      </c>
      <c r="CT87" s="240">
        <v>0</v>
      </c>
      <c r="CU87" s="240">
        <v>0</v>
      </c>
      <c r="CV87" s="240">
        <v>0</v>
      </c>
      <c r="CW87" s="240">
        <v>0</v>
      </c>
    </row>
    <row r="88" spans="1:101" s="14" customFormat="1" ht="13.15" hidden="1" customHeight="1" x14ac:dyDescent="0.25">
      <c r="A88" s="20"/>
      <c r="B88" s="15"/>
      <c r="C88" s="69" t="s">
        <v>7</v>
      </c>
      <c r="D88" s="67">
        <f>SUM(D83:D87)</f>
        <v>0</v>
      </c>
      <c r="E88" s="70">
        <f>SUMPRODUCT(E83:E87,$D83:$D87)</f>
        <v>0</v>
      </c>
      <c r="F88" s="70">
        <f>SUMPRODUCT(F83:F87,$D83:$D87)</f>
        <v>0</v>
      </c>
      <c r="G88" s="70">
        <f>SUMPRODUCT(G83:G87,$D83:$D87)</f>
        <v>0</v>
      </c>
      <c r="H88" s="34"/>
      <c r="I88" s="34"/>
      <c r="K88" s="67">
        <f t="shared" ref="K88:P88" si="150">SUM(K83:K87)</f>
        <v>297</v>
      </c>
      <c r="L88" s="67">
        <f t="shared" si="150"/>
        <v>296</v>
      </c>
      <c r="M88" s="67">
        <f t="shared" si="150"/>
        <v>292</v>
      </c>
      <c r="N88" s="67">
        <f t="shared" si="150"/>
        <v>296</v>
      </c>
      <c r="O88" s="67">
        <f t="shared" si="150"/>
        <v>311</v>
      </c>
      <c r="P88" s="67">
        <f t="shared" si="150"/>
        <v>308</v>
      </c>
      <c r="Q88" s="67">
        <f t="shared" ref="Q88:V88" si="151">SUM(Q83:Q87)</f>
        <v>300</v>
      </c>
      <c r="R88" s="67">
        <f t="shared" si="151"/>
        <v>308</v>
      </c>
      <c r="S88" s="67">
        <f t="shared" si="151"/>
        <v>305</v>
      </c>
      <c r="T88" s="67">
        <f t="shared" si="151"/>
        <v>306</v>
      </c>
      <c r="U88" s="67">
        <f t="shared" si="151"/>
        <v>299</v>
      </c>
      <c r="V88" s="67">
        <f t="shared" si="151"/>
        <v>302</v>
      </c>
      <c r="W88" s="67">
        <f t="shared" ref="W88:AB88" si="152">SUM(W83:W87)</f>
        <v>313</v>
      </c>
      <c r="X88" s="67">
        <f t="shared" si="152"/>
        <v>313</v>
      </c>
      <c r="Y88" s="67">
        <f t="shared" si="152"/>
        <v>319</v>
      </c>
      <c r="Z88" s="67">
        <f t="shared" si="152"/>
        <v>306</v>
      </c>
      <c r="AA88" s="67">
        <f t="shared" si="152"/>
        <v>309</v>
      </c>
      <c r="AB88" s="67">
        <f t="shared" si="152"/>
        <v>314</v>
      </c>
      <c r="AC88" s="67">
        <f t="shared" ref="AC88:AH88" si="153">SUM(AC83:AC87)</f>
        <v>301</v>
      </c>
      <c r="AD88" s="67">
        <f t="shared" si="153"/>
        <v>297</v>
      </c>
      <c r="AE88" s="67">
        <f t="shared" si="153"/>
        <v>298</v>
      </c>
      <c r="AF88" s="67">
        <f t="shared" si="153"/>
        <v>296</v>
      </c>
      <c r="AG88" s="67">
        <f t="shared" si="153"/>
        <v>290</v>
      </c>
      <c r="AH88" s="67">
        <f t="shared" si="153"/>
        <v>289</v>
      </c>
      <c r="AI88" s="67">
        <f t="shared" ref="AI88:AN88" si="154">SUM(AI83:AI87)</f>
        <v>124</v>
      </c>
      <c r="AJ88" s="67">
        <f t="shared" si="154"/>
        <v>112</v>
      </c>
      <c r="AK88" s="67">
        <f t="shared" si="154"/>
        <v>111</v>
      </c>
      <c r="AL88" s="67">
        <f t="shared" si="154"/>
        <v>110</v>
      </c>
      <c r="AM88" s="67">
        <f t="shared" si="154"/>
        <v>111</v>
      </c>
      <c r="AN88" s="67">
        <f t="shared" si="154"/>
        <v>108</v>
      </c>
      <c r="AO88" s="67">
        <f t="shared" ref="AO88:AU88" si="155">SUM(AO83:AO87)</f>
        <v>104</v>
      </c>
      <c r="AP88" s="67">
        <f t="shared" si="155"/>
        <v>104</v>
      </c>
      <c r="AQ88" s="67">
        <f t="shared" si="155"/>
        <v>102</v>
      </c>
      <c r="AR88" s="67">
        <f t="shared" si="155"/>
        <v>104</v>
      </c>
      <c r="AS88" s="67">
        <f t="shared" si="155"/>
        <v>102</v>
      </c>
      <c r="AT88" s="67">
        <f t="shared" si="155"/>
        <v>102</v>
      </c>
      <c r="AU88" s="67">
        <f t="shared" si="155"/>
        <v>4</v>
      </c>
      <c r="AV88" s="67">
        <f t="shared" ref="AV88:BA88" si="156">SUM(AV83:AV87)</f>
        <v>0</v>
      </c>
      <c r="AW88" s="67">
        <f t="shared" si="156"/>
        <v>0</v>
      </c>
      <c r="AX88" s="67">
        <f t="shared" si="156"/>
        <v>0</v>
      </c>
      <c r="AY88" s="67">
        <f t="shared" si="156"/>
        <v>0</v>
      </c>
      <c r="AZ88" s="67">
        <f t="shared" si="156"/>
        <v>0</v>
      </c>
      <c r="BA88" s="67">
        <f t="shared" si="156"/>
        <v>0</v>
      </c>
      <c r="BB88" s="67">
        <f t="shared" ref="BB88:BG88" si="157">SUM(BB83:BB87)</f>
        <v>0</v>
      </c>
      <c r="BC88" s="67">
        <f t="shared" si="157"/>
        <v>0</v>
      </c>
      <c r="BD88" s="67">
        <f t="shared" si="157"/>
        <v>0</v>
      </c>
      <c r="BE88" s="67">
        <f t="shared" si="157"/>
        <v>0</v>
      </c>
      <c r="BF88" s="67">
        <f t="shared" si="157"/>
        <v>0</v>
      </c>
      <c r="BG88" s="67">
        <f t="shared" si="157"/>
        <v>0</v>
      </c>
      <c r="BH88" s="67">
        <f t="shared" ref="BH88:BM88" si="158">SUM(BH83:BH87)</f>
        <v>0</v>
      </c>
      <c r="BI88" s="67">
        <f t="shared" si="158"/>
        <v>0</v>
      </c>
      <c r="BJ88" s="67">
        <f t="shared" si="158"/>
        <v>0</v>
      </c>
      <c r="BK88" s="67">
        <f t="shared" si="158"/>
        <v>0</v>
      </c>
      <c r="BL88" s="67">
        <f t="shared" si="158"/>
        <v>0</v>
      </c>
      <c r="BM88" s="67">
        <f t="shared" si="158"/>
        <v>0</v>
      </c>
      <c r="BN88" s="67">
        <f t="shared" ref="BN88:BS88" si="159">SUM(BN83:BN87)</f>
        <v>0</v>
      </c>
      <c r="BO88" s="67">
        <f t="shared" si="159"/>
        <v>0</v>
      </c>
      <c r="BP88" s="67">
        <f t="shared" si="159"/>
        <v>0</v>
      </c>
      <c r="BQ88" s="94">
        <f t="shared" si="159"/>
        <v>0</v>
      </c>
      <c r="BR88" s="67">
        <f t="shared" si="159"/>
        <v>0</v>
      </c>
      <c r="BS88" s="67">
        <f t="shared" si="159"/>
        <v>0</v>
      </c>
      <c r="BT88" s="67">
        <f t="shared" ref="BT88:BY88" si="160">SUM(BT83:BT87)</f>
        <v>0</v>
      </c>
      <c r="BU88" s="67">
        <f t="shared" si="160"/>
        <v>0</v>
      </c>
      <c r="BV88" s="67">
        <f t="shared" si="160"/>
        <v>0</v>
      </c>
      <c r="BW88" s="67">
        <f t="shared" si="160"/>
        <v>0</v>
      </c>
      <c r="BX88" s="67">
        <f t="shared" si="160"/>
        <v>0</v>
      </c>
      <c r="BY88" s="67">
        <f t="shared" si="160"/>
        <v>0</v>
      </c>
      <c r="BZ88" s="67">
        <f t="shared" ref="BZ88:CE88" si="161">SUM(BZ83:BZ87)</f>
        <v>0</v>
      </c>
      <c r="CA88" s="67">
        <f t="shared" si="161"/>
        <v>0</v>
      </c>
      <c r="CB88" s="67">
        <f t="shared" si="161"/>
        <v>0</v>
      </c>
      <c r="CC88" s="67">
        <f t="shared" si="161"/>
        <v>0</v>
      </c>
      <c r="CD88" s="67">
        <f t="shared" si="161"/>
        <v>0</v>
      </c>
      <c r="CE88" s="67">
        <f t="shared" si="161"/>
        <v>0</v>
      </c>
      <c r="CF88" s="67">
        <f t="shared" ref="CF88:CK88" si="162">SUM(CF83:CF87)</f>
        <v>0</v>
      </c>
      <c r="CG88" s="67">
        <f t="shared" si="162"/>
        <v>0</v>
      </c>
      <c r="CH88" s="67">
        <f t="shared" si="162"/>
        <v>0</v>
      </c>
      <c r="CI88" s="67">
        <f t="shared" si="162"/>
        <v>0</v>
      </c>
      <c r="CJ88" s="67">
        <f t="shared" si="162"/>
        <v>0</v>
      </c>
      <c r="CK88" s="67">
        <f t="shared" si="162"/>
        <v>0</v>
      </c>
      <c r="CL88" s="67">
        <f t="shared" ref="CL88:CQ88" si="163">SUM(CL83:CL87)</f>
        <v>0</v>
      </c>
      <c r="CM88" s="67">
        <f t="shared" si="163"/>
        <v>0</v>
      </c>
      <c r="CN88" s="67">
        <f t="shared" si="163"/>
        <v>0</v>
      </c>
      <c r="CO88" s="67">
        <f t="shared" si="163"/>
        <v>0</v>
      </c>
      <c r="CP88" s="67">
        <f t="shared" si="163"/>
        <v>0</v>
      </c>
      <c r="CQ88" s="67">
        <f t="shared" si="163"/>
        <v>0</v>
      </c>
      <c r="CR88" s="94">
        <v>0</v>
      </c>
      <c r="CS88" s="67">
        <f>SUM(CS83:CS87)</f>
        <v>0</v>
      </c>
      <c r="CT88" s="67">
        <f>SUM(CT83:CT87)</f>
        <v>0</v>
      </c>
      <c r="CU88" s="67">
        <f>SUM(CU83:CU87)</f>
        <v>0</v>
      </c>
      <c r="CV88" s="67">
        <f>SUM(CV83:CV87)</f>
        <v>0</v>
      </c>
      <c r="CW88" s="67">
        <f>SUM(CW83:CW87)</f>
        <v>0</v>
      </c>
    </row>
    <row r="89" spans="1:101" s="14" customFormat="1" ht="13.15" hidden="1" customHeight="1" x14ac:dyDescent="0.25">
      <c r="A89" s="20"/>
      <c r="B89" s="15"/>
      <c r="C89" s="12"/>
      <c r="D89" s="112"/>
      <c r="E89" s="21"/>
      <c r="F89" s="101"/>
      <c r="G89" s="21"/>
      <c r="H89" s="135"/>
      <c r="I89" s="135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2"/>
      <c r="CE89" s="112"/>
      <c r="CF89" s="112"/>
      <c r="CG89" s="112"/>
      <c r="CH89" s="112"/>
      <c r="CI89" s="112"/>
      <c r="CJ89" s="112"/>
      <c r="CK89" s="112"/>
      <c r="CL89" s="112"/>
      <c r="CM89" s="112"/>
      <c r="CN89" s="112"/>
      <c r="CO89" s="112"/>
      <c r="CP89" s="112"/>
      <c r="CQ89" s="112"/>
      <c r="CR89" s="112"/>
      <c r="CS89" s="112"/>
      <c r="CT89" s="112"/>
      <c r="CU89" s="112"/>
      <c r="CV89" s="112"/>
      <c r="CW89" s="112"/>
    </row>
    <row r="90" spans="1:101" s="14" customFormat="1" ht="13.15" hidden="1" customHeight="1" x14ac:dyDescent="0.2">
      <c r="A90" s="64" t="s">
        <v>155</v>
      </c>
      <c r="B90" s="65" t="str">
        <f>B17</f>
        <v>1/1/25 - 12/31/25</v>
      </c>
      <c r="C90" s="66" t="s">
        <v>11</v>
      </c>
      <c r="D90" s="240">
        <v>0</v>
      </c>
      <c r="E90" s="158">
        <f>E24</f>
        <v>547.28</v>
      </c>
      <c r="F90" s="154">
        <v>532.26</v>
      </c>
      <c r="G90" s="158">
        <f>E90-F90</f>
        <v>15.019999999999982</v>
      </c>
      <c r="H90" s="264"/>
      <c r="I90" s="264"/>
      <c r="K90" s="165">
        <v>17</v>
      </c>
      <c r="L90" s="165">
        <v>16</v>
      </c>
      <c r="M90" s="165">
        <v>16</v>
      </c>
      <c r="N90" s="165">
        <v>14</v>
      </c>
      <c r="O90" s="165">
        <v>14</v>
      </c>
      <c r="P90" s="165">
        <v>15</v>
      </c>
      <c r="Q90" s="165">
        <v>15</v>
      </c>
      <c r="R90" s="165">
        <v>13</v>
      </c>
      <c r="S90" s="165">
        <v>14</v>
      </c>
      <c r="T90" s="165">
        <v>14</v>
      </c>
      <c r="U90" s="165">
        <v>15</v>
      </c>
      <c r="V90" s="165">
        <v>14</v>
      </c>
      <c r="W90" s="165">
        <v>14</v>
      </c>
      <c r="X90" s="165">
        <v>14</v>
      </c>
      <c r="Y90" s="165">
        <v>15</v>
      </c>
      <c r="Z90" s="165">
        <v>14</v>
      </c>
      <c r="AA90" s="165">
        <v>14</v>
      </c>
      <c r="AB90" s="165">
        <v>16</v>
      </c>
      <c r="AC90" s="165">
        <v>16</v>
      </c>
      <c r="AD90" s="165">
        <v>16</v>
      </c>
      <c r="AE90" s="165">
        <v>16</v>
      </c>
      <c r="AF90" s="165">
        <v>16</v>
      </c>
      <c r="AG90" s="165">
        <v>16</v>
      </c>
      <c r="AH90" s="165">
        <v>16</v>
      </c>
      <c r="AI90" s="165">
        <v>6</v>
      </c>
      <c r="AJ90" s="165">
        <v>5</v>
      </c>
      <c r="AK90" s="165">
        <v>5</v>
      </c>
      <c r="AL90" s="165">
        <v>5</v>
      </c>
      <c r="AM90" s="165">
        <v>4</v>
      </c>
      <c r="AN90" s="165">
        <v>6</v>
      </c>
      <c r="AO90" s="165">
        <v>6</v>
      </c>
      <c r="AP90" s="165">
        <v>5</v>
      </c>
      <c r="AQ90" s="165">
        <v>5</v>
      </c>
      <c r="AR90" s="165">
        <v>4</v>
      </c>
      <c r="AS90" s="165">
        <v>4</v>
      </c>
      <c r="AT90" s="240">
        <v>3</v>
      </c>
      <c r="AU90" s="240">
        <v>1</v>
      </c>
      <c r="AV90" s="240">
        <v>0</v>
      </c>
      <c r="AW90" s="240">
        <v>0</v>
      </c>
      <c r="AX90" s="240">
        <v>0</v>
      </c>
      <c r="AY90" s="240">
        <v>0</v>
      </c>
      <c r="AZ90" s="240">
        <v>0</v>
      </c>
      <c r="BA90" s="240">
        <v>0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0</v>
      </c>
      <c r="CA90" s="240">
        <v>0</v>
      </c>
      <c r="CB90" s="240">
        <v>0</v>
      </c>
      <c r="CC90" s="240">
        <v>0</v>
      </c>
      <c r="CD90" s="240">
        <v>0</v>
      </c>
      <c r="CE90" s="240">
        <v>0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323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</row>
    <row r="91" spans="1:101" s="14" customFormat="1" ht="13.15" hidden="1" customHeight="1" x14ac:dyDescent="0.2">
      <c r="A91" s="22"/>
      <c r="B91" s="15"/>
      <c r="C91" s="66" t="s">
        <v>18</v>
      </c>
      <c r="D91" s="240">
        <v>0</v>
      </c>
      <c r="E91" s="158">
        <f>E25</f>
        <v>1206.75</v>
      </c>
      <c r="F91" s="152">
        <v>1162.1600000000001</v>
      </c>
      <c r="G91" s="152">
        <f>E91-F91</f>
        <v>44.589999999999918</v>
      </c>
      <c r="H91" s="27"/>
      <c r="I91" s="27"/>
      <c r="K91" s="165">
        <v>9</v>
      </c>
      <c r="L91" s="165">
        <v>9</v>
      </c>
      <c r="M91" s="165">
        <v>9</v>
      </c>
      <c r="N91" s="165">
        <v>9</v>
      </c>
      <c r="O91" s="165">
        <v>9</v>
      </c>
      <c r="P91" s="165">
        <v>9</v>
      </c>
      <c r="Q91" s="165">
        <v>9</v>
      </c>
      <c r="R91" s="165">
        <v>7</v>
      </c>
      <c r="S91" s="165">
        <v>8</v>
      </c>
      <c r="T91" s="165">
        <v>6</v>
      </c>
      <c r="U91" s="165">
        <v>6</v>
      </c>
      <c r="V91" s="165">
        <v>7</v>
      </c>
      <c r="W91" s="165">
        <v>5</v>
      </c>
      <c r="X91" s="165">
        <v>5</v>
      </c>
      <c r="Y91" s="165">
        <v>5</v>
      </c>
      <c r="Z91" s="165">
        <v>6</v>
      </c>
      <c r="AA91" s="165">
        <v>5</v>
      </c>
      <c r="AB91" s="165">
        <v>5</v>
      </c>
      <c r="AC91" s="165">
        <v>5</v>
      </c>
      <c r="AD91" s="165">
        <v>5</v>
      </c>
      <c r="AE91" s="165">
        <v>5</v>
      </c>
      <c r="AF91" s="165">
        <v>5</v>
      </c>
      <c r="AG91" s="165">
        <v>5</v>
      </c>
      <c r="AH91" s="165">
        <v>5</v>
      </c>
      <c r="AI91" s="165">
        <v>3</v>
      </c>
      <c r="AJ91" s="165">
        <v>3</v>
      </c>
      <c r="AK91" s="165">
        <v>3</v>
      </c>
      <c r="AL91" s="165">
        <v>3</v>
      </c>
      <c r="AM91" s="165">
        <v>3</v>
      </c>
      <c r="AN91" s="165">
        <v>3</v>
      </c>
      <c r="AO91" s="165">
        <v>3</v>
      </c>
      <c r="AP91" s="165">
        <v>3</v>
      </c>
      <c r="AQ91" s="165">
        <v>3</v>
      </c>
      <c r="AR91" s="165">
        <v>3</v>
      </c>
      <c r="AS91" s="165">
        <v>3</v>
      </c>
      <c r="AT91" s="240">
        <v>2</v>
      </c>
      <c r="AU91" s="240">
        <v>0</v>
      </c>
      <c r="AV91" s="240">
        <v>0</v>
      </c>
      <c r="AW91" s="240">
        <v>0</v>
      </c>
      <c r="AX91" s="240">
        <v>0</v>
      </c>
      <c r="AY91" s="240">
        <v>0</v>
      </c>
      <c r="AZ91" s="240">
        <v>0</v>
      </c>
      <c r="BA91" s="240">
        <v>0</v>
      </c>
      <c r="BB91" s="240">
        <v>0</v>
      </c>
      <c r="BC91" s="240">
        <v>0</v>
      </c>
      <c r="BD91" s="240">
        <v>0</v>
      </c>
      <c r="BE91" s="240">
        <v>0</v>
      </c>
      <c r="BF91" s="240">
        <v>0</v>
      </c>
      <c r="BG91" s="240">
        <v>0</v>
      </c>
      <c r="BH91" s="240">
        <v>0</v>
      </c>
      <c r="BI91" s="240">
        <v>0</v>
      </c>
      <c r="BJ91" s="240">
        <v>0</v>
      </c>
      <c r="BK91" s="240">
        <v>0</v>
      </c>
      <c r="BL91" s="240">
        <v>0</v>
      </c>
      <c r="BM91" s="240">
        <v>0</v>
      </c>
      <c r="BN91" s="240">
        <v>0</v>
      </c>
      <c r="BO91" s="240">
        <v>0</v>
      </c>
      <c r="BP91" s="240">
        <v>0</v>
      </c>
      <c r="BQ91" s="240">
        <v>0</v>
      </c>
      <c r="BR91" s="240">
        <v>0</v>
      </c>
      <c r="BS91" s="240">
        <v>0</v>
      </c>
      <c r="BT91" s="240">
        <v>0</v>
      </c>
      <c r="BU91" s="240">
        <v>0</v>
      </c>
      <c r="BV91" s="240">
        <v>0</v>
      </c>
      <c r="BW91" s="240">
        <v>0</v>
      </c>
      <c r="BX91" s="240">
        <v>0</v>
      </c>
      <c r="BY91" s="240">
        <v>0</v>
      </c>
      <c r="BZ91" s="240">
        <v>0</v>
      </c>
      <c r="CA91" s="240">
        <v>0</v>
      </c>
      <c r="CB91" s="240">
        <v>0</v>
      </c>
      <c r="CC91" s="240">
        <v>0</v>
      </c>
      <c r="CD91" s="240">
        <v>0</v>
      </c>
      <c r="CE91" s="240">
        <v>0</v>
      </c>
      <c r="CF91" s="240">
        <v>0</v>
      </c>
      <c r="CG91" s="240">
        <v>0</v>
      </c>
      <c r="CH91" s="240">
        <v>0</v>
      </c>
      <c r="CI91" s="240">
        <v>0</v>
      </c>
      <c r="CJ91" s="240">
        <v>0</v>
      </c>
      <c r="CK91" s="240">
        <v>0</v>
      </c>
      <c r="CL91" s="240">
        <v>0</v>
      </c>
      <c r="CM91" s="240">
        <v>0</v>
      </c>
      <c r="CN91" s="240">
        <v>0</v>
      </c>
      <c r="CO91" s="240">
        <v>0</v>
      </c>
      <c r="CP91" s="240">
        <v>0</v>
      </c>
      <c r="CQ91" s="240">
        <v>0</v>
      </c>
      <c r="CR91" s="323">
        <v>0</v>
      </c>
      <c r="CS91" s="240">
        <v>0</v>
      </c>
      <c r="CT91" s="240">
        <v>0</v>
      </c>
      <c r="CU91" s="240">
        <v>0</v>
      </c>
      <c r="CV91" s="240">
        <v>0</v>
      </c>
      <c r="CW91" s="240">
        <v>0</v>
      </c>
    </row>
    <row r="92" spans="1:101" s="14" customFormat="1" ht="13.15" hidden="1" customHeight="1" x14ac:dyDescent="0.2">
      <c r="A92" s="22"/>
      <c r="B92" s="15"/>
      <c r="C92" s="66" t="s">
        <v>20</v>
      </c>
      <c r="D92" s="240">
        <v>0</v>
      </c>
      <c r="E92" s="158">
        <f>E26</f>
        <v>1091.82</v>
      </c>
      <c r="F92" s="152">
        <v>1066.04</v>
      </c>
      <c r="G92" s="152">
        <f>E92-F92</f>
        <v>25.779999999999973</v>
      </c>
      <c r="H92" s="27"/>
      <c r="I92" s="27"/>
      <c r="K92" s="165">
        <v>3</v>
      </c>
      <c r="L92" s="165">
        <v>3</v>
      </c>
      <c r="M92" s="165">
        <v>3</v>
      </c>
      <c r="N92" s="165">
        <v>4</v>
      </c>
      <c r="O92" s="165">
        <v>5</v>
      </c>
      <c r="P92" s="165">
        <v>4</v>
      </c>
      <c r="Q92" s="165">
        <v>5</v>
      </c>
      <c r="R92" s="165">
        <v>5</v>
      </c>
      <c r="S92" s="165">
        <v>5</v>
      </c>
      <c r="T92" s="165">
        <v>3</v>
      </c>
      <c r="U92" s="165">
        <v>3</v>
      </c>
      <c r="V92" s="165">
        <v>3</v>
      </c>
      <c r="W92" s="165">
        <v>3</v>
      </c>
      <c r="X92" s="165">
        <v>3</v>
      </c>
      <c r="Y92" s="165">
        <v>3</v>
      </c>
      <c r="Z92" s="165">
        <v>3</v>
      </c>
      <c r="AA92" s="165">
        <v>3</v>
      </c>
      <c r="AB92" s="165">
        <v>3</v>
      </c>
      <c r="AC92" s="165">
        <v>3</v>
      </c>
      <c r="AD92" s="165">
        <v>3</v>
      </c>
      <c r="AE92" s="165">
        <v>2</v>
      </c>
      <c r="AF92" s="165">
        <v>2</v>
      </c>
      <c r="AG92" s="165">
        <v>2</v>
      </c>
      <c r="AH92" s="165">
        <v>2</v>
      </c>
      <c r="AI92" s="165">
        <v>1</v>
      </c>
      <c r="AJ92" s="165">
        <v>1</v>
      </c>
      <c r="AK92" s="165">
        <v>1</v>
      </c>
      <c r="AL92" s="165">
        <v>1</v>
      </c>
      <c r="AM92" s="165">
        <v>1</v>
      </c>
      <c r="AN92" s="165">
        <v>1</v>
      </c>
      <c r="AO92" s="165">
        <v>1</v>
      </c>
      <c r="AP92" s="165">
        <v>1</v>
      </c>
      <c r="AQ92" s="165">
        <v>1</v>
      </c>
      <c r="AR92" s="165">
        <v>1</v>
      </c>
      <c r="AS92" s="165">
        <v>1</v>
      </c>
      <c r="AT92" s="240">
        <v>1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323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</row>
    <row r="93" spans="1:101" s="14" customFormat="1" ht="13.15" hidden="1" customHeight="1" x14ac:dyDescent="0.2">
      <c r="A93" s="22"/>
      <c r="B93" s="15"/>
      <c r="C93" s="66" t="s">
        <v>21</v>
      </c>
      <c r="D93" s="240">
        <v>0</v>
      </c>
      <c r="E93" s="158">
        <f>E27</f>
        <v>1091.82</v>
      </c>
      <c r="F93" s="152">
        <v>1053.6600000000001</v>
      </c>
      <c r="G93" s="152">
        <f>E93-F93</f>
        <v>38.159999999999854</v>
      </c>
      <c r="H93" s="27"/>
      <c r="I93" s="27"/>
      <c r="K93" s="165">
        <v>2</v>
      </c>
      <c r="L93" s="165">
        <v>1</v>
      </c>
      <c r="M93" s="165">
        <v>1</v>
      </c>
      <c r="N93" s="165">
        <v>1</v>
      </c>
      <c r="O93" s="165">
        <v>2</v>
      </c>
      <c r="P93" s="165">
        <v>2</v>
      </c>
      <c r="Q93" s="165">
        <v>1</v>
      </c>
      <c r="R93" s="165">
        <v>1</v>
      </c>
      <c r="S93" s="165">
        <v>1</v>
      </c>
      <c r="T93" s="165">
        <v>1</v>
      </c>
      <c r="U93" s="165">
        <v>1</v>
      </c>
      <c r="V93" s="165">
        <v>1</v>
      </c>
      <c r="W93" s="165">
        <v>1</v>
      </c>
      <c r="X93" s="165">
        <v>1</v>
      </c>
      <c r="Y93" s="165">
        <v>1</v>
      </c>
      <c r="Z93" s="165">
        <v>1</v>
      </c>
      <c r="AA93" s="165">
        <v>1</v>
      </c>
      <c r="AB93" s="165">
        <v>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323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</row>
    <row r="94" spans="1:101" s="14" customFormat="1" ht="13.15" hidden="1" customHeight="1" x14ac:dyDescent="0.2">
      <c r="A94" s="22"/>
      <c r="B94" s="15"/>
      <c r="C94" s="66" t="s">
        <v>12</v>
      </c>
      <c r="D94" s="241">
        <v>0</v>
      </c>
      <c r="E94" s="159">
        <f>E28</f>
        <v>1718.15</v>
      </c>
      <c r="F94" s="153">
        <v>1661.66</v>
      </c>
      <c r="G94" s="153">
        <f>E94-F94</f>
        <v>56.490000000000009</v>
      </c>
      <c r="H94" s="134"/>
      <c r="I94" s="134"/>
      <c r="K94" s="166">
        <v>7</v>
      </c>
      <c r="L94" s="166">
        <v>8</v>
      </c>
      <c r="M94" s="166">
        <v>8</v>
      </c>
      <c r="N94" s="166">
        <v>8</v>
      </c>
      <c r="O94" s="166">
        <v>8</v>
      </c>
      <c r="P94" s="166">
        <v>8</v>
      </c>
      <c r="Q94" s="166">
        <v>8</v>
      </c>
      <c r="R94" s="166">
        <v>9</v>
      </c>
      <c r="S94" s="166">
        <v>9</v>
      </c>
      <c r="T94" s="166">
        <v>9</v>
      </c>
      <c r="U94" s="166">
        <v>9</v>
      </c>
      <c r="V94" s="166">
        <v>10</v>
      </c>
      <c r="W94" s="166">
        <v>9</v>
      </c>
      <c r="X94" s="166">
        <v>9</v>
      </c>
      <c r="Y94" s="166">
        <v>9</v>
      </c>
      <c r="Z94" s="166">
        <v>10</v>
      </c>
      <c r="AA94" s="166">
        <v>10</v>
      </c>
      <c r="AB94" s="166">
        <v>11</v>
      </c>
      <c r="AC94" s="166">
        <v>11</v>
      </c>
      <c r="AD94" s="166">
        <v>11</v>
      </c>
      <c r="AE94" s="166">
        <v>10</v>
      </c>
      <c r="AF94" s="166">
        <v>10</v>
      </c>
      <c r="AG94" s="166">
        <v>10</v>
      </c>
      <c r="AH94" s="166">
        <v>10</v>
      </c>
      <c r="AI94" s="166">
        <v>6</v>
      </c>
      <c r="AJ94" s="166">
        <v>5</v>
      </c>
      <c r="AK94" s="166">
        <v>5</v>
      </c>
      <c r="AL94" s="166">
        <v>5</v>
      </c>
      <c r="AM94" s="166">
        <v>5</v>
      </c>
      <c r="AN94" s="166">
        <v>5</v>
      </c>
      <c r="AO94" s="166">
        <v>5</v>
      </c>
      <c r="AP94" s="166">
        <v>6</v>
      </c>
      <c r="AQ94" s="166">
        <v>5</v>
      </c>
      <c r="AR94" s="166">
        <v>5</v>
      </c>
      <c r="AS94" s="166">
        <v>5</v>
      </c>
      <c r="AT94" s="241">
        <v>5</v>
      </c>
      <c r="AU94" s="241">
        <v>0</v>
      </c>
      <c r="AV94" s="241">
        <v>0</v>
      </c>
      <c r="AW94" s="241">
        <v>0</v>
      </c>
      <c r="AX94" s="241">
        <v>0</v>
      </c>
      <c r="AY94" s="241">
        <v>0</v>
      </c>
      <c r="AZ94" s="241">
        <v>0</v>
      </c>
      <c r="BA94" s="241">
        <v>0</v>
      </c>
      <c r="BB94" s="241">
        <v>0</v>
      </c>
      <c r="BC94" s="241">
        <v>0</v>
      </c>
      <c r="BD94" s="241">
        <v>0</v>
      </c>
      <c r="BE94" s="241">
        <v>0</v>
      </c>
      <c r="BF94" s="241">
        <v>0</v>
      </c>
      <c r="BG94" s="241">
        <v>0</v>
      </c>
      <c r="BH94" s="241">
        <v>0</v>
      </c>
      <c r="BI94" s="241">
        <v>0</v>
      </c>
      <c r="BJ94" s="24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241">
        <v>0</v>
      </c>
      <c r="CI94" s="241">
        <v>0</v>
      </c>
      <c r="CJ94" s="241">
        <v>0</v>
      </c>
      <c r="CK94" s="241">
        <v>0</v>
      </c>
      <c r="CL94" s="241">
        <v>0</v>
      </c>
      <c r="CM94" s="241">
        <v>0</v>
      </c>
      <c r="CN94" s="241">
        <v>0</v>
      </c>
      <c r="CO94" s="241">
        <v>0</v>
      </c>
      <c r="CP94" s="241">
        <v>0</v>
      </c>
      <c r="CQ94" s="241">
        <v>0</v>
      </c>
      <c r="CR94" s="324">
        <v>0</v>
      </c>
      <c r="CS94" s="241">
        <v>0</v>
      </c>
      <c r="CT94" s="241">
        <v>0</v>
      </c>
      <c r="CU94" s="241">
        <v>0</v>
      </c>
      <c r="CV94" s="241">
        <v>0</v>
      </c>
      <c r="CW94" s="241">
        <v>0</v>
      </c>
    </row>
    <row r="95" spans="1:101" s="14" customFormat="1" ht="13.15" hidden="1" customHeight="1" x14ac:dyDescent="0.25">
      <c r="A95" s="20"/>
      <c r="B95" s="15"/>
      <c r="C95" s="69" t="s">
        <v>7</v>
      </c>
      <c r="D95" s="67">
        <f>SUM(D90:D94)</f>
        <v>0</v>
      </c>
      <c r="E95" s="70">
        <f>SUMPRODUCT(E90:E94,$D90:$D94)</f>
        <v>0</v>
      </c>
      <c r="F95" s="70">
        <f>SUMPRODUCT(F90:F94,$D90:$D94)</f>
        <v>0</v>
      </c>
      <c r="G95" s="70">
        <f>SUMPRODUCT(G90:G94,$D90:$D94)</f>
        <v>0</v>
      </c>
      <c r="H95" s="34"/>
      <c r="I95" s="34"/>
      <c r="K95" s="67">
        <f t="shared" ref="K95:P95" si="164">SUM(K90:K94)</f>
        <v>38</v>
      </c>
      <c r="L95" s="67">
        <f t="shared" si="164"/>
        <v>37</v>
      </c>
      <c r="M95" s="67">
        <f t="shared" si="164"/>
        <v>37</v>
      </c>
      <c r="N95" s="67">
        <f t="shared" si="164"/>
        <v>36</v>
      </c>
      <c r="O95" s="67">
        <f t="shared" si="164"/>
        <v>38</v>
      </c>
      <c r="P95" s="67">
        <f t="shared" si="164"/>
        <v>38</v>
      </c>
      <c r="Q95" s="67">
        <f t="shared" ref="Q95:V95" si="165">SUM(Q90:Q94)</f>
        <v>38</v>
      </c>
      <c r="R95" s="67">
        <f t="shared" si="165"/>
        <v>35</v>
      </c>
      <c r="S95" s="67">
        <f t="shared" si="165"/>
        <v>37</v>
      </c>
      <c r="T95" s="67">
        <f t="shared" si="165"/>
        <v>33</v>
      </c>
      <c r="U95" s="67">
        <f t="shared" si="165"/>
        <v>34</v>
      </c>
      <c r="V95" s="67">
        <f t="shared" si="165"/>
        <v>35</v>
      </c>
      <c r="W95" s="67">
        <f t="shared" ref="W95:AB95" si="166">SUM(W90:W94)</f>
        <v>32</v>
      </c>
      <c r="X95" s="67">
        <f t="shared" si="166"/>
        <v>32</v>
      </c>
      <c r="Y95" s="67">
        <f t="shared" si="166"/>
        <v>33</v>
      </c>
      <c r="Z95" s="67">
        <f t="shared" si="166"/>
        <v>34</v>
      </c>
      <c r="AA95" s="67">
        <f t="shared" si="166"/>
        <v>33</v>
      </c>
      <c r="AB95" s="67">
        <f t="shared" si="166"/>
        <v>35</v>
      </c>
      <c r="AC95" s="67">
        <f t="shared" ref="AC95:AH95" si="167">SUM(AC90:AC94)</f>
        <v>35</v>
      </c>
      <c r="AD95" s="67">
        <f t="shared" si="167"/>
        <v>35</v>
      </c>
      <c r="AE95" s="67">
        <f t="shared" si="167"/>
        <v>33</v>
      </c>
      <c r="AF95" s="67">
        <f t="shared" si="167"/>
        <v>33</v>
      </c>
      <c r="AG95" s="67">
        <f t="shared" si="167"/>
        <v>33</v>
      </c>
      <c r="AH95" s="67">
        <f t="shared" si="167"/>
        <v>33</v>
      </c>
      <c r="AI95" s="67">
        <f t="shared" ref="AI95:AN95" si="168">SUM(AI90:AI94)</f>
        <v>16</v>
      </c>
      <c r="AJ95" s="67">
        <f t="shared" si="168"/>
        <v>14</v>
      </c>
      <c r="AK95" s="67">
        <f t="shared" si="168"/>
        <v>14</v>
      </c>
      <c r="AL95" s="67">
        <f t="shared" si="168"/>
        <v>14</v>
      </c>
      <c r="AM95" s="67">
        <f t="shared" si="168"/>
        <v>13</v>
      </c>
      <c r="AN95" s="67">
        <f t="shared" si="168"/>
        <v>15</v>
      </c>
      <c r="AO95" s="67">
        <f t="shared" ref="AO95:AU95" si="169">SUM(AO90:AO94)</f>
        <v>15</v>
      </c>
      <c r="AP95" s="67">
        <f t="shared" si="169"/>
        <v>15</v>
      </c>
      <c r="AQ95" s="67">
        <f t="shared" si="169"/>
        <v>14</v>
      </c>
      <c r="AR95" s="67">
        <f t="shared" si="169"/>
        <v>13</v>
      </c>
      <c r="AS95" s="67">
        <f t="shared" si="169"/>
        <v>13</v>
      </c>
      <c r="AT95" s="67">
        <f t="shared" si="169"/>
        <v>11</v>
      </c>
      <c r="AU95" s="67">
        <f t="shared" si="169"/>
        <v>1</v>
      </c>
      <c r="AV95" s="67">
        <f t="shared" ref="AV95:BA95" si="170">SUM(AV90:AV94)</f>
        <v>0</v>
      </c>
      <c r="AW95" s="67">
        <f t="shared" si="170"/>
        <v>0</v>
      </c>
      <c r="AX95" s="67">
        <f t="shared" si="170"/>
        <v>0</v>
      </c>
      <c r="AY95" s="67">
        <f t="shared" si="170"/>
        <v>0</v>
      </c>
      <c r="AZ95" s="67">
        <f t="shared" si="170"/>
        <v>0</v>
      </c>
      <c r="BA95" s="67">
        <f t="shared" si="170"/>
        <v>0</v>
      </c>
      <c r="BB95" s="67">
        <f t="shared" ref="BB95:BG95" si="171">SUM(BB90:BB94)</f>
        <v>0</v>
      </c>
      <c r="BC95" s="67">
        <f t="shared" si="171"/>
        <v>0</v>
      </c>
      <c r="BD95" s="67">
        <f t="shared" si="171"/>
        <v>0</v>
      </c>
      <c r="BE95" s="67">
        <f t="shared" si="171"/>
        <v>0</v>
      </c>
      <c r="BF95" s="67">
        <f t="shared" si="171"/>
        <v>0</v>
      </c>
      <c r="BG95" s="67">
        <f t="shared" si="171"/>
        <v>0</v>
      </c>
      <c r="BH95" s="67">
        <f t="shared" ref="BH95:BM95" si="172">SUM(BH90:BH94)</f>
        <v>0</v>
      </c>
      <c r="BI95" s="67">
        <f t="shared" si="172"/>
        <v>0</v>
      </c>
      <c r="BJ95" s="67">
        <f t="shared" si="172"/>
        <v>0</v>
      </c>
      <c r="BK95" s="67">
        <f t="shared" si="172"/>
        <v>0</v>
      </c>
      <c r="BL95" s="67">
        <f t="shared" si="172"/>
        <v>0</v>
      </c>
      <c r="BM95" s="67">
        <f t="shared" si="172"/>
        <v>0</v>
      </c>
      <c r="BN95" s="67">
        <f t="shared" ref="BN95:BS95" si="173">SUM(BN90:BN94)</f>
        <v>0</v>
      </c>
      <c r="BO95" s="67">
        <f t="shared" si="173"/>
        <v>0</v>
      </c>
      <c r="BP95" s="67">
        <f t="shared" si="173"/>
        <v>0</v>
      </c>
      <c r="BQ95" s="94">
        <f t="shared" si="173"/>
        <v>0</v>
      </c>
      <c r="BR95" s="67">
        <f t="shared" si="173"/>
        <v>0</v>
      </c>
      <c r="BS95" s="67">
        <f t="shared" si="173"/>
        <v>0</v>
      </c>
      <c r="BT95" s="67">
        <f t="shared" ref="BT95:BY95" si="174">SUM(BT90:BT94)</f>
        <v>0</v>
      </c>
      <c r="BU95" s="67">
        <f t="shared" si="174"/>
        <v>0</v>
      </c>
      <c r="BV95" s="67">
        <f t="shared" si="174"/>
        <v>0</v>
      </c>
      <c r="BW95" s="67">
        <f t="shared" si="174"/>
        <v>0</v>
      </c>
      <c r="BX95" s="67">
        <f t="shared" si="174"/>
        <v>0</v>
      </c>
      <c r="BY95" s="67">
        <f t="shared" si="174"/>
        <v>0</v>
      </c>
      <c r="BZ95" s="67">
        <f t="shared" ref="BZ95:CE95" si="175">SUM(BZ90:BZ94)</f>
        <v>0</v>
      </c>
      <c r="CA95" s="67">
        <f t="shared" si="175"/>
        <v>0</v>
      </c>
      <c r="CB95" s="67">
        <f t="shared" si="175"/>
        <v>0</v>
      </c>
      <c r="CC95" s="67">
        <f t="shared" si="175"/>
        <v>0</v>
      </c>
      <c r="CD95" s="67">
        <f t="shared" si="175"/>
        <v>0</v>
      </c>
      <c r="CE95" s="67">
        <f t="shared" si="175"/>
        <v>0</v>
      </c>
      <c r="CF95" s="67">
        <f t="shared" ref="CF95:CK95" si="176">SUM(CF90:CF94)</f>
        <v>0</v>
      </c>
      <c r="CG95" s="67">
        <f t="shared" si="176"/>
        <v>0</v>
      </c>
      <c r="CH95" s="67">
        <f t="shared" si="176"/>
        <v>0</v>
      </c>
      <c r="CI95" s="67">
        <f t="shared" si="176"/>
        <v>0</v>
      </c>
      <c r="CJ95" s="67">
        <f t="shared" si="176"/>
        <v>0</v>
      </c>
      <c r="CK95" s="67">
        <f t="shared" si="176"/>
        <v>0</v>
      </c>
      <c r="CL95" s="67">
        <f t="shared" ref="CL95:CQ95" si="177">SUM(CL90:CL94)</f>
        <v>0</v>
      </c>
      <c r="CM95" s="67">
        <f t="shared" si="177"/>
        <v>0</v>
      </c>
      <c r="CN95" s="67">
        <f t="shared" si="177"/>
        <v>0</v>
      </c>
      <c r="CO95" s="67">
        <f t="shared" si="177"/>
        <v>0</v>
      </c>
      <c r="CP95" s="67">
        <f t="shared" si="177"/>
        <v>0</v>
      </c>
      <c r="CQ95" s="67">
        <f t="shared" si="177"/>
        <v>0</v>
      </c>
      <c r="CR95" s="94">
        <v>0</v>
      </c>
      <c r="CS95" s="67">
        <f>SUM(CS90:CS94)</f>
        <v>0</v>
      </c>
      <c r="CT95" s="67">
        <f>SUM(CT90:CT94)</f>
        <v>0</v>
      </c>
      <c r="CU95" s="67">
        <f>SUM(CU90:CU94)</f>
        <v>0</v>
      </c>
      <c r="CV95" s="67">
        <f>SUM(CV90:CV94)</f>
        <v>0</v>
      </c>
      <c r="CW95" s="67">
        <f>SUM(CW90:CW94)</f>
        <v>0</v>
      </c>
    </row>
    <row r="96" spans="1:101" s="14" customFormat="1" ht="13.15" hidden="1" customHeight="1" x14ac:dyDescent="0.25">
      <c r="A96" s="20"/>
      <c r="B96" s="15"/>
      <c r="C96" s="12"/>
      <c r="D96" s="16"/>
      <c r="E96" s="21"/>
      <c r="F96" s="21"/>
      <c r="G96" s="21"/>
      <c r="H96" s="135"/>
      <c r="I96" s="135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</row>
    <row r="97" spans="1:101" s="14" customFormat="1" ht="13.15" hidden="1" customHeight="1" x14ac:dyDescent="0.2">
      <c r="A97" s="64" t="s">
        <v>156</v>
      </c>
      <c r="B97" s="65" t="str">
        <f>B17</f>
        <v>1/1/25 - 12/31/25</v>
      </c>
      <c r="C97" s="66" t="s">
        <v>11</v>
      </c>
      <c r="D97" s="242"/>
      <c r="E97" s="158">
        <f>E31</f>
        <v>0</v>
      </c>
      <c r="F97" s="152">
        <f>+F31</f>
        <v>0</v>
      </c>
      <c r="G97" s="158">
        <f>E97-F97</f>
        <v>0</v>
      </c>
      <c r="H97" s="264"/>
      <c r="I97" s="264"/>
      <c r="K97" s="167">
        <v>8</v>
      </c>
      <c r="L97" s="167">
        <v>7</v>
      </c>
      <c r="M97" s="167">
        <v>7</v>
      </c>
      <c r="N97" s="167">
        <v>7</v>
      </c>
      <c r="O97" s="167">
        <v>7</v>
      </c>
      <c r="P97" s="167">
        <v>7</v>
      </c>
      <c r="Q97" s="167">
        <v>7</v>
      </c>
      <c r="R97" s="167">
        <v>6</v>
      </c>
      <c r="S97" s="167">
        <v>6</v>
      </c>
      <c r="T97" s="167">
        <v>6</v>
      </c>
      <c r="U97" s="167">
        <v>6</v>
      </c>
      <c r="V97" s="167">
        <v>6</v>
      </c>
      <c r="W97" s="167">
        <v>3</v>
      </c>
      <c r="X97" s="167">
        <v>3</v>
      </c>
      <c r="Y97" s="167">
        <v>3</v>
      </c>
      <c r="Z97" s="167">
        <v>2</v>
      </c>
      <c r="AA97" s="167">
        <v>2</v>
      </c>
      <c r="AB97" s="167">
        <v>4</v>
      </c>
      <c r="AC97" s="167">
        <v>4</v>
      </c>
      <c r="AD97" s="167">
        <v>4</v>
      </c>
      <c r="AE97" s="167">
        <v>5</v>
      </c>
      <c r="AF97" s="167">
        <v>5</v>
      </c>
      <c r="AG97" s="167">
        <v>5</v>
      </c>
      <c r="AH97" s="167">
        <v>5</v>
      </c>
      <c r="AI97" s="167">
        <v>3</v>
      </c>
      <c r="AJ97" s="167">
        <v>3</v>
      </c>
      <c r="AK97" s="167">
        <v>3</v>
      </c>
      <c r="AL97" s="167">
        <v>3</v>
      </c>
      <c r="AM97" s="167">
        <v>3</v>
      </c>
      <c r="AN97" s="167">
        <v>3</v>
      </c>
      <c r="AO97" s="167">
        <v>3</v>
      </c>
      <c r="AP97" s="167">
        <v>2</v>
      </c>
      <c r="AQ97" s="167">
        <v>2</v>
      </c>
      <c r="AR97" s="167">
        <v>3</v>
      </c>
      <c r="AS97" s="167">
        <v>4</v>
      </c>
      <c r="AT97" s="242">
        <v>3</v>
      </c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242"/>
      <c r="BR97" s="242"/>
      <c r="BS97" s="242"/>
      <c r="BT97" s="242"/>
      <c r="BU97" s="242"/>
      <c r="BV97" s="242"/>
      <c r="BW97" s="242"/>
      <c r="BX97" s="242"/>
      <c r="BY97" s="242"/>
      <c r="BZ97" s="242"/>
      <c r="CA97" s="242"/>
      <c r="CB97" s="242"/>
      <c r="CC97" s="242"/>
      <c r="CD97" s="242"/>
      <c r="CE97" s="242"/>
      <c r="CF97" s="242"/>
      <c r="CG97" s="242"/>
      <c r="CH97" s="242"/>
      <c r="CI97" s="242"/>
      <c r="CJ97" s="242"/>
      <c r="CK97" s="242"/>
      <c r="CL97" s="242"/>
      <c r="CM97" s="242"/>
      <c r="CN97" s="242"/>
      <c r="CO97" s="242"/>
      <c r="CP97" s="242"/>
      <c r="CQ97" s="242"/>
      <c r="CR97" s="325"/>
      <c r="CS97" s="242"/>
      <c r="CT97" s="242"/>
      <c r="CU97" s="242"/>
      <c r="CV97" s="242"/>
      <c r="CW97" s="242"/>
    </row>
    <row r="98" spans="1:101" s="14" customFormat="1" ht="13.15" hidden="1" customHeight="1" x14ac:dyDescent="0.2">
      <c r="A98" s="22"/>
      <c r="B98" s="15"/>
      <c r="C98" s="66" t="s">
        <v>18</v>
      </c>
      <c r="D98" s="242"/>
      <c r="E98" s="158">
        <f>E32</f>
        <v>0</v>
      </c>
      <c r="F98" s="152">
        <f>+F32</f>
        <v>0</v>
      </c>
      <c r="G98" s="152">
        <f>E98-F98</f>
        <v>0</v>
      </c>
      <c r="H98" s="27"/>
      <c r="I98" s="27"/>
      <c r="K98" s="167">
        <v>0</v>
      </c>
      <c r="L98" s="167">
        <v>0</v>
      </c>
      <c r="M98" s="167">
        <v>0</v>
      </c>
      <c r="N98" s="167">
        <v>0</v>
      </c>
      <c r="O98" s="167">
        <v>0</v>
      </c>
      <c r="P98" s="167">
        <v>0</v>
      </c>
      <c r="Q98" s="167">
        <v>0</v>
      </c>
      <c r="R98" s="167">
        <v>0</v>
      </c>
      <c r="S98" s="167">
        <v>0</v>
      </c>
      <c r="T98" s="167">
        <v>0</v>
      </c>
      <c r="U98" s="167">
        <v>0</v>
      </c>
      <c r="V98" s="167">
        <v>0</v>
      </c>
      <c r="W98" s="167">
        <v>0</v>
      </c>
      <c r="X98" s="167">
        <v>0</v>
      </c>
      <c r="Y98" s="167">
        <v>0</v>
      </c>
      <c r="Z98" s="167">
        <v>0</v>
      </c>
      <c r="AA98" s="167">
        <v>0</v>
      </c>
      <c r="AB98" s="167">
        <v>0</v>
      </c>
      <c r="AC98" s="167">
        <v>0</v>
      </c>
      <c r="AD98" s="167">
        <v>0</v>
      </c>
      <c r="AE98" s="167">
        <v>0</v>
      </c>
      <c r="AF98" s="167">
        <v>0</v>
      </c>
      <c r="AG98" s="167">
        <v>0</v>
      </c>
      <c r="AH98" s="167">
        <v>0</v>
      </c>
      <c r="AI98" s="167">
        <v>0</v>
      </c>
      <c r="AJ98" s="167">
        <v>0</v>
      </c>
      <c r="AK98" s="167">
        <v>0</v>
      </c>
      <c r="AL98" s="167">
        <v>0</v>
      </c>
      <c r="AM98" s="167">
        <v>0</v>
      </c>
      <c r="AN98" s="167">
        <v>0</v>
      </c>
      <c r="AO98" s="167">
        <v>0</v>
      </c>
      <c r="AP98" s="167">
        <v>0</v>
      </c>
      <c r="AQ98" s="167">
        <v>0</v>
      </c>
      <c r="AR98" s="167">
        <v>0</v>
      </c>
      <c r="AS98" s="167">
        <v>0</v>
      </c>
      <c r="AT98" s="242">
        <v>0</v>
      </c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242"/>
      <c r="BR98" s="242"/>
      <c r="BS98" s="242"/>
      <c r="BT98" s="242"/>
      <c r="BU98" s="242"/>
      <c r="BV98" s="242"/>
      <c r="BW98" s="242"/>
      <c r="BX98" s="242"/>
      <c r="BY98" s="242"/>
      <c r="BZ98" s="242"/>
      <c r="CA98" s="242"/>
      <c r="CB98" s="242"/>
      <c r="CC98" s="242"/>
      <c r="CD98" s="242"/>
      <c r="CE98" s="242"/>
      <c r="CF98" s="242"/>
      <c r="CG98" s="242"/>
      <c r="CH98" s="242"/>
      <c r="CI98" s="242"/>
      <c r="CJ98" s="242"/>
      <c r="CK98" s="242"/>
      <c r="CL98" s="242"/>
      <c r="CM98" s="242"/>
      <c r="CN98" s="242"/>
      <c r="CO98" s="242"/>
      <c r="CP98" s="242"/>
      <c r="CQ98" s="242"/>
      <c r="CR98" s="325"/>
      <c r="CS98" s="242"/>
      <c r="CT98" s="242"/>
      <c r="CU98" s="242"/>
      <c r="CV98" s="242"/>
      <c r="CW98" s="242"/>
    </row>
    <row r="99" spans="1:101" s="14" customFormat="1" ht="13.15" hidden="1" customHeight="1" x14ac:dyDescent="0.2">
      <c r="A99" s="22"/>
      <c r="B99" s="15"/>
      <c r="C99" s="66" t="s">
        <v>20</v>
      </c>
      <c r="D99" s="242"/>
      <c r="E99" s="158">
        <f>E33</f>
        <v>0</v>
      </c>
      <c r="F99" s="154">
        <f>+F33</f>
        <v>0</v>
      </c>
      <c r="G99" s="152">
        <f>E99-F99</f>
        <v>0</v>
      </c>
      <c r="H99" s="27"/>
      <c r="I99" s="27"/>
      <c r="K99" s="167">
        <v>0</v>
      </c>
      <c r="L99" s="167">
        <v>0</v>
      </c>
      <c r="M99" s="167">
        <v>0</v>
      </c>
      <c r="N99" s="167">
        <v>0</v>
      </c>
      <c r="O99" s="167">
        <v>0</v>
      </c>
      <c r="P99" s="167">
        <v>0</v>
      </c>
      <c r="Q99" s="167">
        <v>0</v>
      </c>
      <c r="R99" s="167">
        <v>0</v>
      </c>
      <c r="S99" s="167">
        <v>0</v>
      </c>
      <c r="T99" s="167">
        <v>0</v>
      </c>
      <c r="U99" s="167">
        <v>0</v>
      </c>
      <c r="V99" s="167">
        <v>0</v>
      </c>
      <c r="W99" s="167">
        <v>2</v>
      </c>
      <c r="X99" s="167">
        <v>2</v>
      </c>
      <c r="Y99" s="167">
        <v>2</v>
      </c>
      <c r="Z99" s="167">
        <v>2</v>
      </c>
      <c r="AA99" s="167">
        <v>2</v>
      </c>
      <c r="AB99" s="167">
        <v>2</v>
      </c>
      <c r="AC99" s="167">
        <v>1</v>
      </c>
      <c r="AD99" s="167">
        <v>1</v>
      </c>
      <c r="AE99" s="167">
        <v>1</v>
      </c>
      <c r="AF99" s="167">
        <v>1</v>
      </c>
      <c r="AG99" s="167">
        <v>1</v>
      </c>
      <c r="AH99" s="167">
        <v>1</v>
      </c>
      <c r="AI99" s="167">
        <v>0</v>
      </c>
      <c r="AJ99" s="167">
        <v>0</v>
      </c>
      <c r="AK99" s="167">
        <v>0</v>
      </c>
      <c r="AL99" s="167">
        <v>0</v>
      </c>
      <c r="AM99" s="167">
        <v>0</v>
      </c>
      <c r="AN99" s="167">
        <v>0</v>
      </c>
      <c r="AO99" s="167">
        <v>0</v>
      </c>
      <c r="AP99" s="167">
        <v>1</v>
      </c>
      <c r="AQ99" s="167">
        <v>1</v>
      </c>
      <c r="AR99" s="167">
        <v>0</v>
      </c>
      <c r="AS99" s="167">
        <v>0</v>
      </c>
      <c r="AT99" s="242">
        <v>0</v>
      </c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242"/>
      <c r="BR99" s="242"/>
      <c r="BS99" s="242"/>
      <c r="BT99" s="242"/>
      <c r="BU99" s="242"/>
      <c r="BV99" s="242"/>
      <c r="BW99" s="242"/>
      <c r="BX99" s="242"/>
      <c r="BY99" s="242"/>
      <c r="BZ99" s="242"/>
      <c r="CA99" s="242"/>
      <c r="CB99" s="242"/>
      <c r="CC99" s="242"/>
      <c r="CD99" s="242"/>
      <c r="CE99" s="242"/>
      <c r="CF99" s="242"/>
      <c r="CG99" s="242"/>
      <c r="CH99" s="242"/>
      <c r="CI99" s="242"/>
      <c r="CJ99" s="242"/>
      <c r="CK99" s="242"/>
      <c r="CL99" s="242"/>
      <c r="CM99" s="242"/>
      <c r="CN99" s="242"/>
      <c r="CO99" s="242"/>
      <c r="CP99" s="242"/>
      <c r="CQ99" s="242"/>
      <c r="CR99" s="325"/>
      <c r="CS99" s="242"/>
      <c r="CT99" s="242"/>
      <c r="CU99" s="242"/>
      <c r="CV99" s="242"/>
      <c r="CW99" s="242"/>
    </row>
    <row r="100" spans="1:101" s="14" customFormat="1" ht="13.15" hidden="1" customHeight="1" x14ac:dyDescent="0.2">
      <c r="A100" s="22"/>
      <c r="B100" s="15"/>
      <c r="C100" s="66" t="s">
        <v>21</v>
      </c>
      <c r="D100" s="242"/>
      <c r="E100" s="158">
        <f>E34</f>
        <v>0</v>
      </c>
      <c r="F100" s="154">
        <f>+F34</f>
        <v>0</v>
      </c>
      <c r="G100" s="152">
        <f>E100-F100</f>
        <v>0</v>
      </c>
      <c r="H100" s="27"/>
      <c r="I100" s="27"/>
      <c r="K100" s="167">
        <v>0</v>
      </c>
      <c r="L100" s="167">
        <v>0</v>
      </c>
      <c r="M100" s="167">
        <v>0</v>
      </c>
      <c r="N100" s="167">
        <v>0</v>
      </c>
      <c r="O100" s="167">
        <v>0</v>
      </c>
      <c r="P100" s="167">
        <v>0</v>
      </c>
      <c r="Q100" s="167">
        <v>0</v>
      </c>
      <c r="R100" s="167">
        <v>0</v>
      </c>
      <c r="S100" s="167">
        <v>0</v>
      </c>
      <c r="T100" s="167">
        <v>0</v>
      </c>
      <c r="U100" s="167">
        <v>0</v>
      </c>
      <c r="V100" s="167">
        <v>0</v>
      </c>
      <c r="W100" s="167">
        <v>0</v>
      </c>
      <c r="X100" s="167">
        <v>0</v>
      </c>
      <c r="Y100" s="167">
        <v>0</v>
      </c>
      <c r="Z100" s="167">
        <v>0</v>
      </c>
      <c r="AA100" s="167">
        <v>0</v>
      </c>
      <c r="AB100" s="167">
        <v>0</v>
      </c>
      <c r="AC100" s="167">
        <v>0</v>
      </c>
      <c r="AD100" s="167">
        <v>0</v>
      </c>
      <c r="AE100" s="167">
        <v>0</v>
      </c>
      <c r="AF100" s="167">
        <v>0</v>
      </c>
      <c r="AG100" s="167">
        <v>0</v>
      </c>
      <c r="AH100" s="167">
        <v>0</v>
      </c>
      <c r="AI100" s="167">
        <v>0</v>
      </c>
      <c r="AJ100" s="167">
        <v>0</v>
      </c>
      <c r="AK100" s="167">
        <v>0</v>
      </c>
      <c r="AL100" s="167">
        <v>0</v>
      </c>
      <c r="AM100" s="167">
        <v>0</v>
      </c>
      <c r="AN100" s="167">
        <v>0</v>
      </c>
      <c r="AO100" s="167">
        <v>0</v>
      </c>
      <c r="AP100" s="167">
        <v>0</v>
      </c>
      <c r="AQ100" s="167">
        <v>0</v>
      </c>
      <c r="AR100" s="167">
        <v>0</v>
      </c>
      <c r="AS100" s="167">
        <v>0</v>
      </c>
      <c r="AT100" s="242">
        <v>0</v>
      </c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242"/>
      <c r="BR100" s="242"/>
      <c r="BS100" s="242"/>
      <c r="BT100" s="242"/>
      <c r="BU100" s="242"/>
      <c r="BV100" s="242"/>
      <c r="BW100" s="242"/>
      <c r="BX100" s="242"/>
      <c r="BY100" s="242"/>
      <c r="BZ100" s="242"/>
      <c r="CA100" s="242"/>
      <c r="CB100" s="242"/>
      <c r="CC100" s="242"/>
      <c r="CD100" s="242"/>
      <c r="CE100" s="242"/>
      <c r="CF100" s="242"/>
      <c r="CG100" s="242"/>
      <c r="CH100" s="242"/>
      <c r="CI100" s="242"/>
      <c r="CJ100" s="242"/>
      <c r="CK100" s="242"/>
      <c r="CL100" s="242"/>
      <c r="CM100" s="242"/>
      <c r="CN100" s="242"/>
      <c r="CO100" s="242"/>
      <c r="CP100" s="242"/>
      <c r="CQ100" s="242"/>
      <c r="CR100" s="325"/>
      <c r="CS100" s="242"/>
      <c r="CT100" s="242"/>
      <c r="CU100" s="242"/>
      <c r="CV100" s="242"/>
      <c r="CW100" s="242"/>
    </row>
    <row r="101" spans="1:101" s="14" customFormat="1" ht="13.15" hidden="1" customHeight="1" x14ac:dyDescent="0.2">
      <c r="A101" s="20"/>
      <c r="B101" s="15"/>
      <c r="C101" s="66" t="s">
        <v>12</v>
      </c>
      <c r="D101" s="243"/>
      <c r="E101" s="159">
        <f>E35</f>
        <v>0</v>
      </c>
      <c r="F101" s="153">
        <f>+F35</f>
        <v>0</v>
      </c>
      <c r="G101" s="153">
        <f>E101-F101</f>
        <v>0</v>
      </c>
      <c r="H101" s="134"/>
      <c r="I101" s="134"/>
      <c r="K101" s="168">
        <v>0</v>
      </c>
      <c r="L101" s="168">
        <v>0</v>
      </c>
      <c r="M101" s="168">
        <v>0</v>
      </c>
      <c r="N101" s="168">
        <v>0</v>
      </c>
      <c r="O101" s="168">
        <v>0</v>
      </c>
      <c r="P101" s="168">
        <v>0</v>
      </c>
      <c r="Q101" s="168">
        <v>0</v>
      </c>
      <c r="R101" s="168">
        <v>0</v>
      </c>
      <c r="S101" s="168">
        <v>0</v>
      </c>
      <c r="T101" s="168">
        <v>1</v>
      </c>
      <c r="U101" s="168">
        <v>1</v>
      </c>
      <c r="V101" s="168">
        <v>1</v>
      </c>
      <c r="W101" s="168">
        <v>0</v>
      </c>
      <c r="X101" s="168">
        <v>0</v>
      </c>
      <c r="Y101" s="168">
        <v>0</v>
      </c>
      <c r="Z101" s="168">
        <v>1</v>
      </c>
      <c r="AA101" s="168">
        <v>1</v>
      </c>
      <c r="AB101" s="168">
        <v>1</v>
      </c>
      <c r="AC101" s="168">
        <v>1</v>
      </c>
      <c r="AD101" s="168">
        <v>1</v>
      </c>
      <c r="AE101" s="168">
        <v>0</v>
      </c>
      <c r="AF101" s="168">
        <v>0</v>
      </c>
      <c r="AG101" s="168">
        <v>0</v>
      </c>
      <c r="AH101" s="168">
        <v>0</v>
      </c>
      <c r="AI101" s="168">
        <v>0</v>
      </c>
      <c r="AJ101" s="168">
        <v>0</v>
      </c>
      <c r="AK101" s="168">
        <v>0</v>
      </c>
      <c r="AL101" s="168">
        <v>0</v>
      </c>
      <c r="AM101" s="168">
        <v>0</v>
      </c>
      <c r="AN101" s="168">
        <v>0</v>
      </c>
      <c r="AO101" s="168">
        <v>0</v>
      </c>
      <c r="AP101" s="168">
        <v>0</v>
      </c>
      <c r="AQ101" s="168">
        <v>0</v>
      </c>
      <c r="AR101" s="168">
        <v>1</v>
      </c>
      <c r="AS101" s="168">
        <v>0</v>
      </c>
      <c r="AT101" s="243">
        <v>0</v>
      </c>
      <c r="AU101" s="243"/>
      <c r="AV101" s="243"/>
      <c r="AW101" s="243"/>
      <c r="AX101" s="243"/>
      <c r="AY101" s="243"/>
      <c r="AZ101" s="243"/>
      <c r="BA101" s="243"/>
      <c r="BB101" s="243"/>
      <c r="BC101" s="243"/>
      <c r="BD101" s="243"/>
      <c r="BE101" s="243"/>
      <c r="BF101" s="243"/>
      <c r="BG101" s="243"/>
      <c r="BH101" s="243"/>
      <c r="BI101" s="243"/>
      <c r="BJ101" s="243"/>
      <c r="BK101" s="243"/>
      <c r="BL101" s="243"/>
      <c r="BM101" s="243"/>
      <c r="BN101" s="243"/>
      <c r="BO101" s="243"/>
      <c r="BP101" s="243"/>
      <c r="BQ101" s="243"/>
      <c r="BR101" s="243"/>
      <c r="BS101" s="243"/>
      <c r="BT101" s="243"/>
      <c r="BU101" s="243"/>
      <c r="BV101" s="243"/>
      <c r="BW101" s="243"/>
      <c r="BX101" s="243"/>
      <c r="BY101" s="243"/>
      <c r="BZ101" s="243"/>
      <c r="CA101" s="243"/>
      <c r="CB101" s="243"/>
      <c r="CC101" s="243"/>
      <c r="CD101" s="243"/>
      <c r="CE101" s="243"/>
      <c r="CF101" s="243"/>
      <c r="CG101" s="243"/>
      <c r="CH101" s="243"/>
      <c r="CI101" s="243"/>
      <c r="CJ101" s="243"/>
      <c r="CK101" s="243"/>
      <c r="CL101" s="243"/>
      <c r="CM101" s="243"/>
      <c r="CN101" s="243"/>
      <c r="CO101" s="243"/>
      <c r="CP101" s="243"/>
      <c r="CQ101" s="243"/>
      <c r="CR101" s="326"/>
      <c r="CS101" s="243"/>
      <c r="CT101" s="243"/>
      <c r="CU101" s="243"/>
      <c r="CV101" s="243"/>
      <c r="CW101" s="243"/>
    </row>
    <row r="102" spans="1:101" s="14" customFormat="1" ht="13.15" hidden="1" customHeight="1" x14ac:dyDescent="0.25">
      <c r="A102" s="20"/>
      <c r="B102" s="15"/>
      <c r="C102" s="69" t="s">
        <v>7</v>
      </c>
      <c r="D102" s="67">
        <f>SUM(D97:D101)</f>
        <v>0</v>
      </c>
      <c r="E102" s="70">
        <f>SUMPRODUCT(E97:E101,$D97:$D101)</f>
        <v>0</v>
      </c>
      <c r="F102" s="70">
        <f>SUMPRODUCT(F97:F101,$D97:$D101)</f>
        <v>0</v>
      </c>
      <c r="G102" s="70">
        <f>SUMPRODUCT(G97:G101,$D97:$D101)</f>
        <v>0</v>
      </c>
      <c r="H102" s="34"/>
      <c r="I102" s="34"/>
      <c r="K102" s="67">
        <f t="shared" ref="K102:P102" si="178">SUM(K97:K101)</f>
        <v>8</v>
      </c>
      <c r="L102" s="67">
        <f t="shared" si="178"/>
        <v>7</v>
      </c>
      <c r="M102" s="67">
        <f t="shared" si="178"/>
        <v>7</v>
      </c>
      <c r="N102" s="67">
        <f t="shared" si="178"/>
        <v>7</v>
      </c>
      <c r="O102" s="67">
        <f t="shared" si="178"/>
        <v>7</v>
      </c>
      <c r="P102" s="67">
        <f t="shared" si="178"/>
        <v>7</v>
      </c>
      <c r="Q102" s="67">
        <f t="shared" ref="Q102:V102" si="179">SUM(Q97:Q101)</f>
        <v>7</v>
      </c>
      <c r="R102" s="67">
        <f t="shared" si="179"/>
        <v>6</v>
      </c>
      <c r="S102" s="67">
        <f t="shared" si="179"/>
        <v>6</v>
      </c>
      <c r="T102" s="67">
        <f t="shared" si="179"/>
        <v>7</v>
      </c>
      <c r="U102" s="67">
        <f t="shared" si="179"/>
        <v>7</v>
      </c>
      <c r="V102" s="67">
        <f t="shared" si="179"/>
        <v>7</v>
      </c>
      <c r="W102" s="67">
        <f t="shared" ref="W102:AB102" si="180">SUM(W97:W101)</f>
        <v>5</v>
      </c>
      <c r="X102" s="67">
        <f t="shared" si="180"/>
        <v>5</v>
      </c>
      <c r="Y102" s="67">
        <f t="shared" si="180"/>
        <v>5</v>
      </c>
      <c r="Z102" s="67">
        <f t="shared" si="180"/>
        <v>5</v>
      </c>
      <c r="AA102" s="67">
        <f t="shared" si="180"/>
        <v>5</v>
      </c>
      <c r="AB102" s="67">
        <f t="shared" si="180"/>
        <v>7</v>
      </c>
      <c r="AC102" s="67">
        <f t="shared" ref="AC102:AH102" si="181">SUM(AC97:AC101)</f>
        <v>6</v>
      </c>
      <c r="AD102" s="67">
        <f t="shared" si="181"/>
        <v>6</v>
      </c>
      <c r="AE102" s="67">
        <f t="shared" si="181"/>
        <v>6</v>
      </c>
      <c r="AF102" s="67">
        <f t="shared" si="181"/>
        <v>6</v>
      </c>
      <c r="AG102" s="67">
        <f t="shared" si="181"/>
        <v>6</v>
      </c>
      <c r="AH102" s="67">
        <f t="shared" si="181"/>
        <v>6</v>
      </c>
      <c r="AI102" s="67">
        <f t="shared" ref="AI102:AN102" si="182">SUM(AI97:AI101)</f>
        <v>3</v>
      </c>
      <c r="AJ102" s="67">
        <f t="shared" si="182"/>
        <v>3</v>
      </c>
      <c r="AK102" s="67">
        <f t="shared" si="182"/>
        <v>3</v>
      </c>
      <c r="AL102" s="67">
        <f t="shared" si="182"/>
        <v>3</v>
      </c>
      <c r="AM102" s="67">
        <f t="shared" si="182"/>
        <v>3</v>
      </c>
      <c r="AN102" s="67">
        <f t="shared" si="182"/>
        <v>3</v>
      </c>
      <c r="AO102" s="67">
        <f t="shared" ref="AO102:AU102" si="183">SUM(AO97:AO101)</f>
        <v>3</v>
      </c>
      <c r="AP102" s="67">
        <f t="shared" si="183"/>
        <v>3</v>
      </c>
      <c r="AQ102" s="67">
        <f t="shared" si="183"/>
        <v>3</v>
      </c>
      <c r="AR102" s="67">
        <f t="shared" si="183"/>
        <v>4</v>
      </c>
      <c r="AS102" s="67">
        <f t="shared" si="183"/>
        <v>4</v>
      </c>
      <c r="AT102" s="67">
        <f t="shared" si="183"/>
        <v>3</v>
      </c>
      <c r="AU102" s="67">
        <f t="shared" si="183"/>
        <v>0</v>
      </c>
      <c r="AV102" s="67">
        <f t="shared" ref="AV102:BA102" si="184">SUM(AV97:AV101)</f>
        <v>0</v>
      </c>
      <c r="AW102" s="67">
        <f t="shared" si="184"/>
        <v>0</v>
      </c>
      <c r="AX102" s="67">
        <f t="shared" si="184"/>
        <v>0</v>
      </c>
      <c r="AY102" s="67">
        <f t="shared" si="184"/>
        <v>0</v>
      </c>
      <c r="AZ102" s="67">
        <f t="shared" si="184"/>
        <v>0</v>
      </c>
      <c r="BA102" s="67">
        <f t="shared" si="184"/>
        <v>0</v>
      </c>
      <c r="BB102" s="67">
        <f t="shared" ref="BB102:BG102" si="185">SUM(BB97:BB101)</f>
        <v>0</v>
      </c>
      <c r="BC102" s="67">
        <f t="shared" si="185"/>
        <v>0</v>
      </c>
      <c r="BD102" s="67">
        <f t="shared" si="185"/>
        <v>0</v>
      </c>
      <c r="BE102" s="67">
        <f t="shared" si="185"/>
        <v>0</v>
      </c>
      <c r="BF102" s="67">
        <f t="shared" si="185"/>
        <v>0</v>
      </c>
      <c r="BG102" s="67">
        <f t="shared" si="185"/>
        <v>0</v>
      </c>
      <c r="BH102" s="67">
        <f t="shared" ref="BH102:BM102" si="186">SUM(BH97:BH101)</f>
        <v>0</v>
      </c>
      <c r="BI102" s="67">
        <f t="shared" si="186"/>
        <v>0</v>
      </c>
      <c r="BJ102" s="67">
        <f t="shared" si="186"/>
        <v>0</v>
      </c>
      <c r="BK102" s="67">
        <f t="shared" si="186"/>
        <v>0</v>
      </c>
      <c r="BL102" s="67">
        <f t="shared" si="186"/>
        <v>0</v>
      </c>
      <c r="BM102" s="67">
        <f t="shared" si="186"/>
        <v>0</v>
      </c>
      <c r="BN102" s="67">
        <f t="shared" ref="BN102:BS102" si="187">SUM(BN97:BN101)</f>
        <v>0</v>
      </c>
      <c r="BO102" s="67">
        <f t="shared" si="187"/>
        <v>0</v>
      </c>
      <c r="BP102" s="67">
        <f t="shared" si="187"/>
        <v>0</v>
      </c>
      <c r="BQ102" s="94">
        <f t="shared" si="187"/>
        <v>0</v>
      </c>
      <c r="BR102" s="67">
        <f t="shared" si="187"/>
        <v>0</v>
      </c>
      <c r="BS102" s="67">
        <f t="shared" si="187"/>
        <v>0</v>
      </c>
      <c r="BT102" s="67">
        <f t="shared" ref="BT102:BY102" si="188">SUM(BT97:BT101)</f>
        <v>0</v>
      </c>
      <c r="BU102" s="67">
        <f t="shared" si="188"/>
        <v>0</v>
      </c>
      <c r="BV102" s="67">
        <f t="shared" si="188"/>
        <v>0</v>
      </c>
      <c r="BW102" s="67">
        <f t="shared" si="188"/>
        <v>0</v>
      </c>
      <c r="BX102" s="67">
        <f t="shared" si="188"/>
        <v>0</v>
      </c>
      <c r="BY102" s="67">
        <f t="shared" si="188"/>
        <v>0</v>
      </c>
      <c r="BZ102" s="67">
        <f t="shared" ref="BZ102:CE102" si="189">SUM(BZ97:BZ101)</f>
        <v>0</v>
      </c>
      <c r="CA102" s="67">
        <f t="shared" si="189"/>
        <v>0</v>
      </c>
      <c r="CB102" s="67">
        <f t="shared" si="189"/>
        <v>0</v>
      </c>
      <c r="CC102" s="67">
        <f t="shared" si="189"/>
        <v>0</v>
      </c>
      <c r="CD102" s="67">
        <f t="shared" si="189"/>
        <v>0</v>
      </c>
      <c r="CE102" s="67">
        <f t="shared" si="189"/>
        <v>0</v>
      </c>
      <c r="CF102" s="67">
        <f t="shared" ref="CF102:CK102" si="190">SUM(CF97:CF101)</f>
        <v>0</v>
      </c>
      <c r="CG102" s="67">
        <f t="shared" si="190"/>
        <v>0</v>
      </c>
      <c r="CH102" s="67">
        <f t="shared" si="190"/>
        <v>0</v>
      </c>
      <c r="CI102" s="67">
        <f t="shared" si="190"/>
        <v>0</v>
      </c>
      <c r="CJ102" s="67">
        <f t="shared" si="190"/>
        <v>0</v>
      </c>
      <c r="CK102" s="67">
        <f t="shared" si="190"/>
        <v>0</v>
      </c>
      <c r="CL102" s="67">
        <f t="shared" ref="CL102:CQ102" si="191">SUM(CL97:CL101)</f>
        <v>0</v>
      </c>
      <c r="CM102" s="67">
        <f t="shared" si="191"/>
        <v>0</v>
      </c>
      <c r="CN102" s="67">
        <f t="shared" si="191"/>
        <v>0</v>
      </c>
      <c r="CO102" s="67">
        <f t="shared" si="191"/>
        <v>0</v>
      </c>
      <c r="CP102" s="67">
        <f t="shared" si="191"/>
        <v>0</v>
      </c>
      <c r="CQ102" s="67">
        <f t="shared" si="191"/>
        <v>0</v>
      </c>
      <c r="CR102" s="94">
        <v>0</v>
      </c>
      <c r="CS102" s="67">
        <f>SUM(CS97:CS101)</f>
        <v>0</v>
      </c>
      <c r="CT102" s="67">
        <f>SUM(CT97:CT101)</f>
        <v>0</v>
      </c>
      <c r="CU102" s="67">
        <f>SUM(CU97:CU101)</f>
        <v>0</v>
      </c>
      <c r="CV102" s="67">
        <f>SUM(CV97:CV101)</f>
        <v>0</v>
      </c>
      <c r="CW102" s="67">
        <f>SUM(CW97:CW101)</f>
        <v>0</v>
      </c>
    </row>
    <row r="103" spans="1:101" s="14" customFormat="1" ht="13.15" hidden="1" customHeight="1" x14ac:dyDescent="0.25">
      <c r="A103" s="20"/>
      <c r="B103" s="15"/>
      <c r="C103" s="12"/>
      <c r="D103" s="112"/>
      <c r="E103" s="101"/>
      <c r="F103" s="21"/>
      <c r="G103" s="101"/>
      <c r="H103" s="269"/>
      <c r="I103" s="269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  <c r="BE103" s="112"/>
      <c r="BF103" s="112"/>
      <c r="BG103" s="112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  <c r="CD103" s="112"/>
      <c r="CE103" s="112"/>
      <c r="CF103" s="112"/>
      <c r="CG103" s="112"/>
      <c r="CH103" s="112"/>
      <c r="CI103" s="112"/>
      <c r="CJ103" s="112"/>
      <c r="CK103" s="112"/>
      <c r="CL103" s="112"/>
      <c r="CM103" s="112"/>
      <c r="CN103" s="112"/>
      <c r="CO103" s="112"/>
      <c r="CP103" s="112"/>
      <c r="CQ103" s="112"/>
      <c r="CR103" s="112"/>
      <c r="CS103" s="112"/>
      <c r="CT103" s="112"/>
      <c r="CU103" s="112"/>
      <c r="CV103" s="112"/>
      <c r="CW103" s="112"/>
    </row>
    <row r="104" spans="1:101" s="14" customFormat="1" ht="13.15" hidden="1" customHeight="1" x14ac:dyDescent="0.2">
      <c r="A104" s="64" t="s">
        <v>157</v>
      </c>
      <c r="B104" s="65" t="str">
        <f>B17</f>
        <v>1/1/25 - 12/31/25</v>
      </c>
      <c r="C104" s="66" t="s">
        <v>11</v>
      </c>
      <c r="D104" s="167"/>
      <c r="E104" s="158">
        <f>E38</f>
        <v>0</v>
      </c>
      <c r="F104" s="152">
        <f>+F38</f>
        <v>0</v>
      </c>
      <c r="G104" s="158">
        <f>E104-F104</f>
        <v>0</v>
      </c>
      <c r="H104" s="264"/>
      <c r="I104" s="264"/>
      <c r="K104" s="167">
        <v>8</v>
      </c>
      <c r="L104" s="167">
        <v>8</v>
      </c>
      <c r="M104" s="167">
        <v>8</v>
      </c>
      <c r="N104" s="167">
        <v>7</v>
      </c>
      <c r="O104" s="167">
        <v>7</v>
      </c>
      <c r="P104" s="167">
        <v>8</v>
      </c>
      <c r="Q104" s="167">
        <v>9</v>
      </c>
      <c r="R104" s="167">
        <v>9</v>
      </c>
      <c r="S104" s="167">
        <v>8</v>
      </c>
      <c r="T104" s="167">
        <v>9</v>
      </c>
      <c r="U104" s="167">
        <v>10</v>
      </c>
      <c r="V104" s="167">
        <v>10</v>
      </c>
      <c r="W104" s="167">
        <v>10</v>
      </c>
      <c r="X104" s="167">
        <v>8</v>
      </c>
      <c r="Y104" s="167">
        <v>7</v>
      </c>
      <c r="Z104" s="167">
        <v>8</v>
      </c>
      <c r="AA104" s="167">
        <v>9</v>
      </c>
      <c r="AB104" s="167">
        <v>8</v>
      </c>
      <c r="AC104" s="167">
        <v>7</v>
      </c>
      <c r="AD104" s="167">
        <v>7</v>
      </c>
      <c r="AE104" s="167">
        <v>6</v>
      </c>
      <c r="AF104" s="167">
        <v>6</v>
      </c>
      <c r="AG104" s="167">
        <v>7</v>
      </c>
      <c r="AH104" s="167">
        <v>7</v>
      </c>
      <c r="AI104" s="167">
        <v>4</v>
      </c>
      <c r="AJ104" s="167">
        <v>4</v>
      </c>
      <c r="AK104" s="167">
        <v>4</v>
      </c>
      <c r="AL104" s="167">
        <v>4</v>
      </c>
      <c r="AM104" s="167">
        <v>4</v>
      </c>
      <c r="AN104" s="167">
        <v>4</v>
      </c>
      <c r="AO104" s="167">
        <v>4</v>
      </c>
      <c r="AP104" s="167">
        <v>3</v>
      </c>
      <c r="AQ104" s="167">
        <v>3</v>
      </c>
      <c r="AR104" s="167">
        <v>3</v>
      </c>
      <c r="AS104" s="167">
        <v>3</v>
      </c>
      <c r="AT104" s="167">
        <v>2</v>
      </c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  <c r="BO104" s="167"/>
      <c r="BP104" s="167"/>
      <c r="BQ104" s="242"/>
      <c r="BR104" s="167"/>
      <c r="BS104" s="167"/>
      <c r="BT104" s="167"/>
      <c r="BU104" s="167"/>
      <c r="BV104" s="167"/>
      <c r="BW104" s="167"/>
      <c r="BX104" s="167"/>
      <c r="BY104" s="167"/>
      <c r="BZ104" s="167"/>
      <c r="CA104" s="167"/>
      <c r="CB104" s="167"/>
      <c r="CC104" s="167"/>
      <c r="CD104" s="167"/>
      <c r="CE104" s="167"/>
      <c r="CF104" s="167"/>
      <c r="CG104" s="167"/>
      <c r="CH104" s="167"/>
      <c r="CI104" s="167"/>
      <c r="CJ104" s="167"/>
      <c r="CK104" s="167"/>
      <c r="CL104" s="167"/>
      <c r="CM104" s="167"/>
      <c r="CN104" s="167"/>
      <c r="CO104" s="167"/>
      <c r="CP104" s="167"/>
      <c r="CQ104" s="167"/>
      <c r="CR104" s="325"/>
      <c r="CS104" s="167"/>
      <c r="CT104" s="167"/>
      <c r="CU104" s="167"/>
      <c r="CV104" s="167"/>
      <c r="CW104" s="167"/>
    </row>
    <row r="105" spans="1:101" s="14" customFormat="1" ht="13.15" hidden="1" customHeight="1" x14ac:dyDescent="0.2">
      <c r="A105" s="22"/>
      <c r="B105" s="15"/>
      <c r="C105" s="66" t="s">
        <v>18</v>
      </c>
      <c r="D105" s="167"/>
      <c r="E105" s="158">
        <f>E39</f>
        <v>0</v>
      </c>
      <c r="F105" s="152">
        <f>+F39</f>
        <v>0</v>
      </c>
      <c r="G105" s="152">
        <f>E105-F105</f>
        <v>0</v>
      </c>
      <c r="H105" s="27"/>
      <c r="I105" s="27"/>
      <c r="K105" s="167">
        <v>0</v>
      </c>
      <c r="L105" s="167">
        <v>0</v>
      </c>
      <c r="M105" s="167">
        <v>0</v>
      </c>
      <c r="N105" s="167">
        <v>0</v>
      </c>
      <c r="O105" s="167">
        <v>0</v>
      </c>
      <c r="P105" s="167">
        <v>0</v>
      </c>
      <c r="Q105" s="167">
        <v>0</v>
      </c>
      <c r="R105" s="167">
        <v>1</v>
      </c>
      <c r="S105" s="167">
        <v>0</v>
      </c>
      <c r="T105" s="167">
        <v>0</v>
      </c>
      <c r="U105" s="167">
        <v>0</v>
      </c>
      <c r="V105" s="167">
        <v>0</v>
      </c>
      <c r="W105" s="167">
        <v>1</v>
      </c>
      <c r="X105" s="167">
        <v>1</v>
      </c>
      <c r="Y105" s="167">
        <v>1</v>
      </c>
      <c r="Z105" s="167">
        <v>1</v>
      </c>
      <c r="AA105" s="167">
        <v>2</v>
      </c>
      <c r="AB105" s="167">
        <v>2</v>
      </c>
      <c r="AC105" s="167">
        <v>2</v>
      </c>
      <c r="AD105" s="167">
        <v>2</v>
      </c>
      <c r="AE105" s="167">
        <v>2</v>
      </c>
      <c r="AF105" s="167">
        <v>2</v>
      </c>
      <c r="AG105" s="167">
        <v>2</v>
      </c>
      <c r="AH105" s="167">
        <v>2</v>
      </c>
      <c r="AI105" s="167">
        <v>1</v>
      </c>
      <c r="AJ105" s="167">
        <v>0</v>
      </c>
      <c r="AK105" s="167">
        <v>0</v>
      </c>
      <c r="AL105" s="167">
        <v>0</v>
      </c>
      <c r="AM105" s="167">
        <v>0</v>
      </c>
      <c r="AN105" s="167">
        <v>0</v>
      </c>
      <c r="AO105" s="167">
        <v>0</v>
      </c>
      <c r="AP105" s="167">
        <v>0</v>
      </c>
      <c r="AQ105" s="167">
        <v>0</v>
      </c>
      <c r="AR105" s="167">
        <v>0</v>
      </c>
      <c r="AS105" s="167">
        <v>0</v>
      </c>
      <c r="AT105" s="167">
        <v>0</v>
      </c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  <c r="BO105" s="167"/>
      <c r="BP105" s="167"/>
      <c r="BQ105" s="242"/>
      <c r="BR105" s="167"/>
      <c r="BS105" s="167"/>
      <c r="BT105" s="167"/>
      <c r="BU105" s="167"/>
      <c r="BV105" s="167"/>
      <c r="BW105" s="167"/>
      <c r="BX105" s="167"/>
      <c r="BY105" s="167"/>
      <c r="BZ105" s="167"/>
      <c r="CA105" s="167"/>
      <c r="CB105" s="167"/>
      <c r="CC105" s="167"/>
      <c r="CD105" s="167"/>
      <c r="CE105" s="167"/>
      <c r="CF105" s="167"/>
      <c r="CG105" s="167"/>
      <c r="CH105" s="167"/>
      <c r="CI105" s="167"/>
      <c r="CJ105" s="167"/>
      <c r="CK105" s="167"/>
      <c r="CL105" s="167"/>
      <c r="CM105" s="167"/>
      <c r="CN105" s="167"/>
      <c r="CO105" s="167"/>
      <c r="CP105" s="167"/>
      <c r="CQ105" s="167"/>
      <c r="CR105" s="325"/>
      <c r="CS105" s="167"/>
      <c r="CT105" s="167"/>
      <c r="CU105" s="167"/>
      <c r="CV105" s="167"/>
      <c r="CW105" s="167"/>
    </row>
    <row r="106" spans="1:101" s="14" customFormat="1" ht="13.15" hidden="1" customHeight="1" x14ac:dyDescent="0.2">
      <c r="A106" s="22"/>
      <c r="B106" s="15"/>
      <c r="C106" s="66" t="s">
        <v>20</v>
      </c>
      <c r="D106" s="167"/>
      <c r="E106" s="158">
        <f>E40</f>
        <v>0</v>
      </c>
      <c r="F106" s="152">
        <f>+F40</f>
        <v>0</v>
      </c>
      <c r="G106" s="152">
        <f>E106-F106</f>
        <v>0</v>
      </c>
      <c r="H106" s="27"/>
      <c r="I106" s="27"/>
      <c r="K106" s="167">
        <v>2</v>
      </c>
      <c r="L106" s="167">
        <v>2</v>
      </c>
      <c r="M106" s="167">
        <v>2</v>
      </c>
      <c r="N106" s="167">
        <v>2</v>
      </c>
      <c r="O106" s="167">
        <v>2</v>
      </c>
      <c r="P106" s="167">
        <v>2</v>
      </c>
      <c r="Q106" s="167">
        <v>2</v>
      </c>
      <c r="R106" s="167">
        <v>2</v>
      </c>
      <c r="S106" s="167">
        <v>2</v>
      </c>
      <c r="T106" s="167">
        <v>2</v>
      </c>
      <c r="U106" s="167">
        <v>2</v>
      </c>
      <c r="V106" s="167">
        <v>2</v>
      </c>
      <c r="W106" s="167">
        <v>1</v>
      </c>
      <c r="X106" s="167">
        <v>1</v>
      </c>
      <c r="Y106" s="167">
        <v>1</v>
      </c>
      <c r="Z106" s="167">
        <v>0</v>
      </c>
      <c r="AA106" s="167">
        <v>0</v>
      </c>
      <c r="AB106" s="167">
        <v>0</v>
      </c>
      <c r="AC106" s="167">
        <v>0</v>
      </c>
      <c r="AD106" s="167">
        <v>0</v>
      </c>
      <c r="AE106" s="167">
        <v>0</v>
      </c>
      <c r="AF106" s="167">
        <v>0</v>
      </c>
      <c r="AG106" s="167">
        <v>1</v>
      </c>
      <c r="AH106" s="167">
        <v>1</v>
      </c>
      <c r="AI106" s="167">
        <v>1</v>
      </c>
      <c r="AJ106" s="167">
        <v>1</v>
      </c>
      <c r="AK106" s="167">
        <v>1</v>
      </c>
      <c r="AL106" s="167">
        <v>1</v>
      </c>
      <c r="AM106" s="167">
        <v>1</v>
      </c>
      <c r="AN106" s="167">
        <v>1</v>
      </c>
      <c r="AO106" s="167">
        <v>1</v>
      </c>
      <c r="AP106" s="167">
        <v>1</v>
      </c>
      <c r="AQ106" s="167">
        <v>1</v>
      </c>
      <c r="AR106" s="167">
        <v>1</v>
      </c>
      <c r="AS106" s="167">
        <v>1</v>
      </c>
      <c r="AT106" s="167">
        <v>1</v>
      </c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242"/>
      <c r="BR106" s="167"/>
      <c r="BS106" s="167"/>
      <c r="BT106" s="167"/>
      <c r="BU106" s="167"/>
      <c r="BV106" s="167"/>
      <c r="BW106" s="167"/>
      <c r="BX106" s="167"/>
      <c r="BY106" s="167"/>
      <c r="BZ106" s="167"/>
      <c r="CA106" s="167"/>
      <c r="CB106" s="167"/>
      <c r="CC106" s="167"/>
      <c r="CD106" s="167"/>
      <c r="CE106" s="167"/>
      <c r="CF106" s="167"/>
      <c r="CG106" s="167"/>
      <c r="CH106" s="167"/>
      <c r="CI106" s="167"/>
      <c r="CJ106" s="167"/>
      <c r="CK106" s="167"/>
      <c r="CL106" s="167"/>
      <c r="CM106" s="167"/>
      <c r="CN106" s="167"/>
      <c r="CO106" s="167"/>
      <c r="CP106" s="167"/>
      <c r="CQ106" s="167"/>
      <c r="CR106" s="325"/>
      <c r="CS106" s="167"/>
      <c r="CT106" s="167"/>
      <c r="CU106" s="167"/>
      <c r="CV106" s="167"/>
      <c r="CW106" s="167"/>
    </row>
    <row r="107" spans="1:101" s="14" customFormat="1" ht="13.15" hidden="1" customHeight="1" x14ac:dyDescent="0.2">
      <c r="A107" s="22"/>
      <c r="B107" s="15"/>
      <c r="C107" s="66" t="s">
        <v>21</v>
      </c>
      <c r="D107" s="167"/>
      <c r="E107" s="158">
        <f>E41</f>
        <v>0</v>
      </c>
      <c r="F107" s="152">
        <f>+F41</f>
        <v>0</v>
      </c>
      <c r="G107" s="152">
        <f>E107-F107</f>
        <v>0</v>
      </c>
      <c r="H107" s="27"/>
      <c r="I107" s="27"/>
      <c r="K107" s="167">
        <v>1</v>
      </c>
      <c r="L107" s="167">
        <v>1</v>
      </c>
      <c r="M107" s="167">
        <v>1</v>
      </c>
      <c r="N107" s="167">
        <v>1</v>
      </c>
      <c r="O107" s="167">
        <v>1</v>
      </c>
      <c r="P107" s="167">
        <v>1</v>
      </c>
      <c r="Q107" s="167">
        <v>1</v>
      </c>
      <c r="R107" s="167">
        <v>1</v>
      </c>
      <c r="S107" s="167">
        <v>1</v>
      </c>
      <c r="T107" s="167">
        <v>1</v>
      </c>
      <c r="U107" s="167">
        <v>1</v>
      </c>
      <c r="V107" s="167">
        <v>1</v>
      </c>
      <c r="W107" s="167">
        <v>1</v>
      </c>
      <c r="X107" s="167">
        <v>1</v>
      </c>
      <c r="Y107" s="167">
        <v>1</v>
      </c>
      <c r="Z107" s="167">
        <v>1</v>
      </c>
      <c r="AA107" s="167">
        <v>1</v>
      </c>
      <c r="AB107" s="167">
        <v>1</v>
      </c>
      <c r="AC107" s="167">
        <v>1</v>
      </c>
      <c r="AD107" s="167">
        <v>1</v>
      </c>
      <c r="AE107" s="167">
        <v>1</v>
      </c>
      <c r="AF107" s="167">
        <v>1</v>
      </c>
      <c r="AG107" s="167">
        <v>1</v>
      </c>
      <c r="AH107" s="167">
        <v>1</v>
      </c>
      <c r="AI107" s="167">
        <v>0</v>
      </c>
      <c r="AJ107" s="167">
        <v>0</v>
      </c>
      <c r="AK107" s="167">
        <v>0</v>
      </c>
      <c r="AL107" s="167">
        <v>0</v>
      </c>
      <c r="AM107" s="167">
        <v>0</v>
      </c>
      <c r="AN107" s="167">
        <v>0</v>
      </c>
      <c r="AO107" s="167">
        <v>0</v>
      </c>
      <c r="AP107" s="167">
        <v>0</v>
      </c>
      <c r="AQ107" s="167">
        <v>0</v>
      </c>
      <c r="AR107" s="167">
        <v>0</v>
      </c>
      <c r="AS107" s="167">
        <v>0</v>
      </c>
      <c r="AT107" s="167">
        <v>0</v>
      </c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242"/>
      <c r="BR107" s="167"/>
      <c r="BS107" s="167"/>
      <c r="BT107" s="167"/>
      <c r="BU107" s="167"/>
      <c r="BV107" s="167"/>
      <c r="BW107" s="167"/>
      <c r="BX107" s="167"/>
      <c r="BY107" s="167"/>
      <c r="BZ107" s="167"/>
      <c r="CA107" s="167"/>
      <c r="CB107" s="167"/>
      <c r="CC107" s="167"/>
      <c r="CD107" s="167"/>
      <c r="CE107" s="167"/>
      <c r="CF107" s="167"/>
      <c r="CG107" s="167"/>
      <c r="CH107" s="167"/>
      <c r="CI107" s="167"/>
      <c r="CJ107" s="167"/>
      <c r="CK107" s="167"/>
      <c r="CL107" s="167"/>
      <c r="CM107" s="167"/>
      <c r="CN107" s="167"/>
      <c r="CO107" s="167"/>
      <c r="CP107" s="167"/>
      <c r="CQ107" s="167"/>
      <c r="CR107" s="325"/>
      <c r="CS107" s="167"/>
      <c r="CT107" s="167"/>
      <c r="CU107" s="167"/>
      <c r="CV107" s="167"/>
      <c r="CW107" s="167"/>
    </row>
    <row r="108" spans="1:101" s="14" customFormat="1" ht="13.15" hidden="1" customHeight="1" x14ac:dyDescent="0.2">
      <c r="A108" s="22"/>
      <c r="B108" s="15"/>
      <c r="C108" s="66" t="s">
        <v>12</v>
      </c>
      <c r="D108" s="168"/>
      <c r="E108" s="159">
        <f>E42</f>
        <v>0</v>
      </c>
      <c r="F108" s="153">
        <f>+F42</f>
        <v>0</v>
      </c>
      <c r="G108" s="153">
        <f>E108-F108</f>
        <v>0</v>
      </c>
      <c r="H108" s="134"/>
      <c r="I108" s="134"/>
      <c r="K108" s="168">
        <v>1</v>
      </c>
      <c r="L108" s="168">
        <v>1</v>
      </c>
      <c r="M108" s="168">
        <v>1</v>
      </c>
      <c r="N108" s="168">
        <v>0</v>
      </c>
      <c r="O108" s="168">
        <v>0</v>
      </c>
      <c r="P108" s="168">
        <v>0</v>
      </c>
      <c r="Q108" s="168">
        <v>0</v>
      </c>
      <c r="R108" s="168">
        <v>0</v>
      </c>
      <c r="S108" s="168">
        <v>1</v>
      </c>
      <c r="T108" s="168">
        <v>1</v>
      </c>
      <c r="U108" s="168">
        <v>1</v>
      </c>
      <c r="V108" s="168">
        <v>1</v>
      </c>
      <c r="W108" s="168">
        <v>1</v>
      </c>
      <c r="X108" s="168">
        <v>1</v>
      </c>
      <c r="Y108" s="168">
        <v>1</v>
      </c>
      <c r="Z108" s="168">
        <v>1</v>
      </c>
      <c r="AA108" s="168">
        <v>1</v>
      </c>
      <c r="AB108" s="168">
        <v>1</v>
      </c>
      <c r="AC108" s="168">
        <v>1</v>
      </c>
      <c r="AD108" s="168">
        <v>1</v>
      </c>
      <c r="AE108" s="168">
        <v>1</v>
      </c>
      <c r="AF108" s="168">
        <v>1</v>
      </c>
      <c r="AG108" s="168">
        <v>1</v>
      </c>
      <c r="AH108" s="168">
        <v>1</v>
      </c>
      <c r="AI108" s="168">
        <v>0</v>
      </c>
      <c r="AJ108" s="168">
        <v>0</v>
      </c>
      <c r="AK108" s="168">
        <v>0</v>
      </c>
      <c r="AL108" s="168">
        <v>0</v>
      </c>
      <c r="AM108" s="168">
        <v>0</v>
      </c>
      <c r="AN108" s="168">
        <v>0</v>
      </c>
      <c r="AO108" s="168">
        <v>0</v>
      </c>
      <c r="AP108" s="168">
        <v>0</v>
      </c>
      <c r="AQ108" s="168">
        <v>0</v>
      </c>
      <c r="AR108" s="168">
        <v>0</v>
      </c>
      <c r="AS108" s="168">
        <v>0</v>
      </c>
      <c r="AT108" s="168">
        <v>0</v>
      </c>
      <c r="AU108" s="168"/>
      <c r="AV108" s="168"/>
      <c r="AW108" s="168"/>
      <c r="AX108" s="168"/>
      <c r="AY108" s="168"/>
      <c r="AZ108" s="168"/>
      <c r="BA108" s="168"/>
      <c r="BB108" s="168"/>
      <c r="BC108" s="168"/>
      <c r="BD108" s="168"/>
      <c r="BE108" s="168"/>
      <c r="BF108" s="168"/>
      <c r="BG108" s="168"/>
      <c r="BH108" s="168"/>
      <c r="BI108" s="168"/>
      <c r="BJ108" s="168"/>
      <c r="BK108" s="168"/>
      <c r="BL108" s="168"/>
      <c r="BM108" s="168"/>
      <c r="BN108" s="168"/>
      <c r="BO108" s="168"/>
      <c r="BP108" s="168"/>
      <c r="BQ108" s="243"/>
      <c r="BR108" s="168"/>
      <c r="BS108" s="168"/>
      <c r="BT108" s="168"/>
      <c r="BU108" s="168"/>
      <c r="BV108" s="168"/>
      <c r="BW108" s="168"/>
      <c r="BX108" s="168"/>
      <c r="BY108" s="168"/>
      <c r="BZ108" s="168"/>
      <c r="CA108" s="168"/>
      <c r="CB108" s="168"/>
      <c r="CC108" s="168"/>
      <c r="CD108" s="168"/>
      <c r="CE108" s="168"/>
      <c r="CF108" s="168"/>
      <c r="CG108" s="168"/>
      <c r="CH108" s="168"/>
      <c r="CI108" s="168"/>
      <c r="CJ108" s="168"/>
      <c r="CK108" s="168"/>
      <c r="CL108" s="168"/>
      <c r="CM108" s="168"/>
      <c r="CN108" s="168"/>
      <c r="CO108" s="168"/>
      <c r="CP108" s="168"/>
      <c r="CQ108" s="168"/>
      <c r="CR108" s="326"/>
      <c r="CS108" s="168"/>
      <c r="CT108" s="168"/>
      <c r="CU108" s="168"/>
      <c r="CV108" s="168"/>
      <c r="CW108" s="168"/>
    </row>
    <row r="109" spans="1:101" s="14" customFormat="1" ht="13.15" hidden="1" customHeight="1" x14ac:dyDescent="0.25">
      <c r="A109" s="20"/>
      <c r="B109" s="15"/>
      <c r="C109" s="69" t="s">
        <v>7</v>
      </c>
      <c r="D109" s="67">
        <f>SUM(D104:D108)</f>
        <v>0</v>
      </c>
      <c r="E109" s="70">
        <f>SUMPRODUCT(E104:E108,$D104:$D108)</f>
        <v>0</v>
      </c>
      <c r="F109" s="70">
        <f>SUMPRODUCT(F104:F108,$D104:$D108)</f>
        <v>0</v>
      </c>
      <c r="G109" s="70">
        <f>SUMPRODUCT(G104:G108,$D104:$D108)</f>
        <v>0</v>
      </c>
      <c r="H109" s="34"/>
      <c r="I109" s="34"/>
      <c r="K109" s="67">
        <f t="shared" ref="K109:P109" si="192">SUM(K104:K108)</f>
        <v>12</v>
      </c>
      <c r="L109" s="67">
        <f t="shared" si="192"/>
        <v>12</v>
      </c>
      <c r="M109" s="67">
        <f t="shared" si="192"/>
        <v>12</v>
      </c>
      <c r="N109" s="67">
        <f t="shared" si="192"/>
        <v>10</v>
      </c>
      <c r="O109" s="67">
        <f t="shared" si="192"/>
        <v>10</v>
      </c>
      <c r="P109" s="67">
        <f t="shared" si="192"/>
        <v>11</v>
      </c>
      <c r="Q109" s="67">
        <f t="shared" ref="Q109:V109" si="193">SUM(Q104:Q108)</f>
        <v>12</v>
      </c>
      <c r="R109" s="67">
        <f t="shared" si="193"/>
        <v>13</v>
      </c>
      <c r="S109" s="67">
        <f t="shared" si="193"/>
        <v>12</v>
      </c>
      <c r="T109" s="67">
        <f t="shared" si="193"/>
        <v>13</v>
      </c>
      <c r="U109" s="67">
        <f t="shared" si="193"/>
        <v>14</v>
      </c>
      <c r="V109" s="67">
        <f t="shared" si="193"/>
        <v>14</v>
      </c>
      <c r="W109" s="67">
        <f t="shared" ref="W109:AB109" si="194">SUM(W104:W108)</f>
        <v>14</v>
      </c>
      <c r="X109" s="67">
        <f t="shared" si="194"/>
        <v>12</v>
      </c>
      <c r="Y109" s="67">
        <f t="shared" si="194"/>
        <v>11</v>
      </c>
      <c r="Z109" s="67">
        <f t="shared" si="194"/>
        <v>11</v>
      </c>
      <c r="AA109" s="67">
        <f t="shared" si="194"/>
        <v>13</v>
      </c>
      <c r="AB109" s="67">
        <f t="shared" si="194"/>
        <v>12</v>
      </c>
      <c r="AC109" s="67">
        <f t="shared" ref="AC109:AH109" si="195">SUM(AC104:AC108)</f>
        <v>11</v>
      </c>
      <c r="AD109" s="67">
        <f t="shared" si="195"/>
        <v>11</v>
      </c>
      <c r="AE109" s="67">
        <f t="shared" si="195"/>
        <v>10</v>
      </c>
      <c r="AF109" s="67">
        <f t="shared" si="195"/>
        <v>10</v>
      </c>
      <c r="AG109" s="67">
        <f t="shared" si="195"/>
        <v>12</v>
      </c>
      <c r="AH109" s="67">
        <f t="shared" si="195"/>
        <v>12</v>
      </c>
      <c r="AI109" s="67">
        <f t="shared" ref="AI109:AN109" si="196">SUM(AI104:AI108)</f>
        <v>6</v>
      </c>
      <c r="AJ109" s="67">
        <f t="shared" si="196"/>
        <v>5</v>
      </c>
      <c r="AK109" s="67">
        <f t="shared" si="196"/>
        <v>5</v>
      </c>
      <c r="AL109" s="67">
        <f t="shared" si="196"/>
        <v>5</v>
      </c>
      <c r="AM109" s="67">
        <f t="shared" si="196"/>
        <v>5</v>
      </c>
      <c r="AN109" s="67">
        <f t="shared" si="196"/>
        <v>5</v>
      </c>
      <c r="AO109" s="67">
        <f t="shared" ref="AO109:AU109" si="197">SUM(AO104:AO108)</f>
        <v>5</v>
      </c>
      <c r="AP109" s="67">
        <f t="shared" si="197"/>
        <v>4</v>
      </c>
      <c r="AQ109" s="67">
        <f t="shared" si="197"/>
        <v>4</v>
      </c>
      <c r="AR109" s="67">
        <f t="shared" si="197"/>
        <v>4</v>
      </c>
      <c r="AS109" s="67">
        <f t="shared" si="197"/>
        <v>4</v>
      </c>
      <c r="AT109" s="67">
        <f t="shared" si="197"/>
        <v>3</v>
      </c>
      <c r="AU109" s="67">
        <f t="shared" si="197"/>
        <v>0</v>
      </c>
      <c r="AV109" s="67">
        <f t="shared" ref="AV109:BA109" si="198">SUM(AV104:AV108)</f>
        <v>0</v>
      </c>
      <c r="AW109" s="67">
        <f t="shared" si="198"/>
        <v>0</v>
      </c>
      <c r="AX109" s="67">
        <f t="shared" si="198"/>
        <v>0</v>
      </c>
      <c r="AY109" s="67">
        <f t="shared" si="198"/>
        <v>0</v>
      </c>
      <c r="AZ109" s="67">
        <f t="shared" si="198"/>
        <v>0</v>
      </c>
      <c r="BA109" s="67">
        <f t="shared" si="198"/>
        <v>0</v>
      </c>
      <c r="BB109" s="67">
        <f t="shared" ref="BB109:BG109" si="199">SUM(BB104:BB108)</f>
        <v>0</v>
      </c>
      <c r="BC109" s="67">
        <f t="shared" si="199"/>
        <v>0</v>
      </c>
      <c r="BD109" s="67">
        <f t="shared" si="199"/>
        <v>0</v>
      </c>
      <c r="BE109" s="67">
        <f t="shared" si="199"/>
        <v>0</v>
      </c>
      <c r="BF109" s="67">
        <f t="shared" si="199"/>
        <v>0</v>
      </c>
      <c r="BG109" s="67">
        <f t="shared" si="199"/>
        <v>0</v>
      </c>
      <c r="BH109" s="67">
        <f t="shared" ref="BH109:BM109" si="200">SUM(BH104:BH108)</f>
        <v>0</v>
      </c>
      <c r="BI109" s="67">
        <f t="shared" si="200"/>
        <v>0</v>
      </c>
      <c r="BJ109" s="67">
        <f t="shared" si="200"/>
        <v>0</v>
      </c>
      <c r="BK109" s="67">
        <f t="shared" si="200"/>
        <v>0</v>
      </c>
      <c r="BL109" s="67">
        <f t="shared" si="200"/>
        <v>0</v>
      </c>
      <c r="BM109" s="67">
        <f t="shared" si="200"/>
        <v>0</v>
      </c>
      <c r="BN109" s="67">
        <f t="shared" ref="BN109:BS109" si="201">SUM(BN104:BN108)</f>
        <v>0</v>
      </c>
      <c r="BO109" s="67">
        <f t="shared" si="201"/>
        <v>0</v>
      </c>
      <c r="BP109" s="67">
        <f t="shared" si="201"/>
        <v>0</v>
      </c>
      <c r="BQ109" s="94">
        <f t="shared" si="201"/>
        <v>0</v>
      </c>
      <c r="BR109" s="67">
        <f t="shared" si="201"/>
        <v>0</v>
      </c>
      <c r="BS109" s="67">
        <f t="shared" si="201"/>
        <v>0</v>
      </c>
      <c r="BT109" s="67">
        <f t="shared" ref="BT109:BY109" si="202">SUM(BT104:BT108)</f>
        <v>0</v>
      </c>
      <c r="BU109" s="67">
        <f t="shared" si="202"/>
        <v>0</v>
      </c>
      <c r="BV109" s="67">
        <f t="shared" si="202"/>
        <v>0</v>
      </c>
      <c r="BW109" s="67">
        <f t="shared" si="202"/>
        <v>0</v>
      </c>
      <c r="BX109" s="67">
        <f t="shared" si="202"/>
        <v>0</v>
      </c>
      <c r="BY109" s="67">
        <f t="shared" si="202"/>
        <v>0</v>
      </c>
      <c r="BZ109" s="67">
        <f t="shared" ref="BZ109:CE109" si="203">SUM(BZ104:BZ108)</f>
        <v>0</v>
      </c>
      <c r="CA109" s="67">
        <f t="shared" si="203"/>
        <v>0</v>
      </c>
      <c r="CB109" s="67">
        <f t="shared" si="203"/>
        <v>0</v>
      </c>
      <c r="CC109" s="67">
        <f t="shared" si="203"/>
        <v>0</v>
      </c>
      <c r="CD109" s="67">
        <f t="shared" si="203"/>
        <v>0</v>
      </c>
      <c r="CE109" s="67">
        <f t="shared" si="203"/>
        <v>0</v>
      </c>
      <c r="CF109" s="67">
        <f t="shared" ref="CF109:CK109" si="204">SUM(CF104:CF108)</f>
        <v>0</v>
      </c>
      <c r="CG109" s="67">
        <f t="shared" si="204"/>
        <v>0</v>
      </c>
      <c r="CH109" s="67">
        <f t="shared" si="204"/>
        <v>0</v>
      </c>
      <c r="CI109" s="67">
        <f t="shared" si="204"/>
        <v>0</v>
      </c>
      <c r="CJ109" s="67">
        <f t="shared" si="204"/>
        <v>0</v>
      </c>
      <c r="CK109" s="67">
        <f t="shared" si="204"/>
        <v>0</v>
      </c>
      <c r="CL109" s="67">
        <f t="shared" ref="CL109:CQ109" si="205">SUM(CL104:CL108)</f>
        <v>0</v>
      </c>
      <c r="CM109" s="67">
        <f t="shared" si="205"/>
        <v>0</v>
      </c>
      <c r="CN109" s="67">
        <f t="shared" si="205"/>
        <v>0</v>
      </c>
      <c r="CO109" s="67">
        <f t="shared" si="205"/>
        <v>0</v>
      </c>
      <c r="CP109" s="67">
        <f t="shared" si="205"/>
        <v>0</v>
      </c>
      <c r="CQ109" s="67">
        <f t="shared" si="205"/>
        <v>0</v>
      </c>
      <c r="CR109" s="94">
        <v>0</v>
      </c>
      <c r="CS109" s="67">
        <f>SUM(CS104:CS108)</f>
        <v>0</v>
      </c>
      <c r="CT109" s="67">
        <f>SUM(CT104:CT108)</f>
        <v>0</v>
      </c>
      <c r="CU109" s="67">
        <f>SUM(CU104:CU108)</f>
        <v>0</v>
      </c>
      <c r="CV109" s="67">
        <f>SUM(CV104:CV108)</f>
        <v>0</v>
      </c>
      <c r="CW109" s="67">
        <f>SUM(CW104:CW108)</f>
        <v>0</v>
      </c>
    </row>
    <row r="110" spans="1:101" s="14" customFormat="1" ht="13.15" hidden="1" customHeight="1" x14ac:dyDescent="0.25">
      <c r="A110" s="20"/>
      <c r="B110" s="15"/>
      <c r="C110" s="12"/>
      <c r="D110" s="112"/>
      <c r="E110" s="21"/>
      <c r="F110" s="21"/>
      <c r="G110" s="21"/>
      <c r="H110" s="135"/>
      <c r="I110" s="135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  <c r="BE110" s="112"/>
      <c r="BF110" s="112"/>
      <c r="BG110" s="112"/>
      <c r="BH110" s="112"/>
      <c r="BI110" s="112"/>
      <c r="BJ110" s="112"/>
      <c r="BK110" s="112"/>
      <c r="BL110" s="112"/>
      <c r="BM110" s="112"/>
      <c r="BN110" s="112"/>
      <c r="BO110" s="112"/>
      <c r="BP110" s="112"/>
      <c r="BQ110" s="112"/>
      <c r="BR110" s="112"/>
      <c r="BS110" s="112"/>
      <c r="BT110" s="112"/>
      <c r="BU110" s="112"/>
      <c r="BV110" s="112"/>
      <c r="BW110" s="112"/>
      <c r="BX110" s="112"/>
      <c r="BY110" s="112"/>
      <c r="BZ110" s="112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  <c r="CN110" s="112"/>
      <c r="CO110" s="112"/>
      <c r="CP110" s="112"/>
      <c r="CQ110" s="112"/>
      <c r="CR110" s="112"/>
      <c r="CS110" s="112"/>
      <c r="CT110" s="112"/>
      <c r="CU110" s="112"/>
      <c r="CV110" s="112"/>
      <c r="CW110" s="112"/>
    </row>
    <row r="111" spans="1:101" s="14" customFormat="1" ht="13.15" hidden="1" customHeight="1" x14ac:dyDescent="0.2">
      <c r="A111" s="64" t="s">
        <v>158</v>
      </c>
      <c r="B111" s="65" t="str">
        <f>B17</f>
        <v>1/1/25 - 12/31/25</v>
      </c>
      <c r="C111" s="66" t="s">
        <v>11</v>
      </c>
      <c r="D111" s="165"/>
      <c r="E111" s="158">
        <f>E45</f>
        <v>0</v>
      </c>
      <c r="F111" s="152">
        <f>+F45</f>
        <v>0</v>
      </c>
      <c r="G111" s="158">
        <f>E111-F111</f>
        <v>0</v>
      </c>
      <c r="H111" s="264"/>
      <c r="I111" s="264"/>
      <c r="K111" s="165">
        <v>9</v>
      </c>
      <c r="L111" s="165">
        <v>8</v>
      </c>
      <c r="M111" s="165">
        <v>9</v>
      </c>
      <c r="N111" s="165">
        <v>9</v>
      </c>
      <c r="O111" s="165">
        <v>8</v>
      </c>
      <c r="P111" s="165">
        <v>9</v>
      </c>
      <c r="Q111" s="165">
        <v>9</v>
      </c>
      <c r="R111" s="165">
        <v>9</v>
      </c>
      <c r="S111" s="165">
        <v>9</v>
      </c>
      <c r="T111" s="165">
        <v>8</v>
      </c>
      <c r="U111" s="165">
        <v>8</v>
      </c>
      <c r="V111" s="165">
        <v>8</v>
      </c>
      <c r="W111" s="165">
        <v>8</v>
      </c>
      <c r="X111" s="165">
        <v>8</v>
      </c>
      <c r="Y111" s="165">
        <v>8</v>
      </c>
      <c r="Z111" s="165">
        <v>8</v>
      </c>
      <c r="AA111" s="165">
        <v>8</v>
      </c>
      <c r="AB111" s="165">
        <v>8</v>
      </c>
      <c r="AC111" s="165">
        <v>8</v>
      </c>
      <c r="AD111" s="165">
        <v>8</v>
      </c>
      <c r="AE111" s="165">
        <v>8</v>
      </c>
      <c r="AF111" s="165">
        <v>8</v>
      </c>
      <c r="AG111" s="165">
        <v>8</v>
      </c>
      <c r="AH111" s="165">
        <v>8</v>
      </c>
      <c r="AI111" s="165">
        <v>6</v>
      </c>
      <c r="AJ111" s="165">
        <v>6</v>
      </c>
      <c r="AK111" s="165">
        <v>6</v>
      </c>
      <c r="AL111" s="165">
        <v>6</v>
      </c>
      <c r="AM111" s="165">
        <v>6</v>
      </c>
      <c r="AN111" s="165">
        <v>7</v>
      </c>
      <c r="AO111" s="165">
        <v>6</v>
      </c>
      <c r="AP111" s="165">
        <v>6</v>
      </c>
      <c r="AQ111" s="165">
        <v>7</v>
      </c>
      <c r="AR111" s="165">
        <v>6</v>
      </c>
      <c r="AS111" s="165">
        <v>6</v>
      </c>
      <c r="AT111" s="165">
        <v>6</v>
      </c>
      <c r="AU111" s="165"/>
      <c r="AV111" s="165"/>
      <c r="AW111" s="165"/>
      <c r="AX111" s="165"/>
      <c r="AY111" s="165"/>
      <c r="AZ111" s="165"/>
      <c r="BA111" s="165"/>
      <c r="BB111" s="165"/>
      <c r="BC111" s="165"/>
      <c r="BD111" s="165"/>
      <c r="BE111" s="165"/>
      <c r="BF111" s="165"/>
      <c r="BG111" s="165"/>
      <c r="BH111" s="165"/>
      <c r="BI111" s="165"/>
      <c r="BJ111" s="165"/>
      <c r="BK111" s="165"/>
      <c r="BL111" s="165"/>
      <c r="BM111" s="165"/>
      <c r="BN111" s="165"/>
      <c r="BO111" s="165"/>
      <c r="BP111" s="165"/>
      <c r="BQ111" s="240"/>
      <c r="BR111" s="165"/>
      <c r="BS111" s="165"/>
      <c r="BT111" s="165"/>
      <c r="BU111" s="165"/>
      <c r="BV111" s="165"/>
      <c r="BW111" s="165"/>
      <c r="BX111" s="165"/>
      <c r="BY111" s="165"/>
      <c r="BZ111" s="165"/>
      <c r="CA111" s="165"/>
      <c r="CB111" s="165"/>
      <c r="CC111" s="165"/>
      <c r="CD111" s="165"/>
      <c r="CE111" s="165"/>
      <c r="CF111" s="165"/>
      <c r="CG111" s="165"/>
      <c r="CH111" s="165"/>
      <c r="CI111" s="165"/>
      <c r="CJ111" s="165"/>
      <c r="CK111" s="165"/>
      <c r="CL111" s="165"/>
      <c r="CM111" s="165"/>
      <c r="CN111" s="165"/>
      <c r="CO111" s="165"/>
      <c r="CP111" s="165"/>
      <c r="CQ111" s="165"/>
      <c r="CR111" s="323"/>
      <c r="CS111" s="165"/>
      <c r="CT111" s="165"/>
      <c r="CU111" s="165"/>
      <c r="CV111" s="165"/>
      <c r="CW111" s="165"/>
    </row>
    <row r="112" spans="1:101" s="14" customFormat="1" ht="13.15" hidden="1" customHeight="1" x14ac:dyDescent="0.2">
      <c r="A112" s="22"/>
      <c r="B112" s="15"/>
      <c r="C112" s="66" t="s">
        <v>18</v>
      </c>
      <c r="D112" s="165"/>
      <c r="E112" s="158">
        <f>E46</f>
        <v>0</v>
      </c>
      <c r="F112" s="152">
        <f>+F46</f>
        <v>0</v>
      </c>
      <c r="G112" s="152">
        <f>E112-F112</f>
        <v>0</v>
      </c>
      <c r="H112" s="27"/>
      <c r="I112" s="27"/>
      <c r="K112" s="165">
        <v>2</v>
      </c>
      <c r="L112" s="165">
        <v>2</v>
      </c>
      <c r="M112" s="165">
        <v>1</v>
      </c>
      <c r="N112" s="165">
        <v>1</v>
      </c>
      <c r="O112" s="165">
        <v>1</v>
      </c>
      <c r="P112" s="165">
        <v>1</v>
      </c>
      <c r="Q112" s="165">
        <v>1</v>
      </c>
      <c r="R112" s="165">
        <v>1</v>
      </c>
      <c r="S112" s="165">
        <v>1</v>
      </c>
      <c r="T112" s="165">
        <v>1</v>
      </c>
      <c r="U112" s="165">
        <v>1</v>
      </c>
      <c r="V112" s="165">
        <v>1</v>
      </c>
      <c r="W112" s="165">
        <v>1</v>
      </c>
      <c r="X112" s="165">
        <v>1</v>
      </c>
      <c r="Y112" s="165">
        <v>1</v>
      </c>
      <c r="Z112" s="165">
        <v>1</v>
      </c>
      <c r="AA112" s="165">
        <v>1</v>
      </c>
      <c r="AB112" s="165">
        <v>1</v>
      </c>
      <c r="AC112" s="165">
        <v>1</v>
      </c>
      <c r="AD112" s="165">
        <v>1</v>
      </c>
      <c r="AE112" s="165">
        <v>1</v>
      </c>
      <c r="AF112" s="165">
        <v>1</v>
      </c>
      <c r="AG112" s="165">
        <v>1</v>
      </c>
      <c r="AH112" s="165">
        <v>1</v>
      </c>
      <c r="AI112" s="165">
        <v>1</v>
      </c>
      <c r="AJ112" s="165">
        <v>1</v>
      </c>
      <c r="AK112" s="165">
        <v>1</v>
      </c>
      <c r="AL112" s="165">
        <v>1</v>
      </c>
      <c r="AM112" s="165">
        <v>1</v>
      </c>
      <c r="AN112" s="165">
        <v>1</v>
      </c>
      <c r="AO112" s="165">
        <v>1</v>
      </c>
      <c r="AP112" s="165">
        <v>1</v>
      </c>
      <c r="AQ112" s="165">
        <v>1</v>
      </c>
      <c r="AR112" s="165">
        <v>1</v>
      </c>
      <c r="AS112" s="165">
        <v>1</v>
      </c>
      <c r="AT112" s="165">
        <v>1</v>
      </c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240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323"/>
      <c r="CS112" s="165"/>
      <c r="CT112" s="165"/>
      <c r="CU112" s="165"/>
      <c r="CV112" s="165"/>
      <c r="CW112" s="165"/>
    </row>
    <row r="113" spans="1:101" s="14" customFormat="1" ht="13.15" hidden="1" customHeight="1" x14ac:dyDescent="0.2">
      <c r="A113" s="22"/>
      <c r="B113" s="15"/>
      <c r="C113" s="66" t="s">
        <v>20</v>
      </c>
      <c r="D113" s="165"/>
      <c r="E113" s="158">
        <f>E47</f>
        <v>0</v>
      </c>
      <c r="F113" s="152">
        <f>+F47</f>
        <v>0</v>
      </c>
      <c r="G113" s="152">
        <f>E113-F113</f>
        <v>0</v>
      </c>
      <c r="H113" s="27"/>
      <c r="I113" s="27"/>
      <c r="K113" s="165">
        <v>2</v>
      </c>
      <c r="L113" s="165">
        <v>1</v>
      </c>
      <c r="M113" s="165">
        <v>1</v>
      </c>
      <c r="N113" s="165">
        <v>1</v>
      </c>
      <c r="O113" s="165">
        <v>1</v>
      </c>
      <c r="P113" s="165">
        <v>1</v>
      </c>
      <c r="Q113" s="165">
        <v>1</v>
      </c>
      <c r="R113" s="165">
        <v>1</v>
      </c>
      <c r="S113" s="165">
        <v>1</v>
      </c>
      <c r="T113" s="165">
        <v>1</v>
      </c>
      <c r="U113" s="165">
        <v>1</v>
      </c>
      <c r="V113" s="165">
        <v>1</v>
      </c>
      <c r="W113" s="165">
        <v>1</v>
      </c>
      <c r="X113" s="165">
        <v>1</v>
      </c>
      <c r="Y113" s="165">
        <v>1</v>
      </c>
      <c r="Z113" s="165">
        <v>1</v>
      </c>
      <c r="AA113" s="165">
        <v>1</v>
      </c>
      <c r="AB113" s="165">
        <v>1</v>
      </c>
      <c r="AC113" s="165">
        <v>1</v>
      </c>
      <c r="AD113" s="165">
        <v>1</v>
      </c>
      <c r="AE113" s="165">
        <v>1</v>
      </c>
      <c r="AF113" s="165">
        <v>1</v>
      </c>
      <c r="AG113" s="165">
        <v>1</v>
      </c>
      <c r="AH113" s="165">
        <v>1</v>
      </c>
      <c r="AI113" s="165">
        <v>1</v>
      </c>
      <c r="AJ113" s="165">
        <v>1</v>
      </c>
      <c r="AK113" s="165">
        <v>1</v>
      </c>
      <c r="AL113" s="165">
        <v>1</v>
      </c>
      <c r="AM113" s="165">
        <v>1</v>
      </c>
      <c r="AN113" s="165">
        <v>1</v>
      </c>
      <c r="AO113" s="165">
        <v>1</v>
      </c>
      <c r="AP113" s="165">
        <v>1</v>
      </c>
      <c r="AQ113" s="165">
        <v>1</v>
      </c>
      <c r="AR113" s="165">
        <v>1</v>
      </c>
      <c r="AS113" s="165">
        <v>1</v>
      </c>
      <c r="AT113" s="165">
        <v>1</v>
      </c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240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323"/>
      <c r="CS113" s="165"/>
      <c r="CT113" s="165"/>
      <c r="CU113" s="165"/>
      <c r="CV113" s="165"/>
      <c r="CW113" s="165"/>
    </row>
    <row r="114" spans="1:101" s="14" customFormat="1" ht="13.15" hidden="1" customHeight="1" x14ac:dyDescent="0.2">
      <c r="A114" s="22"/>
      <c r="B114" s="15"/>
      <c r="C114" s="66" t="s">
        <v>21</v>
      </c>
      <c r="D114" s="165"/>
      <c r="E114" s="158">
        <f>E48</f>
        <v>0</v>
      </c>
      <c r="F114" s="152">
        <f>+F48</f>
        <v>0</v>
      </c>
      <c r="G114" s="152">
        <f>E114-F114</f>
        <v>0</v>
      </c>
      <c r="H114" s="27"/>
      <c r="I114" s="27"/>
      <c r="K114" s="165">
        <v>0</v>
      </c>
      <c r="L114" s="165">
        <v>1</v>
      </c>
      <c r="M114" s="165">
        <v>1</v>
      </c>
      <c r="N114" s="165">
        <v>1</v>
      </c>
      <c r="O114" s="165">
        <v>1</v>
      </c>
      <c r="P114" s="165">
        <v>1</v>
      </c>
      <c r="Q114" s="165">
        <v>1</v>
      </c>
      <c r="R114" s="165">
        <v>1</v>
      </c>
      <c r="S114" s="165">
        <v>1</v>
      </c>
      <c r="T114" s="165">
        <v>1</v>
      </c>
      <c r="U114" s="165">
        <v>1</v>
      </c>
      <c r="V114" s="165">
        <v>1</v>
      </c>
      <c r="W114" s="165">
        <v>1</v>
      </c>
      <c r="X114" s="165">
        <v>1</v>
      </c>
      <c r="Y114" s="165">
        <v>1</v>
      </c>
      <c r="Z114" s="165">
        <v>1</v>
      </c>
      <c r="AA114" s="165">
        <v>1</v>
      </c>
      <c r="AB114" s="165">
        <v>1</v>
      </c>
      <c r="AC114" s="165">
        <v>1</v>
      </c>
      <c r="AD114" s="165">
        <v>1</v>
      </c>
      <c r="AE114" s="165">
        <v>1</v>
      </c>
      <c r="AF114" s="165">
        <v>1</v>
      </c>
      <c r="AG114" s="165">
        <v>1</v>
      </c>
      <c r="AH114" s="165">
        <v>1</v>
      </c>
      <c r="AI114" s="165">
        <v>1</v>
      </c>
      <c r="AJ114" s="165">
        <v>1</v>
      </c>
      <c r="AK114" s="165">
        <v>1</v>
      </c>
      <c r="AL114" s="165">
        <v>1</v>
      </c>
      <c r="AM114" s="165">
        <v>1</v>
      </c>
      <c r="AN114" s="165">
        <v>1</v>
      </c>
      <c r="AO114" s="165">
        <v>1</v>
      </c>
      <c r="AP114" s="165">
        <v>1</v>
      </c>
      <c r="AQ114" s="165">
        <v>1</v>
      </c>
      <c r="AR114" s="165">
        <v>1</v>
      </c>
      <c r="AS114" s="165">
        <v>1</v>
      </c>
      <c r="AT114" s="165">
        <v>1</v>
      </c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240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323"/>
      <c r="CS114" s="165"/>
      <c r="CT114" s="165"/>
      <c r="CU114" s="165"/>
      <c r="CV114" s="165"/>
      <c r="CW114" s="165"/>
    </row>
    <row r="115" spans="1:101" s="14" customFormat="1" ht="13.15" hidden="1" customHeight="1" x14ac:dyDescent="0.2">
      <c r="A115" s="22"/>
      <c r="B115" s="15"/>
      <c r="C115" s="66" t="s">
        <v>12</v>
      </c>
      <c r="D115" s="166"/>
      <c r="E115" s="159">
        <f>E49</f>
        <v>0</v>
      </c>
      <c r="F115" s="153">
        <f>+F49</f>
        <v>0</v>
      </c>
      <c r="G115" s="153">
        <f>E115-F115</f>
        <v>0</v>
      </c>
      <c r="H115" s="134"/>
      <c r="I115" s="134"/>
      <c r="K115" s="166">
        <v>3</v>
      </c>
      <c r="L115" s="166">
        <v>3</v>
      </c>
      <c r="M115" s="166">
        <v>4</v>
      </c>
      <c r="N115" s="166">
        <v>4</v>
      </c>
      <c r="O115" s="166">
        <v>4</v>
      </c>
      <c r="P115" s="166">
        <v>4</v>
      </c>
      <c r="Q115" s="166">
        <v>5</v>
      </c>
      <c r="R115" s="166">
        <v>5</v>
      </c>
      <c r="S115" s="166">
        <v>5</v>
      </c>
      <c r="T115" s="166">
        <v>5</v>
      </c>
      <c r="U115" s="166">
        <v>5</v>
      </c>
      <c r="V115" s="166">
        <v>5</v>
      </c>
      <c r="W115" s="166">
        <v>5</v>
      </c>
      <c r="X115" s="166">
        <v>5</v>
      </c>
      <c r="Y115" s="166">
        <v>5</v>
      </c>
      <c r="Z115" s="166">
        <v>5</v>
      </c>
      <c r="AA115" s="166">
        <v>5</v>
      </c>
      <c r="AB115" s="166">
        <v>5</v>
      </c>
      <c r="AC115" s="166">
        <v>5</v>
      </c>
      <c r="AD115" s="166">
        <v>5</v>
      </c>
      <c r="AE115" s="166">
        <v>5</v>
      </c>
      <c r="AF115" s="166">
        <v>5</v>
      </c>
      <c r="AG115" s="166">
        <v>5</v>
      </c>
      <c r="AH115" s="166">
        <v>5</v>
      </c>
      <c r="AI115" s="166">
        <v>3</v>
      </c>
      <c r="AJ115" s="166">
        <v>3</v>
      </c>
      <c r="AK115" s="166">
        <v>3</v>
      </c>
      <c r="AL115" s="166">
        <v>3</v>
      </c>
      <c r="AM115" s="166">
        <v>3</v>
      </c>
      <c r="AN115" s="166">
        <v>3</v>
      </c>
      <c r="AO115" s="166">
        <v>3</v>
      </c>
      <c r="AP115" s="166">
        <v>3</v>
      </c>
      <c r="AQ115" s="166">
        <v>3</v>
      </c>
      <c r="AR115" s="166">
        <v>3</v>
      </c>
      <c r="AS115" s="166">
        <v>3</v>
      </c>
      <c r="AT115" s="166">
        <v>3</v>
      </c>
      <c r="AU115" s="166"/>
      <c r="AV115" s="166"/>
      <c r="AW115" s="166"/>
      <c r="AX115" s="166"/>
      <c r="AY115" s="166"/>
      <c r="AZ115" s="166"/>
      <c r="BA115" s="166"/>
      <c r="BB115" s="166"/>
      <c r="BC115" s="166"/>
      <c r="BD115" s="166"/>
      <c r="BE115" s="166"/>
      <c r="BF115" s="166"/>
      <c r="BG115" s="166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241"/>
      <c r="BR115" s="166"/>
      <c r="BS115" s="166"/>
      <c r="BT115" s="166"/>
      <c r="BU115" s="166"/>
      <c r="BV115" s="166"/>
      <c r="BW115" s="166"/>
      <c r="BX115" s="166"/>
      <c r="BY115" s="166"/>
      <c r="BZ115" s="166"/>
      <c r="CA115" s="166"/>
      <c r="CB115" s="166"/>
      <c r="CC115" s="166"/>
      <c r="CD115" s="166"/>
      <c r="CE115" s="166"/>
      <c r="CF115" s="166"/>
      <c r="CG115" s="166"/>
      <c r="CH115" s="166"/>
      <c r="CI115" s="166"/>
      <c r="CJ115" s="166"/>
      <c r="CK115" s="166"/>
      <c r="CL115" s="166"/>
      <c r="CM115" s="166"/>
      <c r="CN115" s="166"/>
      <c r="CO115" s="166"/>
      <c r="CP115" s="166"/>
      <c r="CQ115" s="166"/>
      <c r="CR115" s="324"/>
      <c r="CS115" s="166"/>
      <c r="CT115" s="166"/>
      <c r="CU115" s="166"/>
      <c r="CV115" s="166"/>
      <c r="CW115" s="166"/>
    </row>
    <row r="116" spans="1:101" s="14" customFormat="1" ht="13.15" hidden="1" customHeight="1" x14ac:dyDescent="0.25">
      <c r="A116" s="20"/>
      <c r="B116" s="15"/>
      <c r="C116" s="69" t="s">
        <v>7</v>
      </c>
      <c r="D116" s="67">
        <f>SUM(D111:D115)</f>
        <v>0</v>
      </c>
      <c r="E116" s="70">
        <f>SUMPRODUCT(E111:E115,$D111:$D115)</f>
        <v>0</v>
      </c>
      <c r="F116" s="70">
        <f>SUMPRODUCT(F111:F115,$D111:$D115)</f>
        <v>0</v>
      </c>
      <c r="G116" s="70">
        <f>SUMPRODUCT(G111:G115,$D111:$D115)</f>
        <v>0</v>
      </c>
      <c r="H116" s="34"/>
      <c r="I116" s="34"/>
      <c r="K116" s="67">
        <f t="shared" ref="K116:P116" si="206">SUM(K111:K115)</f>
        <v>16</v>
      </c>
      <c r="L116" s="67">
        <f t="shared" si="206"/>
        <v>15</v>
      </c>
      <c r="M116" s="67">
        <f t="shared" si="206"/>
        <v>16</v>
      </c>
      <c r="N116" s="67">
        <f t="shared" si="206"/>
        <v>16</v>
      </c>
      <c r="O116" s="67">
        <f t="shared" si="206"/>
        <v>15</v>
      </c>
      <c r="P116" s="67">
        <f t="shared" si="206"/>
        <v>16</v>
      </c>
      <c r="Q116" s="67">
        <f t="shared" ref="Q116:V116" si="207">SUM(Q111:Q115)</f>
        <v>17</v>
      </c>
      <c r="R116" s="67">
        <f t="shared" si="207"/>
        <v>17</v>
      </c>
      <c r="S116" s="67">
        <f t="shared" si="207"/>
        <v>17</v>
      </c>
      <c r="T116" s="67">
        <f t="shared" si="207"/>
        <v>16</v>
      </c>
      <c r="U116" s="67">
        <f t="shared" si="207"/>
        <v>16</v>
      </c>
      <c r="V116" s="67">
        <f t="shared" si="207"/>
        <v>16</v>
      </c>
      <c r="W116" s="67">
        <f t="shared" ref="W116:AB116" si="208">SUM(W111:W115)</f>
        <v>16</v>
      </c>
      <c r="X116" s="67">
        <f t="shared" si="208"/>
        <v>16</v>
      </c>
      <c r="Y116" s="67">
        <f t="shared" si="208"/>
        <v>16</v>
      </c>
      <c r="Z116" s="67">
        <f t="shared" si="208"/>
        <v>16</v>
      </c>
      <c r="AA116" s="67">
        <f t="shared" si="208"/>
        <v>16</v>
      </c>
      <c r="AB116" s="67">
        <f t="shared" si="208"/>
        <v>16</v>
      </c>
      <c r="AC116" s="67">
        <f t="shared" ref="AC116:AH116" si="209">SUM(AC111:AC115)</f>
        <v>16</v>
      </c>
      <c r="AD116" s="67">
        <f t="shared" si="209"/>
        <v>16</v>
      </c>
      <c r="AE116" s="67">
        <f t="shared" si="209"/>
        <v>16</v>
      </c>
      <c r="AF116" s="67">
        <f t="shared" si="209"/>
        <v>16</v>
      </c>
      <c r="AG116" s="67">
        <f t="shared" si="209"/>
        <v>16</v>
      </c>
      <c r="AH116" s="67">
        <f t="shared" si="209"/>
        <v>16</v>
      </c>
      <c r="AI116" s="67">
        <f t="shared" ref="AI116:AN116" si="210">SUM(AI111:AI115)</f>
        <v>12</v>
      </c>
      <c r="AJ116" s="67">
        <f t="shared" si="210"/>
        <v>12</v>
      </c>
      <c r="AK116" s="67">
        <f t="shared" si="210"/>
        <v>12</v>
      </c>
      <c r="AL116" s="67">
        <f t="shared" si="210"/>
        <v>12</v>
      </c>
      <c r="AM116" s="67">
        <f t="shared" si="210"/>
        <v>12</v>
      </c>
      <c r="AN116" s="67">
        <f t="shared" si="210"/>
        <v>13</v>
      </c>
      <c r="AO116" s="67">
        <f t="shared" ref="AO116:AU116" si="211">SUM(AO111:AO115)</f>
        <v>12</v>
      </c>
      <c r="AP116" s="67">
        <f t="shared" si="211"/>
        <v>12</v>
      </c>
      <c r="AQ116" s="67">
        <f t="shared" si="211"/>
        <v>13</v>
      </c>
      <c r="AR116" s="67">
        <f t="shared" si="211"/>
        <v>12</v>
      </c>
      <c r="AS116" s="67">
        <f t="shared" si="211"/>
        <v>12</v>
      </c>
      <c r="AT116" s="67">
        <f t="shared" si="211"/>
        <v>12</v>
      </c>
      <c r="AU116" s="67">
        <f t="shared" si="211"/>
        <v>0</v>
      </c>
      <c r="AV116" s="67">
        <f t="shared" ref="AV116:BA116" si="212">SUM(AV111:AV115)</f>
        <v>0</v>
      </c>
      <c r="AW116" s="67">
        <f t="shared" si="212"/>
        <v>0</v>
      </c>
      <c r="AX116" s="67">
        <f t="shared" si="212"/>
        <v>0</v>
      </c>
      <c r="AY116" s="67">
        <f t="shared" si="212"/>
        <v>0</v>
      </c>
      <c r="AZ116" s="67">
        <f t="shared" si="212"/>
        <v>0</v>
      </c>
      <c r="BA116" s="67">
        <f t="shared" si="212"/>
        <v>0</v>
      </c>
      <c r="BB116" s="67">
        <f t="shared" ref="BB116:BG116" si="213">SUM(BB111:BB115)</f>
        <v>0</v>
      </c>
      <c r="BC116" s="67">
        <f t="shared" si="213"/>
        <v>0</v>
      </c>
      <c r="BD116" s="67">
        <f t="shared" si="213"/>
        <v>0</v>
      </c>
      <c r="BE116" s="67">
        <f t="shared" si="213"/>
        <v>0</v>
      </c>
      <c r="BF116" s="67">
        <f t="shared" si="213"/>
        <v>0</v>
      </c>
      <c r="BG116" s="67">
        <f t="shared" si="213"/>
        <v>0</v>
      </c>
      <c r="BH116" s="67">
        <f t="shared" ref="BH116:BM116" si="214">SUM(BH111:BH115)</f>
        <v>0</v>
      </c>
      <c r="BI116" s="67">
        <f t="shared" si="214"/>
        <v>0</v>
      </c>
      <c r="BJ116" s="67">
        <f t="shared" si="214"/>
        <v>0</v>
      </c>
      <c r="BK116" s="67">
        <f t="shared" si="214"/>
        <v>0</v>
      </c>
      <c r="BL116" s="67">
        <f t="shared" si="214"/>
        <v>0</v>
      </c>
      <c r="BM116" s="67">
        <f t="shared" si="214"/>
        <v>0</v>
      </c>
      <c r="BN116" s="67">
        <f t="shared" ref="BN116:BS116" si="215">SUM(BN111:BN115)</f>
        <v>0</v>
      </c>
      <c r="BO116" s="67">
        <f t="shared" si="215"/>
        <v>0</v>
      </c>
      <c r="BP116" s="67">
        <f t="shared" si="215"/>
        <v>0</v>
      </c>
      <c r="BQ116" s="94">
        <f t="shared" si="215"/>
        <v>0</v>
      </c>
      <c r="BR116" s="67">
        <f t="shared" si="215"/>
        <v>0</v>
      </c>
      <c r="BS116" s="67">
        <f t="shared" si="215"/>
        <v>0</v>
      </c>
      <c r="BT116" s="67">
        <f t="shared" ref="BT116:BY116" si="216">SUM(BT111:BT115)</f>
        <v>0</v>
      </c>
      <c r="BU116" s="67">
        <f t="shared" si="216"/>
        <v>0</v>
      </c>
      <c r="BV116" s="67">
        <f t="shared" si="216"/>
        <v>0</v>
      </c>
      <c r="BW116" s="67">
        <f t="shared" si="216"/>
        <v>0</v>
      </c>
      <c r="BX116" s="67">
        <f t="shared" si="216"/>
        <v>0</v>
      </c>
      <c r="BY116" s="67">
        <f t="shared" si="216"/>
        <v>0</v>
      </c>
      <c r="BZ116" s="67">
        <f t="shared" ref="BZ116:CE116" si="217">SUM(BZ111:BZ115)</f>
        <v>0</v>
      </c>
      <c r="CA116" s="67">
        <f t="shared" si="217"/>
        <v>0</v>
      </c>
      <c r="CB116" s="67">
        <f t="shared" si="217"/>
        <v>0</v>
      </c>
      <c r="CC116" s="67">
        <f t="shared" si="217"/>
        <v>0</v>
      </c>
      <c r="CD116" s="67">
        <f t="shared" si="217"/>
        <v>0</v>
      </c>
      <c r="CE116" s="67">
        <f t="shared" si="217"/>
        <v>0</v>
      </c>
      <c r="CF116" s="67">
        <f t="shared" ref="CF116:CK116" si="218">SUM(CF111:CF115)</f>
        <v>0</v>
      </c>
      <c r="CG116" s="67">
        <f t="shared" si="218"/>
        <v>0</v>
      </c>
      <c r="CH116" s="67">
        <f t="shared" si="218"/>
        <v>0</v>
      </c>
      <c r="CI116" s="67">
        <f t="shared" si="218"/>
        <v>0</v>
      </c>
      <c r="CJ116" s="67">
        <f t="shared" si="218"/>
        <v>0</v>
      </c>
      <c r="CK116" s="67">
        <f t="shared" si="218"/>
        <v>0</v>
      </c>
      <c r="CL116" s="67">
        <f t="shared" ref="CL116:CQ116" si="219">SUM(CL111:CL115)</f>
        <v>0</v>
      </c>
      <c r="CM116" s="67">
        <f t="shared" si="219"/>
        <v>0</v>
      </c>
      <c r="CN116" s="67">
        <f t="shared" si="219"/>
        <v>0</v>
      </c>
      <c r="CO116" s="67">
        <f t="shared" si="219"/>
        <v>0</v>
      </c>
      <c r="CP116" s="67">
        <f t="shared" si="219"/>
        <v>0</v>
      </c>
      <c r="CQ116" s="67">
        <f t="shared" si="219"/>
        <v>0</v>
      </c>
      <c r="CR116" s="94">
        <v>0</v>
      </c>
      <c r="CS116" s="67">
        <f>SUM(CS111:CS115)</f>
        <v>0</v>
      </c>
      <c r="CT116" s="67">
        <f>SUM(CT111:CT115)</f>
        <v>0</v>
      </c>
      <c r="CU116" s="67">
        <f>SUM(CU111:CU115)</f>
        <v>0</v>
      </c>
      <c r="CV116" s="67">
        <f>SUM(CV111:CV115)</f>
        <v>0</v>
      </c>
      <c r="CW116" s="67">
        <f>SUM(CW111:CW115)</f>
        <v>0</v>
      </c>
    </row>
    <row r="117" spans="1:101" s="14" customFormat="1" ht="13.15" hidden="1" customHeight="1" x14ac:dyDescent="0.25">
      <c r="A117" s="20"/>
      <c r="B117" s="15"/>
      <c r="C117" s="12"/>
      <c r="D117" s="112"/>
      <c r="E117" s="21"/>
      <c r="F117" s="21"/>
      <c r="G117" s="21"/>
      <c r="H117" s="135"/>
      <c r="I117" s="135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  <c r="BT117" s="112"/>
      <c r="BU117" s="112"/>
      <c r="BV117" s="112"/>
      <c r="BW117" s="112"/>
      <c r="BX117" s="112"/>
      <c r="BY117" s="112"/>
      <c r="BZ117" s="112"/>
      <c r="CA117" s="112"/>
      <c r="CB117" s="112"/>
      <c r="CC117" s="112"/>
      <c r="CD117" s="112"/>
      <c r="CE117" s="112"/>
      <c r="CF117" s="112"/>
      <c r="CG117" s="112"/>
      <c r="CH117" s="112"/>
      <c r="CI117" s="112"/>
      <c r="CJ117" s="112"/>
      <c r="CK117" s="112"/>
      <c r="CL117" s="112"/>
      <c r="CM117" s="112"/>
      <c r="CN117" s="112"/>
      <c r="CO117" s="112"/>
      <c r="CP117" s="112"/>
      <c r="CQ117" s="112"/>
      <c r="CR117" s="112"/>
      <c r="CS117" s="112"/>
      <c r="CT117" s="112"/>
      <c r="CU117" s="112"/>
      <c r="CV117" s="112"/>
      <c r="CW117" s="112"/>
    </row>
    <row r="118" spans="1:101" s="14" customFormat="1" ht="13.15" hidden="1" customHeight="1" x14ac:dyDescent="0.2">
      <c r="A118" s="64" t="s">
        <v>159</v>
      </c>
      <c r="B118" s="65" t="str">
        <f>B17</f>
        <v>1/1/25 - 12/31/25</v>
      </c>
      <c r="C118" s="66" t="s">
        <v>11</v>
      </c>
      <c r="D118" s="165"/>
      <c r="E118" s="158">
        <f>E52</f>
        <v>0</v>
      </c>
      <c r="F118" s="152">
        <f>+F52</f>
        <v>0</v>
      </c>
      <c r="G118" s="158">
        <f>E118-F118</f>
        <v>0</v>
      </c>
      <c r="H118" s="264"/>
      <c r="I118" s="264"/>
      <c r="K118" s="165">
        <v>2</v>
      </c>
      <c r="L118" s="165">
        <v>2</v>
      </c>
      <c r="M118" s="165">
        <v>2</v>
      </c>
      <c r="N118" s="165">
        <v>2</v>
      </c>
      <c r="O118" s="165">
        <v>2</v>
      </c>
      <c r="P118" s="165">
        <v>2</v>
      </c>
      <c r="Q118" s="165">
        <v>3</v>
      </c>
      <c r="R118" s="165">
        <v>3</v>
      </c>
      <c r="S118" s="165">
        <v>3</v>
      </c>
      <c r="T118" s="165">
        <v>3</v>
      </c>
      <c r="U118" s="165">
        <v>3</v>
      </c>
      <c r="V118" s="165">
        <v>3</v>
      </c>
      <c r="W118" s="165">
        <v>3</v>
      </c>
      <c r="X118" s="165">
        <v>3</v>
      </c>
      <c r="Y118" s="165">
        <v>3</v>
      </c>
      <c r="Z118" s="165">
        <v>3</v>
      </c>
      <c r="AA118" s="165">
        <v>3</v>
      </c>
      <c r="AB118" s="165">
        <v>3</v>
      </c>
      <c r="AC118" s="165">
        <v>3</v>
      </c>
      <c r="AD118" s="165">
        <v>3</v>
      </c>
      <c r="AE118" s="165">
        <v>3</v>
      </c>
      <c r="AF118" s="165">
        <v>3</v>
      </c>
      <c r="AG118" s="165">
        <v>2</v>
      </c>
      <c r="AH118" s="165">
        <v>2</v>
      </c>
      <c r="AI118" s="165">
        <v>2</v>
      </c>
      <c r="AJ118" s="165">
        <v>2</v>
      </c>
      <c r="AK118" s="165">
        <v>2</v>
      </c>
      <c r="AL118" s="165">
        <v>2</v>
      </c>
      <c r="AM118" s="165">
        <v>2</v>
      </c>
      <c r="AN118" s="165">
        <v>2</v>
      </c>
      <c r="AO118" s="165">
        <v>2</v>
      </c>
      <c r="AP118" s="165">
        <v>2</v>
      </c>
      <c r="AQ118" s="165">
        <v>2</v>
      </c>
      <c r="AR118" s="165">
        <v>2</v>
      </c>
      <c r="AS118" s="165">
        <v>2</v>
      </c>
      <c r="AT118" s="165">
        <v>2</v>
      </c>
      <c r="AU118" s="165"/>
      <c r="AV118" s="165"/>
      <c r="AW118" s="165"/>
      <c r="AX118" s="165"/>
      <c r="AY118" s="165"/>
      <c r="AZ118" s="165"/>
      <c r="BA118" s="165"/>
      <c r="BB118" s="165"/>
      <c r="BC118" s="165"/>
      <c r="BD118" s="165"/>
      <c r="BE118" s="165"/>
      <c r="BF118" s="165"/>
      <c r="BG118" s="165"/>
      <c r="BH118" s="165"/>
      <c r="BI118" s="165"/>
      <c r="BJ118" s="165"/>
      <c r="BK118" s="165"/>
      <c r="BL118" s="165"/>
      <c r="BM118" s="165"/>
      <c r="BN118" s="165"/>
      <c r="BO118" s="165"/>
      <c r="BP118" s="165"/>
      <c r="BQ118" s="240"/>
      <c r="BR118" s="165"/>
      <c r="BS118" s="165"/>
      <c r="BT118" s="165"/>
      <c r="BU118" s="165"/>
      <c r="BV118" s="165"/>
      <c r="BW118" s="165"/>
      <c r="BX118" s="165"/>
      <c r="BY118" s="165"/>
      <c r="BZ118" s="165"/>
      <c r="CA118" s="165"/>
      <c r="CB118" s="165"/>
      <c r="CC118" s="165"/>
      <c r="CD118" s="165"/>
      <c r="CE118" s="165"/>
      <c r="CF118" s="165"/>
      <c r="CG118" s="165"/>
      <c r="CH118" s="165"/>
      <c r="CI118" s="165"/>
      <c r="CJ118" s="165"/>
      <c r="CK118" s="165"/>
      <c r="CL118" s="165"/>
      <c r="CM118" s="165"/>
      <c r="CN118" s="165"/>
      <c r="CO118" s="165"/>
      <c r="CP118" s="165"/>
      <c r="CQ118" s="165"/>
      <c r="CR118" s="323"/>
      <c r="CS118" s="165"/>
      <c r="CT118" s="165"/>
      <c r="CU118" s="165"/>
      <c r="CV118" s="165"/>
      <c r="CW118" s="165"/>
    </row>
    <row r="119" spans="1:101" s="14" customFormat="1" ht="13.15" hidden="1" customHeight="1" x14ac:dyDescent="0.2">
      <c r="A119" s="22"/>
      <c r="B119" s="15"/>
      <c r="C119" s="66" t="s">
        <v>18</v>
      </c>
      <c r="D119" s="165"/>
      <c r="E119" s="158">
        <f>E53</f>
        <v>0</v>
      </c>
      <c r="F119" s="152">
        <f>+F53</f>
        <v>0</v>
      </c>
      <c r="G119" s="152">
        <f>E119-F119</f>
        <v>0</v>
      </c>
      <c r="H119" s="27"/>
      <c r="I119" s="27"/>
      <c r="K119" s="165">
        <v>2</v>
      </c>
      <c r="L119" s="165">
        <v>2</v>
      </c>
      <c r="M119" s="165">
        <v>2</v>
      </c>
      <c r="N119" s="165">
        <v>2</v>
      </c>
      <c r="O119" s="165">
        <v>2</v>
      </c>
      <c r="P119" s="165">
        <v>2</v>
      </c>
      <c r="Q119" s="165">
        <v>2</v>
      </c>
      <c r="R119" s="165">
        <v>2</v>
      </c>
      <c r="S119" s="165">
        <v>1</v>
      </c>
      <c r="T119" s="165">
        <v>1</v>
      </c>
      <c r="U119" s="165">
        <v>1</v>
      </c>
      <c r="V119" s="165">
        <v>1</v>
      </c>
      <c r="W119" s="165">
        <v>0</v>
      </c>
      <c r="X119" s="165">
        <v>0</v>
      </c>
      <c r="Y119" s="165">
        <v>0</v>
      </c>
      <c r="Z119" s="165">
        <v>0</v>
      </c>
      <c r="AA119" s="165">
        <v>0</v>
      </c>
      <c r="AB119" s="165">
        <v>0</v>
      </c>
      <c r="AC119" s="165">
        <v>0</v>
      </c>
      <c r="AD119" s="165">
        <v>0</v>
      </c>
      <c r="AE119" s="165">
        <v>0</v>
      </c>
      <c r="AF119" s="165">
        <v>0</v>
      </c>
      <c r="AG119" s="165">
        <v>0</v>
      </c>
      <c r="AH119" s="165">
        <v>0</v>
      </c>
      <c r="AI119" s="165">
        <v>0</v>
      </c>
      <c r="AJ119" s="165">
        <v>0</v>
      </c>
      <c r="AK119" s="165">
        <v>0</v>
      </c>
      <c r="AL119" s="165">
        <v>0</v>
      </c>
      <c r="AM119" s="165">
        <v>0</v>
      </c>
      <c r="AN119" s="165">
        <v>0</v>
      </c>
      <c r="AO119" s="165">
        <v>0</v>
      </c>
      <c r="AP119" s="165">
        <v>0</v>
      </c>
      <c r="AQ119" s="165">
        <v>0</v>
      </c>
      <c r="AR119" s="165">
        <v>0</v>
      </c>
      <c r="AS119" s="165">
        <v>0</v>
      </c>
      <c r="AT119" s="165">
        <v>0</v>
      </c>
      <c r="AU119" s="165"/>
      <c r="AV119" s="165"/>
      <c r="AW119" s="165"/>
      <c r="AX119" s="165"/>
      <c r="AY119" s="165"/>
      <c r="AZ119" s="165"/>
      <c r="BA119" s="165"/>
      <c r="BB119" s="165"/>
      <c r="BC119" s="165"/>
      <c r="BD119" s="165"/>
      <c r="BE119" s="165"/>
      <c r="BF119" s="165"/>
      <c r="BG119" s="165"/>
      <c r="BH119" s="165"/>
      <c r="BI119" s="165"/>
      <c r="BJ119" s="165"/>
      <c r="BK119" s="165"/>
      <c r="BL119" s="165"/>
      <c r="BM119" s="165"/>
      <c r="BN119" s="165"/>
      <c r="BO119" s="165"/>
      <c r="BP119" s="165"/>
      <c r="BQ119" s="240"/>
      <c r="BR119" s="165"/>
      <c r="BS119" s="165"/>
      <c r="BT119" s="165"/>
      <c r="BU119" s="165"/>
      <c r="BV119" s="165"/>
      <c r="BW119" s="165"/>
      <c r="BX119" s="165"/>
      <c r="BY119" s="165"/>
      <c r="BZ119" s="165"/>
      <c r="CA119" s="165"/>
      <c r="CB119" s="165"/>
      <c r="CC119" s="165"/>
      <c r="CD119" s="165"/>
      <c r="CE119" s="165"/>
      <c r="CF119" s="165"/>
      <c r="CG119" s="165"/>
      <c r="CH119" s="165"/>
      <c r="CI119" s="165"/>
      <c r="CJ119" s="165"/>
      <c r="CK119" s="165"/>
      <c r="CL119" s="165"/>
      <c r="CM119" s="165"/>
      <c r="CN119" s="165"/>
      <c r="CO119" s="165"/>
      <c r="CP119" s="165"/>
      <c r="CQ119" s="165"/>
      <c r="CR119" s="323"/>
      <c r="CS119" s="165"/>
      <c r="CT119" s="165"/>
      <c r="CU119" s="165"/>
      <c r="CV119" s="165"/>
      <c r="CW119" s="165"/>
    </row>
    <row r="120" spans="1:101" s="14" customFormat="1" ht="13.15" hidden="1" customHeight="1" x14ac:dyDescent="0.2">
      <c r="A120" s="22"/>
      <c r="B120" s="15"/>
      <c r="C120" s="66" t="s">
        <v>20</v>
      </c>
      <c r="D120" s="165"/>
      <c r="E120" s="158">
        <f>E54</f>
        <v>0</v>
      </c>
      <c r="F120" s="152">
        <f>+F54</f>
        <v>0</v>
      </c>
      <c r="G120" s="152">
        <f>E120-F120</f>
        <v>0</v>
      </c>
      <c r="H120" s="27"/>
      <c r="I120" s="27"/>
      <c r="K120" s="165">
        <v>0</v>
      </c>
      <c r="L120" s="165">
        <v>0</v>
      </c>
      <c r="M120" s="165">
        <v>0</v>
      </c>
      <c r="N120" s="165">
        <v>0</v>
      </c>
      <c r="O120" s="165">
        <v>0</v>
      </c>
      <c r="P120" s="165">
        <v>0</v>
      </c>
      <c r="Q120" s="165">
        <v>0</v>
      </c>
      <c r="R120" s="165">
        <v>0</v>
      </c>
      <c r="S120" s="165">
        <v>0</v>
      </c>
      <c r="T120" s="165">
        <v>0</v>
      </c>
      <c r="U120" s="165">
        <v>0</v>
      </c>
      <c r="V120" s="165">
        <v>0</v>
      </c>
      <c r="W120" s="165">
        <v>0</v>
      </c>
      <c r="X120" s="165">
        <v>0</v>
      </c>
      <c r="Y120" s="165">
        <v>0</v>
      </c>
      <c r="Z120" s="165">
        <v>0</v>
      </c>
      <c r="AA120" s="165">
        <v>0</v>
      </c>
      <c r="AB120" s="165">
        <v>0</v>
      </c>
      <c r="AC120" s="165">
        <v>0</v>
      </c>
      <c r="AD120" s="165">
        <v>0</v>
      </c>
      <c r="AE120" s="165">
        <v>0</v>
      </c>
      <c r="AF120" s="165">
        <v>0</v>
      </c>
      <c r="AG120" s="165">
        <v>1</v>
      </c>
      <c r="AH120" s="165">
        <v>1</v>
      </c>
      <c r="AI120" s="165">
        <v>1</v>
      </c>
      <c r="AJ120" s="165">
        <v>1</v>
      </c>
      <c r="AK120" s="165">
        <v>1</v>
      </c>
      <c r="AL120" s="165">
        <v>1</v>
      </c>
      <c r="AM120" s="165">
        <v>1</v>
      </c>
      <c r="AN120" s="165">
        <v>1</v>
      </c>
      <c r="AO120" s="165">
        <v>1</v>
      </c>
      <c r="AP120" s="165">
        <v>1</v>
      </c>
      <c r="AQ120" s="165">
        <v>1</v>
      </c>
      <c r="AR120" s="165">
        <v>1</v>
      </c>
      <c r="AS120" s="165">
        <v>1</v>
      </c>
      <c r="AT120" s="165">
        <v>1</v>
      </c>
      <c r="AU120" s="165"/>
      <c r="AV120" s="165"/>
      <c r="AW120" s="165"/>
      <c r="AX120" s="165"/>
      <c r="AY120" s="165"/>
      <c r="AZ120" s="165"/>
      <c r="BA120" s="165"/>
      <c r="BB120" s="165"/>
      <c r="BC120" s="165"/>
      <c r="BD120" s="165"/>
      <c r="BE120" s="165"/>
      <c r="BF120" s="165"/>
      <c r="BG120" s="165"/>
      <c r="BH120" s="165"/>
      <c r="BI120" s="165"/>
      <c r="BJ120" s="165"/>
      <c r="BK120" s="165"/>
      <c r="BL120" s="165"/>
      <c r="BM120" s="165"/>
      <c r="BN120" s="165"/>
      <c r="BO120" s="165"/>
      <c r="BP120" s="165"/>
      <c r="BQ120" s="240"/>
      <c r="BR120" s="165"/>
      <c r="BS120" s="165"/>
      <c r="BT120" s="165"/>
      <c r="BU120" s="165"/>
      <c r="BV120" s="165"/>
      <c r="BW120" s="165"/>
      <c r="BX120" s="165"/>
      <c r="BY120" s="165"/>
      <c r="BZ120" s="165"/>
      <c r="CA120" s="165"/>
      <c r="CB120" s="165"/>
      <c r="CC120" s="165"/>
      <c r="CD120" s="165"/>
      <c r="CE120" s="165"/>
      <c r="CF120" s="165"/>
      <c r="CG120" s="165"/>
      <c r="CH120" s="165"/>
      <c r="CI120" s="165"/>
      <c r="CJ120" s="165"/>
      <c r="CK120" s="165"/>
      <c r="CL120" s="165"/>
      <c r="CM120" s="165"/>
      <c r="CN120" s="165"/>
      <c r="CO120" s="165"/>
      <c r="CP120" s="165"/>
      <c r="CQ120" s="165"/>
      <c r="CR120" s="323"/>
      <c r="CS120" s="165"/>
      <c r="CT120" s="165"/>
      <c r="CU120" s="165"/>
      <c r="CV120" s="165"/>
      <c r="CW120" s="165"/>
    </row>
    <row r="121" spans="1:101" s="14" customFormat="1" ht="13.15" hidden="1" customHeight="1" x14ac:dyDescent="0.2">
      <c r="A121" s="22"/>
      <c r="B121" s="15"/>
      <c r="C121" s="66" t="s">
        <v>21</v>
      </c>
      <c r="D121" s="165"/>
      <c r="E121" s="158">
        <f>E55</f>
        <v>0</v>
      </c>
      <c r="F121" s="152">
        <f>+F55</f>
        <v>0</v>
      </c>
      <c r="G121" s="152">
        <f>E121-F121</f>
        <v>0</v>
      </c>
      <c r="H121" s="27"/>
      <c r="I121" s="27"/>
      <c r="K121" s="165">
        <v>0</v>
      </c>
      <c r="L121" s="165">
        <v>0</v>
      </c>
      <c r="M121" s="165">
        <v>0</v>
      </c>
      <c r="N121" s="165">
        <v>0</v>
      </c>
      <c r="O121" s="165">
        <v>0</v>
      </c>
      <c r="P121" s="165">
        <v>0</v>
      </c>
      <c r="Q121" s="165">
        <v>0</v>
      </c>
      <c r="R121" s="165">
        <v>0</v>
      </c>
      <c r="S121" s="165">
        <v>0</v>
      </c>
      <c r="T121" s="165">
        <v>0</v>
      </c>
      <c r="U121" s="165">
        <v>0</v>
      </c>
      <c r="V121" s="165">
        <v>0</v>
      </c>
      <c r="W121" s="165">
        <v>0</v>
      </c>
      <c r="X121" s="165">
        <v>0</v>
      </c>
      <c r="Y121" s="165">
        <v>0</v>
      </c>
      <c r="Z121" s="165">
        <v>0</v>
      </c>
      <c r="AA121" s="165">
        <v>0</v>
      </c>
      <c r="AB121" s="165">
        <v>0</v>
      </c>
      <c r="AC121" s="165">
        <v>0</v>
      </c>
      <c r="AD121" s="165">
        <v>0</v>
      </c>
      <c r="AE121" s="165">
        <v>0</v>
      </c>
      <c r="AF121" s="165">
        <v>0</v>
      </c>
      <c r="AG121" s="165">
        <v>0</v>
      </c>
      <c r="AH121" s="165">
        <v>0</v>
      </c>
      <c r="AI121" s="165">
        <v>0</v>
      </c>
      <c r="AJ121" s="165">
        <v>0</v>
      </c>
      <c r="AK121" s="165">
        <v>0</v>
      </c>
      <c r="AL121" s="165">
        <v>0</v>
      </c>
      <c r="AM121" s="165">
        <v>0</v>
      </c>
      <c r="AN121" s="165">
        <v>0</v>
      </c>
      <c r="AO121" s="165">
        <v>0</v>
      </c>
      <c r="AP121" s="165">
        <v>0</v>
      </c>
      <c r="AQ121" s="165">
        <v>0</v>
      </c>
      <c r="AR121" s="165">
        <v>0</v>
      </c>
      <c r="AS121" s="165">
        <v>0</v>
      </c>
      <c r="AT121" s="165">
        <v>0</v>
      </c>
      <c r="AU121" s="165"/>
      <c r="AV121" s="165"/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5"/>
      <c r="BG121" s="165"/>
      <c r="BH121" s="165"/>
      <c r="BI121" s="165"/>
      <c r="BJ121" s="165"/>
      <c r="BK121" s="165"/>
      <c r="BL121" s="165"/>
      <c r="BM121" s="165"/>
      <c r="BN121" s="165"/>
      <c r="BO121" s="165"/>
      <c r="BP121" s="165"/>
      <c r="BQ121" s="240"/>
      <c r="BR121" s="165"/>
      <c r="BS121" s="165"/>
      <c r="BT121" s="165"/>
      <c r="BU121" s="165"/>
      <c r="BV121" s="165"/>
      <c r="BW121" s="165"/>
      <c r="BX121" s="165"/>
      <c r="BY121" s="165"/>
      <c r="BZ121" s="165"/>
      <c r="CA121" s="165"/>
      <c r="CB121" s="165"/>
      <c r="CC121" s="165"/>
      <c r="CD121" s="165"/>
      <c r="CE121" s="165"/>
      <c r="CF121" s="165"/>
      <c r="CG121" s="165"/>
      <c r="CH121" s="165"/>
      <c r="CI121" s="165"/>
      <c r="CJ121" s="165"/>
      <c r="CK121" s="165"/>
      <c r="CL121" s="165"/>
      <c r="CM121" s="165"/>
      <c r="CN121" s="165"/>
      <c r="CO121" s="165"/>
      <c r="CP121" s="165"/>
      <c r="CQ121" s="165"/>
      <c r="CR121" s="323"/>
      <c r="CS121" s="165"/>
      <c r="CT121" s="165"/>
      <c r="CU121" s="165"/>
      <c r="CV121" s="165"/>
      <c r="CW121" s="165"/>
    </row>
    <row r="122" spans="1:101" s="14" customFormat="1" ht="13.15" hidden="1" customHeight="1" x14ac:dyDescent="0.2">
      <c r="A122" s="20"/>
      <c r="B122" s="15"/>
      <c r="C122" s="66" t="s">
        <v>12</v>
      </c>
      <c r="D122" s="166"/>
      <c r="E122" s="159">
        <f>E56</f>
        <v>0</v>
      </c>
      <c r="F122" s="153">
        <f>+F56</f>
        <v>0</v>
      </c>
      <c r="G122" s="153">
        <f>E122-F122</f>
        <v>0</v>
      </c>
      <c r="H122" s="134"/>
      <c r="I122" s="134"/>
      <c r="K122" s="166">
        <v>1</v>
      </c>
      <c r="L122" s="166">
        <v>1</v>
      </c>
      <c r="M122" s="166">
        <v>1</v>
      </c>
      <c r="N122" s="166">
        <v>1</v>
      </c>
      <c r="O122" s="166">
        <v>1</v>
      </c>
      <c r="P122" s="166">
        <v>1</v>
      </c>
      <c r="Q122" s="166">
        <v>1</v>
      </c>
      <c r="R122" s="166">
        <v>1</v>
      </c>
      <c r="S122" s="166">
        <v>1</v>
      </c>
      <c r="T122" s="166">
        <v>1</v>
      </c>
      <c r="U122" s="166">
        <v>1</v>
      </c>
      <c r="V122" s="166">
        <v>1</v>
      </c>
      <c r="W122" s="166">
        <v>1</v>
      </c>
      <c r="X122" s="166">
        <v>1</v>
      </c>
      <c r="Y122" s="166">
        <v>1</v>
      </c>
      <c r="Z122" s="166">
        <v>1</v>
      </c>
      <c r="AA122" s="166">
        <v>1</v>
      </c>
      <c r="AB122" s="166">
        <v>1</v>
      </c>
      <c r="AC122" s="166">
        <v>1</v>
      </c>
      <c r="AD122" s="166">
        <v>1</v>
      </c>
      <c r="AE122" s="166">
        <v>1</v>
      </c>
      <c r="AF122" s="166">
        <v>1</v>
      </c>
      <c r="AG122" s="166">
        <v>1</v>
      </c>
      <c r="AH122" s="166">
        <v>1</v>
      </c>
      <c r="AI122" s="166">
        <v>1</v>
      </c>
      <c r="AJ122" s="166">
        <v>1</v>
      </c>
      <c r="AK122" s="166">
        <v>1</v>
      </c>
      <c r="AL122" s="166">
        <v>1</v>
      </c>
      <c r="AM122" s="166">
        <v>1</v>
      </c>
      <c r="AN122" s="166">
        <v>1</v>
      </c>
      <c r="AO122" s="166">
        <v>1</v>
      </c>
      <c r="AP122" s="166">
        <v>1</v>
      </c>
      <c r="AQ122" s="166">
        <v>1</v>
      </c>
      <c r="AR122" s="166">
        <v>1</v>
      </c>
      <c r="AS122" s="166">
        <v>1</v>
      </c>
      <c r="AT122" s="166">
        <v>0</v>
      </c>
      <c r="AU122" s="166"/>
      <c r="AV122" s="166"/>
      <c r="AW122" s="166"/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241"/>
      <c r="BR122" s="166"/>
      <c r="BS122" s="166"/>
      <c r="BT122" s="166"/>
      <c r="BU122" s="166"/>
      <c r="BV122" s="166"/>
      <c r="BW122" s="166"/>
      <c r="BX122" s="166"/>
      <c r="BY122" s="166"/>
      <c r="BZ122" s="166"/>
      <c r="CA122" s="166"/>
      <c r="CB122" s="166"/>
      <c r="CC122" s="166"/>
      <c r="CD122" s="166"/>
      <c r="CE122" s="166"/>
      <c r="CF122" s="166"/>
      <c r="CG122" s="166"/>
      <c r="CH122" s="166"/>
      <c r="CI122" s="166"/>
      <c r="CJ122" s="166"/>
      <c r="CK122" s="166"/>
      <c r="CL122" s="166"/>
      <c r="CM122" s="166"/>
      <c r="CN122" s="166"/>
      <c r="CO122" s="166"/>
      <c r="CP122" s="166"/>
      <c r="CQ122" s="166"/>
      <c r="CR122" s="324"/>
      <c r="CS122" s="166"/>
      <c r="CT122" s="166"/>
      <c r="CU122" s="166"/>
      <c r="CV122" s="166"/>
      <c r="CW122" s="166"/>
    </row>
    <row r="123" spans="1:101" s="14" customFormat="1" ht="13.15" hidden="1" customHeight="1" x14ac:dyDescent="0.25">
      <c r="A123" s="20"/>
      <c r="B123" s="15"/>
      <c r="C123" s="69" t="s">
        <v>7</v>
      </c>
      <c r="D123" s="67">
        <f>SUM(D118:D122)</f>
        <v>0</v>
      </c>
      <c r="E123" s="95">
        <f>SUMPRODUCT(E118:E122,$D118:$D122)</f>
        <v>0</v>
      </c>
      <c r="F123" s="70">
        <f>SUMPRODUCT(F118:F122,$D118:$D122)</f>
        <v>0</v>
      </c>
      <c r="G123" s="70">
        <f>SUMPRODUCT(G118:G122,$D118:$D122)</f>
        <v>0</v>
      </c>
      <c r="H123" s="34"/>
      <c r="I123" s="34"/>
      <c r="K123" s="67">
        <f t="shared" ref="K123:P123" si="220">SUM(K118:K122)</f>
        <v>5</v>
      </c>
      <c r="L123" s="67">
        <f t="shared" si="220"/>
        <v>5</v>
      </c>
      <c r="M123" s="67">
        <f t="shared" si="220"/>
        <v>5</v>
      </c>
      <c r="N123" s="67">
        <f t="shared" si="220"/>
        <v>5</v>
      </c>
      <c r="O123" s="67">
        <f t="shared" si="220"/>
        <v>5</v>
      </c>
      <c r="P123" s="67">
        <f t="shared" si="220"/>
        <v>5</v>
      </c>
      <c r="Q123" s="67">
        <f t="shared" ref="Q123:V123" si="221">SUM(Q118:Q122)</f>
        <v>6</v>
      </c>
      <c r="R123" s="67">
        <f t="shared" si="221"/>
        <v>6</v>
      </c>
      <c r="S123" s="67">
        <f t="shared" si="221"/>
        <v>5</v>
      </c>
      <c r="T123" s="67">
        <f t="shared" si="221"/>
        <v>5</v>
      </c>
      <c r="U123" s="67">
        <f t="shared" si="221"/>
        <v>5</v>
      </c>
      <c r="V123" s="67">
        <f t="shared" si="221"/>
        <v>5</v>
      </c>
      <c r="W123" s="67">
        <f t="shared" ref="W123:AB123" si="222">SUM(W118:W122)</f>
        <v>4</v>
      </c>
      <c r="X123" s="67">
        <f t="shared" si="222"/>
        <v>4</v>
      </c>
      <c r="Y123" s="67">
        <f t="shared" si="222"/>
        <v>4</v>
      </c>
      <c r="Z123" s="67">
        <f t="shared" si="222"/>
        <v>4</v>
      </c>
      <c r="AA123" s="67">
        <f t="shared" si="222"/>
        <v>4</v>
      </c>
      <c r="AB123" s="67">
        <f t="shared" si="222"/>
        <v>4</v>
      </c>
      <c r="AC123" s="67">
        <f t="shared" ref="AC123:AH123" si="223">SUM(AC118:AC122)</f>
        <v>4</v>
      </c>
      <c r="AD123" s="67">
        <f t="shared" si="223"/>
        <v>4</v>
      </c>
      <c r="AE123" s="67">
        <f t="shared" si="223"/>
        <v>4</v>
      </c>
      <c r="AF123" s="67">
        <f t="shared" si="223"/>
        <v>4</v>
      </c>
      <c r="AG123" s="67">
        <f t="shared" si="223"/>
        <v>4</v>
      </c>
      <c r="AH123" s="67">
        <f t="shared" si="223"/>
        <v>4</v>
      </c>
      <c r="AI123" s="67">
        <f t="shared" ref="AI123:AN123" si="224">SUM(AI118:AI122)</f>
        <v>4</v>
      </c>
      <c r="AJ123" s="67">
        <f t="shared" si="224"/>
        <v>4</v>
      </c>
      <c r="AK123" s="67">
        <f t="shared" si="224"/>
        <v>4</v>
      </c>
      <c r="AL123" s="67">
        <f t="shared" si="224"/>
        <v>4</v>
      </c>
      <c r="AM123" s="67">
        <f t="shared" si="224"/>
        <v>4</v>
      </c>
      <c r="AN123" s="67">
        <f t="shared" si="224"/>
        <v>4</v>
      </c>
      <c r="AO123" s="67">
        <f t="shared" ref="AO123:AU123" si="225">SUM(AO118:AO122)</f>
        <v>4</v>
      </c>
      <c r="AP123" s="67">
        <f t="shared" si="225"/>
        <v>4</v>
      </c>
      <c r="AQ123" s="67">
        <f t="shared" si="225"/>
        <v>4</v>
      </c>
      <c r="AR123" s="67">
        <f t="shared" si="225"/>
        <v>4</v>
      </c>
      <c r="AS123" s="67">
        <f t="shared" si="225"/>
        <v>4</v>
      </c>
      <c r="AT123" s="67">
        <f t="shared" si="225"/>
        <v>3</v>
      </c>
      <c r="AU123" s="67">
        <f t="shared" si="225"/>
        <v>0</v>
      </c>
      <c r="AV123" s="67">
        <f t="shared" ref="AV123:BA123" si="226">SUM(AV118:AV122)</f>
        <v>0</v>
      </c>
      <c r="AW123" s="67">
        <f t="shared" si="226"/>
        <v>0</v>
      </c>
      <c r="AX123" s="67">
        <f t="shared" si="226"/>
        <v>0</v>
      </c>
      <c r="AY123" s="67">
        <f t="shared" si="226"/>
        <v>0</v>
      </c>
      <c r="AZ123" s="67">
        <f t="shared" si="226"/>
        <v>0</v>
      </c>
      <c r="BA123" s="67">
        <f t="shared" si="226"/>
        <v>0</v>
      </c>
      <c r="BB123" s="67">
        <f t="shared" ref="BB123:BG123" si="227">SUM(BB118:BB122)</f>
        <v>0</v>
      </c>
      <c r="BC123" s="67">
        <f t="shared" si="227"/>
        <v>0</v>
      </c>
      <c r="BD123" s="67">
        <f t="shared" si="227"/>
        <v>0</v>
      </c>
      <c r="BE123" s="67">
        <f t="shared" si="227"/>
        <v>0</v>
      </c>
      <c r="BF123" s="67">
        <f t="shared" si="227"/>
        <v>0</v>
      </c>
      <c r="BG123" s="67">
        <f t="shared" si="227"/>
        <v>0</v>
      </c>
      <c r="BH123" s="67">
        <f t="shared" ref="BH123:BM123" si="228">SUM(BH118:BH122)</f>
        <v>0</v>
      </c>
      <c r="BI123" s="67">
        <f t="shared" si="228"/>
        <v>0</v>
      </c>
      <c r="BJ123" s="67">
        <f t="shared" si="228"/>
        <v>0</v>
      </c>
      <c r="BK123" s="67">
        <f t="shared" si="228"/>
        <v>0</v>
      </c>
      <c r="BL123" s="67">
        <f t="shared" si="228"/>
        <v>0</v>
      </c>
      <c r="BM123" s="67">
        <f t="shared" si="228"/>
        <v>0</v>
      </c>
      <c r="BN123" s="67">
        <f t="shared" ref="BN123:BS123" si="229">SUM(BN118:BN122)</f>
        <v>0</v>
      </c>
      <c r="BO123" s="67">
        <f t="shared" si="229"/>
        <v>0</v>
      </c>
      <c r="BP123" s="67">
        <f t="shared" si="229"/>
        <v>0</v>
      </c>
      <c r="BQ123" s="94">
        <f t="shared" si="229"/>
        <v>0</v>
      </c>
      <c r="BR123" s="67">
        <f t="shared" si="229"/>
        <v>0</v>
      </c>
      <c r="BS123" s="67">
        <f t="shared" si="229"/>
        <v>0</v>
      </c>
      <c r="BT123" s="67">
        <f t="shared" ref="BT123:BY123" si="230">SUM(BT118:BT122)</f>
        <v>0</v>
      </c>
      <c r="BU123" s="67">
        <f t="shared" si="230"/>
        <v>0</v>
      </c>
      <c r="BV123" s="67">
        <f t="shared" si="230"/>
        <v>0</v>
      </c>
      <c r="BW123" s="67">
        <f t="shared" si="230"/>
        <v>0</v>
      </c>
      <c r="BX123" s="67">
        <f t="shared" si="230"/>
        <v>0</v>
      </c>
      <c r="BY123" s="67">
        <f t="shared" si="230"/>
        <v>0</v>
      </c>
      <c r="BZ123" s="67">
        <f t="shared" ref="BZ123:CE123" si="231">SUM(BZ118:BZ122)</f>
        <v>0</v>
      </c>
      <c r="CA123" s="67">
        <f t="shared" si="231"/>
        <v>0</v>
      </c>
      <c r="CB123" s="67">
        <f t="shared" si="231"/>
        <v>0</v>
      </c>
      <c r="CC123" s="67">
        <f t="shared" si="231"/>
        <v>0</v>
      </c>
      <c r="CD123" s="67">
        <f t="shared" si="231"/>
        <v>0</v>
      </c>
      <c r="CE123" s="67">
        <f t="shared" si="231"/>
        <v>0</v>
      </c>
      <c r="CF123" s="67">
        <f t="shared" ref="CF123:CK123" si="232">SUM(CF118:CF122)</f>
        <v>0</v>
      </c>
      <c r="CG123" s="67">
        <f t="shared" si="232"/>
        <v>0</v>
      </c>
      <c r="CH123" s="67">
        <f t="shared" si="232"/>
        <v>0</v>
      </c>
      <c r="CI123" s="67">
        <f t="shared" si="232"/>
        <v>0</v>
      </c>
      <c r="CJ123" s="67">
        <f t="shared" si="232"/>
        <v>0</v>
      </c>
      <c r="CK123" s="67">
        <f t="shared" si="232"/>
        <v>0</v>
      </c>
      <c r="CL123" s="67">
        <f t="shared" ref="CL123:CQ123" si="233">SUM(CL118:CL122)</f>
        <v>0</v>
      </c>
      <c r="CM123" s="67">
        <f t="shared" si="233"/>
        <v>0</v>
      </c>
      <c r="CN123" s="67">
        <f t="shared" si="233"/>
        <v>0</v>
      </c>
      <c r="CO123" s="67">
        <f t="shared" si="233"/>
        <v>0</v>
      </c>
      <c r="CP123" s="67">
        <f t="shared" si="233"/>
        <v>0</v>
      </c>
      <c r="CQ123" s="67">
        <f t="shared" si="233"/>
        <v>0</v>
      </c>
      <c r="CR123" s="94">
        <v>0</v>
      </c>
      <c r="CS123" s="67">
        <f>SUM(CS118:CS122)</f>
        <v>0</v>
      </c>
      <c r="CT123" s="67">
        <f>SUM(CT118:CT122)</f>
        <v>0</v>
      </c>
      <c r="CU123" s="67">
        <f>SUM(CU118:CU122)</f>
        <v>0</v>
      </c>
      <c r="CV123" s="67">
        <f>SUM(CV118:CV122)</f>
        <v>0</v>
      </c>
      <c r="CW123" s="67">
        <f>SUM(CW118:CW122)</f>
        <v>0</v>
      </c>
    </row>
    <row r="124" spans="1:101" s="14" customFormat="1" ht="13.15" hidden="1" customHeight="1" x14ac:dyDescent="0.25">
      <c r="A124" s="20"/>
      <c r="B124" s="15"/>
      <c r="C124" s="12"/>
      <c r="D124" s="112"/>
      <c r="E124" s="21"/>
      <c r="F124" s="21"/>
      <c r="G124" s="21"/>
      <c r="H124" s="135"/>
      <c r="I124" s="135"/>
      <c r="J124" s="106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</row>
    <row r="125" spans="1:101" s="14" customFormat="1" ht="13.15" customHeight="1" x14ac:dyDescent="0.2">
      <c r="A125" s="64" t="s">
        <v>22</v>
      </c>
      <c r="B125" s="65" t="str">
        <f>B17</f>
        <v>1/1/25 - 12/31/25</v>
      </c>
      <c r="C125" s="66" t="s">
        <v>11</v>
      </c>
      <c r="D125" s="167">
        <v>22</v>
      </c>
      <c r="E125" s="158">
        <f>E59</f>
        <v>518.77</v>
      </c>
      <c r="F125" s="152">
        <f t="shared" ref="F125:G129" si="234">+F59</f>
        <v>416.97999999999996</v>
      </c>
      <c r="G125" s="152">
        <f t="shared" si="234"/>
        <v>101.79</v>
      </c>
      <c r="H125" s="264"/>
      <c r="I125" s="264"/>
      <c r="J125" s="34"/>
      <c r="K125" s="167">
        <v>8</v>
      </c>
      <c r="L125" s="167">
        <v>8</v>
      </c>
      <c r="M125" s="167">
        <v>7</v>
      </c>
      <c r="N125" s="167">
        <v>7</v>
      </c>
      <c r="O125" s="167">
        <v>7</v>
      </c>
      <c r="P125" s="167">
        <v>7</v>
      </c>
      <c r="Q125" s="167">
        <v>6</v>
      </c>
      <c r="R125" s="167">
        <v>7</v>
      </c>
      <c r="S125" s="167">
        <v>7</v>
      </c>
      <c r="T125" s="167">
        <v>6</v>
      </c>
      <c r="U125" s="167">
        <v>6</v>
      </c>
      <c r="V125" s="167">
        <v>6</v>
      </c>
      <c r="W125" s="167">
        <v>7</v>
      </c>
      <c r="X125" s="167">
        <v>7</v>
      </c>
      <c r="Y125" s="167">
        <v>7</v>
      </c>
      <c r="Z125" s="167">
        <v>7</v>
      </c>
      <c r="AA125" s="167">
        <v>6</v>
      </c>
      <c r="AB125" s="167">
        <v>6</v>
      </c>
      <c r="AC125" s="167">
        <v>5</v>
      </c>
      <c r="AD125" s="167">
        <v>5</v>
      </c>
      <c r="AE125" s="167">
        <v>5</v>
      </c>
      <c r="AF125" s="167">
        <v>5</v>
      </c>
      <c r="AG125" s="167">
        <v>5</v>
      </c>
      <c r="AH125" s="167">
        <v>5</v>
      </c>
      <c r="AI125" s="167">
        <v>8</v>
      </c>
      <c r="AJ125" s="167">
        <v>8</v>
      </c>
      <c r="AK125" s="167">
        <v>8</v>
      </c>
      <c r="AL125" s="167">
        <v>7</v>
      </c>
      <c r="AM125" s="167">
        <v>8</v>
      </c>
      <c r="AN125" s="167">
        <v>9</v>
      </c>
      <c r="AO125" s="167">
        <v>9</v>
      </c>
      <c r="AP125" s="167">
        <v>9</v>
      </c>
      <c r="AQ125" s="167">
        <v>9</v>
      </c>
      <c r="AR125" s="167">
        <v>8</v>
      </c>
      <c r="AS125" s="167">
        <v>8</v>
      </c>
      <c r="AT125" s="167">
        <v>7</v>
      </c>
      <c r="AU125" s="167">
        <v>11</v>
      </c>
      <c r="AV125" s="167">
        <v>11</v>
      </c>
      <c r="AW125" s="167">
        <v>11</v>
      </c>
      <c r="AX125" s="167">
        <v>12</v>
      </c>
      <c r="AY125" s="167">
        <v>12</v>
      </c>
      <c r="AZ125" s="167">
        <v>10</v>
      </c>
      <c r="BA125" s="167">
        <v>9</v>
      </c>
      <c r="BB125" s="167">
        <v>9</v>
      </c>
      <c r="BC125" s="167">
        <v>9</v>
      </c>
      <c r="BD125" s="167">
        <v>9</v>
      </c>
      <c r="BE125" s="167">
        <v>10</v>
      </c>
      <c r="BF125" s="167">
        <v>10</v>
      </c>
      <c r="BG125" s="167">
        <v>11</v>
      </c>
      <c r="BH125" s="167">
        <v>13</v>
      </c>
      <c r="BI125" s="167">
        <v>12</v>
      </c>
      <c r="BJ125" s="167">
        <v>12</v>
      </c>
      <c r="BK125" s="167">
        <v>13</v>
      </c>
      <c r="BL125" s="167">
        <v>14</v>
      </c>
      <c r="BM125" s="167">
        <v>14</v>
      </c>
      <c r="BN125" s="167">
        <v>16</v>
      </c>
      <c r="BO125" s="167">
        <v>14</v>
      </c>
      <c r="BP125" s="167">
        <v>14</v>
      </c>
      <c r="BQ125" s="242">
        <v>14</v>
      </c>
      <c r="BR125" s="167">
        <v>13</v>
      </c>
      <c r="BS125" s="167">
        <v>16</v>
      </c>
      <c r="BT125" s="167">
        <v>17</v>
      </c>
      <c r="BU125" s="167">
        <v>16</v>
      </c>
      <c r="BV125" s="167">
        <v>17</v>
      </c>
      <c r="BW125" s="167">
        <v>18</v>
      </c>
      <c r="BX125" s="167">
        <v>20</v>
      </c>
      <c r="BY125" s="167">
        <v>19</v>
      </c>
      <c r="BZ125" s="167">
        <v>20</v>
      </c>
      <c r="CA125" s="167">
        <v>19</v>
      </c>
      <c r="CB125" s="167">
        <v>18</v>
      </c>
      <c r="CC125" s="167">
        <v>20</v>
      </c>
      <c r="CD125" s="167">
        <v>19</v>
      </c>
      <c r="CE125" s="167">
        <v>19</v>
      </c>
      <c r="CF125" s="167">
        <v>19</v>
      </c>
      <c r="CG125" s="167">
        <v>18</v>
      </c>
      <c r="CH125" s="167">
        <v>21</v>
      </c>
      <c r="CI125" s="167">
        <v>21</v>
      </c>
      <c r="CJ125" s="167">
        <v>22</v>
      </c>
      <c r="CK125" s="167">
        <v>20</v>
      </c>
      <c r="CL125" s="167">
        <v>20</v>
      </c>
      <c r="CM125" s="167">
        <v>20</v>
      </c>
      <c r="CN125" s="167">
        <v>18</v>
      </c>
      <c r="CO125" s="167">
        <v>19</v>
      </c>
      <c r="CP125" s="167">
        <v>18</v>
      </c>
      <c r="CQ125" s="167">
        <v>22</v>
      </c>
      <c r="CR125" s="325">
        <v>21</v>
      </c>
      <c r="CS125" s="167">
        <v>21</v>
      </c>
      <c r="CT125" s="167">
        <v>21</v>
      </c>
      <c r="CU125" s="167">
        <v>19</v>
      </c>
      <c r="CV125" s="167">
        <v>21</v>
      </c>
      <c r="CW125" s="167">
        <v>22</v>
      </c>
    </row>
    <row r="126" spans="1:101" s="14" customFormat="1" ht="13.15" customHeight="1" x14ac:dyDescent="0.2">
      <c r="A126" s="22"/>
      <c r="B126" s="15"/>
      <c r="C126" s="66" t="s">
        <v>18</v>
      </c>
      <c r="D126" s="167">
        <v>2</v>
      </c>
      <c r="E126" s="158">
        <f>E60</f>
        <v>1037.57</v>
      </c>
      <c r="F126" s="152">
        <f t="shared" si="234"/>
        <v>799.78</v>
      </c>
      <c r="G126" s="152">
        <f t="shared" si="234"/>
        <v>237.79</v>
      </c>
      <c r="H126" s="27"/>
      <c r="I126" s="27"/>
      <c r="J126" s="106"/>
      <c r="K126" s="167">
        <v>1</v>
      </c>
      <c r="L126" s="167">
        <v>0</v>
      </c>
      <c r="M126" s="167">
        <v>0</v>
      </c>
      <c r="N126" s="167">
        <v>0</v>
      </c>
      <c r="O126" s="167">
        <v>0</v>
      </c>
      <c r="P126" s="167">
        <v>0</v>
      </c>
      <c r="Q126" s="167">
        <v>0</v>
      </c>
      <c r="R126" s="167">
        <v>0</v>
      </c>
      <c r="S126" s="167">
        <v>0</v>
      </c>
      <c r="T126" s="167">
        <v>0</v>
      </c>
      <c r="U126" s="167">
        <v>0</v>
      </c>
      <c r="V126" s="167">
        <v>0</v>
      </c>
      <c r="W126" s="167">
        <v>0</v>
      </c>
      <c r="X126" s="167">
        <v>0</v>
      </c>
      <c r="Y126" s="167">
        <v>0</v>
      </c>
      <c r="Z126" s="167">
        <v>0</v>
      </c>
      <c r="AA126" s="167">
        <v>0</v>
      </c>
      <c r="AB126" s="167">
        <v>0</v>
      </c>
      <c r="AC126" s="167">
        <v>0</v>
      </c>
      <c r="AD126" s="167">
        <v>0</v>
      </c>
      <c r="AE126" s="167">
        <v>0</v>
      </c>
      <c r="AF126" s="167">
        <v>0</v>
      </c>
      <c r="AG126" s="167">
        <v>0</v>
      </c>
      <c r="AH126" s="167">
        <v>0</v>
      </c>
      <c r="AI126" s="167">
        <v>0</v>
      </c>
      <c r="AJ126" s="167">
        <v>0</v>
      </c>
      <c r="AK126" s="167">
        <v>0</v>
      </c>
      <c r="AL126" s="167">
        <v>0</v>
      </c>
      <c r="AM126" s="167">
        <v>0</v>
      </c>
      <c r="AN126" s="167">
        <v>0</v>
      </c>
      <c r="AO126" s="167">
        <v>0</v>
      </c>
      <c r="AP126" s="167">
        <v>0</v>
      </c>
      <c r="AQ126" s="167">
        <v>0</v>
      </c>
      <c r="AR126" s="167">
        <v>0</v>
      </c>
      <c r="AS126" s="167">
        <v>0</v>
      </c>
      <c r="AT126" s="167">
        <v>0</v>
      </c>
      <c r="AU126" s="167">
        <v>1</v>
      </c>
      <c r="AV126" s="167">
        <v>1</v>
      </c>
      <c r="AW126" s="167">
        <v>2</v>
      </c>
      <c r="AX126" s="167">
        <v>2</v>
      </c>
      <c r="AY126" s="167">
        <v>2</v>
      </c>
      <c r="AZ126" s="167">
        <v>1</v>
      </c>
      <c r="BA126" s="167">
        <v>1</v>
      </c>
      <c r="BB126" s="167">
        <v>1</v>
      </c>
      <c r="BC126" s="167">
        <v>1</v>
      </c>
      <c r="BD126" s="167">
        <v>1</v>
      </c>
      <c r="BE126" s="167">
        <v>1</v>
      </c>
      <c r="BF126" s="167">
        <v>1</v>
      </c>
      <c r="BG126" s="167">
        <v>1</v>
      </c>
      <c r="BH126" s="167">
        <v>1</v>
      </c>
      <c r="BI126" s="167">
        <v>1</v>
      </c>
      <c r="BJ126" s="167">
        <v>2</v>
      </c>
      <c r="BK126" s="167">
        <v>3</v>
      </c>
      <c r="BL126" s="167">
        <v>3</v>
      </c>
      <c r="BM126" s="167">
        <v>3</v>
      </c>
      <c r="BN126" s="167">
        <v>3</v>
      </c>
      <c r="BO126" s="167">
        <v>2</v>
      </c>
      <c r="BP126" s="167">
        <v>2</v>
      </c>
      <c r="BQ126" s="242">
        <v>2</v>
      </c>
      <c r="BR126" s="167">
        <v>2</v>
      </c>
      <c r="BS126" s="167">
        <v>1</v>
      </c>
      <c r="BT126" s="167">
        <v>1</v>
      </c>
      <c r="BU126" s="167">
        <v>1</v>
      </c>
      <c r="BV126" s="167">
        <v>1</v>
      </c>
      <c r="BW126" s="167">
        <v>1</v>
      </c>
      <c r="BX126" s="167">
        <v>2</v>
      </c>
      <c r="BY126" s="167">
        <v>2</v>
      </c>
      <c r="BZ126" s="167">
        <v>2</v>
      </c>
      <c r="CA126" s="167">
        <v>2</v>
      </c>
      <c r="CB126" s="167">
        <v>2</v>
      </c>
      <c r="CC126" s="167">
        <v>2</v>
      </c>
      <c r="CD126" s="167">
        <v>2</v>
      </c>
      <c r="CE126" s="167">
        <v>2</v>
      </c>
      <c r="CF126" s="167">
        <v>2</v>
      </c>
      <c r="CG126" s="167">
        <v>2</v>
      </c>
      <c r="CH126" s="167">
        <v>2</v>
      </c>
      <c r="CI126" s="167">
        <v>3</v>
      </c>
      <c r="CJ126" s="167">
        <v>3</v>
      </c>
      <c r="CK126" s="167">
        <v>2</v>
      </c>
      <c r="CL126" s="167">
        <v>1</v>
      </c>
      <c r="CM126" s="167">
        <v>1</v>
      </c>
      <c r="CN126" s="167">
        <v>2</v>
      </c>
      <c r="CO126" s="167">
        <v>2</v>
      </c>
      <c r="CP126" s="167">
        <v>2</v>
      </c>
      <c r="CQ126" s="167">
        <v>1</v>
      </c>
      <c r="CR126" s="325">
        <v>1</v>
      </c>
      <c r="CS126" s="167">
        <v>1</v>
      </c>
      <c r="CT126" s="167">
        <v>1</v>
      </c>
      <c r="CU126" s="167">
        <v>2</v>
      </c>
      <c r="CV126" s="167">
        <v>2</v>
      </c>
      <c r="CW126" s="167">
        <v>2</v>
      </c>
    </row>
    <row r="127" spans="1:101" s="14" customFormat="1" ht="13.15" customHeight="1" x14ac:dyDescent="0.2">
      <c r="A127" s="22"/>
      <c r="B127" s="15"/>
      <c r="C127" s="66" t="s">
        <v>20</v>
      </c>
      <c r="D127" s="167">
        <v>3</v>
      </c>
      <c r="E127" s="158">
        <f>E61</f>
        <v>933.8</v>
      </c>
      <c r="F127" s="152">
        <f t="shared" si="234"/>
        <v>753.29</v>
      </c>
      <c r="G127" s="152">
        <f t="shared" si="234"/>
        <v>180.51</v>
      </c>
      <c r="H127" s="27"/>
      <c r="I127" s="27"/>
      <c r="J127" s="106"/>
      <c r="K127" s="167">
        <v>0</v>
      </c>
      <c r="L127" s="167">
        <v>1</v>
      </c>
      <c r="M127" s="167">
        <v>1</v>
      </c>
      <c r="N127" s="167">
        <v>1</v>
      </c>
      <c r="O127" s="167">
        <v>0</v>
      </c>
      <c r="P127" s="167">
        <v>0</v>
      </c>
      <c r="Q127" s="167">
        <v>0</v>
      </c>
      <c r="R127" s="167">
        <v>0</v>
      </c>
      <c r="S127" s="167">
        <v>0</v>
      </c>
      <c r="T127" s="167">
        <v>0</v>
      </c>
      <c r="U127" s="167">
        <v>0</v>
      </c>
      <c r="V127" s="167">
        <v>0</v>
      </c>
      <c r="W127" s="167">
        <v>0</v>
      </c>
      <c r="X127" s="167">
        <v>0</v>
      </c>
      <c r="Y127" s="167">
        <v>0</v>
      </c>
      <c r="Z127" s="167">
        <v>0</v>
      </c>
      <c r="AA127" s="167">
        <v>0</v>
      </c>
      <c r="AB127" s="167">
        <v>0</v>
      </c>
      <c r="AC127" s="167">
        <v>0</v>
      </c>
      <c r="AD127" s="167">
        <v>0</v>
      </c>
      <c r="AE127" s="167">
        <v>0</v>
      </c>
      <c r="AF127" s="167">
        <v>0</v>
      </c>
      <c r="AG127" s="167">
        <v>0</v>
      </c>
      <c r="AH127" s="167">
        <v>0</v>
      </c>
      <c r="AI127" s="167">
        <v>0</v>
      </c>
      <c r="AJ127" s="167">
        <v>0</v>
      </c>
      <c r="AK127" s="167">
        <v>0</v>
      </c>
      <c r="AL127" s="167">
        <v>0</v>
      </c>
      <c r="AM127" s="167">
        <v>0</v>
      </c>
      <c r="AN127" s="167">
        <v>0</v>
      </c>
      <c r="AO127" s="167">
        <v>0</v>
      </c>
      <c r="AP127" s="167">
        <v>0</v>
      </c>
      <c r="AQ127" s="167">
        <v>0</v>
      </c>
      <c r="AR127" s="167">
        <v>0</v>
      </c>
      <c r="AS127" s="167">
        <v>0</v>
      </c>
      <c r="AT127" s="167">
        <v>0</v>
      </c>
      <c r="AU127" s="167">
        <v>0</v>
      </c>
      <c r="AV127" s="167">
        <v>0</v>
      </c>
      <c r="AW127" s="167">
        <v>0</v>
      </c>
      <c r="AX127" s="167">
        <v>0</v>
      </c>
      <c r="AY127" s="167">
        <v>0</v>
      </c>
      <c r="AZ127" s="167">
        <v>0</v>
      </c>
      <c r="BA127" s="167">
        <v>0</v>
      </c>
      <c r="BB127" s="167">
        <v>0</v>
      </c>
      <c r="BC127" s="167">
        <v>0</v>
      </c>
      <c r="BD127" s="167">
        <v>0</v>
      </c>
      <c r="BE127" s="167">
        <v>0</v>
      </c>
      <c r="BF127" s="167">
        <v>0</v>
      </c>
      <c r="BG127" s="167">
        <v>0</v>
      </c>
      <c r="BH127" s="167">
        <v>0</v>
      </c>
      <c r="BI127" s="167">
        <v>0</v>
      </c>
      <c r="BJ127" s="167">
        <v>0</v>
      </c>
      <c r="BK127" s="167">
        <v>0</v>
      </c>
      <c r="BL127" s="167">
        <v>0</v>
      </c>
      <c r="BM127" s="167">
        <v>1</v>
      </c>
      <c r="BN127" s="167">
        <v>1</v>
      </c>
      <c r="BO127" s="167">
        <v>2</v>
      </c>
      <c r="BP127" s="167">
        <v>2</v>
      </c>
      <c r="BQ127" s="242">
        <v>2</v>
      </c>
      <c r="BR127" s="167">
        <v>2</v>
      </c>
      <c r="BS127" s="167">
        <v>2</v>
      </c>
      <c r="BT127" s="167">
        <v>2</v>
      </c>
      <c r="BU127" s="167">
        <v>1</v>
      </c>
      <c r="BV127" s="167">
        <v>2</v>
      </c>
      <c r="BW127" s="167">
        <v>1</v>
      </c>
      <c r="BX127" s="167">
        <v>2</v>
      </c>
      <c r="BY127" s="167">
        <v>2</v>
      </c>
      <c r="BZ127" s="167">
        <v>2</v>
      </c>
      <c r="CA127" s="167">
        <v>2</v>
      </c>
      <c r="CB127" s="167">
        <v>2</v>
      </c>
      <c r="CC127" s="167">
        <v>2</v>
      </c>
      <c r="CD127" s="167">
        <v>2</v>
      </c>
      <c r="CE127" s="167">
        <v>2</v>
      </c>
      <c r="CF127" s="167">
        <v>2</v>
      </c>
      <c r="CG127" s="167">
        <v>2</v>
      </c>
      <c r="CH127" s="167">
        <v>2</v>
      </c>
      <c r="CI127" s="167">
        <v>2</v>
      </c>
      <c r="CJ127" s="167">
        <v>1</v>
      </c>
      <c r="CK127" s="167">
        <v>1</v>
      </c>
      <c r="CL127" s="167">
        <v>1</v>
      </c>
      <c r="CM127" s="167">
        <v>3</v>
      </c>
      <c r="CN127" s="167">
        <v>3</v>
      </c>
      <c r="CO127" s="167">
        <v>3</v>
      </c>
      <c r="CP127" s="167">
        <v>3</v>
      </c>
      <c r="CQ127" s="167">
        <v>3</v>
      </c>
      <c r="CR127" s="325">
        <v>3</v>
      </c>
      <c r="CS127" s="167">
        <v>3</v>
      </c>
      <c r="CT127" s="167">
        <v>3</v>
      </c>
      <c r="CU127" s="167">
        <v>3</v>
      </c>
      <c r="CV127" s="167">
        <v>3</v>
      </c>
      <c r="CW127" s="167">
        <v>3</v>
      </c>
    </row>
    <row r="128" spans="1:101" s="14" customFormat="1" ht="13.15" customHeight="1" x14ac:dyDescent="0.2">
      <c r="A128" s="22"/>
      <c r="B128" s="15"/>
      <c r="C128" s="66" t="s">
        <v>21</v>
      </c>
      <c r="D128" s="167">
        <v>0</v>
      </c>
      <c r="E128" s="158">
        <f>E62</f>
        <v>933.8</v>
      </c>
      <c r="F128" s="152">
        <f t="shared" si="234"/>
        <v>699.14</v>
      </c>
      <c r="G128" s="152">
        <f t="shared" si="234"/>
        <v>234.66</v>
      </c>
      <c r="H128" s="27"/>
      <c r="I128" s="27"/>
      <c r="J128" s="106"/>
      <c r="K128" s="167">
        <f>0+1</f>
        <v>1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7">
        <v>0</v>
      </c>
      <c r="S128" s="167">
        <v>0</v>
      </c>
      <c r="T128" s="167">
        <v>0</v>
      </c>
      <c r="U128" s="167">
        <v>0</v>
      </c>
      <c r="V128" s="167">
        <v>0</v>
      </c>
      <c r="W128" s="167">
        <v>0</v>
      </c>
      <c r="X128" s="167">
        <v>0</v>
      </c>
      <c r="Y128" s="167">
        <v>0</v>
      </c>
      <c r="Z128" s="167">
        <v>0</v>
      </c>
      <c r="AA128" s="167">
        <v>0</v>
      </c>
      <c r="AB128" s="167">
        <v>0</v>
      </c>
      <c r="AC128" s="167">
        <v>0</v>
      </c>
      <c r="AD128" s="167">
        <v>0</v>
      </c>
      <c r="AE128" s="167">
        <v>0</v>
      </c>
      <c r="AF128" s="167">
        <v>0</v>
      </c>
      <c r="AG128" s="167">
        <v>0</v>
      </c>
      <c r="AH128" s="167">
        <v>0</v>
      </c>
      <c r="AI128" s="167">
        <v>0</v>
      </c>
      <c r="AJ128" s="167">
        <v>0</v>
      </c>
      <c r="AK128" s="167">
        <v>0</v>
      </c>
      <c r="AL128" s="167">
        <v>0</v>
      </c>
      <c r="AM128" s="167">
        <v>0</v>
      </c>
      <c r="AN128" s="167">
        <v>0</v>
      </c>
      <c r="AO128" s="167">
        <v>0</v>
      </c>
      <c r="AP128" s="167">
        <v>0</v>
      </c>
      <c r="AQ128" s="167">
        <v>0</v>
      </c>
      <c r="AR128" s="167">
        <v>0</v>
      </c>
      <c r="AS128" s="167">
        <v>0</v>
      </c>
      <c r="AT128" s="167">
        <v>0</v>
      </c>
      <c r="AU128" s="167">
        <v>0</v>
      </c>
      <c r="AV128" s="167">
        <v>0</v>
      </c>
      <c r="AW128" s="167">
        <v>1</v>
      </c>
      <c r="AX128" s="167">
        <v>1</v>
      </c>
      <c r="AY128" s="167">
        <v>1</v>
      </c>
      <c r="AZ128" s="167">
        <v>1</v>
      </c>
      <c r="BA128" s="167">
        <v>1</v>
      </c>
      <c r="BB128" s="167">
        <v>0</v>
      </c>
      <c r="BC128" s="167">
        <v>0</v>
      </c>
      <c r="BD128" s="167">
        <v>1</v>
      </c>
      <c r="BE128" s="167">
        <v>1</v>
      </c>
      <c r="BF128" s="167">
        <v>1</v>
      </c>
      <c r="BG128" s="167">
        <v>1</v>
      </c>
      <c r="BH128" s="167">
        <v>1</v>
      </c>
      <c r="BI128" s="167">
        <v>1</v>
      </c>
      <c r="BJ128" s="167">
        <v>1</v>
      </c>
      <c r="BK128" s="167">
        <v>2</v>
      </c>
      <c r="BL128" s="167">
        <v>2</v>
      </c>
      <c r="BM128" s="167">
        <v>1</v>
      </c>
      <c r="BN128" s="167">
        <v>1</v>
      </c>
      <c r="BO128" s="167">
        <v>1</v>
      </c>
      <c r="BP128" s="167">
        <v>1</v>
      </c>
      <c r="BQ128" s="242">
        <v>1</v>
      </c>
      <c r="BR128" s="167">
        <v>1</v>
      </c>
      <c r="BS128" s="167">
        <v>1</v>
      </c>
      <c r="BT128" s="167">
        <v>1</v>
      </c>
      <c r="BU128" s="167">
        <v>2</v>
      </c>
      <c r="BV128" s="167">
        <v>1</v>
      </c>
      <c r="BW128" s="167">
        <v>2</v>
      </c>
      <c r="BX128" s="167">
        <v>2</v>
      </c>
      <c r="BY128" s="167">
        <v>2</v>
      </c>
      <c r="BZ128" s="167">
        <v>2</v>
      </c>
      <c r="CA128" s="167">
        <v>2</v>
      </c>
      <c r="CB128" s="167">
        <v>2</v>
      </c>
      <c r="CC128" s="167">
        <v>2</v>
      </c>
      <c r="CD128" s="167">
        <v>2</v>
      </c>
      <c r="CE128" s="167">
        <v>2</v>
      </c>
      <c r="CF128" s="167">
        <v>1</v>
      </c>
      <c r="CG128" s="167">
        <v>0</v>
      </c>
      <c r="CH128" s="167">
        <v>0</v>
      </c>
      <c r="CI128" s="167">
        <v>0</v>
      </c>
      <c r="CJ128" s="167">
        <v>0</v>
      </c>
      <c r="CK128" s="167">
        <v>0</v>
      </c>
      <c r="CL128" s="167">
        <v>0</v>
      </c>
      <c r="CM128" s="167">
        <v>0</v>
      </c>
      <c r="CN128" s="167">
        <v>0</v>
      </c>
      <c r="CO128" s="167">
        <v>0</v>
      </c>
      <c r="CP128" s="167">
        <v>0</v>
      </c>
      <c r="CQ128" s="167">
        <v>0</v>
      </c>
      <c r="CR128" s="325">
        <v>0</v>
      </c>
      <c r="CS128" s="167">
        <v>0</v>
      </c>
      <c r="CT128" s="167">
        <v>0</v>
      </c>
      <c r="CU128" s="167">
        <v>0</v>
      </c>
      <c r="CV128" s="167">
        <v>0</v>
      </c>
      <c r="CW128" s="167">
        <v>0</v>
      </c>
    </row>
    <row r="129" spans="1:101" s="14" customFormat="1" ht="13.15" customHeight="1" x14ac:dyDescent="0.2">
      <c r="A129" s="22"/>
      <c r="B129" s="15"/>
      <c r="C129" s="66" t="s">
        <v>12</v>
      </c>
      <c r="D129" s="168">
        <v>3</v>
      </c>
      <c r="E129" s="159">
        <f>E63</f>
        <v>1556.37</v>
      </c>
      <c r="F129" s="153">
        <f t="shared" si="234"/>
        <v>1160.0899999999999</v>
      </c>
      <c r="G129" s="153">
        <f t="shared" si="234"/>
        <v>396.28</v>
      </c>
      <c r="H129" s="134"/>
      <c r="I129" s="134"/>
      <c r="J129" s="106"/>
      <c r="K129" s="168">
        <v>1</v>
      </c>
      <c r="L129" s="168">
        <v>1</v>
      </c>
      <c r="M129" s="168">
        <v>1</v>
      </c>
      <c r="N129" s="168">
        <v>1</v>
      </c>
      <c r="O129" s="168">
        <v>1</v>
      </c>
      <c r="P129" s="168">
        <v>1</v>
      </c>
      <c r="Q129" s="168">
        <v>1</v>
      </c>
      <c r="R129" s="168">
        <v>2</v>
      </c>
      <c r="S129" s="168">
        <v>2</v>
      </c>
      <c r="T129" s="168">
        <v>2</v>
      </c>
      <c r="U129" s="168">
        <v>2</v>
      </c>
      <c r="V129" s="168">
        <v>2</v>
      </c>
      <c r="W129" s="168">
        <v>2</v>
      </c>
      <c r="X129" s="168">
        <v>2</v>
      </c>
      <c r="Y129" s="168">
        <v>2</v>
      </c>
      <c r="Z129" s="168">
        <v>2</v>
      </c>
      <c r="AA129" s="168">
        <v>2</v>
      </c>
      <c r="AB129" s="168">
        <v>3</v>
      </c>
      <c r="AC129" s="168">
        <v>3</v>
      </c>
      <c r="AD129" s="168">
        <v>3</v>
      </c>
      <c r="AE129" s="168">
        <v>2</v>
      </c>
      <c r="AF129" s="168">
        <v>2</v>
      </c>
      <c r="AG129" s="168">
        <v>2</v>
      </c>
      <c r="AH129" s="168">
        <v>2</v>
      </c>
      <c r="AI129" s="168">
        <v>2</v>
      </c>
      <c r="AJ129" s="168">
        <v>2</v>
      </c>
      <c r="AK129" s="168">
        <v>2</v>
      </c>
      <c r="AL129" s="168">
        <v>2</v>
      </c>
      <c r="AM129" s="168">
        <v>2</v>
      </c>
      <c r="AN129" s="168">
        <v>1</v>
      </c>
      <c r="AO129" s="168">
        <v>1</v>
      </c>
      <c r="AP129" s="168">
        <v>1</v>
      </c>
      <c r="AQ129" s="168">
        <v>1</v>
      </c>
      <c r="AR129" s="168">
        <v>1</v>
      </c>
      <c r="AS129" s="168">
        <v>1</v>
      </c>
      <c r="AT129" s="168">
        <v>0</v>
      </c>
      <c r="AU129" s="168">
        <v>0</v>
      </c>
      <c r="AV129" s="168">
        <v>0</v>
      </c>
      <c r="AW129" s="168">
        <v>0</v>
      </c>
      <c r="AX129" s="168">
        <v>0</v>
      </c>
      <c r="AY129" s="168">
        <v>0</v>
      </c>
      <c r="AZ129" s="168">
        <v>0</v>
      </c>
      <c r="BA129" s="168">
        <v>0</v>
      </c>
      <c r="BB129" s="168">
        <v>0</v>
      </c>
      <c r="BC129" s="168">
        <v>0</v>
      </c>
      <c r="BD129" s="168">
        <v>0</v>
      </c>
      <c r="BE129" s="168">
        <v>0</v>
      </c>
      <c r="BF129" s="168">
        <v>0</v>
      </c>
      <c r="BG129" s="168">
        <v>0</v>
      </c>
      <c r="BH129" s="168">
        <v>0</v>
      </c>
      <c r="BI129" s="168">
        <v>2</v>
      </c>
      <c r="BJ129" s="168">
        <v>2</v>
      </c>
      <c r="BK129" s="168">
        <v>2</v>
      </c>
      <c r="BL129" s="168">
        <v>2</v>
      </c>
      <c r="BM129" s="168">
        <v>2</v>
      </c>
      <c r="BN129" s="168">
        <v>2</v>
      </c>
      <c r="BO129" s="168">
        <v>3</v>
      </c>
      <c r="BP129" s="168">
        <v>3</v>
      </c>
      <c r="BQ129" s="243">
        <v>3</v>
      </c>
      <c r="BR129" s="168">
        <v>3</v>
      </c>
      <c r="BS129" s="168">
        <v>1</v>
      </c>
      <c r="BT129" s="168">
        <v>1</v>
      </c>
      <c r="BU129" s="168">
        <v>1</v>
      </c>
      <c r="BV129" s="168">
        <v>1</v>
      </c>
      <c r="BW129" s="168">
        <v>2</v>
      </c>
      <c r="BX129" s="168">
        <v>2</v>
      </c>
      <c r="BY129" s="168">
        <v>3</v>
      </c>
      <c r="BZ129" s="168">
        <v>3</v>
      </c>
      <c r="CA129" s="168">
        <v>3</v>
      </c>
      <c r="CB129" s="168">
        <v>3</v>
      </c>
      <c r="CC129" s="168">
        <v>3</v>
      </c>
      <c r="CD129" s="168">
        <v>3</v>
      </c>
      <c r="CE129" s="168">
        <v>3</v>
      </c>
      <c r="CF129" s="168">
        <v>3</v>
      </c>
      <c r="CG129" s="168">
        <v>4</v>
      </c>
      <c r="CH129" s="168">
        <v>3</v>
      </c>
      <c r="CI129" s="168">
        <v>3</v>
      </c>
      <c r="CJ129" s="168">
        <v>4</v>
      </c>
      <c r="CK129" s="168">
        <v>4</v>
      </c>
      <c r="CL129" s="168">
        <v>4</v>
      </c>
      <c r="CM129" s="168">
        <v>4</v>
      </c>
      <c r="CN129" s="168">
        <v>3</v>
      </c>
      <c r="CO129" s="168">
        <v>3</v>
      </c>
      <c r="CP129" s="168">
        <v>3</v>
      </c>
      <c r="CQ129" s="168">
        <v>3</v>
      </c>
      <c r="CR129" s="326">
        <v>3</v>
      </c>
      <c r="CS129" s="168">
        <v>3</v>
      </c>
      <c r="CT129" s="168">
        <v>3</v>
      </c>
      <c r="CU129" s="168">
        <v>3</v>
      </c>
      <c r="CV129" s="168">
        <v>3</v>
      </c>
      <c r="CW129" s="168">
        <v>3</v>
      </c>
    </row>
    <row r="130" spans="1:101" s="14" customFormat="1" ht="13.15" customHeight="1" x14ac:dyDescent="0.25">
      <c r="A130" s="20"/>
      <c r="B130" s="15"/>
      <c r="C130" s="69" t="s">
        <v>7</v>
      </c>
      <c r="D130" s="67">
        <f>SUM(D125:D129)</f>
        <v>30</v>
      </c>
      <c r="E130" s="70">
        <f>SUMPRODUCT(E125:E129,$D125:$D129)</f>
        <v>20958.589999999997</v>
      </c>
      <c r="F130" s="70">
        <f>SUMPRODUCT(F125:F129,$D125:$D129)</f>
        <v>16513.259999999998</v>
      </c>
      <c r="G130" s="70">
        <f>SUMPRODUCT(G125:G129,$D125:$D129)</f>
        <v>4445.33</v>
      </c>
      <c r="H130" s="34"/>
      <c r="I130" s="34"/>
      <c r="J130" s="106"/>
      <c r="K130" s="67">
        <f t="shared" ref="K130:P130" si="235">SUM(K125:K129)</f>
        <v>11</v>
      </c>
      <c r="L130" s="67">
        <f t="shared" si="235"/>
        <v>10</v>
      </c>
      <c r="M130" s="67">
        <f t="shared" si="235"/>
        <v>9</v>
      </c>
      <c r="N130" s="67">
        <f t="shared" si="235"/>
        <v>9</v>
      </c>
      <c r="O130" s="67">
        <f t="shared" si="235"/>
        <v>8</v>
      </c>
      <c r="P130" s="67">
        <f t="shared" si="235"/>
        <v>8</v>
      </c>
      <c r="Q130" s="67">
        <f t="shared" ref="Q130:V130" si="236">SUM(Q125:Q129)</f>
        <v>7</v>
      </c>
      <c r="R130" s="67">
        <f t="shared" si="236"/>
        <v>9</v>
      </c>
      <c r="S130" s="67">
        <f t="shared" si="236"/>
        <v>9</v>
      </c>
      <c r="T130" s="67">
        <f t="shared" si="236"/>
        <v>8</v>
      </c>
      <c r="U130" s="67">
        <f t="shared" si="236"/>
        <v>8</v>
      </c>
      <c r="V130" s="67">
        <f t="shared" si="236"/>
        <v>8</v>
      </c>
      <c r="W130" s="67">
        <f t="shared" ref="W130:AB130" si="237">SUM(W125:W129)</f>
        <v>9</v>
      </c>
      <c r="X130" s="67">
        <f t="shared" si="237"/>
        <v>9</v>
      </c>
      <c r="Y130" s="67">
        <f t="shared" si="237"/>
        <v>9</v>
      </c>
      <c r="Z130" s="67">
        <f t="shared" si="237"/>
        <v>9</v>
      </c>
      <c r="AA130" s="67">
        <f t="shared" si="237"/>
        <v>8</v>
      </c>
      <c r="AB130" s="67">
        <f t="shared" si="237"/>
        <v>9</v>
      </c>
      <c r="AC130" s="67">
        <f t="shared" ref="AC130:AH130" si="238">SUM(AC125:AC129)</f>
        <v>8</v>
      </c>
      <c r="AD130" s="67">
        <f t="shared" si="238"/>
        <v>8</v>
      </c>
      <c r="AE130" s="67">
        <f t="shared" si="238"/>
        <v>7</v>
      </c>
      <c r="AF130" s="67">
        <f t="shared" si="238"/>
        <v>7</v>
      </c>
      <c r="AG130" s="67">
        <f t="shared" si="238"/>
        <v>7</v>
      </c>
      <c r="AH130" s="67">
        <f t="shared" si="238"/>
        <v>7</v>
      </c>
      <c r="AI130" s="67">
        <f t="shared" ref="AI130:AN130" si="239">SUM(AI125:AI129)</f>
        <v>10</v>
      </c>
      <c r="AJ130" s="67">
        <f t="shared" si="239"/>
        <v>10</v>
      </c>
      <c r="AK130" s="67">
        <f t="shared" si="239"/>
        <v>10</v>
      </c>
      <c r="AL130" s="67">
        <f t="shared" si="239"/>
        <v>9</v>
      </c>
      <c r="AM130" s="67">
        <f t="shared" si="239"/>
        <v>10</v>
      </c>
      <c r="AN130" s="67">
        <f t="shared" si="239"/>
        <v>10</v>
      </c>
      <c r="AO130" s="67">
        <f t="shared" ref="AO130:AU130" si="240">SUM(AO125:AO129)</f>
        <v>10</v>
      </c>
      <c r="AP130" s="67">
        <f t="shared" si="240"/>
        <v>10</v>
      </c>
      <c r="AQ130" s="67">
        <f t="shared" si="240"/>
        <v>10</v>
      </c>
      <c r="AR130" s="67">
        <f t="shared" si="240"/>
        <v>9</v>
      </c>
      <c r="AS130" s="67">
        <f t="shared" si="240"/>
        <v>9</v>
      </c>
      <c r="AT130" s="67">
        <f t="shared" si="240"/>
        <v>7</v>
      </c>
      <c r="AU130" s="67">
        <f t="shared" si="240"/>
        <v>12</v>
      </c>
      <c r="AV130" s="67">
        <f t="shared" ref="AV130:BA130" si="241">SUM(AV125:AV129)</f>
        <v>12</v>
      </c>
      <c r="AW130" s="67">
        <f t="shared" si="241"/>
        <v>14</v>
      </c>
      <c r="AX130" s="67">
        <f t="shared" si="241"/>
        <v>15</v>
      </c>
      <c r="AY130" s="67">
        <f t="shared" si="241"/>
        <v>15</v>
      </c>
      <c r="AZ130" s="67">
        <f t="shared" si="241"/>
        <v>12</v>
      </c>
      <c r="BA130" s="67">
        <f t="shared" si="241"/>
        <v>11</v>
      </c>
      <c r="BB130" s="67">
        <f t="shared" ref="BB130:BG130" si="242">SUM(BB125:BB129)</f>
        <v>10</v>
      </c>
      <c r="BC130" s="67">
        <f t="shared" si="242"/>
        <v>10</v>
      </c>
      <c r="BD130" s="67">
        <f t="shared" si="242"/>
        <v>11</v>
      </c>
      <c r="BE130" s="67">
        <f t="shared" si="242"/>
        <v>12</v>
      </c>
      <c r="BF130" s="67">
        <f t="shared" si="242"/>
        <v>12</v>
      </c>
      <c r="BG130" s="67">
        <f t="shared" si="242"/>
        <v>13</v>
      </c>
      <c r="BH130" s="67">
        <f t="shared" ref="BH130:BM130" si="243">SUM(BH125:BH129)</f>
        <v>15</v>
      </c>
      <c r="BI130" s="67">
        <f t="shared" si="243"/>
        <v>16</v>
      </c>
      <c r="BJ130" s="67">
        <f t="shared" si="243"/>
        <v>17</v>
      </c>
      <c r="BK130" s="67">
        <f t="shared" si="243"/>
        <v>20</v>
      </c>
      <c r="BL130" s="67">
        <f t="shared" si="243"/>
        <v>21</v>
      </c>
      <c r="BM130" s="67">
        <f t="shared" si="243"/>
        <v>21</v>
      </c>
      <c r="BN130" s="67">
        <f t="shared" ref="BN130:BS130" si="244">SUM(BN125:BN129)</f>
        <v>23</v>
      </c>
      <c r="BO130" s="67">
        <f t="shared" si="244"/>
        <v>22</v>
      </c>
      <c r="BP130" s="67">
        <f t="shared" si="244"/>
        <v>22</v>
      </c>
      <c r="BQ130" s="94">
        <f t="shared" si="244"/>
        <v>22</v>
      </c>
      <c r="BR130" s="67">
        <f t="shared" si="244"/>
        <v>21</v>
      </c>
      <c r="BS130" s="67">
        <f t="shared" si="244"/>
        <v>21</v>
      </c>
      <c r="BT130" s="67">
        <f t="shared" ref="BT130:BY130" si="245">SUM(BT125:BT129)</f>
        <v>22</v>
      </c>
      <c r="BU130" s="67">
        <f t="shared" si="245"/>
        <v>21</v>
      </c>
      <c r="BV130" s="67">
        <f t="shared" si="245"/>
        <v>22</v>
      </c>
      <c r="BW130" s="67">
        <f t="shared" si="245"/>
        <v>24</v>
      </c>
      <c r="BX130" s="67">
        <f t="shared" si="245"/>
        <v>28</v>
      </c>
      <c r="BY130" s="67">
        <f t="shared" si="245"/>
        <v>28</v>
      </c>
      <c r="BZ130" s="67">
        <f t="shared" ref="BZ130:CE130" si="246">SUM(BZ125:BZ129)</f>
        <v>29</v>
      </c>
      <c r="CA130" s="67">
        <f t="shared" si="246"/>
        <v>28</v>
      </c>
      <c r="CB130" s="67">
        <f t="shared" si="246"/>
        <v>27</v>
      </c>
      <c r="CC130" s="67">
        <f t="shared" si="246"/>
        <v>29</v>
      </c>
      <c r="CD130" s="67">
        <f t="shared" si="246"/>
        <v>28</v>
      </c>
      <c r="CE130" s="67">
        <f t="shared" si="246"/>
        <v>28</v>
      </c>
      <c r="CF130" s="67">
        <f t="shared" ref="CF130:CK130" si="247">SUM(CF125:CF129)</f>
        <v>27</v>
      </c>
      <c r="CG130" s="67">
        <f t="shared" si="247"/>
        <v>26</v>
      </c>
      <c r="CH130" s="67">
        <f t="shared" si="247"/>
        <v>28</v>
      </c>
      <c r="CI130" s="67">
        <f t="shared" si="247"/>
        <v>29</v>
      </c>
      <c r="CJ130" s="67">
        <f t="shared" si="247"/>
        <v>30</v>
      </c>
      <c r="CK130" s="67">
        <f t="shared" si="247"/>
        <v>27</v>
      </c>
      <c r="CL130" s="67">
        <f t="shared" ref="CL130:CQ130" si="248">SUM(CL125:CL129)</f>
        <v>26</v>
      </c>
      <c r="CM130" s="67">
        <f t="shared" si="248"/>
        <v>28</v>
      </c>
      <c r="CN130" s="67">
        <f t="shared" si="248"/>
        <v>26</v>
      </c>
      <c r="CO130" s="67">
        <f t="shared" si="248"/>
        <v>27</v>
      </c>
      <c r="CP130" s="67">
        <f t="shared" si="248"/>
        <v>26</v>
      </c>
      <c r="CQ130" s="67">
        <f t="shared" si="248"/>
        <v>29</v>
      </c>
      <c r="CR130" s="94">
        <v>28</v>
      </c>
      <c r="CS130" s="67">
        <f>SUM(CS125:CS129)</f>
        <v>28</v>
      </c>
      <c r="CT130" s="67">
        <f>SUM(CT125:CT129)</f>
        <v>28</v>
      </c>
      <c r="CU130" s="67">
        <f>SUM(CU125:CU129)</f>
        <v>27</v>
      </c>
      <c r="CV130" s="67">
        <f>SUM(CV125:CV129)</f>
        <v>29</v>
      </c>
      <c r="CW130" s="67">
        <f>SUM(CW125:CW129)</f>
        <v>30</v>
      </c>
    </row>
    <row r="131" spans="1:101" s="14" customFormat="1" ht="13.15" customHeight="1" x14ac:dyDescent="0.25">
      <c r="A131" s="20"/>
      <c r="B131" s="15"/>
      <c r="C131" s="12"/>
      <c r="D131" s="112"/>
      <c r="E131" s="21"/>
      <c r="F131" s="21"/>
      <c r="G131" s="21"/>
      <c r="H131" s="135"/>
      <c r="I131" s="135"/>
      <c r="J131" s="106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2"/>
      <c r="CE131" s="112"/>
      <c r="CF131" s="112"/>
      <c r="CG131" s="112"/>
      <c r="CH131" s="112"/>
      <c r="CI131" s="112"/>
      <c r="CJ131" s="112"/>
      <c r="CK131" s="112"/>
      <c r="CL131" s="112"/>
      <c r="CM131" s="112"/>
      <c r="CN131" s="112"/>
      <c r="CO131" s="112"/>
      <c r="CP131" s="112"/>
      <c r="CQ131" s="112"/>
      <c r="CR131" s="112"/>
      <c r="CS131" s="112"/>
      <c r="CT131" s="112"/>
      <c r="CU131" s="112"/>
      <c r="CV131" s="112"/>
      <c r="CW131" s="112"/>
    </row>
    <row r="132" spans="1:101" s="14" customFormat="1" ht="13.15" customHeight="1" x14ac:dyDescent="0.25">
      <c r="A132" s="71" t="s">
        <v>8</v>
      </c>
      <c r="B132" s="72"/>
      <c r="C132" s="29" t="s">
        <v>10</v>
      </c>
      <c r="D132" s="30">
        <f>D74+D81+D88+D95+D102+D109+D116+D123+D130</f>
        <v>298</v>
      </c>
      <c r="E132" s="102">
        <f>E74+E81+E88+E95+E102+E109+E116+E123+E130</f>
        <v>321459.63</v>
      </c>
      <c r="F132" s="102">
        <f>F74+F81+F88+F95+F102+F109+F116+F123+F130</f>
        <v>300995.06</v>
      </c>
      <c r="G132" s="102">
        <f>G74+G81+G88+G95+G102+G109+G116+G123+G130</f>
        <v>20464.57</v>
      </c>
      <c r="H132" s="271"/>
      <c r="I132" s="271"/>
      <c r="K132" s="30">
        <f t="shared" ref="K132:P132" si="249">+K88+K95+K102+K109+K116+K123+K130</f>
        <v>387</v>
      </c>
      <c r="L132" s="30">
        <f t="shared" si="249"/>
        <v>382</v>
      </c>
      <c r="M132" s="30">
        <f t="shared" si="249"/>
        <v>378</v>
      </c>
      <c r="N132" s="30">
        <f t="shared" si="249"/>
        <v>379</v>
      </c>
      <c r="O132" s="30">
        <f t="shared" si="249"/>
        <v>394</v>
      </c>
      <c r="P132" s="30">
        <f t="shared" si="249"/>
        <v>393</v>
      </c>
      <c r="Q132" s="30">
        <f t="shared" ref="Q132:V132" si="250">+Q88+Q95+Q102+Q109+Q116+Q123+Q130</f>
        <v>387</v>
      </c>
      <c r="R132" s="30">
        <f t="shared" si="250"/>
        <v>394</v>
      </c>
      <c r="S132" s="30">
        <f t="shared" si="250"/>
        <v>391</v>
      </c>
      <c r="T132" s="30">
        <f t="shared" si="250"/>
        <v>388</v>
      </c>
      <c r="U132" s="30">
        <f t="shared" si="250"/>
        <v>383</v>
      </c>
      <c r="V132" s="30">
        <f t="shared" si="250"/>
        <v>387</v>
      </c>
      <c r="W132" s="30">
        <f t="shared" ref="W132:AB132" si="251">+W88+W95+W102+W109+W116+W123+W130</f>
        <v>393</v>
      </c>
      <c r="X132" s="30">
        <f t="shared" si="251"/>
        <v>391</v>
      </c>
      <c r="Y132" s="30">
        <f t="shared" si="251"/>
        <v>397</v>
      </c>
      <c r="Z132" s="30">
        <f t="shared" si="251"/>
        <v>385</v>
      </c>
      <c r="AA132" s="30">
        <f t="shared" si="251"/>
        <v>388</v>
      </c>
      <c r="AB132" s="30">
        <f t="shared" si="251"/>
        <v>397</v>
      </c>
      <c r="AC132" s="30">
        <f t="shared" ref="AC132:AH132" si="252">+AC88+AC95+AC102+AC109+AC116+AC123+AC130</f>
        <v>381</v>
      </c>
      <c r="AD132" s="30">
        <f t="shared" si="252"/>
        <v>377</v>
      </c>
      <c r="AE132" s="30">
        <f t="shared" si="252"/>
        <v>374</v>
      </c>
      <c r="AF132" s="30">
        <f t="shared" si="252"/>
        <v>372</v>
      </c>
      <c r="AG132" s="30">
        <f t="shared" si="252"/>
        <v>368</v>
      </c>
      <c r="AH132" s="30">
        <f t="shared" si="252"/>
        <v>367</v>
      </c>
      <c r="AI132" s="30">
        <f t="shared" ref="AI132:AR132" si="253">AI74+AI81+AI88+AI95+AI102+AI109+AI116+AI123+AI130</f>
        <v>375</v>
      </c>
      <c r="AJ132" s="30">
        <f t="shared" si="253"/>
        <v>373</v>
      </c>
      <c r="AK132" s="30">
        <f t="shared" si="253"/>
        <v>373</v>
      </c>
      <c r="AL132" s="30">
        <f t="shared" si="253"/>
        <v>369</v>
      </c>
      <c r="AM132" s="30">
        <f t="shared" si="253"/>
        <v>372</v>
      </c>
      <c r="AN132" s="30">
        <f t="shared" si="253"/>
        <v>375</v>
      </c>
      <c r="AO132" s="30">
        <f t="shared" si="253"/>
        <v>370</v>
      </c>
      <c r="AP132" s="30">
        <f t="shared" si="253"/>
        <v>363</v>
      </c>
      <c r="AQ132" s="30">
        <f t="shared" si="253"/>
        <v>360</v>
      </c>
      <c r="AR132" s="30">
        <f t="shared" si="253"/>
        <v>361</v>
      </c>
      <c r="AS132" s="30">
        <f t="shared" ref="AS132:AX132" si="254">AS74+AS81+AS88+AS95+AS102+AS109+AS116+AS123+AS130</f>
        <v>352</v>
      </c>
      <c r="AT132" s="30">
        <f t="shared" si="254"/>
        <v>327</v>
      </c>
      <c r="AU132" s="30">
        <f t="shared" si="254"/>
        <v>319</v>
      </c>
      <c r="AV132" s="30">
        <f t="shared" si="254"/>
        <v>310</v>
      </c>
      <c r="AW132" s="30">
        <f t="shared" si="254"/>
        <v>305</v>
      </c>
      <c r="AX132" s="30">
        <f t="shared" si="254"/>
        <v>307</v>
      </c>
      <c r="AY132" s="30">
        <f>AY74+AY81+AY88+AY95+AY102+AY109+AY116+AY123+AY130</f>
        <v>305</v>
      </c>
      <c r="AZ132" s="30">
        <f>AZ74+AZ81+AZ88+AZ95+AZ102+AZ109+AZ116+AZ123+AZ130</f>
        <v>298</v>
      </c>
      <c r="BA132" s="30">
        <f>BA74+BA81+BA88+BA95+BA102+BA109+BA116+BA123+BA130</f>
        <v>295</v>
      </c>
      <c r="BB132" s="30">
        <f>BB74+BB81+BB88+BB95+BB102+BB109+BB116+BB123+BB130</f>
        <v>295</v>
      </c>
      <c r="BC132" s="30">
        <f>BC74+BC81+BC88+BC95+BC102+BC109+BC116+BC123+BC130</f>
        <v>295</v>
      </c>
      <c r="BD132" s="30">
        <f t="shared" ref="BD132:BI132" si="255">BD74+BD81+BD88+BD95+BD102+BD109+BD116+BD123+BD130</f>
        <v>291</v>
      </c>
      <c r="BE132" s="30">
        <f t="shared" si="255"/>
        <v>284</v>
      </c>
      <c r="BF132" s="30">
        <f t="shared" si="255"/>
        <v>285</v>
      </c>
      <c r="BG132" s="30">
        <f t="shared" si="255"/>
        <v>286</v>
      </c>
      <c r="BH132" s="30">
        <f t="shared" si="255"/>
        <v>284</v>
      </c>
      <c r="BI132" s="30">
        <f t="shared" si="255"/>
        <v>277</v>
      </c>
      <c r="BJ132" s="30">
        <f t="shared" ref="BJ132:BO132" si="256">BJ74+BJ81+BJ88+BJ95+BJ102+BJ109+BJ116+BJ123+BJ130</f>
        <v>278</v>
      </c>
      <c r="BK132" s="30">
        <f t="shared" si="256"/>
        <v>277</v>
      </c>
      <c r="BL132" s="30">
        <f t="shared" si="256"/>
        <v>279</v>
      </c>
      <c r="BM132" s="30">
        <f t="shared" si="256"/>
        <v>277</v>
      </c>
      <c r="BN132" s="30">
        <f t="shared" si="256"/>
        <v>288</v>
      </c>
      <c r="BO132" s="30">
        <f t="shared" si="256"/>
        <v>281</v>
      </c>
      <c r="BP132" s="30">
        <f t="shared" ref="BP132:BU132" si="257">BP74+BP81+BP88+BP95+BP102+BP109+BP116+BP123+BP130</f>
        <v>281</v>
      </c>
      <c r="BQ132" s="30">
        <f t="shared" si="257"/>
        <v>278</v>
      </c>
      <c r="BR132" s="30">
        <f t="shared" si="257"/>
        <v>276</v>
      </c>
      <c r="BS132" s="30">
        <f t="shared" si="257"/>
        <v>283</v>
      </c>
      <c r="BT132" s="30">
        <f t="shared" si="257"/>
        <v>283</v>
      </c>
      <c r="BU132" s="30">
        <f t="shared" si="257"/>
        <v>283</v>
      </c>
      <c r="BV132" s="30">
        <f t="shared" ref="BV132:CA132" si="258">BV74+BV81+BV88+BV95+BV102+BV109+BV116+BV123+BV130</f>
        <v>280</v>
      </c>
      <c r="BW132" s="30">
        <f t="shared" si="258"/>
        <v>286</v>
      </c>
      <c r="BX132" s="30">
        <f t="shared" si="258"/>
        <v>294</v>
      </c>
      <c r="BY132" s="30">
        <f t="shared" si="258"/>
        <v>291</v>
      </c>
      <c r="BZ132" s="30">
        <f t="shared" si="258"/>
        <v>291</v>
      </c>
      <c r="CA132" s="30">
        <f t="shared" si="258"/>
        <v>292</v>
      </c>
      <c r="CB132" s="30">
        <f t="shared" ref="CB132:CG132" si="259">CB74+CB81+CB88+CB95+CB102+CB109+CB116+CB123+CB130</f>
        <v>288</v>
      </c>
      <c r="CC132" s="30">
        <f t="shared" si="259"/>
        <v>292</v>
      </c>
      <c r="CD132" s="30">
        <f t="shared" si="259"/>
        <v>288</v>
      </c>
      <c r="CE132" s="30">
        <f t="shared" si="259"/>
        <v>299</v>
      </c>
      <c r="CF132" s="30">
        <f t="shared" si="259"/>
        <v>300</v>
      </c>
      <c r="CG132" s="30">
        <f t="shared" si="259"/>
        <v>292</v>
      </c>
      <c r="CH132" s="30">
        <f t="shared" ref="CH132:CM132" si="260">CH74+CH81+CH88+CH95+CH102+CH109+CH116+CH123+CH130</f>
        <v>293</v>
      </c>
      <c r="CI132" s="30">
        <f t="shared" si="260"/>
        <v>287</v>
      </c>
      <c r="CJ132" s="30">
        <f t="shared" si="260"/>
        <v>285</v>
      </c>
      <c r="CK132" s="30">
        <f t="shared" si="260"/>
        <v>277</v>
      </c>
      <c r="CL132" s="30">
        <f t="shared" si="260"/>
        <v>280</v>
      </c>
      <c r="CM132" s="30">
        <f t="shared" si="260"/>
        <v>278</v>
      </c>
      <c r="CN132" s="30">
        <f>CN74+CN81+CN88+CN95+CN102+CN109+CN116+CN123+CN130</f>
        <v>277</v>
      </c>
      <c r="CO132" s="30">
        <f>CO74+CO81+CO88+CO95+CO102+CO109+CO116+CO123+CO130</f>
        <v>283</v>
      </c>
      <c r="CP132" s="30">
        <f>CP74+CP81+CP88+CP95+CP102+CP109+CP116+CP123+CP130</f>
        <v>280</v>
      </c>
      <c r="CQ132" s="30">
        <f>CQ74+CQ81+CQ88+CQ95+CQ102+CQ109+CQ116+CQ123+CQ130</f>
        <v>288</v>
      </c>
      <c r="CR132" s="30">
        <v>292</v>
      </c>
      <c r="CS132" s="30">
        <f>CS74+CS81+CS88+CS95+CS102+CS109+CS116+CS123+CS130</f>
        <v>285</v>
      </c>
      <c r="CT132" s="30">
        <f>CT74+CT81+CT88+CT95+CT102+CT109+CT116+CT123+CT130</f>
        <v>285</v>
      </c>
      <c r="CU132" s="30">
        <f>CU74+CU81+CU88+CU95+CU102+CU109+CU116+CU123+CU130</f>
        <v>285</v>
      </c>
      <c r="CV132" s="30">
        <f>CV74+CV81+CV88+CV95+CV102+CV109+CV116+CV123+CV130</f>
        <v>295</v>
      </c>
      <c r="CW132" s="30">
        <f>CW74+CW81+CW88+CW95+CW102+CW109+CW116+CW123+CW130</f>
        <v>298</v>
      </c>
    </row>
    <row r="133" spans="1:101" s="14" customFormat="1" ht="13.15" customHeight="1" x14ac:dyDescent="0.25">
      <c r="A133" s="71" t="s">
        <v>9</v>
      </c>
      <c r="B133" s="29"/>
      <c r="C133" s="89"/>
      <c r="D133" s="118"/>
      <c r="E133" s="102">
        <f>E132*12</f>
        <v>3857515.56</v>
      </c>
      <c r="F133" s="102">
        <f>F132*12</f>
        <v>3611940.7199999997</v>
      </c>
      <c r="G133" s="102">
        <f>G132*12</f>
        <v>245574.84</v>
      </c>
      <c r="H133" s="271"/>
      <c r="I133" s="271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18"/>
      <c r="CE133" s="118"/>
      <c r="CF133" s="118"/>
      <c r="CG133" s="118"/>
      <c r="CH133" s="118"/>
      <c r="CI133" s="118"/>
      <c r="CJ133" s="118"/>
      <c r="CK133" s="118"/>
      <c r="CL133" s="118"/>
      <c r="CM133" s="118"/>
      <c r="CN133" s="118"/>
      <c r="CO133" s="118"/>
      <c r="CP133" s="118"/>
      <c r="CQ133" s="118"/>
      <c r="CR133" s="118"/>
      <c r="CS133" s="118"/>
      <c r="CT133" s="118"/>
      <c r="CU133" s="118"/>
      <c r="CV133" s="118"/>
      <c r="CW133" s="118"/>
    </row>
    <row r="134" spans="1:101" s="14" customFormat="1" ht="13.15" customHeight="1" x14ac:dyDescent="0.25">
      <c r="A134" s="20"/>
      <c r="B134" s="15"/>
      <c r="C134" s="12"/>
      <c r="D134" s="112"/>
      <c r="E134" s="101"/>
      <c r="F134" s="101"/>
      <c r="G134" s="101"/>
      <c r="H134" s="269"/>
      <c r="I134" s="269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2"/>
      <c r="CE134" s="112"/>
      <c r="CF134" s="112"/>
      <c r="CG134" s="112"/>
      <c r="CH134" s="112"/>
      <c r="CI134" s="112"/>
      <c r="CJ134" s="112"/>
      <c r="CK134" s="112"/>
      <c r="CL134" s="112"/>
      <c r="CM134" s="112"/>
      <c r="CN134" s="112"/>
      <c r="CO134" s="112"/>
      <c r="CP134" s="112"/>
      <c r="CQ134" s="112"/>
      <c r="CR134" s="112"/>
      <c r="CS134" s="112"/>
      <c r="CT134" s="112"/>
      <c r="CU134" s="112"/>
      <c r="CV134" s="112"/>
      <c r="CW134" s="112"/>
    </row>
    <row r="135" spans="1:101" s="14" customFormat="1" ht="13.15" customHeight="1" x14ac:dyDescent="0.25">
      <c r="A135" s="48" t="s">
        <v>14</v>
      </c>
      <c r="B135" s="49"/>
      <c r="C135" s="50" t="s">
        <v>10</v>
      </c>
      <c r="D135" s="51">
        <f>D65+D132</f>
        <v>537</v>
      </c>
      <c r="E135" s="99">
        <f>E65+E132</f>
        <v>582191.43000000005</v>
      </c>
      <c r="F135" s="99">
        <f>F65+F132</f>
        <v>543171.25</v>
      </c>
      <c r="G135" s="99">
        <f>G65+G132</f>
        <v>39020.18</v>
      </c>
      <c r="H135" s="265"/>
      <c r="I135" s="265"/>
      <c r="K135" s="51">
        <f t="shared" ref="K135:P135" si="261">K65+K132</f>
        <v>652</v>
      </c>
      <c r="L135" s="51">
        <f t="shared" si="261"/>
        <v>648</v>
      </c>
      <c r="M135" s="51">
        <f t="shared" si="261"/>
        <v>635</v>
      </c>
      <c r="N135" s="51">
        <f t="shared" si="261"/>
        <v>638</v>
      </c>
      <c r="O135" s="51">
        <f t="shared" si="261"/>
        <v>650</v>
      </c>
      <c r="P135" s="51">
        <f t="shared" si="261"/>
        <v>658</v>
      </c>
      <c r="Q135" s="51">
        <f t="shared" ref="Q135:V135" si="262">Q65+Q132</f>
        <v>648</v>
      </c>
      <c r="R135" s="51">
        <f t="shared" si="262"/>
        <v>655</v>
      </c>
      <c r="S135" s="51">
        <f t="shared" si="262"/>
        <v>651</v>
      </c>
      <c r="T135" s="51">
        <f t="shared" si="262"/>
        <v>648</v>
      </c>
      <c r="U135" s="51">
        <f t="shared" si="262"/>
        <v>643</v>
      </c>
      <c r="V135" s="51">
        <f t="shared" si="262"/>
        <v>643</v>
      </c>
      <c r="W135" s="51">
        <f t="shared" ref="W135:AB135" si="263">W65+W132</f>
        <v>654</v>
      </c>
      <c r="X135" s="51">
        <f t="shared" si="263"/>
        <v>653</v>
      </c>
      <c r="Y135" s="51">
        <f t="shared" si="263"/>
        <v>665</v>
      </c>
      <c r="Z135" s="51">
        <f t="shared" si="263"/>
        <v>652</v>
      </c>
      <c r="AA135" s="51">
        <f t="shared" si="263"/>
        <v>655</v>
      </c>
      <c r="AB135" s="51">
        <f t="shared" si="263"/>
        <v>659</v>
      </c>
      <c r="AC135" s="51">
        <f t="shared" ref="AC135:AH135" si="264">AC65+AC132</f>
        <v>647</v>
      </c>
      <c r="AD135" s="51">
        <f t="shared" si="264"/>
        <v>645</v>
      </c>
      <c r="AE135" s="51">
        <f t="shared" si="264"/>
        <v>654</v>
      </c>
      <c r="AF135" s="51">
        <f t="shared" si="264"/>
        <v>649</v>
      </c>
      <c r="AG135" s="51">
        <f t="shared" si="264"/>
        <v>642</v>
      </c>
      <c r="AH135" s="51">
        <f t="shared" si="264"/>
        <v>643</v>
      </c>
      <c r="AI135" s="51">
        <f t="shared" ref="AI135:AN135" si="265">AI65+AI132</f>
        <v>653</v>
      </c>
      <c r="AJ135" s="51">
        <f t="shared" si="265"/>
        <v>651</v>
      </c>
      <c r="AK135" s="51">
        <f t="shared" si="265"/>
        <v>629</v>
      </c>
      <c r="AL135" s="51">
        <f t="shared" si="265"/>
        <v>620</v>
      </c>
      <c r="AM135" s="51">
        <f t="shared" si="265"/>
        <v>626</v>
      </c>
      <c r="AN135" s="51">
        <f t="shared" si="265"/>
        <v>630</v>
      </c>
      <c r="AO135" s="51">
        <f t="shared" ref="AO135:AU135" si="266">AO65+AO132</f>
        <v>622</v>
      </c>
      <c r="AP135" s="51">
        <f t="shared" si="266"/>
        <v>603</v>
      </c>
      <c r="AQ135" s="51">
        <f t="shared" si="266"/>
        <v>592</v>
      </c>
      <c r="AR135" s="51">
        <f t="shared" si="266"/>
        <v>599</v>
      </c>
      <c r="AS135" s="51">
        <f t="shared" si="266"/>
        <v>595</v>
      </c>
      <c r="AT135" s="51">
        <f t="shared" si="266"/>
        <v>567</v>
      </c>
      <c r="AU135" s="51">
        <f t="shared" si="266"/>
        <v>563</v>
      </c>
      <c r="AV135" s="51">
        <f t="shared" ref="AV135:BA135" si="267">AV65+AV132</f>
        <v>551</v>
      </c>
      <c r="AW135" s="51">
        <f t="shared" si="267"/>
        <v>544</v>
      </c>
      <c r="AX135" s="51">
        <f t="shared" si="267"/>
        <v>548</v>
      </c>
      <c r="AY135" s="51">
        <f t="shared" si="267"/>
        <v>548</v>
      </c>
      <c r="AZ135" s="51">
        <f t="shared" si="267"/>
        <v>543</v>
      </c>
      <c r="BA135" s="51">
        <f t="shared" si="267"/>
        <v>540</v>
      </c>
      <c r="BB135" s="51">
        <f t="shared" ref="BB135:BG135" si="268">BB65+BB132</f>
        <v>537</v>
      </c>
      <c r="BC135" s="51">
        <f t="shared" si="268"/>
        <v>535</v>
      </c>
      <c r="BD135" s="51">
        <f t="shared" si="268"/>
        <v>523</v>
      </c>
      <c r="BE135" s="51">
        <f t="shared" si="268"/>
        <v>509</v>
      </c>
      <c r="BF135" s="51">
        <f t="shared" si="268"/>
        <v>508</v>
      </c>
      <c r="BG135" s="51">
        <f t="shared" si="268"/>
        <v>518</v>
      </c>
      <c r="BH135" s="51">
        <f t="shared" ref="BH135:BM135" si="269">BH65+BH132</f>
        <v>516</v>
      </c>
      <c r="BI135" s="51">
        <f t="shared" si="269"/>
        <v>512</v>
      </c>
      <c r="BJ135" s="51">
        <f t="shared" si="269"/>
        <v>512</v>
      </c>
      <c r="BK135" s="51">
        <f t="shared" si="269"/>
        <v>507</v>
      </c>
      <c r="BL135" s="51">
        <f t="shared" si="269"/>
        <v>510</v>
      </c>
      <c r="BM135" s="51">
        <f t="shared" si="269"/>
        <v>512</v>
      </c>
      <c r="BN135" s="51">
        <f t="shared" ref="BN135:BS135" si="270">BN65+BN132</f>
        <v>526</v>
      </c>
      <c r="BO135" s="51">
        <f t="shared" si="270"/>
        <v>502</v>
      </c>
      <c r="BP135" s="51">
        <f t="shared" si="270"/>
        <v>499</v>
      </c>
      <c r="BQ135" s="51">
        <f t="shared" si="270"/>
        <v>491</v>
      </c>
      <c r="BR135" s="51">
        <f t="shared" si="270"/>
        <v>488</v>
      </c>
      <c r="BS135" s="51">
        <f t="shared" si="270"/>
        <v>494</v>
      </c>
      <c r="BT135" s="51">
        <f t="shared" ref="BT135:BY135" si="271">BT65+BT132</f>
        <v>492</v>
      </c>
      <c r="BU135" s="51">
        <f t="shared" si="271"/>
        <v>494</v>
      </c>
      <c r="BV135" s="51">
        <f t="shared" si="271"/>
        <v>490</v>
      </c>
      <c r="BW135" s="51">
        <f t="shared" si="271"/>
        <v>493</v>
      </c>
      <c r="BX135" s="51">
        <f t="shared" si="271"/>
        <v>505</v>
      </c>
      <c r="BY135" s="51">
        <f t="shared" si="271"/>
        <v>495</v>
      </c>
      <c r="BZ135" s="51">
        <f t="shared" ref="BZ135:CE135" si="272">BZ65+BZ132</f>
        <v>499</v>
      </c>
      <c r="CA135" s="51">
        <f t="shared" si="272"/>
        <v>492</v>
      </c>
      <c r="CB135" s="51">
        <f t="shared" si="272"/>
        <v>488</v>
      </c>
      <c r="CC135" s="51">
        <f t="shared" si="272"/>
        <v>490</v>
      </c>
      <c r="CD135" s="51">
        <f t="shared" si="272"/>
        <v>480</v>
      </c>
      <c r="CE135" s="51">
        <f t="shared" si="272"/>
        <v>504</v>
      </c>
      <c r="CF135" s="51">
        <f t="shared" ref="CF135:CK135" si="273">CF65+CF132</f>
        <v>505</v>
      </c>
      <c r="CG135" s="51">
        <f t="shared" si="273"/>
        <v>492</v>
      </c>
      <c r="CH135" s="51">
        <f t="shared" si="273"/>
        <v>493</v>
      </c>
      <c r="CI135" s="51">
        <f t="shared" si="273"/>
        <v>486</v>
      </c>
      <c r="CJ135" s="51">
        <f t="shared" si="273"/>
        <v>485</v>
      </c>
      <c r="CK135" s="51">
        <f t="shared" si="273"/>
        <v>481</v>
      </c>
      <c r="CL135" s="51">
        <f t="shared" ref="CL135:CQ135" si="274">CL65+CL132</f>
        <v>486</v>
      </c>
      <c r="CM135" s="51">
        <f t="shared" si="274"/>
        <v>483</v>
      </c>
      <c r="CN135" s="51">
        <f t="shared" si="274"/>
        <v>486</v>
      </c>
      <c r="CO135" s="51">
        <f t="shared" si="274"/>
        <v>489</v>
      </c>
      <c r="CP135" s="51">
        <f t="shared" si="274"/>
        <v>481</v>
      </c>
      <c r="CQ135" s="51">
        <f t="shared" si="274"/>
        <v>505</v>
      </c>
      <c r="CR135" s="51">
        <v>512</v>
      </c>
      <c r="CS135" s="51">
        <f>CS65+CS132</f>
        <v>506</v>
      </c>
      <c r="CT135" s="51">
        <f>CT65+CT132</f>
        <v>506</v>
      </c>
      <c r="CU135" s="51">
        <f>CU65+CU132</f>
        <v>514</v>
      </c>
      <c r="CV135" s="51">
        <f>CV65+CV132</f>
        <v>527</v>
      </c>
      <c r="CW135" s="51">
        <f>CW65+CW132</f>
        <v>537</v>
      </c>
    </row>
    <row r="136" spans="1:101" s="14" customFormat="1" ht="13.15" customHeight="1" x14ac:dyDescent="0.25">
      <c r="A136" s="48" t="s">
        <v>15</v>
      </c>
      <c r="B136" s="50"/>
      <c r="C136" s="96"/>
      <c r="D136" s="119"/>
      <c r="E136" s="63">
        <f>E135*12</f>
        <v>6986297.1600000001</v>
      </c>
      <c r="F136" s="63">
        <f>F135*12</f>
        <v>6518055</v>
      </c>
      <c r="G136" s="63">
        <f>G135*12</f>
        <v>468242.16000000003</v>
      </c>
      <c r="H136" s="272"/>
      <c r="I136" s="272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/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  <c r="BZ136" s="119"/>
      <c r="CA136" s="119"/>
      <c r="CB136" s="119"/>
      <c r="CC136" s="119"/>
      <c r="CD136" s="119"/>
      <c r="CE136" s="119"/>
      <c r="CF136" s="119"/>
      <c r="CG136" s="119"/>
      <c r="CH136" s="119"/>
      <c r="CI136" s="119"/>
      <c r="CJ136" s="119"/>
      <c r="CK136" s="119"/>
      <c r="CL136" s="119"/>
      <c r="CM136" s="119"/>
      <c r="CN136" s="119"/>
      <c r="CO136" s="119"/>
      <c r="CP136" s="119"/>
      <c r="CQ136" s="119"/>
      <c r="CR136" s="119"/>
      <c r="CS136" s="119"/>
      <c r="CT136" s="119"/>
      <c r="CU136" s="119"/>
      <c r="CV136" s="119"/>
      <c r="CW136" s="119"/>
    </row>
    <row r="137" spans="1:101" s="14" customFormat="1" ht="12" x14ac:dyDescent="0.25">
      <c r="A137" s="36"/>
      <c r="B137" s="32"/>
      <c r="C137" s="19"/>
      <c r="D137" s="122"/>
      <c r="E137" s="24"/>
      <c r="F137" s="24"/>
      <c r="G137" s="23"/>
      <c r="H137" s="23"/>
      <c r="I137" s="23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  <c r="CE137" s="122"/>
      <c r="CF137" s="122"/>
      <c r="CG137" s="122"/>
      <c r="CH137" s="122"/>
      <c r="CI137" s="122"/>
      <c r="CJ137" s="122"/>
      <c r="CK137" s="122"/>
      <c r="CL137" s="122"/>
      <c r="CM137" s="122"/>
      <c r="CN137" s="122"/>
      <c r="CO137" s="122"/>
      <c r="CP137" s="122"/>
      <c r="CQ137" s="122"/>
      <c r="CR137" s="256"/>
      <c r="CS137" s="122"/>
      <c r="CT137" s="122"/>
      <c r="CU137" s="122"/>
      <c r="CV137" s="122"/>
      <c r="CW137" s="122"/>
    </row>
    <row r="138" spans="1:101" s="14" customFormat="1" ht="12" x14ac:dyDescent="0.25">
      <c r="A138" s="195" t="s">
        <v>142</v>
      </c>
      <c r="B138" s="32"/>
      <c r="C138" s="39"/>
      <c r="E138" s="27"/>
      <c r="F138" s="27"/>
      <c r="G138" s="27"/>
      <c r="H138" s="27"/>
      <c r="I138" s="27"/>
      <c r="K138" s="122"/>
      <c r="L138" s="122"/>
      <c r="M138" s="122"/>
      <c r="N138" s="122"/>
      <c r="CR138" s="315"/>
    </row>
    <row r="139" spans="1:101" s="14" customFormat="1" ht="15" customHeight="1" x14ac:dyDescent="0.25">
      <c r="A139" s="36"/>
      <c r="B139" s="32"/>
      <c r="C139" s="37"/>
      <c r="D139" s="122"/>
      <c r="E139" s="41"/>
      <c r="F139" s="39"/>
      <c r="G139" s="23"/>
      <c r="H139" s="23"/>
      <c r="I139" s="23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  <c r="CE139" s="122"/>
      <c r="CF139" s="122"/>
      <c r="CG139" s="122"/>
      <c r="CH139" s="122"/>
      <c r="CI139" s="122"/>
      <c r="CJ139" s="122"/>
      <c r="CK139" s="122"/>
      <c r="CL139" s="122"/>
      <c r="CM139" s="122"/>
      <c r="CN139" s="122"/>
      <c r="CO139" s="122"/>
      <c r="CP139" s="122"/>
      <c r="CQ139" s="122"/>
      <c r="CR139" s="256"/>
      <c r="CS139" s="122"/>
      <c r="CT139" s="122"/>
      <c r="CU139" s="122"/>
      <c r="CV139" s="122"/>
      <c r="CW139" s="122"/>
    </row>
    <row r="140" spans="1:101" s="14" customFormat="1" ht="10.15" customHeight="1" x14ac:dyDescent="0.25">
      <c r="A140" s="36"/>
      <c r="B140" s="32"/>
      <c r="C140" s="37"/>
      <c r="D140" s="122"/>
      <c r="E140" s="41"/>
      <c r="F140" s="39"/>
      <c r="G140" s="23"/>
      <c r="H140" s="23"/>
      <c r="I140" s="23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  <c r="CE140" s="122"/>
      <c r="CF140" s="122"/>
      <c r="CG140" s="122"/>
      <c r="CH140" s="122"/>
      <c r="CI140" s="122"/>
      <c r="CJ140" s="122"/>
      <c r="CK140" s="122"/>
      <c r="CL140" s="122"/>
      <c r="CM140" s="122"/>
      <c r="CN140" s="122"/>
      <c r="CO140" s="122"/>
      <c r="CP140" s="122"/>
      <c r="CQ140" s="122"/>
      <c r="CR140" s="256"/>
      <c r="CS140" s="122"/>
      <c r="CT140" s="122"/>
      <c r="CU140" s="122"/>
      <c r="CV140" s="122"/>
      <c r="CW140" s="122"/>
    </row>
    <row r="141" spans="1:101" s="14" customFormat="1" ht="15" customHeight="1" x14ac:dyDescent="0.25">
      <c r="A141" s="35"/>
      <c r="B141" s="32"/>
      <c r="C141" s="42"/>
      <c r="D141" s="126"/>
      <c r="E141" s="40"/>
      <c r="F141" s="40"/>
      <c r="G141" s="40"/>
      <c r="H141" s="23"/>
      <c r="I141" s="23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327"/>
      <c r="CS141" s="126"/>
      <c r="CT141" s="126"/>
      <c r="CU141" s="126"/>
      <c r="CV141" s="126"/>
      <c r="CW141" s="126"/>
    </row>
    <row r="142" spans="1:101" s="14" customFormat="1" ht="15" customHeight="1" x14ac:dyDescent="0.25">
      <c r="A142" s="36"/>
      <c r="B142" s="32"/>
      <c r="C142" s="37"/>
      <c r="D142" s="122"/>
      <c r="E142" s="40"/>
      <c r="F142" s="40"/>
      <c r="G142" s="40"/>
      <c r="H142" s="23"/>
      <c r="I142" s="23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  <c r="CE142" s="122"/>
      <c r="CF142" s="122"/>
      <c r="CG142" s="122"/>
      <c r="CH142" s="122"/>
      <c r="CI142" s="122"/>
      <c r="CJ142" s="122"/>
      <c r="CK142" s="122"/>
      <c r="CL142" s="122"/>
      <c r="CM142" s="122"/>
      <c r="CN142" s="122"/>
      <c r="CO142" s="122"/>
      <c r="CP142" s="122"/>
      <c r="CQ142" s="122"/>
      <c r="CR142" s="256"/>
      <c r="CS142" s="122"/>
      <c r="CT142" s="122"/>
      <c r="CU142" s="122"/>
      <c r="CV142" s="122"/>
      <c r="CW142" s="122"/>
    </row>
    <row r="143" spans="1:101" s="14" customFormat="1" ht="10.15" customHeight="1" x14ac:dyDescent="0.25">
      <c r="B143" s="32"/>
      <c r="C143" s="39"/>
      <c r="D143" s="122"/>
      <c r="E143" s="40"/>
      <c r="F143" s="40"/>
      <c r="G143" s="40"/>
      <c r="H143" s="23"/>
      <c r="I143" s="23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  <c r="CE143" s="122"/>
      <c r="CF143" s="122"/>
      <c r="CG143" s="122"/>
      <c r="CH143" s="122"/>
      <c r="CI143" s="122"/>
      <c r="CJ143" s="122"/>
      <c r="CK143" s="122"/>
      <c r="CL143" s="122"/>
      <c r="CM143" s="122"/>
      <c r="CN143" s="122"/>
      <c r="CO143" s="122"/>
      <c r="CP143" s="122"/>
      <c r="CQ143" s="122"/>
      <c r="CR143" s="256"/>
      <c r="CS143" s="122"/>
      <c r="CT143" s="122"/>
      <c r="CU143" s="122"/>
      <c r="CV143" s="122"/>
      <c r="CW143" s="122"/>
    </row>
    <row r="144" spans="1:101" s="18" customFormat="1" ht="15" customHeight="1" x14ac:dyDescent="0.2">
      <c r="A144" s="35"/>
      <c r="B144" s="32"/>
      <c r="C144" s="19"/>
      <c r="D144" s="122"/>
      <c r="E144" s="40"/>
      <c r="F144" s="40"/>
      <c r="G144" s="40"/>
      <c r="H144" s="88"/>
      <c r="I144" s="88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  <c r="CE144" s="122"/>
      <c r="CF144" s="122"/>
      <c r="CG144" s="122"/>
      <c r="CH144" s="122"/>
      <c r="CI144" s="122"/>
      <c r="CJ144" s="122"/>
      <c r="CK144" s="122"/>
      <c r="CL144" s="122"/>
      <c r="CM144" s="122"/>
      <c r="CN144" s="122"/>
      <c r="CO144" s="122"/>
      <c r="CP144" s="122"/>
      <c r="CQ144" s="122"/>
      <c r="CR144" s="256"/>
      <c r="CS144" s="122"/>
      <c r="CT144" s="122"/>
      <c r="CU144" s="122"/>
      <c r="CV144" s="122"/>
      <c r="CW144" s="122"/>
    </row>
    <row r="145" spans="1:101" s="14" customFormat="1" ht="15" customHeight="1" x14ac:dyDescent="0.2">
      <c r="B145" s="32"/>
      <c r="C145" s="19"/>
      <c r="D145" s="122"/>
      <c r="E145" s="40"/>
      <c r="F145" s="40"/>
      <c r="G145" s="40"/>
      <c r="H145" s="88"/>
      <c r="I145" s="88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  <c r="CE145" s="122"/>
      <c r="CF145" s="122"/>
      <c r="CG145" s="122"/>
      <c r="CH145" s="122"/>
      <c r="CI145" s="122"/>
      <c r="CJ145" s="122"/>
      <c r="CK145" s="122"/>
      <c r="CL145" s="122"/>
      <c r="CM145" s="122"/>
      <c r="CN145" s="122"/>
      <c r="CO145" s="122"/>
      <c r="CP145" s="122"/>
      <c r="CQ145" s="122"/>
      <c r="CR145" s="256"/>
      <c r="CS145" s="122"/>
      <c r="CT145" s="122"/>
      <c r="CU145" s="122"/>
      <c r="CV145" s="122"/>
      <c r="CW145" s="122"/>
    </row>
    <row r="146" spans="1:101" s="14" customFormat="1" ht="15" customHeight="1" x14ac:dyDescent="0.25">
      <c r="B146" s="32"/>
      <c r="C146" s="19"/>
      <c r="D146" s="122"/>
      <c r="E146" s="38"/>
      <c r="F146" s="38"/>
      <c r="G146" s="43"/>
      <c r="H146" s="43"/>
      <c r="I146" s="43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  <c r="CE146" s="122"/>
      <c r="CF146" s="122"/>
      <c r="CG146" s="122"/>
      <c r="CH146" s="122"/>
      <c r="CI146" s="122"/>
      <c r="CJ146" s="122"/>
      <c r="CK146" s="122"/>
      <c r="CL146" s="122"/>
      <c r="CM146" s="122"/>
      <c r="CN146" s="122"/>
      <c r="CO146" s="122"/>
      <c r="CP146" s="122"/>
      <c r="CQ146" s="122"/>
      <c r="CR146" s="256"/>
      <c r="CS146" s="122"/>
      <c r="CT146" s="122"/>
      <c r="CU146" s="122"/>
      <c r="CV146" s="122"/>
      <c r="CW146" s="122"/>
    </row>
    <row r="147" spans="1:101" s="14" customFormat="1" ht="10.15" customHeight="1" x14ac:dyDescent="0.25">
      <c r="B147" s="32"/>
      <c r="C147" s="19"/>
      <c r="D147" s="122"/>
      <c r="E147" s="40"/>
      <c r="F147" s="40"/>
      <c r="G147" s="40"/>
      <c r="H147" s="23"/>
      <c r="I147" s="23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  <c r="CE147" s="122"/>
      <c r="CF147" s="122"/>
      <c r="CG147" s="122"/>
      <c r="CH147" s="122"/>
      <c r="CI147" s="122"/>
      <c r="CJ147" s="122"/>
      <c r="CK147" s="122"/>
      <c r="CL147" s="122"/>
      <c r="CM147" s="122"/>
      <c r="CN147" s="122"/>
      <c r="CO147" s="122"/>
      <c r="CP147" s="122"/>
      <c r="CQ147" s="122"/>
      <c r="CR147" s="256"/>
      <c r="CS147" s="122"/>
      <c r="CT147" s="122"/>
      <c r="CU147" s="122"/>
      <c r="CV147" s="122"/>
      <c r="CW147" s="122"/>
    </row>
    <row r="148" spans="1:101" s="18" customFormat="1" ht="15" customHeight="1" x14ac:dyDescent="0.25">
      <c r="A148" s="35"/>
      <c r="B148" s="19"/>
      <c r="C148" s="19"/>
      <c r="D148" s="127"/>
      <c r="E148" s="40"/>
      <c r="F148" s="40"/>
      <c r="G148" s="40"/>
      <c r="H148" s="23"/>
      <c r="I148" s="23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L148" s="127"/>
      <c r="CM148" s="127"/>
      <c r="CN148" s="127"/>
      <c r="CO148" s="127"/>
      <c r="CP148" s="127"/>
      <c r="CQ148" s="127"/>
      <c r="CR148" s="328"/>
      <c r="CS148" s="127"/>
      <c r="CT148" s="127"/>
      <c r="CU148" s="127"/>
      <c r="CV148" s="127"/>
      <c r="CW148" s="127"/>
    </row>
    <row r="149" spans="1:101" s="14" customFormat="1" ht="15" customHeight="1" x14ac:dyDescent="0.25">
      <c r="B149" s="32"/>
      <c r="C149" s="19"/>
      <c r="D149" s="122"/>
      <c r="E149" s="40"/>
      <c r="F149" s="40"/>
      <c r="G149" s="40"/>
      <c r="H149" s="19"/>
      <c r="I149" s="19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  <c r="CE149" s="122"/>
      <c r="CF149" s="122"/>
      <c r="CG149" s="122"/>
      <c r="CH149" s="122"/>
      <c r="CI149" s="122"/>
      <c r="CJ149" s="122"/>
      <c r="CK149" s="122"/>
      <c r="CL149" s="122"/>
      <c r="CM149" s="122"/>
      <c r="CN149" s="122"/>
      <c r="CO149" s="122"/>
      <c r="CP149" s="122"/>
      <c r="CQ149" s="122"/>
      <c r="CR149" s="256"/>
      <c r="CS149" s="122"/>
      <c r="CT149" s="122"/>
      <c r="CU149" s="122"/>
      <c r="CV149" s="122"/>
      <c r="CW149" s="122"/>
    </row>
    <row r="150" spans="1:101" s="14" customFormat="1" ht="15" customHeight="1" x14ac:dyDescent="0.25">
      <c r="B150" s="32"/>
      <c r="C150" s="19"/>
      <c r="D150" s="122"/>
      <c r="E150" s="40"/>
      <c r="F150" s="40"/>
      <c r="G150" s="40"/>
      <c r="H150" s="23"/>
      <c r="I150" s="23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  <c r="CE150" s="122"/>
      <c r="CF150" s="122"/>
      <c r="CG150" s="122"/>
      <c r="CH150" s="122"/>
      <c r="CI150" s="122"/>
      <c r="CJ150" s="122"/>
      <c r="CK150" s="122"/>
      <c r="CL150" s="122"/>
      <c r="CM150" s="122"/>
      <c r="CN150" s="122"/>
      <c r="CO150" s="122"/>
      <c r="CP150" s="122"/>
      <c r="CQ150" s="122"/>
      <c r="CR150" s="256"/>
      <c r="CS150" s="122"/>
      <c r="CT150" s="122"/>
      <c r="CU150" s="122"/>
      <c r="CV150" s="122"/>
      <c r="CW150" s="122"/>
    </row>
    <row r="151" spans="1:101" s="14" customFormat="1" ht="15" customHeight="1" x14ac:dyDescent="0.25">
      <c r="B151" s="32"/>
      <c r="C151" s="19"/>
      <c r="D151" s="122"/>
      <c r="E151" s="40"/>
      <c r="F151" s="40"/>
      <c r="G151" s="40"/>
      <c r="H151" s="23"/>
      <c r="I151" s="23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  <c r="CE151" s="122"/>
      <c r="CF151" s="122"/>
      <c r="CG151" s="122"/>
      <c r="CH151" s="122"/>
      <c r="CI151" s="122"/>
      <c r="CJ151" s="122"/>
      <c r="CK151" s="122"/>
      <c r="CL151" s="122"/>
      <c r="CM151" s="122"/>
      <c r="CN151" s="122"/>
      <c r="CO151" s="122"/>
      <c r="CP151" s="122"/>
      <c r="CQ151" s="122"/>
      <c r="CR151" s="256"/>
      <c r="CS151" s="122"/>
      <c r="CT151" s="122"/>
      <c r="CU151" s="122"/>
      <c r="CV151" s="122"/>
      <c r="CW151" s="122"/>
    </row>
    <row r="152" spans="1:101" s="14" customFormat="1" ht="10.15" customHeight="1" x14ac:dyDescent="0.25">
      <c r="A152" s="35"/>
      <c r="B152" s="32"/>
      <c r="C152" s="42"/>
      <c r="D152" s="126"/>
      <c r="E152" s="40"/>
      <c r="F152" s="40"/>
      <c r="G152" s="40"/>
      <c r="H152" s="23"/>
      <c r="I152" s="23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327"/>
      <c r="CS152" s="126"/>
      <c r="CT152" s="126"/>
      <c r="CU152" s="126"/>
      <c r="CV152" s="126"/>
      <c r="CW152" s="126"/>
    </row>
    <row r="153" spans="1:101" s="14" customFormat="1" ht="15" customHeight="1" x14ac:dyDescent="0.25">
      <c r="A153" s="35"/>
      <c r="B153" s="32"/>
      <c r="C153" s="19"/>
      <c r="D153" s="122"/>
      <c r="E153" s="38"/>
      <c r="F153" s="38"/>
      <c r="G153" s="23"/>
      <c r="H153" s="23"/>
      <c r="I153" s="23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  <c r="CE153" s="122"/>
      <c r="CF153" s="122"/>
      <c r="CG153" s="122"/>
      <c r="CH153" s="122"/>
      <c r="CI153" s="122"/>
      <c r="CJ153" s="122"/>
      <c r="CK153" s="122"/>
      <c r="CL153" s="122"/>
      <c r="CM153" s="122"/>
      <c r="CN153" s="122"/>
      <c r="CO153" s="122"/>
      <c r="CP153" s="122"/>
      <c r="CQ153" s="122"/>
      <c r="CR153" s="256"/>
      <c r="CS153" s="122"/>
      <c r="CT153" s="122"/>
      <c r="CU153" s="122"/>
      <c r="CV153" s="122"/>
      <c r="CW153" s="122"/>
    </row>
    <row r="154" spans="1:101" s="14" customFormat="1" ht="15" customHeight="1" x14ac:dyDescent="0.2">
      <c r="A154" s="35"/>
      <c r="B154" s="32"/>
      <c r="C154" s="37"/>
      <c r="D154" s="122"/>
      <c r="E154" s="88"/>
      <c r="F154" s="88"/>
      <c r="G154" s="88"/>
      <c r="H154" s="88"/>
      <c r="I154" s="88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  <c r="CE154" s="122"/>
      <c r="CF154" s="122"/>
      <c r="CG154" s="122"/>
      <c r="CH154" s="122"/>
      <c r="CI154" s="122"/>
      <c r="CJ154" s="122"/>
      <c r="CK154" s="122"/>
      <c r="CL154" s="122"/>
      <c r="CM154" s="122"/>
      <c r="CN154" s="122"/>
      <c r="CO154" s="122"/>
      <c r="CP154" s="122"/>
      <c r="CQ154" s="122"/>
      <c r="CR154" s="256"/>
      <c r="CS154" s="122"/>
      <c r="CT154" s="122"/>
      <c r="CU154" s="122"/>
      <c r="CV154" s="122"/>
      <c r="CW154" s="122"/>
    </row>
    <row r="155" spans="1:101" s="14" customFormat="1" ht="10.15" customHeight="1" x14ac:dyDescent="0.2">
      <c r="A155" s="35"/>
      <c r="B155" s="32"/>
      <c r="C155" s="42"/>
      <c r="D155" s="126"/>
      <c r="E155" s="40"/>
      <c r="F155" s="40"/>
      <c r="G155" s="40"/>
      <c r="H155" s="88"/>
      <c r="I155" s="88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327"/>
      <c r="CS155" s="126"/>
      <c r="CT155" s="126"/>
      <c r="CU155" s="126"/>
      <c r="CV155" s="126"/>
      <c r="CW155" s="126"/>
    </row>
    <row r="156" spans="1:101" s="14" customFormat="1" ht="15" customHeight="1" x14ac:dyDescent="0.25">
      <c r="A156" s="35"/>
      <c r="B156" s="32"/>
      <c r="C156" s="19"/>
      <c r="D156" s="126"/>
      <c r="E156" s="40"/>
      <c r="F156" s="40"/>
      <c r="G156" s="40"/>
      <c r="H156" s="23"/>
      <c r="I156" s="23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327"/>
      <c r="CS156" s="126"/>
      <c r="CT156" s="126"/>
      <c r="CU156" s="126"/>
      <c r="CV156" s="126"/>
      <c r="CW156" s="126"/>
    </row>
    <row r="157" spans="1:101" s="14" customFormat="1" ht="10.15" customHeight="1" x14ac:dyDescent="0.25">
      <c r="A157" s="35"/>
      <c r="B157" s="32"/>
      <c r="C157" s="42"/>
      <c r="D157" s="126"/>
      <c r="E157" s="40"/>
      <c r="F157" s="40"/>
      <c r="G157" s="40"/>
      <c r="H157" s="23"/>
      <c r="I157" s="23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327"/>
      <c r="CS157" s="126"/>
      <c r="CT157" s="126"/>
      <c r="CU157" s="126"/>
      <c r="CV157" s="126"/>
      <c r="CW157" s="126"/>
    </row>
    <row r="158" spans="1:101" s="14" customFormat="1" ht="15" customHeight="1" x14ac:dyDescent="0.25">
      <c r="A158" s="44"/>
      <c r="B158" s="19"/>
      <c r="C158" s="19"/>
      <c r="D158" s="122"/>
      <c r="E158" s="40"/>
      <c r="F158" s="40"/>
      <c r="G158" s="40"/>
      <c r="H158" s="19"/>
      <c r="I158" s="19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  <c r="CE158" s="122"/>
      <c r="CF158" s="122"/>
      <c r="CG158" s="122"/>
      <c r="CH158" s="122"/>
      <c r="CI158" s="122"/>
      <c r="CJ158" s="122"/>
      <c r="CK158" s="122"/>
      <c r="CL158" s="122"/>
      <c r="CM158" s="122"/>
      <c r="CN158" s="122"/>
      <c r="CO158" s="122"/>
      <c r="CP158" s="122"/>
      <c r="CQ158" s="122"/>
      <c r="CR158" s="256"/>
      <c r="CS158" s="122"/>
      <c r="CT158" s="122"/>
      <c r="CU158" s="122"/>
      <c r="CV158" s="122"/>
      <c r="CW158" s="122"/>
    </row>
    <row r="159" spans="1:101" x14ac:dyDescent="0.25">
      <c r="A159" s="5"/>
      <c r="B159" s="26"/>
      <c r="C159" s="26"/>
      <c r="D159" s="124"/>
      <c r="E159" s="40"/>
      <c r="F159" s="40"/>
      <c r="G159" s="40"/>
      <c r="H159" s="26"/>
      <c r="I159" s="26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  <c r="CE159" s="124"/>
      <c r="CF159" s="124"/>
      <c r="CG159" s="124"/>
      <c r="CH159" s="124"/>
      <c r="CI159" s="124"/>
      <c r="CJ159" s="124"/>
      <c r="CK159" s="124"/>
      <c r="CL159" s="124"/>
      <c r="CM159" s="124"/>
      <c r="CN159" s="124"/>
      <c r="CO159" s="124"/>
      <c r="CP159" s="124"/>
      <c r="CQ159" s="124"/>
      <c r="CS159" s="124"/>
      <c r="CT159" s="124"/>
      <c r="CU159" s="124"/>
      <c r="CV159" s="124"/>
      <c r="CW159" s="124"/>
    </row>
    <row r="160" spans="1:101" x14ac:dyDescent="0.25">
      <c r="A160" s="4"/>
      <c r="B160" s="26"/>
      <c r="C160" s="26"/>
      <c r="D160" s="124"/>
      <c r="E160" s="26"/>
      <c r="F160" s="26"/>
      <c r="G160" s="26"/>
      <c r="H160" s="26"/>
      <c r="I160" s="26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  <c r="CE160" s="124"/>
      <c r="CF160" s="124"/>
      <c r="CG160" s="124"/>
      <c r="CH160" s="124"/>
      <c r="CI160" s="124"/>
      <c r="CJ160" s="124"/>
      <c r="CK160" s="124"/>
      <c r="CL160" s="124"/>
      <c r="CM160" s="124"/>
      <c r="CN160" s="124"/>
      <c r="CO160" s="124"/>
      <c r="CP160" s="124"/>
      <c r="CQ160" s="124"/>
      <c r="CS160" s="124"/>
      <c r="CT160" s="124"/>
      <c r="CU160" s="124"/>
      <c r="CV160" s="124"/>
      <c r="CW160" s="124"/>
    </row>
    <row r="161" spans="1:101" x14ac:dyDescent="0.25">
      <c r="A161" s="5"/>
      <c r="B161" s="26"/>
      <c r="C161" s="26"/>
      <c r="D161" s="124"/>
      <c r="E161" s="26"/>
      <c r="F161" s="26"/>
      <c r="G161" s="26"/>
      <c r="H161" s="26"/>
      <c r="I161" s="26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24"/>
      <c r="CH161" s="124"/>
      <c r="CI161" s="124"/>
      <c r="CJ161" s="124"/>
      <c r="CK161" s="124"/>
      <c r="CL161" s="124"/>
      <c r="CM161" s="124"/>
      <c r="CN161" s="124"/>
      <c r="CO161" s="124"/>
      <c r="CP161" s="124"/>
      <c r="CQ161" s="124"/>
      <c r="CS161" s="124"/>
      <c r="CT161" s="124"/>
      <c r="CU161" s="124"/>
      <c r="CV161" s="124"/>
      <c r="CW161" s="124"/>
    </row>
    <row r="164" spans="1:101" x14ac:dyDescent="0.25">
      <c r="E164" s="88"/>
      <c r="F164" s="88"/>
      <c r="G164" s="88"/>
      <c r="H164" s="88"/>
      <c r="I164" s="88"/>
    </row>
    <row r="165" spans="1:101" x14ac:dyDescent="0.25">
      <c r="E165" s="88"/>
      <c r="F165" s="88"/>
      <c r="G165" s="88"/>
      <c r="H165" s="88"/>
      <c r="I165" s="88"/>
    </row>
    <row r="174" spans="1:101" x14ac:dyDescent="0.25">
      <c r="E174" s="88"/>
      <c r="F174" s="88"/>
      <c r="G174" s="88"/>
      <c r="H174" s="88"/>
      <c r="I174" s="88"/>
    </row>
    <row r="175" spans="1:101" x14ac:dyDescent="0.25">
      <c r="E175" s="88"/>
      <c r="F175" s="88"/>
      <c r="G175" s="88"/>
      <c r="H175" s="88"/>
      <c r="I175" s="88"/>
    </row>
    <row r="177" spans="2:9" x14ac:dyDescent="0.25">
      <c r="F177" s="13"/>
    </row>
    <row r="178" spans="2:9" ht="17.100000000000001" customHeight="1" x14ac:dyDescent="0.25">
      <c r="B178" s="10"/>
      <c r="F178" s="13"/>
      <c r="G178" s="11"/>
      <c r="H178" s="11"/>
      <c r="I178" s="11"/>
    </row>
    <row r="179" spans="2:9" ht="17.100000000000001" customHeight="1" x14ac:dyDescent="0.25">
      <c r="B179" s="10"/>
      <c r="G179" s="11"/>
      <c r="H179" s="11"/>
      <c r="I179" s="11"/>
    </row>
    <row r="180" spans="2:9" ht="17.100000000000001" customHeight="1" x14ac:dyDescent="0.25">
      <c r="G180" s="11"/>
      <c r="H180" s="11"/>
      <c r="I180" s="11"/>
    </row>
    <row r="181" spans="2:9" ht="17.100000000000001" customHeight="1" x14ac:dyDescent="0.25">
      <c r="G181" s="11"/>
      <c r="H181" s="11"/>
      <c r="I181" s="11"/>
    </row>
    <row r="182" spans="2:9" ht="17.100000000000001" customHeight="1" x14ac:dyDescent="0.25">
      <c r="G182" s="11"/>
      <c r="H182" s="11"/>
      <c r="I182" s="11"/>
    </row>
    <row r="183" spans="2:9" ht="17.100000000000001" customHeight="1" x14ac:dyDescent="0.25">
      <c r="G183" s="11"/>
      <c r="H183" s="11"/>
      <c r="I183" s="11"/>
    </row>
    <row r="184" spans="2:9" ht="17.100000000000001" customHeight="1" x14ac:dyDescent="0.25">
      <c r="G184" s="11"/>
      <c r="H184" s="11"/>
      <c r="I184" s="11"/>
    </row>
    <row r="185" spans="2:9" ht="17.100000000000001" customHeight="1" x14ac:dyDescent="0.25">
      <c r="G185" s="11"/>
      <c r="H185" s="11"/>
      <c r="I185" s="11"/>
    </row>
    <row r="186" spans="2:9" ht="17.100000000000001" customHeight="1" x14ac:dyDescent="0.25">
      <c r="G186" s="11"/>
      <c r="H186" s="11"/>
      <c r="I186" s="11"/>
    </row>
    <row r="187" spans="2:9" ht="17.100000000000001" customHeight="1" x14ac:dyDescent="0.25">
      <c r="G187" s="11"/>
      <c r="H187" s="11"/>
      <c r="I187" s="11"/>
    </row>
    <row r="188" spans="2:9" ht="17.100000000000001" customHeight="1" x14ac:dyDescent="0.25">
      <c r="G188" s="11"/>
      <c r="H188" s="11"/>
      <c r="I188" s="11"/>
    </row>
    <row r="189" spans="2:9" ht="17.100000000000001" customHeight="1" x14ac:dyDescent="0.25"/>
    <row r="190" spans="2:9" ht="17.100000000000001" customHeight="1" x14ac:dyDescent="0.25"/>
    <row r="191" spans="2:9" ht="17.100000000000001" customHeight="1" x14ac:dyDescent="0.25"/>
    <row r="192" spans="2:9" ht="17.100000000000001" customHeight="1" x14ac:dyDescent="0.25"/>
    <row r="193" spans="5:9" ht="17.100000000000001" customHeight="1" x14ac:dyDescent="0.25"/>
    <row r="194" spans="5:9" x14ac:dyDescent="0.25">
      <c r="E194" s="88"/>
      <c r="F194" s="88"/>
      <c r="G194" s="88"/>
      <c r="H194" s="88"/>
      <c r="I194" s="88"/>
    </row>
    <row r="195" spans="5:9" x14ac:dyDescent="0.25">
      <c r="E195" s="88"/>
      <c r="F195" s="88"/>
      <c r="G195" s="88"/>
      <c r="H195" s="88"/>
      <c r="I195" s="88"/>
    </row>
    <row r="196" spans="5:9" x14ac:dyDescent="0.25">
      <c r="E196" s="88"/>
      <c r="F196" s="88"/>
      <c r="G196" s="88"/>
      <c r="H196" s="88"/>
      <c r="I196" s="88"/>
    </row>
    <row r="197" spans="5:9" x14ac:dyDescent="0.25">
      <c r="E197" s="88"/>
      <c r="F197" s="88"/>
      <c r="G197" s="88"/>
      <c r="H197" s="88"/>
      <c r="I197" s="88"/>
    </row>
    <row r="198" spans="5:9" x14ac:dyDescent="0.25">
      <c r="E198" s="88"/>
      <c r="F198" s="88"/>
      <c r="G198" s="88"/>
      <c r="H198" s="88"/>
      <c r="I198" s="88"/>
    </row>
    <row r="199" spans="5:9" x14ac:dyDescent="0.25">
      <c r="E199" s="88"/>
      <c r="F199" s="88"/>
      <c r="G199" s="88"/>
      <c r="H199" s="88"/>
      <c r="I199" s="88"/>
    </row>
    <row r="200" spans="5:9" x14ac:dyDescent="0.25">
      <c r="E200" s="88"/>
      <c r="F200" s="88"/>
      <c r="G200" s="88"/>
      <c r="H200" s="88"/>
      <c r="I200" s="88"/>
    </row>
    <row r="201" spans="5:9" x14ac:dyDescent="0.25">
      <c r="E201" s="88"/>
      <c r="F201" s="88"/>
      <c r="G201" s="88"/>
      <c r="H201" s="88"/>
      <c r="I201" s="88"/>
    </row>
  </sheetData>
  <phoneticPr fontId="6" type="noConversion"/>
  <printOptions horizontalCentered="1"/>
  <pageMargins left="0.5" right="0.5" top="0.91" bottom="0.5" header="0.3" footer="0.11"/>
  <pageSetup scale="59" fitToHeight="2" orientation="landscape" r:id="rId1"/>
  <headerFooter scaleWithDoc="0" alignWithMargins="0">
    <oddHeader>&amp;C&amp;"Garamond,Bold"ENCINO AND GARDEN GROVE MEDICAL CENTERS
FUNDING AND CONTRIBUTION LEVELS
YEAR 2020 BENEFITS RENEWALS</oddHeader>
    <oddFooter>&amp;L&amp;10Keenan HealthCare
License No. 0451271&amp;C&amp;10Page &amp;P&amp;R&amp;10&amp;D</oddFooter>
  </headerFooter>
  <rowBreaks count="2" manualBreakCount="2">
    <brk id="66" max="16383" man="1"/>
    <brk id="161" max="16383" man="1"/>
  </rowBreaks>
  <colBreaks count="1" manualBreakCount="1">
    <brk id="67" max="137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482F-99C3-48CB-8A2C-D010B1AF3E2F}">
  <sheetPr>
    <tabColor rgb="FFFF0000"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defaultRowHeight="15.75" x14ac:dyDescent="0.25"/>
  <cols>
    <col min="1" max="1" width="50.25" customWidth="1"/>
    <col min="2" max="2" width="16.625" customWidth="1"/>
    <col min="3" max="3" width="25" customWidth="1"/>
    <col min="4" max="4" width="8.5" customWidth="1"/>
    <col min="5" max="5" width="14.375" customWidth="1"/>
    <col min="6" max="7" width="12" customWidth="1"/>
    <col min="8" max="40" width="9" hidden="1" customWidth="1"/>
    <col min="41" max="41" width="21.375" hidden="1" customWidth="1"/>
    <col min="42" max="42" width="8.25" hidden="1" customWidth="1"/>
    <col min="43" max="43" width="7" hidden="1" customWidth="1"/>
    <col min="44" max="44" width="5.625" hidden="1" customWidth="1"/>
    <col min="45" max="46" width="6" hidden="1" customWidth="1"/>
    <col min="47" max="58" width="7.75" hidden="1" customWidth="1"/>
    <col min="59" max="59" width="7.125" bestFit="1" customWidth="1"/>
    <col min="60" max="60" width="7.375" bestFit="1" customWidth="1"/>
    <col min="61" max="61" width="7.125" bestFit="1" customWidth="1"/>
    <col min="62" max="62" width="7" bestFit="1" customWidth="1"/>
    <col min="63" max="63" width="7.5" bestFit="1" customWidth="1"/>
    <col min="64" max="64" width="7.125" bestFit="1" customWidth="1"/>
    <col min="65" max="65" width="6.625" bestFit="1" customWidth="1"/>
    <col min="66" max="67" width="7.5" bestFit="1" customWidth="1"/>
    <col min="68" max="68" width="7.125" bestFit="1" customWidth="1"/>
    <col min="69" max="69" width="7.375" bestFit="1" customWidth="1"/>
    <col min="70" max="70" width="7.5" bestFit="1" customWidth="1"/>
    <col min="71" max="71" width="8.875" customWidth="1"/>
    <col min="72" max="72" width="8" customWidth="1"/>
    <col min="73" max="73" width="8.375" customWidth="1"/>
    <col min="74" max="74" width="8.75" customWidth="1"/>
    <col min="75" max="75" width="9.625" customWidth="1"/>
    <col min="76" max="78" width="8" customWidth="1"/>
    <col min="79" max="101" width="8.5" customWidth="1"/>
  </cols>
  <sheetData>
    <row r="1" spans="1:101" ht="24.75" x14ac:dyDescent="0.25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164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ht="12.75" customHeight="1" x14ac:dyDescent="0.25">
      <c r="A2" s="76" t="s">
        <v>165</v>
      </c>
      <c r="B2" s="77"/>
      <c r="C2" s="78"/>
      <c r="D2" s="111"/>
      <c r="E2" s="80"/>
      <c r="F2" s="80"/>
      <c r="G2" s="80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ht="12.75" customHeight="1" x14ac:dyDescent="0.25">
      <c r="A3" s="64" t="s">
        <v>161</v>
      </c>
      <c r="B3" s="65" t="str">
        <f>Legacy!$E$4</f>
        <v>1/1/25 - 12/31/25</v>
      </c>
      <c r="C3" s="66" t="s">
        <v>11</v>
      </c>
      <c r="D3" s="244">
        <v>264</v>
      </c>
      <c r="E3" s="150">
        <v>671</v>
      </c>
      <c r="F3" s="150">
        <f>+E3-G3</f>
        <v>671</v>
      </c>
      <c r="G3" s="152">
        <v>0</v>
      </c>
      <c r="AO3" s="27" t="e">
        <f>+"Total:"&amp;TEXT(E3/AP3-1,"0.00%")&amp;"/ EE:"&amp;TEXT(G3/AQ3-1,"0.00%")</f>
        <v>#DIV/0!</v>
      </c>
      <c r="AP3" s="27">
        <f>+'[2]St. Francis'!E3</f>
        <v>563.91999999999996</v>
      </c>
      <c r="AQ3" s="27">
        <f>+'[2]St. Francis'!G3</f>
        <v>0</v>
      </c>
      <c r="AR3" s="173">
        <v>185</v>
      </c>
      <c r="AS3" s="173">
        <v>205</v>
      </c>
      <c r="AT3" s="244">
        <v>223</v>
      </c>
      <c r="AU3" s="244">
        <v>226</v>
      </c>
      <c r="AV3" s="244">
        <v>233</v>
      </c>
      <c r="AW3" s="244">
        <v>242</v>
      </c>
      <c r="AX3" s="244">
        <v>254</v>
      </c>
      <c r="AY3" s="244">
        <v>257</v>
      </c>
      <c r="AZ3" s="244">
        <v>249</v>
      </c>
      <c r="BA3" s="244">
        <v>251</v>
      </c>
      <c r="BB3" s="244">
        <v>244</v>
      </c>
      <c r="BC3" s="244">
        <v>245</v>
      </c>
      <c r="BD3" s="244">
        <v>243</v>
      </c>
      <c r="BE3" s="244">
        <v>232</v>
      </c>
      <c r="BF3" s="244">
        <v>230</v>
      </c>
      <c r="BG3" s="244">
        <v>257</v>
      </c>
      <c r="BH3" s="244">
        <v>257</v>
      </c>
      <c r="BI3" s="244">
        <v>244</v>
      </c>
      <c r="BJ3" s="244">
        <v>235</v>
      </c>
      <c r="BK3" s="244">
        <v>235</v>
      </c>
      <c r="BL3" s="244">
        <v>228</v>
      </c>
      <c r="BM3" s="244">
        <v>230</v>
      </c>
      <c r="BN3" s="244">
        <v>225</v>
      </c>
      <c r="BO3" s="244">
        <v>212</v>
      </c>
      <c r="BP3" s="244">
        <v>216</v>
      </c>
      <c r="BQ3" s="244">
        <v>216</v>
      </c>
      <c r="BR3" s="244">
        <v>212</v>
      </c>
      <c r="BS3" s="240">
        <v>243</v>
      </c>
      <c r="BT3" s="244">
        <v>244</v>
      </c>
      <c r="BU3" s="244">
        <v>237</v>
      </c>
      <c r="BV3" s="244">
        <v>243</v>
      </c>
      <c r="BW3" s="244">
        <v>230</v>
      </c>
      <c r="BX3" s="244">
        <v>234</v>
      </c>
      <c r="BY3" s="244">
        <v>237</v>
      </c>
      <c r="BZ3" s="244">
        <v>239</v>
      </c>
      <c r="CA3" s="244">
        <v>232</v>
      </c>
      <c r="CB3" s="244">
        <v>225</v>
      </c>
      <c r="CC3" s="244">
        <v>224</v>
      </c>
      <c r="CD3" s="244">
        <v>221</v>
      </c>
      <c r="CE3" s="244">
        <v>249</v>
      </c>
      <c r="CF3" s="244">
        <v>244</v>
      </c>
      <c r="CG3" s="244">
        <v>239</v>
      </c>
      <c r="CH3" s="244">
        <v>242</v>
      </c>
      <c r="CI3" s="244">
        <v>246</v>
      </c>
      <c r="CJ3" s="244">
        <v>252</v>
      </c>
      <c r="CK3" s="244">
        <v>247</v>
      </c>
      <c r="CL3" s="244">
        <v>246</v>
      </c>
      <c r="CM3" s="244">
        <v>244</v>
      </c>
      <c r="CN3" s="244">
        <v>245</v>
      </c>
      <c r="CO3" s="244">
        <v>247</v>
      </c>
      <c r="CP3" s="244">
        <v>249</v>
      </c>
      <c r="CQ3" s="244">
        <v>270</v>
      </c>
      <c r="CR3" s="323">
        <v>271</v>
      </c>
      <c r="CS3" s="244">
        <v>264</v>
      </c>
      <c r="CT3" s="244">
        <v>258</v>
      </c>
      <c r="CU3" s="244">
        <v>260</v>
      </c>
      <c r="CV3" s="244">
        <v>261</v>
      </c>
      <c r="CW3" s="244">
        <v>264</v>
      </c>
    </row>
    <row r="4" spans="1:101" ht="12.75" customHeight="1" x14ac:dyDescent="0.25">
      <c r="A4" s="22"/>
      <c r="B4" s="15"/>
      <c r="C4" s="66" t="s">
        <v>18</v>
      </c>
      <c r="D4" s="244">
        <v>46</v>
      </c>
      <c r="E4" s="150">
        <v>1409.16</v>
      </c>
      <c r="F4" s="150">
        <f>+E4-G4</f>
        <v>1409.16</v>
      </c>
      <c r="G4" s="152">
        <v>0</v>
      </c>
      <c r="AO4" s="27" t="e">
        <f>+"Total:"&amp;TEXT(E4/AP4-1,"0.00%")&amp;"/ EE:"&amp;TEXT(G4/AQ4-1,"0.00%")</f>
        <v>#DIV/0!</v>
      </c>
      <c r="AP4" s="27">
        <f>+'[2]St. Francis'!E4</f>
        <v>1184.28</v>
      </c>
      <c r="AQ4" s="27">
        <f>+'[2]St. Francis'!G4</f>
        <v>0</v>
      </c>
      <c r="AR4" s="173">
        <v>40</v>
      </c>
      <c r="AS4" s="173">
        <v>42</v>
      </c>
      <c r="AT4" s="244">
        <v>42</v>
      </c>
      <c r="AU4" s="244">
        <v>45</v>
      </c>
      <c r="AV4" s="244">
        <v>45</v>
      </c>
      <c r="AW4" s="244">
        <v>43</v>
      </c>
      <c r="AX4" s="244">
        <v>44</v>
      </c>
      <c r="AY4" s="244">
        <v>44</v>
      </c>
      <c r="AZ4" s="244">
        <v>44</v>
      </c>
      <c r="BA4" s="244">
        <v>46</v>
      </c>
      <c r="BB4" s="244">
        <v>44</v>
      </c>
      <c r="BC4" s="244">
        <v>43</v>
      </c>
      <c r="BD4" s="244">
        <v>44</v>
      </c>
      <c r="BE4" s="244">
        <v>44</v>
      </c>
      <c r="BF4" s="244">
        <v>45</v>
      </c>
      <c r="BG4" s="244">
        <v>46</v>
      </c>
      <c r="BH4" s="244">
        <v>47</v>
      </c>
      <c r="BI4" s="244">
        <v>48</v>
      </c>
      <c r="BJ4" s="244">
        <v>47</v>
      </c>
      <c r="BK4" s="244">
        <v>46</v>
      </c>
      <c r="BL4" s="244">
        <v>44</v>
      </c>
      <c r="BM4" s="244">
        <v>44</v>
      </c>
      <c r="BN4" s="244">
        <v>44</v>
      </c>
      <c r="BO4" s="244">
        <v>43</v>
      </c>
      <c r="BP4" s="244">
        <v>42</v>
      </c>
      <c r="BQ4" s="244">
        <v>41</v>
      </c>
      <c r="BR4" s="244">
        <v>40</v>
      </c>
      <c r="BS4" s="240">
        <v>35</v>
      </c>
      <c r="BT4" s="244">
        <v>36</v>
      </c>
      <c r="BU4" s="244">
        <v>36</v>
      </c>
      <c r="BV4" s="244">
        <v>35</v>
      </c>
      <c r="BW4" s="244">
        <v>36</v>
      </c>
      <c r="BX4" s="244">
        <v>40</v>
      </c>
      <c r="BY4" s="244">
        <v>39</v>
      </c>
      <c r="BZ4" s="244">
        <v>39</v>
      </c>
      <c r="CA4" s="244">
        <v>40</v>
      </c>
      <c r="CB4" s="244">
        <v>40</v>
      </c>
      <c r="CC4" s="244">
        <v>40</v>
      </c>
      <c r="CD4" s="244">
        <v>39</v>
      </c>
      <c r="CE4" s="244">
        <v>39</v>
      </c>
      <c r="CF4" s="244">
        <v>39</v>
      </c>
      <c r="CG4" s="244">
        <v>39</v>
      </c>
      <c r="CH4" s="244">
        <v>41</v>
      </c>
      <c r="CI4" s="244">
        <v>42</v>
      </c>
      <c r="CJ4" s="244">
        <v>43</v>
      </c>
      <c r="CK4" s="244">
        <v>43</v>
      </c>
      <c r="CL4" s="244">
        <v>42</v>
      </c>
      <c r="CM4" s="244">
        <v>42</v>
      </c>
      <c r="CN4" s="244">
        <v>44</v>
      </c>
      <c r="CO4" s="244">
        <v>44</v>
      </c>
      <c r="CP4" s="244">
        <v>45</v>
      </c>
      <c r="CQ4" s="244">
        <v>44</v>
      </c>
      <c r="CR4" s="323">
        <v>46</v>
      </c>
      <c r="CS4" s="244">
        <v>43</v>
      </c>
      <c r="CT4" s="244">
        <v>46</v>
      </c>
      <c r="CU4" s="244">
        <v>47</v>
      </c>
      <c r="CV4" s="244">
        <v>46</v>
      </c>
      <c r="CW4" s="244">
        <v>46</v>
      </c>
    </row>
    <row r="5" spans="1:101" ht="12.75" customHeight="1" x14ac:dyDescent="0.25">
      <c r="A5" s="22"/>
      <c r="B5" s="15"/>
      <c r="C5" s="66" t="s">
        <v>19</v>
      </c>
      <c r="D5" s="244">
        <v>97</v>
      </c>
      <c r="E5" s="150">
        <v>1268.22</v>
      </c>
      <c r="F5" s="150">
        <f>+E5-G5</f>
        <v>1268.22</v>
      </c>
      <c r="G5" s="152">
        <v>0</v>
      </c>
      <c r="AO5" s="27" t="e">
        <f>+"Total:"&amp;TEXT(E5/AP5-1,"0.00%")&amp;"/ EE:"&amp;TEXT(G5/AQ5-1,"0.00%")</f>
        <v>#DIV/0!</v>
      </c>
      <c r="AP5" s="27">
        <f>+'[2]St. Francis'!E5</f>
        <v>1065.8399999999999</v>
      </c>
      <c r="AQ5" s="27">
        <f>+'[2]St. Francis'!G5</f>
        <v>0</v>
      </c>
      <c r="AR5" s="173">
        <v>120</v>
      </c>
      <c r="AS5" s="173">
        <v>124</v>
      </c>
      <c r="AT5" s="244">
        <v>131</v>
      </c>
      <c r="AU5" s="244">
        <v>135</v>
      </c>
      <c r="AV5" s="244">
        <v>139</v>
      </c>
      <c r="AW5" s="244">
        <v>142</v>
      </c>
      <c r="AX5" s="244">
        <v>141</v>
      </c>
      <c r="AY5" s="244">
        <v>142</v>
      </c>
      <c r="AZ5" s="244">
        <v>143</v>
      </c>
      <c r="BA5" s="244">
        <v>143</v>
      </c>
      <c r="BB5" s="244">
        <v>137</v>
      </c>
      <c r="BC5" s="244">
        <v>138</v>
      </c>
      <c r="BD5" s="244">
        <v>137</v>
      </c>
      <c r="BE5" s="244">
        <v>129</v>
      </c>
      <c r="BF5" s="244">
        <v>127</v>
      </c>
      <c r="BG5" s="244">
        <v>129</v>
      </c>
      <c r="BH5" s="244">
        <v>130</v>
      </c>
      <c r="BI5" s="244">
        <v>126</v>
      </c>
      <c r="BJ5" s="244">
        <v>124</v>
      </c>
      <c r="BK5" s="244">
        <v>122</v>
      </c>
      <c r="BL5" s="244">
        <v>116</v>
      </c>
      <c r="BM5" s="244">
        <v>114</v>
      </c>
      <c r="BN5" s="244">
        <v>113</v>
      </c>
      <c r="BO5" s="244">
        <v>109</v>
      </c>
      <c r="BP5" s="244">
        <v>110</v>
      </c>
      <c r="BQ5" s="244">
        <v>107</v>
      </c>
      <c r="BR5" s="244">
        <v>107</v>
      </c>
      <c r="BS5" s="240">
        <v>117</v>
      </c>
      <c r="BT5" s="244">
        <v>115</v>
      </c>
      <c r="BU5" s="244">
        <v>113</v>
      </c>
      <c r="BV5" s="244">
        <v>115</v>
      </c>
      <c r="BW5" s="244">
        <v>118</v>
      </c>
      <c r="BX5" s="244">
        <v>115</v>
      </c>
      <c r="BY5" s="244">
        <v>115</v>
      </c>
      <c r="BZ5" s="244">
        <v>113</v>
      </c>
      <c r="CA5" s="244">
        <v>113</v>
      </c>
      <c r="CB5" s="244">
        <v>108</v>
      </c>
      <c r="CC5" s="244">
        <v>103</v>
      </c>
      <c r="CD5" s="244">
        <v>102</v>
      </c>
      <c r="CE5" s="244">
        <v>106</v>
      </c>
      <c r="CF5" s="244">
        <v>98</v>
      </c>
      <c r="CG5" s="244">
        <v>94</v>
      </c>
      <c r="CH5" s="244">
        <v>94</v>
      </c>
      <c r="CI5" s="244">
        <v>91</v>
      </c>
      <c r="CJ5" s="244">
        <v>93</v>
      </c>
      <c r="CK5" s="244">
        <v>90</v>
      </c>
      <c r="CL5" s="244">
        <v>90</v>
      </c>
      <c r="CM5" s="244">
        <v>91</v>
      </c>
      <c r="CN5" s="244">
        <v>93</v>
      </c>
      <c r="CO5" s="244">
        <v>96</v>
      </c>
      <c r="CP5" s="244">
        <v>94</v>
      </c>
      <c r="CQ5" s="244">
        <v>101</v>
      </c>
      <c r="CR5" s="323">
        <v>99</v>
      </c>
      <c r="CS5" s="244">
        <v>102</v>
      </c>
      <c r="CT5" s="244">
        <v>100</v>
      </c>
      <c r="CU5" s="244">
        <v>101</v>
      </c>
      <c r="CV5" s="244">
        <v>98</v>
      </c>
      <c r="CW5" s="244">
        <v>97</v>
      </c>
    </row>
    <row r="6" spans="1:101" ht="12.75" customHeight="1" x14ac:dyDescent="0.25">
      <c r="A6" s="22"/>
      <c r="B6" s="15"/>
      <c r="C6" s="66" t="s">
        <v>12</v>
      </c>
      <c r="D6" s="245">
        <v>67</v>
      </c>
      <c r="E6" s="151">
        <v>2113.73</v>
      </c>
      <c r="F6" s="151">
        <f>+E6-G6</f>
        <v>2113.73</v>
      </c>
      <c r="G6" s="153">
        <v>0</v>
      </c>
      <c r="AO6" s="27" t="e">
        <f>+"Total:"&amp;TEXT(E6/AP6-1,"0.00%")&amp;"/ EE:"&amp;TEXT(G6/AQ6-1,"0.00%")</f>
        <v>#DIV/0!</v>
      </c>
      <c r="AP6" s="27">
        <f>+'[2]St. Francis'!E6</f>
        <v>1776.42</v>
      </c>
      <c r="AQ6" s="27">
        <f>+'[2]St. Francis'!G6</f>
        <v>0</v>
      </c>
      <c r="AR6" s="174">
        <v>99</v>
      </c>
      <c r="AS6" s="174">
        <v>102</v>
      </c>
      <c r="AT6" s="245">
        <v>104</v>
      </c>
      <c r="AU6" s="245">
        <v>101</v>
      </c>
      <c r="AV6" s="245">
        <v>103</v>
      </c>
      <c r="AW6" s="245">
        <v>108</v>
      </c>
      <c r="AX6" s="245">
        <v>103</v>
      </c>
      <c r="AY6" s="245">
        <v>105</v>
      </c>
      <c r="AZ6" s="245">
        <v>104</v>
      </c>
      <c r="BA6" s="245">
        <v>104</v>
      </c>
      <c r="BB6" s="245">
        <v>101</v>
      </c>
      <c r="BC6" s="245">
        <v>102</v>
      </c>
      <c r="BD6" s="245">
        <v>102</v>
      </c>
      <c r="BE6" s="245">
        <v>97</v>
      </c>
      <c r="BF6" s="245">
        <v>97</v>
      </c>
      <c r="BG6" s="245">
        <v>96</v>
      </c>
      <c r="BH6" s="245">
        <v>98</v>
      </c>
      <c r="BI6" s="245">
        <v>97</v>
      </c>
      <c r="BJ6" s="245">
        <v>95</v>
      </c>
      <c r="BK6" s="245">
        <v>95</v>
      </c>
      <c r="BL6" s="245">
        <v>95</v>
      </c>
      <c r="BM6" s="245">
        <v>96</v>
      </c>
      <c r="BN6" s="245">
        <v>92</v>
      </c>
      <c r="BO6" s="245">
        <v>90</v>
      </c>
      <c r="BP6" s="245">
        <v>94</v>
      </c>
      <c r="BQ6" s="245">
        <v>92</v>
      </c>
      <c r="BR6" s="245">
        <v>93</v>
      </c>
      <c r="BS6" s="241">
        <v>85</v>
      </c>
      <c r="BT6" s="245">
        <v>84</v>
      </c>
      <c r="BU6" s="245">
        <v>86</v>
      </c>
      <c r="BV6" s="245">
        <v>85</v>
      </c>
      <c r="BW6" s="245">
        <v>84</v>
      </c>
      <c r="BX6" s="245">
        <v>84</v>
      </c>
      <c r="BY6" s="245">
        <v>83</v>
      </c>
      <c r="BZ6" s="245">
        <v>82</v>
      </c>
      <c r="CA6" s="245">
        <v>82</v>
      </c>
      <c r="CB6" s="245">
        <v>80</v>
      </c>
      <c r="CC6" s="245">
        <v>79</v>
      </c>
      <c r="CD6" s="245">
        <v>79</v>
      </c>
      <c r="CE6" s="245">
        <v>78</v>
      </c>
      <c r="CF6" s="245">
        <v>77</v>
      </c>
      <c r="CG6" s="245">
        <v>79</v>
      </c>
      <c r="CH6" s="245">
        <v>78</v>
      </c>
      <c r="CI6" s="245">
        <v>78</v>
      </c>
      <c r="CJ6" s="245">
        <v>78</v>
      </c>
      <c r="CK6" s="245">
        <v>79</v>
      </c>
      <c r="CL6" s="245">
        <v>78</v>
      </c>
      <c r="CM6" s="245">
        <v>73</v>
      </c>
      <c r="CN6" s="245">
        <v>72</v>
      </c>
      <c r="CO6" s="245">
        <v>71</v>
      </c>
      <c r="CP6" s="245">
        <v>71</v>
      </c>
      <c r="CQ6" s="245">
        <v>70</v>
      </c>
      <c r="CR6" s="324">
        <v>68</v>
      </c>
      <c r="CS6" s="245">
        <v>67</v>
      </c>
      <c r="CT6" s="245">
        <v>66</v>
      </c>
      <c r="CU6" s="245">
        <v>63</v>
      </c>
      <c r="CV6" s="245">
        <v>65</v>
      </c>
      <c r="CW6" s="245">
        <v>67</v>
      </c>
    </row>
    <row r="7" spans="1:101" ht="12.75" customHeight="1" x14ac:dyDescent="0.25">
      <c r="A7" s="20"/>
      <c r="B7" s="15"/>
      <c r="C7" s="69" t="s">
        <v>7</v>
      </c>
      <c r="D7" s="67">
        <f>SUM(D3:D6)</f>
        <v>474</v>
      </c>
      <c r="E7" s="70">
        <f>SUMPRODUCT(E3:E6,$D3:$D6)</f>
        <v>506602.61</v>
      </c>
      <c r="F7" s="70">
        <f>SUMPRODUCT(F3:F6,$D3:$D6)</f>
        <v>506602.61</v>
      </c>
      <c r="G7" s="70">
        <f>SUMPRODUCT(G3:G6,$D3:$D6)</f>
        <v>0</v>
      </c>
      <c r="AR7" s="67">
        <f t="shared" ref="AR7:AW7" si="0">SUM(AR3:AR6)</f>
        <v>444</v>
      </c>
      <c r="AS7" s="67">
        <f t="shared" si="0"/>
        <v>473</v>
      </c>
      <c r="AT7" s="67">
        <f t="shared" si="0"/>
        <v>500</v>
      </c>
      <c r="AU7" s="67">
        <f t="shared" si="0"/>
        <v>507</v>
      </c>
      <c r="AV7" s="67">
        <f t="shared" si="0"/>
        <v>520</v>
      </c>
      <c r="AW7" s="67">
        <f t="shared" si="0"/>
        <v>535</v>
      </c>
      <c r="AX7" s="67">
        <f t="shared" ref="AX7:BC7" si="1">SUM(AX3:AX6)</f>
        <v>542</v>
      </c>
      <c r="AY7" s="67">
        <f t="shared" si="1"/>
        <v>548</v>
      </c>
      <c r="AZ7" s="67">
        <f t="shared" si="1"/>
        <v>540</v>
      </c>
      <c r="BA7" s="67">
        <f t="shared" si="1"/>
        <v>544</v>
      </c>
      <c r="BB7" s="67">
        <f t="shared" si="1"/>
        <v>526</v>
      </c>
      <c r="BC7" s="67">
        <f t="shared" si="1"/>
        <v>528</v>
      </c>
      <c r="BD7" s="67">
        <f t="shared" ref="BD7:BI7" si="2">SUM(BD3:BD6)</f>
        <v>526</v>
      </c>
      <c r="BE7" s="67">
        <f t="shared" si="2"/>
        <v>502</v>
      </c>
      <c r="BF7" s="67">
        <f t="shared" si="2"/>
        <v>499</v>
      </c>
      <c r="BG7" s="67">
        <f t="shared" si="2"/>
        <v>528</v>
      </c>
      <c r="BH7" s="67">
        <f t="shared" si="2"/>
        <v>532</v>
      </c>
      <c r="BI7" s="67">
        <f t="shared" si="2"/>
        <v>515</v>
      </c>
      <c r="BJ7" s="67">
        <f t="shared" ref="BJ7:BO7" si="3">SUM(BJ3:BJ6)</f>
        <v>501</v>
      </c>
      <c r="BK7" s="67">
        <f t="shared" si="3"/>
        <v>498</v>
      </c>
      <c r="BL7" s="67">
        <f t="shared" si="3"/>
        <v>483</v>
      </c>
      <c r="BM7" s="67">
        <f t="shared" si="3"/>
        <v>484</v>
      </c>
      <c r="BN7" s="67">
        <f t="shared" si="3"/>
        <v>474</v>
      </c>
      <c r="BO7" s="67">
        <f t="shared" si="3"/>
        <v>454</v>
      </c>
      <c r="BP7" s="67">
        <f t="shared" ref="BP7:BU7" si="4">SUM(BP3:BP6)</f>
        <v>462</v>
      </c>
      <c r="BQ7" s="67">
        <f t="shared" si="4"/>
        <v>456</v>
      </c>
      <c r="BR7" s="67">
        <f t="shared" si="4"/>
        <v>452</v>
      </c>
      <c r="BS7" s="94">
        <f t="shared" si="4"/>
        <v>480</v>
      </c>
      <c r="BT7" s="67">
        <f t="shared" si="4"/>
        <v>479</v>
      </c>
      <c r="BU7" s="67">
        <f t="shared" si="4"/>
        <v>472</v>
      </c>
      <c r="BV7" s="67">
        <f t="shared" ref="BV7:CA7" si="5">SUM(BV3:BV6)</f>
        <v>478</v>
      </c>
      <c r="BW7" s="67">
        <f t="shared" si="5"/>
        <v>468</v>
      </c>
      <c r="BX7" s="67">
        <f t="shared" si="5"/>
        <v>473</v>
      </c>
      <c r="BY7" s="67">
        <f t="shared" si="5"/>
        <v>474</v>
      </c>
      <c r="BZ7" s="67">
        <f t="shared" si="5"/>
        <v>473</v>
      </c>
      <c r="CA7" s="67">
        <f t="shared" si="5"/>
        <v>467</v>
      </c>
      <c r="CB7" s="67">
        <f t="shared" ref="CB7:CG7" si="6">SUM(CB3:CB6)</f>
        <v>453</v>
      </c>
      <c r="CC7" s="67">
        <f t="shared" si="6"/>
        <v>446</v>
      </c>
      <c r="CD7" s="67">
        <f t="shared" si="6"/>
        <v>441</v>
      </c>
      <c r="CE7" s="67">
        <f t="shared" si="6"/>
        <v>472</v>
      </c>
      <c r="CF7" s="67">
        <f t="shared" si="6"/>
        <v>458</v>
      </c>
      <c r="CG7" s="67">
        <f t="shared" si="6"/>
        <v>451</v>
      </c>
      <c r="CH7" s="67">
        <f t="shared" ref="CH7:CM7" si="7">SUM(CH3:CH6)</f>
        <v>455</v>
      </c>
      <c r="CI7" s="67">
        <f t="shared" si="7"/>
        <v>457</v>
      </c>
      <c r="CJ7" s="67">
        <f t="shared" si="7"/>
        <v>466</v>
      </c>
      <c r="CK7" s="67">
        <f t="shared" si="7"/>
        <v>459</v>
      </c>
      <c r="CL7" s="67">
        <f t="shared" si="7"/>
        <v>456</v>
      </c>
      <c r="CM7" s="67">
        <f t="shared" si="7"/>
        <v>450</v>
      </c>
      <c r="CN7" s="67">
        <f>SUM(CN3:CN6)</f>
        <v>454</v>
      </c>
      <c r="CO7" s="67">
        <f>SUM(CO3:CO6)</f>
        <v>458</v>
      </c>
      <c r="CP7" s="67">
        <f>SUM(CP3:CP6)</f>
        <v>459</v>
      </c>
      <c r="CQ7" s="67">
        <f>SUM(CQ3:CQ6)</f>
        <v>485</v>
      </c>
      <c r="CR7" s="94">
        <v>484</v>
      </c>
      <c r="CS7" s="67">
        <f>SUM(CS3:CS6)</f>
        <v>476</v>
      </c>
      <c r="CT7" s="67">
        <f>SUM(CT3:CT6)</f>
        <v>470</v>
      </c>
      <c r="CU7" s="67">
        <f>SUM(CU3:CU6)</f>
        <v>471</v>
      </c>
      <c r="CV7" s="67">
        <f>SUM(CV3:CV6)</f>
        <v>470</v>
      </c>
      <c r="CW7" s="67">
        <f>SUM(CW3:CW6)</f>
        <v>474</v>
      </c>
    </row>
    <row r="8" spans="1:101" ht="12.75" customHeight="1" x14ac:dyDescent="0.25">
      <c r="A8" s="20"/>
      <c r="B8" s="15"/>
      <c r="C8" s="12"/>
      <c r="D8" s="16"/>
      <c r="E8" s="21"/>
      <c r="F8" s="21"/>
      <c r="G8" s="21"/>
      <c r="AP8" s="273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ht="12.75" customHeight="1" x14ac:dyDescent="0.25">
      <c r="A9" s="64" t="s">
        <v>162</v>
      </c>
      <c r="B9" s="65" t="str">
        <f>$B$3</f>
        <v>1/1/25 - 12/31/25</v>
      </c>
      <c r="C9" s="66" t="s">
        <v>11</v>
      </c>
      <c r="D9" s="173">
        <v>172</v>
      </c>
      <c r="E9" s="150">
        <v>671</v>
      </c>
      <c r="F9" s="152">
        <f>+E9-G9</f>
        <v>671</v>
      </c>
      <c r="G9" s="152">
        <f>+G3</f>
        <v>0</v>
      </c>
      <c r="AP9" s="273"/>
      <c r="AR9" s="173">
        <v>148</v>
      </c>
      <c r="AS9" s="173">
        <v>151</v>
      </c>
      <c r="AT9" s="173">
        <v>150</v>
      </c>
      <c r="AU9" s="173">
        <v>149</v>
      </c>
      <c r="AV9" s="173">
        <v>148</v>
      </c>
      <c r="AW9" s="173">
        <v>163</v>
      </c>
      <c r="AX9" s="173">
        <v>166</v>
      </c>
      <c r="AY9" s="173">
        <v>186</v>
      </c>
      <c r="AZ9" s="173">
        <v>189</v>
      </c>
      <c r="BA9" s="173">
        <v>183</v>
      </c>
      <c r="BB9" s="173">
        <v>183</v>
      </c>
      <c r="BC9" s="173">
        <v>182</v>
      </c>
      <c r="BD9" s="173">
        <v>183</v>
      </c>
      <c r="BE9" s="173">
        <v>162</v>
      </c>
      <c r="BF9" s="173">
        <v>158</v>
      </c>
      <c r="BG9" s="173">
        <v>192</v>
      </c>
      <c r="BH9" s="173">
        <v>199</v>
      </c>
      <c r="BI9" s="173">
        <v>168</v>
      </c>
      <c r="BJ9" s="173">
        <v>161</v>
      </c>
      <c r="BK9" s="173">
        <v>150</v>
      </c>
      <c r="BL9" s="173">
        <v>156</v>
      </c>
      <c r="BM9" s="173">
        <v>161</v>
      </c>
      <c r="BN9" s="173">
        <v>161</v>
      </c>
      <c r="BO9" s="173">
        <v>148</v>
      </c>
      <c r="BP9" s="173">
        <v>147</v>
      </c>
      <c r="BQ9" s="173">
        <v>141</v>
      </c>
      <c r="BR9" s="173">
        <v>143</v>
      </c>
      <c r="BS9" s="240">
        <v>160</v>
      </c>
      <c r="BT9" s="173">
        <v>161</v>
      </c>
      <c r="BU9" s="173">
        <v>158</v>
      </c>
      <c r="BV9" s="173">
        <v>157</v>
      </c>
      <c r="BW9" s="173">
        <v>153</v>
      </c>
      <c r="BX9" s="173">
        <v>155</v>
      </c>
      <c r="BY9" s="173">
        <v>162</v>
      </c>
      <c r="BZ9" s="173">
        <v>164</v>
      </c>
      <c r="CA9" s="173">
        <v>156</v>
      </c>
      <c r="CB9" s="173">
        <v>154</v>
      </c>
      <c r="CC9" s="173">
        <v>154</v>
      </c>
      <c r="CD9" s="173">
        <v>153</v>
      </c>
      <c r="CE9" s="173">
        <v>159</v>
      </c>
      <c r="CF9" s="173">
        <v>151</v>
      </c>
      <c r="CG9" s="173">
        <v>150</v>
      </c>
      <c r="CH9" s="173">
        <v>153</v>
      </c>
      <c r="CI9" s="173">
        <v>153</v>
      </c>
      <c r="CJ9" s="173">
        <v>159</v>
      </c>
      <c r="CK9" s="173">
        <v>151</v>
      </c>
      <c r="CL9" s="173">
        <v>148</v>
      </c>
      <c r="CM9" s="173">
        <v>146</v>
      </c>
      <c r="CN9" s="173">
        <v>154</v>
      </c>
      <c r="CO9" s="173">
        <v>152</v>
      </c>
      <c r="CP9" s="173">
        <v>153</v>
      </c>
      <c r="CQ9" s="173">
        <v>168</v>
      </c>
      <c r="CR9" s="323">
        <v>175</v>
      </c>
      <c r="CS9" s="173">
        <v>173</v>
      </c>
      <c r="CT9" s="173">
        <v>169</v>
      </c>
      <c r="CU9" s="173">
        <v>165</v>
      </c>
      <c r="CV9" s="173">
        <v>167</v>
      </c>
      <c r="CW9" s="173">
        <v>172</v>
      </c>
    </row>
    <row r="10" spans="1:101" ht="12.75" customHeight="1" x14ac:dyDescent="0.25">
      <c r="A10" s="22"/>
      <c r="B10" s="15"/>
      <c r="C10" s="66" t="s">
        <v>18</v>
      </c>
      <c r="D10" s="173">
        <v>23</v>
      </c>
      <c r="E10" s="150">
        <v>1409.16</v>
      </c>
      <c r="F10" s="152">
        <f>+E10-G10</f>
        <v>1409.16</v>
      </c>
      <c r="G10" s="152">
        <f>+G4</f>
        <v>0</v>
      </c>
      <c r="AP10" s="273"/>
      <c r="AR10" s="173">
        <v>64</v>
      </c>
      <c r="AS10" s="173">
        <v>62</v>
      </c>
      <c r="AT10" s="173">
        <v>60</v>
      </c>
      <c r="AU10" s="173">
        <v>61</v>
      </c>
      <c r="AV10" s="173">
        <v>63</v>
      </c>
      <c r="AW10" s="173">
        <v>65</v>
      </c>
      <c r="AX10" s="173">
        <v>66</v>
      </c>
      <c r="AY10" s="173">
        <v>64</v>
      </c>
      <c r="AZ10" s="173">
        <v>67</v>
      </c>
      <c r="BA10" s="173">
        <v>66</v>
      </c>
      <c r="BB10" s="173">
        <v>66</v>
      </c>
      <c r="BC10" s="173">
        <v>67</v>
      </c>
      <c r="BD10" s="173">
        <v>67</v>
      </c>
      <c r="BE10" s="173">
        <v>62</v>
      </c>
      <c r="BF10" s="173">
        <v>61</v>
      </c>
      <c r="BG10" s="173">
        <v>48</v>
      </c>
      <c r="BH10" s="173">
        <v>48</v>
      </c>
      <c r="BI10" s="173">
        <v>43</v>
      </c>
      <c r="BJ10" s="173">
        <v>39</v>
      </c>
      <c r="BK10" s="173">
        <v>37</v>
      </c>
      <c r="BL10" s="173">
        <v>37</v>
      </c>
      <c r="BM10" s="173">
        <v>36</v>
      </c>
      <c r="BN10" s="173">
        <v>37</v>
      </c>
      <c r="BO10" s="173">
        <v>34</v>
      </c>
      <c r="BP10" s="173">
        <v>32</v>
      </c>
      <c r="BQ10" s="173">
        <v>30</v>
      </c>
      <c r="BR10" s="173">
        <v>29</v>
      </c>
      <c r="BS10" s="240">
        <v>31</v>
      </c>
      <c r="BT10" s="173">
        <v>29</v>
      </c>
      <c r="BU10" s="173">
        <v>27</v>
      </c>
      <c r="BV10" s="173">
        <v>30</v>
      </c>
      <c r="BW10" s="173">
        <v>26</v>
      </c>
      <c r="BX10" s="173">
        <v>25</v>
      </c>
      <c r="BY10" s="173">
        <v>25</v>
      </c>
      <c r="BZ10" s="173">
        <v>24</v>
      </c>
      <c r="CA10" s="173">
        <v>24</v>
      </c>
      <c r="CB10" s="173">
        <v>23</v>
      </c>
      <c r="CC10" s="173">
        <v>22</v>
      </c>
      <c r="CD10" s="173">
        <v>23</v>
      </c>
      <c r="CE10" s="173">
        <v>24</v>
      </c>
      <c r="CF10" s="173">
        <v>25</v>
      </c>
      <c r="CG10" s="173">
        <v>25</v>
      </c>
      <c r="CH10" s="173">
        <v>24</v>
      </c>
      <c r="CI10" s="173">
        <v>24</v>
      </c>
      <c r="CJ10" s="173">
        <v>24</v>
      </c>
      <c r="CK10" s="173">
        <v>24</v>
      </c>
      <c r="CL10" s="173">
        <v>24</v>
      </c>
      <c r="CM10" s="173">
        <v>23</v>
      </c>
      <c r="CN10" s="173">
        <v>24</v>
      </c>
      <c r="CO10" s="173">
        <v>23</v>
      </c>
      <c r="CP10" s="173">
        <v>23</v>
      </c>
      <c r="CQ10" s="173">
        <v>23</v>
      </c>
      <c r="CR10" s="323">
        <v>23</v>
      </c>
      <c r="CS10" s="173">
        <v>23</v>
      </c>
      <c r="CT10" s="173">
        <v>26</v>
      </c>
      <c r="CU10" s="173">
        <v>25</v>
      </c>
      <c r="CV10" s="173">
        <v>24</v>
      </c>
      <c r="CW10" s="173">
        <v>23</v>
      </c>
    </row>
    <row r="11" spans="1:101" ht="12.75" customHeight="1" x14ac:dyDescent="0.25">
      <c r="A11" s="22"/>
      <c r="B11" s="15"/>
      <c r="C11" s="66" t="s">
        <v>19</v>
      </c>
      <c r="D11" s="173">
        <v>58</v>
      </c>
      <c r="E11" s="150">
        <v>1268.22</v>
      </c>
      <c r="F11" s="152">
        <f>+E11-G11</f>
        <v>1268.22</v>
      </c>
      <c r="G11" s="152">
        <f>+G5</f>
        <v>0</v>
      </c>
      <c r="AP11" s="273"/>
      <c r="AR11" s="173">
        <v>111</v>
      </c>
      <c r="AS11" s="173">
        <v>104</v>
      </c>
      <c r="AT11" s="173">
        <v>106</v>
      </c>
      <c r="AU11" s="173">
        <v>108</v>
      </c>
      <c r="AV11" s="173">
        <v>108</v>
      </c>
      <c r="AW11" s="173">
        <v>99</v>
      </c>
      <c r="AX11" s="173">
        <v>100</v>
      </c>
      <c r="AY11" s="173">
        <v>102</v>
      </c>
      <c r="AZ11" s="173">
        <v>98</v>
      </c>
      <c r="BA11" s="173">
        <v>97</v>
      </c>
      <c r="BB11" s="173">
        <v>95</v>
      </c>
      <c r="BC11" s="173">
        <v>96</v>
      </c>
      <c r="BD11" s="173">
        <v>96</v>
      </c>
      <c r="BE11" s="173">
        <v>83</v>
      </c>
      <c r="BF11" s="173">
        <v>81</v>
      </c>
      <c r="BG11" s="173">
        <v>76</v>
      </c>
      <c r="BH11" s="173">
        <v>80</v>
      </c>
      <c r="BI11" s="173">
        <v>75</v>
      </c>
      <c r="BJ11" s="173">
        <v>70</v>
      </c>
      <c r="BK11" s="173">
        <v>69</v>
      </c>
      <c r="BL11" s="173">
        <v>69</v>
      </c>
      <c r="BM11" s="173">
        <v>68</v>
      </c>
      <c r="BN11" s="173">
        <v>69</v>
      </c>
      <c r="BO11" s="173">
        <v>69</v>
      </c>
      <c r="BP11" s="173">
        <v>71</v>
      </c>
      <c r="BQ11" s="173">
        <v>70</v>
      </c>
      <c r="BR11" s="173">
        <v>70</v>
      </c>
      <c r="BS11" s="240">
        <v>81</v>
      </c>
      <c r="BT11" s="173">
        <v>81</v>
      </c>
      <c r="BU11" s="173">
        <v>80</v>
      </c>
      <c r="BV11" s="173">
        <v>81</v>
      </c>
      <c r="BW11" s="173">
        <v>81</v>
      </c>
      <c r="BX11" s="173">
        <v>82</v>
      </c>
      <c r="BY11" s="173">
        <v>79</v>
      </c>
      <c r="BZ11" s="173">
        <v>77</v>
      </c>
      <c r="CA11" s="173">
        <v>73</v>
      </c>
      <c r="CB11" s="173">
        <v>72</v>
      </c>
      <c r="CC11" s="173">
        <v>69</v>
      </c>
      <c r="CD11" s="173">
        <v>70</v>
      </c>
      <c r="CE11" s="173">
        <v>71</v>
      </c>
      <c r="CF11" s="173">
        <v>68</v>
      </c>
      <c r="CG11" s="173">
        <v>67</v>
      </c>
      <c r="CH11" s="173">
        <v>65</v>
      </c>
      <c r="CI11" s="173">
        <v>63</v>
      </c>
      <c r="CJ11" s="173">
        <v>66</v>
      </c>
      <c r="CK11" s="173">
        <v>64</v>
      </c>
      <c r="CL11" s="173">
        <v>64</v>
      </c>
      <c r="CM11" s="173">
        <v>65</v>
      </c>
      <c r="CN11" s="173">
        <v>63</v>
      </c>
      <c r="CO11" s="173">
        <v>64</v>
      </c>
      <c r="CP11" s="173">
        <v>63</v>
      </c>
      <c r="CQ11" s="173">
        <v>56</v>
      </c>
      <c r="CR11" s="323">
        <v>54</v>
      </c>
      <c r="CS11" s="173">
        <v>54</v>
      </c>
      <c r="CT11" s="173">
        <v>56</v>
      </c>
      <c r="CU11" s="173">
        <v>56</v>
      </c>
      <c r="CV11" s="173">
        <v>58</v>
      </c>
      <c r="CW11" s="173">
        <v>58</v>
      </c>
    </row>
    <row r="12" spans="1:101" ht="12.75" customHeight="1" x14ac:dyDescent="0.25">
      <c r="A12" s="22"/>
      <c r="B12" s="15"/>
      <c r="C12" s="66" t="s">
        <v>12</v>
      </c>
      <c r="D12" s="174">
        <v>51</v>
      </c>
      <c r="E12" s="151">
        <v>2113.73</v>
      </c>
      <c r="F12" s="153">
        <f>+E12-G12</f>
        <v>2113.73</v>
      </c>
      <c r="G12" s="153">
        <f>+G6</f>
        <v>0</v>
      </c>
      <c r="AR12" s="174">
        <v>109</v>
      </c>
      <c r="AS12" s="174">
        <v>100</v>
      </c>
      <c r="AT12" s="174">
        <v>95</v>
      </c>
      <c r="AU12" s="174">
        <v>93</v>
      </c>
      <c r="AV12" s="174">
        <v>93</v>
      </c>
      <c r="AW12" s="174">
        <v>93</v>
      </c>
      <c r="AX12" s="174">
        <v>94</v>
      </c>
      <c r="AY12" s="174">
        <v>94</v>
      </c>
      <c r="AZ12" s="174">
        <v>92</v>
      </c>
      <c r="BA12" s="174">
        <v>95</v>
      </c>
      <c r="BB12" s="174">
        <v>95</v>
      </c>
      <c r="BC12" s="174">
        <v>94</v>
      </c>
      <c r="BD12" s="174">
        <v>92</v>
      </c>
      <c r="BE12" s="174">
        <v>84</v>
      </c>
      <c r="BF12" s="174">
        <v>82</v>
      </c>
      <c r="BG12" s="174">
        <v>80</v>
      </c>
      <c r="BH12" s="174">
        <v>82</v>
      </c>
      <c r="BI12" s="174">
        <v>74</v>
      </c>
      <c r="BJ12" s="174">
        <v>72</v>
      </c>
      <c r="BK12" s="174">
        <v>70</v>
      </c>
      <c r="BL12" s="174">
        <v>67</v>
      </c>
      <c r="BM12" s="174">
        <v>69</v>
      </c>
      <c r="BN12" s="174">
        <v>70</v>
      </c>
      <c r="BO12" s="174">
        <v>66</v>
      </c>
      <c r="BP12" s="174">
        <v>64</v>
      </c>
      <c r="BQ12" s="174">
        <v>61</v>
      </c>
      <c r="BR12" s="174">
        <v>60</v>
      </c>
      <c r="BS12" s="241">
        <v>51</v>
      </c>
      <c r="BT12" s="174">
        <v>53</v>
      </c>
      <c r="BU12" s="174">
        <v>53</v>
      </c>
      <c r="BV12" s="174">
        <v>52</v>
      </c>
      <c r="BW12" s="174">
        <v>54</v>
      </c>
      <c r="BX12" s="174">
        <v>54</v>
      </c>
      <c r="BY12" s="174">
        <v>53</v>
      </c>
      <c r="BZ12" s="174">
        <v>52</v>
      </c>
      <c r="CA12" s="174">
        <v>52</v>
      </c>
      <c r="CB12" s="174">
        <v>55</v>
      </c>
      <c r="CC12" s="174">
        <v>55</v>
      </c>
      <c r="CD12" s="174">
        <v>53</v>
      </c>
      <c r="CE12" s="174">
        <v>48</v>
      </c>
      <c r="CF12" s="174">
        <v>47</v>
      </c>
      <c r="CG12" s="174">
        <v>46</v>
      </c>
      <c r="CH12" s="174">
        <v>47</v>
      </c>
      <c r="CI12" s="174">
        <v>48</v>
      </c>
      <c r="CJ12" s="174">
        <v>47</v>
      </c>
      <c r="CK12" s="174">
        <v>47</v>
      </c>
      <c r="CL12" s="174">
        <v>47</v>
      </c>
      <c r="CM12" s="174">
        <v>46</v>
      </c>
      <c r="CN12" s="174">
        <v>46</v>
      </c>
      <c r="CO12" s="174">
        <v>45</v>
      </c>
      <c r="CP12" s="174">
        <v>43</v>
      </c>
      <c r="CQ12" s="174">
        <v>47</v>
      </c>
      <c r="CR12" s="324">
        <v>49</v>
      </c>
      <c r="CS12" s="174">
        <v>49</v>
      </c>
      <c r="CT12" s="174">
        <v>47</v>
      </c>
      <c r="CU12" s="174">
        <v>50</v>
      </c>
      <c r="CV12" s="174">
        <v>50</v>
      </c>
      <c r="CW12" s="174">
        <v>51</v>
      </c>
    </row>
    <row r="13" spans="1:101" ht="12.75" customHeight="1" x14ac:dyDescent="0.25">
      <c r="A13" s="20"/>
      <c r="B13" s="15"/>
      <c r="C13" s="69" t="s">
        <v>7</v>
      </c>
      <c r="D13" s="67">
        <f>SUM(D9:D12)</f>
        <v>304</v>
      </c>
      <c r="E13" s="70">
        <f>SUMPRODUCT(E9:E12,$D9:$D12)</f>
        <v>329179.67</v>
      </c>
      <c r="F13" s="70">
        <f>SUMPRODUCT(F9:F12,$D9:$D12)</f>
        <v>329179.67</v>
      </c>
      <c r="G13" s="70">
        <f>SUMPRODUCT(G9:G12,$D9:$D12)</f>
        <v>0</v>
      </c>
      <c r="AR13" s="67">
        <f t="shared" ref="AR13:AW13" si="8">SUM(AR9:AR12)</f>
        <v>432</v>
      </c>
      <c r="AS13" s="67">
        <f t="shared" si="8"/>
        <v>417</v>
      </c>
      <c r="AT13" s="67">
        <f t="shared" si="8"/>
        <v>411</v>
      </c>
      <c r="AU13" s="67">
        <f t="shared" si="8"/>
        <v>411</v>
      </c>
      <c r="AV13" s="67">
        <f t="shared" si="8"/>
        <v>412</v>
      </c>
      <c r="AW13" s="67">
        <f t="shared" si="8"/>
        <v>420</v>
      </c>
      <c r="AX13" s="67">
        <f t="shared" ref="AX13:BC13" si="9">SUM(AX9:AX12)</f>
        <v>426</v>
      </c>
      <c r="AY13" s="67">
        <f t="shared" si="9"/>
        <v>446</v>
      </c>
      <c r="AZ13" s="67">
        <f t="shared" si="9"/>
        <v>446</v>
      </c>
      <c r="BA13" s="67">
        <f t="shared" si="9"/>
        <v>441</v>
      </c>
      <c r="BB13" s="67">
        <f t="shared" si="9"/>
        <v>439</v>
      </c>
      <c r="BC13" s="67">
        <f t="shared" si="9"/>
        <v>439</v>
      </c>
      <c r="BD13" s="67">
        <f t="shared" ref="BD13:BI13" si="10">SUM(BD9:BD12)</f>
        <v>438</v>
      </c>
      <c r="BE13" s="67">
        <f t="shared" si="10"/>
        <v>391</v>
      </c>
      <c r="BF13" s="67">
        <f t="shared" si="10"/>
        <v>382</v>
      </c>
      <c r="BG13" s="67">
        <f t="shared" si="10"/>
        <v>396</v>
      </c>
      <c r="BH13" s="67">
        <f t="shared" si="10"/>
        <v>409</v>
      </c>
      <c r="BI13" s="67">
        <f t="shared" si="10"/>
        <v>360</v>
      </c>
      <c r="BJ13" s="67">
        <f t="shared" ref="BJ13:BO13" si="11">SUM(BJ9:BJ12)</f>
        <v>342</v>
      </c>
      <c r="BK13" s="67">
        <f t="shared" si="11"/>
        <v>326</v>
      </c>
      <c r="BL13" s="67">
        <f t="shared" si="11"/>
        <v>329</v>
      </c>
      <c r="BM13" s="67">
        <f t="shared" si="11"/>
        <v>334</v>
      </c>
      <c r="BN13" s="67">
        <f t="shared" si="11"/>
        <v>337</v>
      </c>
      <c r="BO13" s="67">
        <f t="shared" si="11"/>
        <v>317</v>
      </c>
      <c r="BP13" s="67">
        <f t="shared" ref="BP13:BU13" si="12">SUM(BP9:BP12)</f>
        <v>314</v>
      </c>
      <c r="BQ13" s="67">
        <f t="shared" si="12"/>
        <v>302</v>
      </c>
      <c r="BR13" s="67">
        <f t="shared" si="12"/>
        <v>302</v>
      </c>
      <c r="BS13" s="94">
        <f t="shared" si="12"/>
        <v>323</v>
      </c>
      <c r="BT13" s="67">
        <f t="shared" si="12"/>
        <v>324</v>
      </c>
      <c r="BU13" s="67">
        <f t="shared" si="12"/>
        <v>318</v>
      </c>
      <c r="BV13" s="67">
        <f t="shared" ref="BV13:CA13" si="13">SUM(BV9:BV12)</f>
        <v>320</v>
      </c>
      <c r="BW13" s="67">
        <f t="shared" si="13"/>
        <v>314</v>
      </c>
      <c r="BX13" s="67">
        <f t="shared" si="13"/>
        <v>316</v>
      </c>
      <c r="BY13" s="67">
        <f t="shared" si="13"/>
        <v>319</v>
      </c>
      <c r="BZ13" s="67">
        <f t="shared" si="13"/>
        <v>317</v>
      </c>
      <c r="CA13" s="67">
        <f t="shared" si="13"/>
        <v>305</v>
      </c>
      <c r="CB13" s="67">
        <f t="shared" ref="CB13:CG13" si="14">SUM(CB9:CB12)</f>
        <v>304</v>
      </c>
      <c r="CC13" s="67">
        <f t="shared" si="14"/>
        <v>300</v>
      </c>
      <c r="CD13" s="67">
        <f t="shared" si="14"/>
        <v>299</v>
      </c>
      <c r="CE13" s="67">
        <f t="shared" si="14"/>
        <v>302</v>
      </c>
      <c r="CF13" s="67">
        <f t="shared" si="14"/>
        <v>291</v>
      </c>
      <c r="CG13" s="67">
        <f t="shared" si="14"/>
        <v>288</v>
      </c>
      <c r="CH13" s="67">
        <f t="shared" ref="CH13:CM13" si="15">SUM(CH9:CH12)</f>
        <v>289</v>
      </c>
      <c r="CI13" s="67">
        <f t="shared" si="15"/>
        <v>288</v>
      </c>
      <c r="CJ13" s="67">
        <f t="shared" si="15"/>
        <v>296</v>
      </c>
      <c r="CK13" s="67">
        <f t="shared" si="15"/>
        <v>286</v>
      </c>
      <c r="CL13" s="67">
        <f t="shared" si="15"/>
        <v>283</v>
      </c>
      <c r="CM13" s="67">
        <f t="shared" si="15"/>
        <v>280</v>
      </c>
      <c r="CN13" s="67">
        <f>SUM(CN9:CN12)</f>
        <v>287</v>
      </c>
      <c r="CO13" s="67">
        <f>SUM(CO9:CO12)</f>
        <v>284</v>
      </c>
      <c r="CP13" s="67">
        <f>SUM(CP9:CP12)</f>
        <v>282</v>
      </c>
      <c r="CQ13" s="67">
        <f>SUM(CQ9:CQ12)</f>
        <v>294</v>
      </c>
      <c r="CR13" s="94">
        <v>301</v>
      </c>
      <c r="CS13" s="67">
        <f>SUM(CS9:CS12)</f>
        <v>299</v>
      </c>
      <c r="CT13" s="67">
        <f>SUM(CT9:CT12)</f>
        <v>298</v>
      </c>
      <c r="CU13" s="67">
        <f>SUM(CU9:CU12)</f>
        <v>296</v>
      </c>
      <c r="CV13" s="67">
        <f>SUM(CV9:CV12)</f>
        <v>299</v>
      </c>
      <c r="CW13" s="67">
        <f>SUM(CW9:CW12)</f>
        <v>304</v>
      </c>
    </row>
    <row r="14" spans="1:101" ht="12.75" customHeight="1" x14ac:dyDescent="0.25">
      <c r="A14" s="20"/>
      <c r="B14" s="15"/>
      <c r="C14" s="12"/>
      <c r="D14" s="16"/>
      <c r="E14" s="21"/>
      <c r="F14" s="21"/>
      <c r="G14" s="21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ht="12.75" customHeight="1" x14ac:dyDescent="0.25">
      <c r="A15" s="64" t="s">
        <v>163</v>
      </c>
      <c r="B15" s="65" t="str">
        <f>$B$3</f>
        <v>1/1/25 - 12/31/25</v>
      </c>
      <c r="C15" s="66" t="s">
        <v>11</v>
      </c>
      <c r="D15" s="244">
        <v>85</v>
      </c>
      <c r="E15" s="150">
        <f>+E3</f>
        <v>671</v>
      </c>
      <c r="F15" s="152">
        <f>+E15-G15</f>
        <v>671</v>
      </c>
      <c r="G15" s="152">
        <f>+G3</f>
        <v>0</v>
      </c>
      <c r="AR15" s="173">
        <v>65</v>
      </c>
      <c r="AS15" s="173">
        <v>67</v>
      </c>
      <c r="AT15" s="244">
        <v>62</v>
      </c>
      <c r="AU15" s="244">
        <v>60</v>
      </c>
      <c r="AV15" s="244">
        <v>59</v>
      </c>
      <c r="AW15" s="244">
        <v>57</v>
      </c>
      <c r="AX15" s="244">
        <v>60</v>
      </c>
      <c r="AY15" s="244">
        <v>63</v>
      </c>
      <c r="AZ15" s="244">
        <v>64</v>
      </c>
      <c r="BA15" s="244">
        <v>70</v>
      </c>
      <c r="BB15" s="244">
        <v>68</v>
      </c>
      <c r="BC15" s="244">
        <v>70</v>
      </c>
      <c r="BD15" s="244">
        <v>70</v>
      </c>
      <c r="BE15" s="244">
        <v>67</v>
      </c>
      <c r="BF15" s="244">
        <v>69</v>
      </c>
      <c r="BG15" s="244">
        <v>69</v>
      </c>
      <c r="BH15" s="244">
        <v>73</v>
      </c>
      <c r="BI15" s="244">
        <v>69</v>
      </c>
      <c r="BJ15" s="244">
        <v>71</v>
      </c>
      <c r="BK15" s="244">
        <v>69</v>
      </c>
      <c r="BL15" s="244">
        <v>71</v>
      </c>
      <c r="BM15" s="244">
        <v>67</v>
      </c>
      <c r="BN15" s="244">
        <v>69</v>
      </c>
      <c r="BO15" s="244">
        <v>67</v>
      </c>
      <c r="BP15" s="244">
        <v>68</v>
      </c>
      <c r="BQ15" s="244">
        <v>68</v>
      </c>
      <c r="BR15" s="244">
        <v>68</v>
      </c>
      <c r="BS15" s="240">
        <v>71</v>
      </c>
      <c r="BT15" s="244">
        <v>68</v>
      </c>
      <c r="BU15" s="244">
        <v>66</v>
      </c>
      <c r="BV15" s="244">
        <v>68</v>
      </c>
      <c r="BW15" s="244">
        <v>65</v>
      </c>
      <c r="BX15" s="244">
        <v>65</v>
      </c>
      <c r="BY15" s="244">
        <v>68</v>
      </c>
      <c r="BZ15" s="244">
        <v>67</v>
      </c>
      <c r="CA15" s="244">
        <v>67</v>
      </c>
      <c r="CB15" s="244">
        <v>69</v>
      </c>
      <c r="CC15" s="244">
        <v>65</v>
      </c>
      <c r="CD15" s="244">
        <v>67</v>
      </c>
      <c r="CE15" s="244">
        <v>77</v>
      </c>
      <c r="CF15" s="244">
        <v>76</v>
      </c>
      <c r="CG15" s="244">
        <v>76</v>
      </c>
      <c r="CH15" s="244">
        <v>77</v>
      </c>
      <c r="CI15" s="244">
        <v>77</v>
      </c>
      <c r="CJ15" s="244">
        <v>78</v>
      </c>
      <c r="CK15" s="244">
        <v>78</v>
      </c>
      <c r="CL15" s="244">
        <v>75</v>
      </c>
      <c r="CM15" s="244">
        <v>74</v>
      </c>
      <c r="CN15" s="244">
        <v>73</v>
      </c>
      <c r="CO15" s="244">
        <v>74</v>
      </c>
      <c r="CP15" s="244">
        <v>76</v>
      </c>
      <c r="CQ15" s="244">
        <v>81</v>
      </c>
      <c r="CR15" s="323">
        <v>81</v>
      </c>
      <c r="CS15" s="244">
        <v>80</v>
      </c>
      <c r="CT15" s="244">
        <v>81</v>
      </c>
      <c r="CU15" s="244">
        <v>80</v>
      </c>
      <c r="CV15" s="244">
        <v>84</v>
      </c>
      <c r="CW15" s="244">
        <v>85</v>
      </c>
    </row>
    <row r="16" spans="1:101" ht="12.75" customHeight="1" x14ac:dyDescent="0.25">
      <c r="A16" s="22"/>
      <c r="B16" s="15"/>
      <c r="C16" s="66" t="s">
        <v>18</v>
      </c>
      <c r="D16" s="244">
        <v>14</v>
      </c>
      <c r="E16" s="150">
        <f>+E4</f>
        <v>1409.16</v>
      </c>
      <c r="F16" s="152">
        <f>+E16-G16</f>
        <v>1409.16</v>
      </c>
      <c r="G16" s="152">
        <f>+G4</f>
        <v>0</v>
      </c>
      <c r="AR16" s="173">
        <v>9</v>
      </c>
      <c r="AS16" s="173">
        <v>11</v>
      </c>
      <c r="AT16" s="244">
        <v>13</v>
      </c>
      <c r="AU16" s="244">
        <v>13</v>
      </c>
      <c r="AV16" s="244">
        <v>12</v>
      </c>
      <c r="AW16" s="244">
        <v>11</v>
      </c>
      <c r="AX16" s="244">
        <v>11</v>
      </c>
      <c r="AY16" s="244">
        <v>12</v>
      </c>
      <c r="AZ16" s="244">
        <v>14</v>
      </c>
      <c r="BA16" s="244">
        <v>15</v>
      </c>
      <c r="BB16" s="244">
        <v>16</v>
      </c>
      <c r="BC16" s="244">
        <v>18</v>
      </c>
      <c r="BD16" s="244">
        <v>18</v>
      </c>
      <c r="BE16" s="244">
        <v>15</v>
      </c>
      <c r="BF16" s="244">
        <v>14</v>
      </c>
      <c r="BG16" s="244">
        <v>13</v>
      </c>
      <c r="BH16" s="244">
        <v>14</v>
      </c>
      <c r="BI16" s="244">
        <v>12</v>
      </c>
      <c r="BJ16" s="244">
        <v>12</v>
      </c>
      <c r="BK16" s="244">
        <v>14</v>
      </c>
      <c r="BL16" s="244">
        <v>13</v>
      </c>
      <c r="BM16" s="244">
        <v>15</v>
      </c>
      <c r="BN16" s="244">
        <v>15</v>
      </c>
      <c r="BO16" s="244">
        <v>14</v>
      </c>
      <c r="BP16" s="244">
        <v>14</v>
      </c>
      <c r="BQ16" s="244">
        <v>14</v>
      </c>
      <c r="BR16" s="244">
        <v>12</v>
      </c>
      <c r="BS16" s="240">
        <v>10</v>
      </c>
      <c r="BT16" s="244">
        <v>11</v>
      </c>
      <c r="BU16" s="244">
        <v>10</v>
      </c>
      <c r="BV16" s="244">
        <v>11</v>
      </c>
      <c r="BW16" s="244">
        <v>9</v>
      </c>
      <c r="BX16" s="244">
        <v>9</v>
      </c>
      <c r="BY16" s="244">
        <v>9</v>
      </c>
      <c r="BZ16" s="244">
        <v>10</v>
      </c>
      <c r="CA16" s="244">
        <v>10</v>
      </c>
      <c r="CB16" s="244">
        <v>10</v>
      </c>
      <c r="CC16" s="244">
        <v>11</v>
      </c>
      <c r="CD16" s="244">
        <v>12</v>
      </c>
      <c r="CE16" s="244">
        <v>15</v>
      </c>
      <c r="CF16" s="244">
        <v>13</v>
      </c>
      <c r="CG16" s="244">
        <v>13</v>
      </c>
      <c r="CH16" s="244">
        <v>13</v>
      </c>
      <c r="CI16" s="244">
        <v>13</v>
      </c>
      <c r="CJ16" s="244">
        <v>13</v>
      </c>
      <c r="CK16" s="244">
        <v>14</v>
      </c>
      <c r="CL16" s="244">
        <v>14</v>
      </c>
      <c r="CM16" s="244">
        <v>15</v>
      </c>
      <c r="CN16" s="244">
        <v>15</v>
      </c>
      <c r="CO16" s="244">
        <v>15</v>
      </c>
      <c r="CP16" s="244">
        <v>15</v>
      </c>
      <c r="CQ16" s="244">
        <v>14</v>
      </c>
      <c r="CR16" s="323">
        <v>14</v>
      </c>
      <c r="CS16" s="244">
        <v>14</v>
      </c>
      <c r="CT16" s="244">
        <v>14</v>
      </c>
      <c r="CU16" s="244">
        <v>13</v>
      </c>
      <c r="CV16" s="244">
        <v>14</v>
      </c>
      <c r="CW16" s="244">
        <v>14</v>
      </c>
    </row>
    <row r="17" spans="1:101" ht="12.75" customHeight="1" x14ac:dyDescent="0.25">
      <c r="A17" s="22"/>
      <c r="B17" s="15"/>
      <c r="C17" s="66" t="s">
        <v>19</v>
      </c>
      <c r="D17" s="244">
        <v>26</v>
      </c>
      <c r="E17" s="150">
        <f>+E5</f>
        <v>1268.22</v>
      </c>
      <c r="F17" s="152">
        <f>+E17-G17</f>
        <v>1268.22</v>
      </c>
      <c r="G17" s="152">
        <f>+G5</f>
        <v>0</v>
      </c>
      <c r="AR17" s="173">
        <v>38</v>
      </c>
      <c r="AS17" s="173">
        <v>42</v>
      </c>
      <c r="AT17" s="244">
        <v>41</v>
      </c>
      <c r="AU17" s="244">
        <v>41</v>
      </c>
      <c r="AV17" s="244">
        <v>43</v>
      </c>
      <c r="AW17" s="244">
        <v>42</v>
      </c>
      <c r="AX17" s="244">
        <v>41</v>
      </c>
      <c r="AY17" s="244">
        <v>44</v>
      </c>
      <c r="AZ17" s="244">
        <v>43</v>
      </c>
      <c r="BA17" s="244">
        <v>43</v>
      </c>
      <c r="BB17" s="244">
        <v>44</v>
      </c>
      <c r="BC17" s="244">
        <v>46</v>
      </c>
      <c r="BD17" s="244">
        <v>47</v>
      </c>
      <c r="BE17" s="244">
        <v>43</v>
      </c>
      <c r="BF17" s="244">
        <v>43</v>
      </c>
      <c r="BG17" s="244">
        <v>44</v>
      </c>
      <c r="BH17" s="244">
        <v>45</v>
      </c>
      <c r="BI17" s="244">
        <v>41</v>
      </c>
      <c r="BJ17" s="244">
        <v>41</v>
      </c>
      <c r="BK17" s="244">
        <v>39</v>
      </c>
      <c r="BL17" s="244">
        <v>39</v>
      </c>
      <c r="BM17" s="244">
        <v>38</v>
      </c>
      <c r="BN17" s="244">
        <v>37</v>
      </c>
      <c r="BO17" s="244">
        <v>36</v>
      </c>
      <c r="BP17" s="244">
        <v>34</v>
      </c>
      <c r="BQ17" s="244">
        <v>31</v>
      </c>
      <c r="BR17" s="244">
        <v>28</v>
      </c>
      <c r="BS17" s="240">
        <v>30</v>
      </c>
      <c r="BT17" s="244">
        <v>32</v>
      </c>
      <c r="BU17" s="244">
        <v>30</v>
      </c>
      <c r="BV17" s="244">
        <v>31</v>
      </c>
      <c r="BW17" s="244">
        <v>32</v>
      </c>
      <c r="BX17" s="244">
        <v>35</v>
      </c>
      <c r="BY17" s="244">
        <v>34</v>
      </c>
      <c r="BZ17" s="244">
        <v>33</v>
      </c>
      <c r="CA17" s="244">
        <v>33</v>
      </c>
      <c r="CB17" s="244">
        <v>33</v>
      </c>
      <c r="CC17" s="244">
        <v>33</v>
      </c>
      <c r="CD17" s="244">
        <v>34</v>
      </c>
      <c r="CE17" s="244">
        <v>33</v>
      </c>
      <c r="CF17" s="244">
        <v>32</v>
      </c>
      <c r="CG17" s="244">
        <v>31</v>
      </c>
      <c r="CH17" s="244">
        <v>27</v>
      </c>
      <c r="CI17" s="244">
        <v>29</v>
      </c>
      <c r="CJ17" s="244">
        <v>28</v>
      </c>
      <c r="CK17" s="244">
        <v>28</v>
      </c>
      <c r="CL17" s="244">
        <v>28</v>
      </c>
      <c r="CM17" s="244">
        <v>28</v>
      </c>
      <c r="CN17" s="244">
        <v>29</v>
      </c>
      <c r="CO17" s="244">
        <v>28</v>
      </c>
      <c r="CP17" s="244">
        <v>28</v>
      </c>
      <c r="CQ17" s="244">
        <v>29</v>
      </c>
      <c r="CR17" s="323">
        <v>29</v>
      </c>
      <c r="CS17" s="244">
        <v>30</v>
      </c>
      <c r="CT17" s="244">
        <v>28</v>
      </c>
      <c r="CU17" s="244">
        <v>28</v>
      </c>
      <c r="CV17" s="244">
        <v>27</v>
      </c>
      <c r="CW17" s="244">
        <v>26</v>
      </c>
    </row>
    <row r="18" spans="1:101" ht="12.75" customHeight="1" x14ac:dyDescent="0.25">
      <c r="A18" s="22"/>
      <c r="B18" s="15"/>
      <c r="C18" s="66" t="s">
        <v>12</v>
      </c>
      <c r="D18" s="245">
        <v>25</v>
      </c>
      <c r="E18" s="151">
        <f>+E6</f>
        <v>2113.73</v>
      </c>
      <c r="F18" s="153">
        <f>+E18-G18</f>
        <v>2113.73</v>
      </c>
      <c r="G18" s="153">
        <f>+G6</f>
        <v>0</v>
      </c>
      <c r="AR18" s="174">
        <v>30</v>
      </c>
      <c r="AS18" s="174">
        <v>28</v>
      </c>
      <c r="AT18" s="245">
        <v>26</v>
      </c>
      <c r="AU18" s="245">
        <v>27</v>
      </c>
      <c r="AV18" s="245">
        <v>26</v>
      </c>
      <c r="AW18" s="245">
        <v>26</v>
      </c>
      <c r="AX18" s="245">
        <v>26</v>
      </c>
      <c r="AY18" s="245">
        <v>27</v>
      </c>
      <c r="AZ18" s="245">
        <v>26</v>
      </c>
      <c r="BA18" s="245">
        <v>25</v>
      </c>
      <c r="BB18" s="245">
        <v>24</v>
      </c>
      <c r="BC18" s="245">
        <v>25</v>
      </c>
      <c r="BD18" s="245">
        <v>25</v>
      </c>
      <c r="BE18" s="245">
        <v>25</v>
      </c>
      <c r="BF18" s="245">
        <v>23</v>
      </c>
      <c r="BG18" s="245">
        <v>22</v>
      </c>
      <c r="BH18" s="245">
        <v>25</v>
      </c>
      <c r="BI18" s="245">
        <v>23</v>
      </c>
      <c r="BJ18" s="245">
        <v>23</v>
      </c>
      <c r="BK18" s="245">
        <v>22</v>
      </c>
      <c r="BL18" s="245">
        <v>24</v>
      </c>
      <c r="BM18" s="245">
        <v>24</v>
      </c>
      <c r="BN18" s="245">
        <v>24</v>
      </c>
      <c r="BO18" s="245">
        <v>22</v>
      </c>
      <c r="BP18" s="245">
        <v>22</v>
      </c>
      <c r="BQ18" s="245">
        <v>20</v>
      </c>
      <c r="BR18" s="245">
        <v>21</v>
      </c>
      <c r="BS18" s="241">
        <v>20</v>
      </c>
      <c r="BT18" s="245">
        <v>21</v>
      </c>
      <c r="BU18" s="245">
        <v>20</v>
      </c>
      <c r="BV18" s="245">
        <v>19</v>
      </c>
      <c r="BW18" s="245">
        <v>19</v>
      </c>
      <c r="BX18" s="245">
        <v>20</v>
      </c>
      <c r="BY18" s="245">
        <v>21</v>
      </c>
      <c r="BZ18" s="245">
        <v>24</v>
      </c>
      <c r="CA18" s="245">
        <v>24</v>
      </c>
      <c r="CB18" s="245">
        <v>25</v>
      </c>
      <c r="CC18" s="245">
        <v>25</v>
      </c>
      <c r="CD18" s="245">
        <v>24</v>
      </c>
      <c r="CE18" s="245">
        <v>21</v>
      </c>
      <c r="CF18" s="245">
        <v>21</v>
      </c>
      <c r="CG18" s="245">
        <v>22</v>
      </c>
      <c r="CH18" s="245">
        <v>24</v>
      </c>
      <c r="CI18" s="245">
        <v>23</v>
      </c>
      <c r="CJ18" s="245">
        <v>23</v>
      </c>
      <c r="CK18" s="245">
        <v>25</v>
      </c>
      <c r="CL18" s="245">
        <v>25</v>
      </c>
      <c r="CM18" s="245">
        <v>24</v>
      </c>
      <c r="CN18" s="245">
        <v>24</v>
      </c>
      <c r="CO18" s="245">
        <v>24</v>
      </c>
      <c r="CP18" s="245">
        <v>23</v>
      </c>
      <c r="CQ18" s="245">
        <v>26</v>
      </c>
      <c r="CR18" s="324">
        <v>26</v>
      </c>
      <c r="CS18" s="245">
        <v>26</v>
      </c>
      <c r="CT18" s="245">
        <v>25</v>
      </c>
      <c r="CU18" s="245">
        <v>25</v>
      </c>
      <c r="CV18" s="245">
        <v>25</v>
      </c>
      <c r="CW18" s="245">
        <v>25</v>
      </c>
    </row>
    <row r="19" spans="1:101" ht="12.75" customHeight="1" x14ac:dyDescent="0.25">
      <c r="A19" s="20"/>
      <c r="B19" s="15"/>
      <c r="C19" s="69" t="s">
        <v>7</v>
      </c>
      <c r="D19" s="67">
        <f>SUM(D15:D18)</f>
        <v>150</v>
      </c>
      <c r="E19" s="70">
        <f>SUMPRODUCT(E15:E18,$D15:$D18)</f>
        <v>162580.21000000002</v>
      </c>
      <c r="F19" s="70">
        <f>SUMPRODUCT(F15:F18,$D15:$D18)</f>
        <v>162580.21000000002</v>
      </c>
      <c r="G19" s="70">
        <f>SUMPRODUCT(G15:G18,$D15:$D18)</f>
        <v>0</v>
      </c>
      <c r="AR19" s="67">
        <f t="shared" ref="AR19:AW19" si="16">SUM(AR15:AR18)</f>
        <v>142</v>
      </c>
      <c r="AS19" s="67">
        <f t="shared" si="16"/>
        <v>148</v>
      </c>
      <c r="AT19" s="67">
        <f t="shared" si="16"/>
        <v>142</v>
      </c>
      <c r="AU19" s="67">
        <f t="shared" si="16"/>
        <v>141</v>
      </c>
      <c r="AV19" s="67">
        <f t="shared" si="16"/>
        <v>140</v>
      </c>
      <c r="AW19" s="67">
        <f t="shared" si="16"/>
        <v>136</v>
      </c>
      <c r="AX19" s="67">
        <f t="shared" ref="AX19:BC19" si="17">SUM(AX15:AX18)</f>
        <v>138</v>
      </c>
      <c r="AY19" s="67">
        <f t="shared" si="17"/>
        <v>146</v>
      </c>
      <c r="AZ19" s="67">
        <f t="shared" si="17"/>
        <v>147</v>
      </c>
      <c r="BA19" s="67">
        <f t="shared" si="17"/>
        <v>153</v>
      </c>
      <c r="BB19" s="67">
        <f t="shared" si="17"/>
        <v>152</v>
      </c>
      <c r="BC19" s="67">
        <f t="shared" si="17"/>
        <v>159</v>
      </c>
      <c r="BD19" s="67">
        <f t="shared" ref="BD19:BI19" si="18">SUM(BD15:BD18)</f>
        <v>160</v>
      </c>
      <c r="BE19" s="67">
        <f t="shared" si="18"/>
        <v>150</v>
      </c>
      <c r="BF19" s="67">
        <f t="shared" si="18"/>
        <v>149</v>
      </c>
      <c r="BG19" s="67">
        <f t="shared" si="18"/>
        <v>148</v>
      </c>
      <c r="BH19" s="67">
        <f t="shared" si="18"/>
        <v>157</v>
      </c>
      <c r="BI19" s="67">
        <f t="shared" si="18"/>
        <v>145</v>
      </c>
      <c r="BJ19" s="67">
        <f t="shared" ref="BJ19:BO19" si="19">SUM(BJ15:BJ18)</f>
        <v>147</v>
      </c>
      <c r="BK19" s="67">
        <f t="shared" si="19"/>
        <v>144</v>
      </c>
      <c r="BL19" s="67">
        <f t="shared" si="19"/>
        <v>147</v>
      </c>
      <c r="BM19" s="67">
        <f t="shared" si="19"/>
        <v>144</v>
      </c>
      <c r="BN19" s="67">
        <f t="shared" si="19"/>
        <v>145</v>
      </c>
      <c r="BO19" s="67">
        <f t="shared" si="19"/>
        <v>139</v>
      </c>
      <c r="BP19" s="67">
        <f t="shared" ref="BP19:BU19" si="20">SUM(BP15:BP18)</f>
        <v>138</v>
      </c>
      <c r="BQ19" s="67">
        <f t="shared" si="20"/>
        <v>133</v>
      </c>
      <c r="BR19" s="67">
        <f t="shared" si="20"/>
        <v>129</v>
      </c>
      <c r="BS19" s="94">
        <f t="shared" si="20"/>
        <v>131</v>
      </c>
      <c r="BT19" s="67">
        <f t="shared" si="20"/>
        <v>132</v>
      </c>
      <c r="BU19" s="67">
        <f t="shared" si="20"/>
        <v>126</v>
      </c>
      <c r="BV19" s="67">
        <f t="shared" ref="BV19:CA19" si="21">SUM(BV15:BV18)</f>
        <v>129</v>
      </c>
      <c r="BW19" s="67">
        <f t="shared" si="21"/>
        <v>125</v>
      </c>
      <c r="BX19" s="67">
        <f t="shared" si="21"/>
        <v>129</v>
      </c>
      <c r="BY19" s="67">
        <f t="shared" si="21"/>
        <v>132</v>
      </c>
      <c r="BZ19" s="67">
        <f t="shared" si="21"/>
        <v>134</v>
      </c>
      <c r="CA19" s="67">
        <f t="shared" si="21"/>
        <v>134</v>
      </c>
      <c r="CB19" s="67">
        <f t="shared" ref="CB19:CG19" si="22">SUM(CB15:CB18)</f>
        <v>137</v>
      </c>
      <c r="CC19" s="67">
        <f t="shared" si="22"/>
        <v>134</v>
      </c>
      <c r="CD19" s="67">
        <f t="shared" si="22"/>
        <v>137</v>
      </c>
      <c r="CE19" s="67">
        <f t="shared" si="22"/>
        <v>146</v>
      </c>
      <c r="CF19" s="67">
        <f t="shared" si="22"/>
        <v>142</v>
      </c>
      <c r="CG19" s="67">
        <f t="shared" si="22"/>
        <v>142</v>
      </c>
      <c r="CH19" s="67">
        <f t="shared" ref="CH19:CM19" si="23">SUM(CH15:CH18)</f>
        <v>141</v>
      </c>
      <c r="CI19" s="67">
        <f t="shared" si="23"/>
        <v>142</v>
      </c>
      <c r="CJ19" s="67">
        <f t="shared" si="23"/>
        <v>142</v>
      </c>
      <c r="CK19" s="67">
        <f t="shared" si="23"/>
        <v>145</v>
      </c>
      <c r="CL19" s="67">
        <f t="shared" si="23"/>
        <v>142</v>
      </c>
      <c r="CM19" s="67">
        <f t="shared" si="23"/>
        <v>141</v>
      </c>
      <c r="CN19" s="67">
        <f>SUM(CN15:CN18)</f>
        <v>141</v>
      </c>
      <c r="CO19" s="67">
        <f>SUM(CO15:CO18)</f>
        <v>141</v>
      </c>
      <c r="CP19" s="67">
        <f>SUM(CP15:CP18)</f>
        <v>142</v>
      </c>
      <c r="CQ19" s="67">
        <f>SUM(CQ15:CQ18)</f>
        <v>150</v>
      </c>
      <c r="CR19" s="94">
        <v>150</v>
      </c>
      <c r="CS19" s="67">
        <f>SUM(CS15:CS18)</f>
        <v>150</v>
      </c>
      <c r="CT19" s="67">
        <f>SUM(CT15:CT18)</f>
        <v>148</v>
      </c>
      <c r="CU19" s="67">
        <f>SUM(CU15:CU18)</f>
        <v>146</v>
      </c>
      <c r="CV19" s="67">
        <f>SUM(CV15:CV18)</f>
        <v>150</v>
      </c>
      <c r="CW19" s="67">
        <f>SUM(CW15:CW18)</f>
        <v>150</v>
      </c>
    </row>
    <row r="20" spans="1:101" ht="12.75" customHeight="1" x14ac:dyDescent="0.25">
      <c r="A20" s="20"/>
      <c r="B20" s="15"/>
      <c r="C20" s="12"/>
      <c r="D20" s="16"/>
      <c r="E20" s="21"/>
      <c r="F20" s="21"/>
      <c r="G20" s="21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ht="12.75" customHeight="1" x14ac:dyDescent="0.25">
      <c r="A21" s="64" t="s">
        <v>22</v>
      </c>
      <c r="B21" s="65" t="str">
        <f>$B$3</f>
        <v>1/1/25 - 12/31/25</v>
      </c>
      <c r="C21" s="66" t="s">
        <v>11</v>
      </c>
      <c r="D21" s="165">
        <v>90</v>
      </c>
      <c r="E21" s="152">
        <v>518.77</v>
      </c>
      <c r="F21" s="152">
        <f>+E21-G21</f>
        <v>416.97999999999996</v>
      </c>
      <c r="G21" s="152">
        <v>101.79</v>
      </c>
      <c r="AO21" s="27" t="str">
        <f>+"Total:"&amp;TEXT(E21/AP21-1,"0.00%")&amp;"/ EE:"&amp;TEXT(G21/AQ21-1,"0.00%")</f>
        <v>Total:18.99%/ EE:0.00%</v>
      </c>
      <c r="AP21" s="27">
        <f>+'[2]St. Francis'!E21</f>
        <v>435.99</v>
      </c>
      <c r="AQ21" s="27">
        <f>+'[2]St. Francis'!G21</f>
        <v>101.79</v>
      </c>
      <c r="AR21" s="165">
        <v>20</v>
      </c>
      <c r="AS21" s="165">
        <v>25</v>
      </c>
      <c r="AT21" s="165">
        <v>25</v>
      </c>
      <c r="AU21" s="165">
        <v>30</v>
      </c>
      <c r="AV21" s="165">
        <v>35</v>
      </c>
      <c r="AW21" s="165">
        <v>47</v>
      </c>
      <c r="AX21" s="165">
        <v>52</v>
      </c>
      <c r="AY21" s="165">
        <v>53</v>
      </c>
      <c r="AZ21" s="165">
        <v>58</v>
      </c>
      <c r="BA21" s="165">
        <v>61</v>
      </c>
      <c r="BB21" s="165">
        <v>62</v>
      </c>
      <c r="BC21" s="165">
        <v>65</v>
      </c>
      <c r="BD21" s="165">
        <v>68</v>
      </c>
      <c r="BE21" s="165">
        <v>57</v>
      </c>
      <c r="BF21" s="165">
        <v>58</v>
      </c>
      <c r="BG21" s="165">
        <v>65</v>
      </c>
      <c r="BH21" s="165">
        <v>70</v>
      </c>
      <c r="BI21" s="165">
        <v>68</v>
      </c>
      <c r="BJ21" s="165">
        <v>68</v>
      </c>
      <c r="BK21" s="165">
        <v>61</v>
      </c>
      <c r="BL21" s="165">
        <v>61</v>
      </c>
      <c r="BM21" s="165">
        <v>66</v>
      </c>
      <c r="BN21" s="165">
        <v>64</v>
      </c>
      <c r="BO21" s="165">
        <v>63</v>
      </c>
      <c r="BP21" s="165">
        <v>66</v>
      </c>
      <c r="BQ21" s="165">
        <v>68</v>
      </c>
      <c r="BR21" s="165">
        <v>70</v>
      </c>
      <c r="BS21" s="240">
        <v>69</v>
      </c>
      <c r="BT21" s="165">
        <v>65</v>
      </c>
      <c r="BU21" s="165">
        <v>67</v>
      </c>
      <c r="BV21" s="165">
        <v>65</v>
      </c>
      <c r="BW21" s="165">
        <v>69</v>
      </c>
      <c r="BX21" s="165">
        <v>78</v>
      </c>
      <c r="BY21" s="165">
        <v>76</v>
      </c>
      <c r="BZ21" s="165">
        <v>77</v>
      </c>
      <c r="CA21" s="165">
        <v>76</v>
      </c>
      <c r="CB21" s="165">
        <v>76</v>
      </c>
      <c r="CC21" s="165">
        <v>75</v>
      </c>
      <c r="CD21" s="165">
        <v>78</v>
      </c>
      <c r="CE21" s="165">
        <v>85</v>
      </c>
      <c r="CF21" s="165">
        <v>81</v>
      </c>
      <c r="CG21" s="165">
        <v>83</v>
      </c>
      <c r="CH21" s="165">
        <v>85</v>
      </c>
      <c r="CI21" s="165">
        <v>91</v>
      </c>
      <c r="CJ21" s="165">
        <v>92</v>
      </c>
      <c r="CK21" s="165">
        <v>94</v>
      </c>
      <c r="CL21" s="165">
        <v>94</v>
      </c>
      <c r="CM21" s="165">
        <v>95</v>
      </c>
      <c r="CN21" s="165">
        <v>96</v>
      </c>
      <c r="CO21" s="165">
        <v>100</v>
      </c>
      <c r="CP21" s="165">
        <v>96</v>
      </c>
      <c r="CQ21" s="165">
        <v>89</v>
      </c>
      <c r="CR21" s="323">
        <v>92</v>
      </c>
      <c r="CS21" s="165">
        <v>91</v>
      </c>
      <c r="CT21" s="165">
        <v>88</v>
      </c>
      <c r="CU21" s="165">
        <v>91</v>
      </c>
      <c r="CV21" s="165">
        <v>89</v>
      </c>
      <c r="CW21" s="165">
        <v>90</v>
      </c>
    </row>
    <row r="22" spans="1:101" ht="12.75" customHeight="1" x14ac:dyDescent="0.25">
      <c r="A22" s="22"/>
      <c r="B22" s="15"/>
      <c r="C22" s="66" t="s">
        <v>18</v>
      </c>
      <c r="D22" s="165">
        <v>7</v>
      </c>
      <c r="E22" s="152">
        <v>1037.57</v>
      </c>
      <c r="F22" s="152">
        <f>+E22-G22</f>
        <v>799.78</v>
      </c>
      <c r="G22" s="152">
        <v>237.79</v>
      </c>
      <c r="AO22" s="27" t="str">
        <f>+"Total:"&amp;TEXT(E22/AP22-1,"0.00%")&amp;"/ EE:"&amp;TEXT(G22/AQ22-1,"0.00%")</f>
        <v>Total:18.99%/ EE:0.00%</v>
      </c>
      <c r="AP22" s="27">
        <f>+'[2]St. Francis'!E22</f>
        <v>872</v>
      </c>
      <c r="AQ22" s="27">
        <f>+'[2]St. Francis'!G22</f>
        <v>237.79</v>
      </c>
      <c r="AR22" s="165">
        <v>7</v>
      </c>
      <c r="AS22" s="165">
        <v>6</v>
      </c>
      <c r="AT22" s="165">
        <v>7</v>
      </c>
      <c r="AU22" s="165">
        <v>7</v>
      </c>
      <c r="AV22" s="165">
        <v>6</v>
      </c>
      <c r="AW22" s="165">
        <v>8</v>
      </c>
      <c r="AX22" s="165">
        <v>8</v>
      </c>
      <c r="AY22" s="165">
        <v>9</v>
      </c>
      <c r="AZ22" s="165">
        <v>9</v>
      </c>
      <c r="BA22" s="165">
        <v>10</v>
      </c>
      <c r="BB22" s="165">
        <v>10</v>
      </c>
      <c r="BC22" s="165">
        <v>9</v>
      </c>
      <c r="BD22" s="165">
        <v>9</v>
      </c>
      <c r="BE22" s="165">
        <v>9</v>
      </c>
      <c r="BF22" s="165">
        <v>9</v>
      </c>
      <c r="BG22" s="165">
        <v>10</v>
      </c>
      <c r="BH22" s="165">
        <v>10</v>
      </c>
      <c r="BI22" s="165">
        <v>8</v>
      </c>
      <c r="BJ22" s="165">
        <v>7</v>
      </c>
      <c r="BK22" s="165">
        <v>7</v>
      </c>
      <c r="BL22" s="165">
        <v>6</v>
      </c>
      <c r="BM22" s="165">
        <v>6</v>
      </c>
      <c r="BN22" s="165">
        <v>6</v>
      </c>
      <c r="BO22" s="165">
        <v>5</v>
      </c>
      <c r="BP22" s="165">
        <v>5</v>
      </c>
      <c r="BQ22" s="165">
        <v>5</v>
      </c>
      <c r="BR22" s="165">
        <v>5</v>
      </c>
      <c r="BS22" s="240">
        <v>4</v>
      </c>
      <c r="BT22" s="165">
        <v>4</v>
      </c>
      <c r="BU22" s="165">
        <v>4</v>
      </c>
      <c r="BV22" s="165">
        <v>4</v>
      </c>
      <c r="BW22" s="165">
        <v>4</v>
      </c>
      <c r="BX22" s="165">
        <v>5</v>
      </c>
      <c r="BY22" s="165">
        <v>7</v>
      </c>
      <c r="BZ22" s="165">
        <v>7</v>
      </c>
      <c r="CA22" s="165">
        <v>6</v>
      </c>
      <c r="CB22" s="165">
        <v>5</v>
      </c>
      <c r="CC22" s="165">
        <v>5</v>
      </c>
      <c r="CD22" s="165">
        <v>5</v>
      </c>
      <c r="CE22" s="165">
        <v>7</v>
      </c>
      <c r="CF22" s="165">
        <v>7</v>
      </c>
      <c r="CG22" s="165">
        <v>6</v>
      </c>
      <c r="CH22" s="165">
        <v>7</v>
      </c>
      <c r="CI22" s="165">
        <v>8</v>
      </c>
      <c r="CJ22" s="165">
        <v>7</v>
      </c>
      <c r="CK22" s="165">
        <v>7</v>
      </c>
      <c r="CL22" s="165">
        <v>7</v>
      </c>
      <c r="CM22" s="165">
        <v>7</v>
      </c>
      <c r="CN22" s="165">
        <v>7</v>
      </c>
      <c r="CO22" s="165">
        <v>5</v>
      </c>
      <c r="CP22" s="165">
        <v>5</v>
      </c>
      <c r="CQ22" s="165">
        <v>5</v>
      </c>
      <c r="CR22" s="323">
        <v>5</v>
      </c>
      <c r="CS22" s="165">
        <v>5</v>
      </c>
      <c r="CT22" s="165">
        <v>7</v>
      </c>
      <c r="CU22" s="165">
        <v>7</v>
      </c>
      <c r="CV22" s="165">
        <v>7</v>
      </c>
      <c r="CW22" s="165">
        <v>7</v>
      </c>
    </row>
    <row r="23" spans="1:101" ht="12.75" customHeight="1" x14ac:dyDescent="0.25">
      <c r="A23" s="22"/>
      <c r="B23" s="15"/>
      <c r="C23" s="66" t="s">
        <v>19</v>
      </c>
      <c r="D23" s="165">
        <v>18</v>
      </c>
      <c r="E23" s="152">
        <v>933.8</v>
      </c>
      <c r="F23" s="152">
        <f>+E23-G23</f>
        <v>735.24</v>
      </c>
      <c r="G23" s="152">
        <v>198.56</v>
      </c>
      <c r="AO23" s="27" t="str">
        <f>+"Total:"&amp;TEXT(E23/AP23-1,"0.00%")&amp;"/ EE:"&amp;TEXT(G23/AQ23-1,"0.00%")</f>
        <v>Total:18.99%/ EE:0.00%</v>
      </c>
      <c r="AP23" s="27">
        <f>+'[2]St. Francis'!E23</f>
        <v>784.79</v>
      </c>
      <c r="AQ23" s="27">
        <f>+'[2]St. Francis'!G23</f>
        <v>198.56</v>
      </c>
      <c r="AR23" s="165">
        <v>10</v>
      </c>
      <c r="AS23" s="165">
        <v>10</v>
      </c>
      <c r="AT23" s="165">
        <v>11</v>
      </c>
      <c r="AU23" s="165">
        <v>11</v>
      </c>
      <c r="AV23" s="165">
        <v>10</v>
      </c>
      <c r="AW23" s="165">
        <v>11</v>
      </c>
      <c r="AX23" s="165">
        <v>12</v>
      </c>
      <c r="AY23" s="165">
        <v>14</v>
      </c>
      <c r="AZ23" s="165">
        <v>16</v>
      </c>
      <c r="BA23" s="165">
        <v>15</v>
      </c>
      <c r="BB23" s="165">
        <v>16</v>
      </c>
      <c r="BC23" s="165">
        <v>16</v>
      </c>
      <c r="BD23" s="165">
        <v>17</v>
      </c>
      <c r="BE23" s="165">
        <v>16</v>
      </c>
      <c r="BF23" s="165">
        <v>17</v>
      </c>
      <c r="BG23" s="165">
        <v>15</v>
      </c>
      <c r="BH23" s="165">
        <v>15</v>
      </c>
      <c r="BI23" s="165">
        <v>14</v>
      </c>
      <c r="BJ23" s="165">
        <v>15</v>
      </c>
      <c r="BK23" s="165">
        <v>16</v>
      </c>
      <c r="BL23" s="165">
        <v>16</v>
      </c>
      <c r="BM23" s="165">
        <v>19</v>
      </c>
      <c r="BN23" s="165">
        <v>20</v>
      </c>
      <c r="BO23" s="165">
        <v>18</v>
      </c>
      <c r="BP23" s="165">
        <v>18</v>
      </c>
      <c r="BQ23" s="165">
        <v>18</v>
      </c>
      <c r="BR23" s="165">
        <v>17</v>
      </c>
      <c r="BS23" s="240">
        <v>16</v>
      </c>
      <c r="BT23" s="165">
        <v>14</v>
      </c>
      <c r="BU23" s="165">
        <v>12</v>
      </c>
      <c r="BV23" s="165">
        <v>15</v>
      </c>
      <c r="BW23" s="165">
        <v>12</v>
      </c>
      <c r="BX23" s="165">
        <v>13</v>
      </c>
      <c r="BY23" s="165">
        <v>16</v>
      </c>
      <c r="BZ23" s="165">
        <v>15</v>
      </c>
      <c r="CA23" s="165">
        <v>16</v>
      </c>
      <c r="CB23" s="165">
        <v>16</v>
      </c>
      <c r="CC23" s="165">
        <v>15</v>
      </c>
      <c r="CD23" s="165">
        <v>15</v>
      </c>
      <c r="CE23" s="165">
        <v>15</v>
      </c>
      <c r="CF23" s="165">
        <v>14</v>
      </c>
      <c r="CG23" s="165">
        <v>14</v>
      </c>
      <c r="CH23" s="165">
        <v>15</v>
      </c>
      <c r="CI23" s="165">
        <v>17</v>
      </c>
      <c r="CJ23" s="165">
        <v>17</v>
      </c>
      <c r="CK23" s="165">
        <v>17</v>
      </c>
      <c r="CL23" s="165">
        <v>16</v>
      </c>
      <c r="CM23" s="165">
        <v>16</v>
      </c>
      <c r="CN23" s="165">
        <v>16</v>
      </c>
      <c r="CO23" s="165">
        <v>14</v>
      </c>
      <c r="CP23" s="165">
        <v>14</v>
      </c>
      <c r="CQ23" s="165">
        <v>17</v>
      </c>
      <c r="CR23" s="323">
        <v>15</v>
      </c>
      <c r="CS23" s="165">
        <v>18</v>
      </c>
      <c r="CT23" s="165">
        <v>18</v>
      </c>
      <c r="CU23" s="165">
        <v>18</v>
      </c>
      <c r="CV23" s="165">
        <v>17</v>
      </c>
      <c r="CW23" s="165">
        <v>18</v>
      </c>
    </row>
    <row r="24" spans="1:101" ht="12.75" customHeight="1" x14ac:dyDescent="0.25">
      <c r="A24" s="22"/>
      <c r="B24" s="15"/>
      <c r="C24" s="66" t="s">
        <v>12</v>
      </c>
      <c r="D24" s="166">
        <v>10</v>
      </c>
      <c r="E24" s="152">
        <v>1556.37</v>
      </c>
      <c r="F24" s="153">
        <f>+E24-G24</f>
        <v>1160.0899999999999</v>
      </c>
      <c r="G24" s="153">
        <v>396.28</v>
      </c>
      <c r="AO24" s="27" t="str">
        <f>+"Total:"&amp;TEXT(E24/AP24-1,"0.00%")&amp;"/ EE:"&amp;TEXT(G24/AQ24-1,"0.00%")</f>
        <v>Total:18.99%/ EE:0.00%</v>
      </c>
      <c r="AP24" s="27">
        <f>+'[2]St. Francis'!E24</f>
        <v>1308</v>
      </c>
      <c r="AQ24" s="27">
        <f>+'[2]St. Francis'!G24</f>
        <v>396.28</v>
      </c>
      <c r="AR24" s="166">
        <v>7</v>
      </c>
      <c r="AS24" s="166">
        <v>5</v>
      </c>
      <c r="AT24" s="166">
        <v>4</v>
      </c>
      <c r="AU24" s="166">
        <v>4</v>
      </c>
      <c r="AV24" s="166">
        <v>6</v>
      </c>
      <c r="AW24" s="166">
        <v>8</v>
      </c>
      <c r="AX24" s="166">
        <v>9</v>
      </c>
      <c r="AY24" s="166">
        <v>12</v>
      </c>
      <c r="AZ24" s="166">
        <v>13</v>
      </c>
      <c r="BA24" s="166">
        <v>12</v>
      </c>
      <c r="BB24" s="166">
        <v>11</v>
      </c>
      <c r="BC24" s="166">
        <v>11</v>
      </c>
      <c r="BD24" s="166">
        <v>11</v>
      </c>
      <c r="BE24" s="166">
        <v>10</v>
      </c>
      <c r="BF24" s="166">
        <v>9</v>
      </c>
      <c r="BG24" s="166">
        <v>8</v>
      </c>
      <c r="BH24" s="166">
        <v>7</v>
      </c>
      <c r="BI24" s="166">
        <v>5</v>
      </c>
      <c r="BJ24" s="166">
        <v>5</v>
      </c>
      <c r="BK24" s="166">
        <v>5</v>
      </c>
      <c r="BL24" s="166">
        <v>5</v>
      </c>
      <c r="BM24" s="166">
        <v>5</v>
      </c>
      <c r="BN24" s="166">
        <v>7</v>
      </c>
      <c r="BO24" s="166">
        <v>7</v>
      </c>
      <c r="BP24" s="166">
        <v>8</v>
      </c>
      <c r="BQ24" s="166">
        <v>8</v>
      </c>
      <c r="BR24" s="166">
        <v>9</v>
      </c>
      <c r="BS24" s="241">
        <v>11</v>
      </c>
      <c r="BT24" s="166">
        <v>10</v>
      </c>
      <c r="BU24" s="166">
        <v>11</v>
      </c>
      <c r="BV24" s="166">
        <v>10</v>
      </c>
      <c r="BW24" s="166">
        <v>8</v>
      </c>
      <c r="BX24" s="166">
        <v>8</v>
      </c>
      <c r="BY24" s="166">
        <v>8</v>
      </c>
      <c r="BZ24" s="166">
        <v>8</v>
      </c>
      <c r="CA24" s="166">
        <v>9</v>
      </c>
      <c r="CB24" s="166">
        <v>9</v>
      </c>
      <c r="CC24" s="166">
        <v>10</v>
      </c>
      <c r="CD24" s="166">
        <v>9</v>
      </c>
      <c r="CE24" s="166">
        <v>8</v>
      </c>
      <c r="CF24" s="166">
        <v>9</v>
      </c>
      <c r="CG24" s="166">
        <v>9</v>
      </c>
      <c r="CH24" s="166">
        <v>8</v>
      </c>
      <c r="CI24" s="166">
        <v>8</v>
      </c>
      <c r="CJ24" s="166">
        <v>8</v>
      </c>
      <c r="CK24" s="166">
        <v>7</v>
      </c>
      <c r="CL24" s="166">
        <v>8</v>
      </c>
      <c r="CM24" s="166">
        <v>7</v>
      </c>
      <c r="CN24" s="166">
        <v>7</v>
      </c>
      <c r="CO24" s="166">
        <v>8</v>
      </c>
      <c r="CP24" s="166">
        <v>10</v>
      </c>
      <c r="CQ24" s="166">
        <v>9</v>
      </c>
      <c r="CR24" s="324">
        <v>9</v>
      </c>
      <c r="CS24" s="166">
        <v>8</v>
      </c>
      <c r="CT24" s="166">
        <v>8</v>
      </c>
      <c r="CU24" s="166">
        <v>9</v>
      </c>
      <c r="CV24" s="166">
        <v>9</v>
      </c>
      <c r="CW24" s="166">
        <v>10</v>
      </c>
    </row>
    <row r="25" spans="1:101" ht="12.75" customHeight="1" x14ac:dyDescent="0.25">
      <c r="A25" s="20"/>
      <c r="B25" s="15"/>
      <c r="C25" s="69" t="s">
        <v>7</v>
      </c>
      <c r="D25" s="67">
        <f>SUM(D21:D24)</f>
        <v>125</v>
      </c>
      <c r="E25" s="70">
        <f>SUMPRODUCT(E21:E24,$D21:$D24)</f>
        <v>86324.389999999985</v>
      </c>
      <c r="F25" s="70">
        <f>SUMPRODUCT(F21:F24,$D21:$D24)</f>
        <v>67961.87999999999</v>
      </c>
      <c r="G25" s="70">
        <f>SUMPRODUCT(G21:G24,$D21:$D24)</f>
        <v>18362.510000000002</v>
      </c>
      <c r="AR25" s="67">
        <f t="shared" ref="AR25:AW25" si="24">SUM(AR21:AR24)</f>
        <v>44</v>
      </c>
      <c r="AS25" s="67">
        <f t="shared" si="24"/>
        <v>46</v>
      </c>
      <c r="AT25" s="67">
        <f t="shared" si="24"/>
        <v>47</v>
      </c>
      <c r="AU25" s="67">
        <f t="shared" si="24"/>
        <v>52</v>
      </c>
      <c r="AV25" s="67">
        <f t="shared" si="24"/>
        <v>57</v>
      </c>
      <c r="AW25" s="67">
        <f t="shared" si="24"/>
        <v>74</v>
      </c>
      <c r="AX25" s="67">
        <f t="shared" ref="AX25:BC25" si="25">SUM(AX21:AX24)</f>
        <v>81</v>
      </c>
      <c r="AY25" s="67">
        <f t="shared" si="25"/>
        <v>88</v>
      </c>
      <c r="AZ25" s="67">
        <f t="shared" si="25"/>
        <v>96</v>
      </c>
      <c r="BA25" s="67">
        <f t="shared" si="25"/>
        <v>98</v>
      </c>
      <c r="BB25" s="67">
        <f t="shared" si="25"/>
        <v>99</v>
      </c>
      <c r="BC25" s="67">
        <f t="shared" si="25"/>
        <v>101</v>
      </c>
      <c r="BD25" s="67">
        <f t="shared" ref="BD25:BI25" si="26">SUM(BD21:BD24)</f>
        <v>105</v>
      </c>
      <c r="BE25" s="67">
        <f t="shared" si="26"/>
        <v>92</v>
      </c>
      <c r="BF25" s="67">
        <f t="shared" si="26"/>
        <v>93</v>
      </c>
      <c r="BG25" s="67">
        <f t="shared" si="26"/>
        <v>98</v>
      </c>
      <c r="BH25" s="67">
        <f t="shared" si="26"/>
        <v>102</v>
      </c>
      <c r="BI25" s="67">
        <f t="shared" si="26"/>
        <v>95</v>
      </c>
      <c r="BJ25" s="67">
        <f t="shared" ref="BJ25:BO25" si="27">SUM(BJ21:BJ24)</f>
        <v>95</v>
      </c>
      <c r="BK25" s="67">
        <f t="shared" si="27"/>
        <v>89</v>
      </c>
      <c r="BL25" s="67">
        <f t="shared" si="27"/>
        <v>88</v>
      </c>
      <c r="BM25" s="67">
        <f t="shared" si="27"/>
        <v>96</v>
      </c>
      <c r="BN25" s="67">
        <f t="shared" si="27"/>
        <v>97</v>
      </c>
      <c r="BO25" s="67">
        <f t="shared" si="27"/>
        <v>93</v>
      </c>
      <c r="BP25" s="67">
        <f t="shared" ref="BP25:BU25" si="28">SUM(BP21:BP24)</f>
        <v>97</v>
      </c>
      <c r="BQ25" s="67">
        <f t="shared" si="28"/>
        <v>99</v>
      </c>
      <c r="BR25" s="67">
        <f t="shared" si="28"/>
        <v>101</v>
      </c>
      <c r="BS25" s="94">
        <f t="shared" si="28"/>
        <v>100</v>
      </c>
      <c r="BT25" s="67">
        <f t="shared" si="28"/>
        <v>93</v>
      </c>
      <c r="BU25" s="67">
        <f t="shared" si="28"/>
        <v>94</v>
      </c>
      <c r="BV25" s="67">
        <f t="shared" ref="BV25:CA25" si="29">SUM(BV21:BV24)</f>
        <v>94</v>
      </c>
      <c r="BW25" s="67">
        <f t="shared" si="29"/>
        <v>93</v>
      </c>
      <c r="BX25" s="67">
        <f t="shared" si="29"/>
        <v>104</v>
      </c>
      <c r="BY25" s="67">
        <f t="shared" si="29"/>
        <v>107</v>
      </c>
      <c r="BZ25" s="67">
        <f t="shared" si="29"/>
        <v>107</v>
      </c>
      <c r="CA25" s="67">
        <f t="shared" si="29"/>
        <v>107</v>
      </c>
      <c r="CB25" s="67">
        <f t="shared" ref="CB25:CG25" si="30">SUM(CB21:CB24)</f>
        <v>106</v>
      </c>
      <c r="CC25" s="67">
        <f t="shared" si="30"/>
        <v>105</v>
      </c>
      <c r="CD25" s="67">
        <f t="shared" si="30"/>
        <v>107</v>
      </c>
      <c r="CE25" s="67">
        <f t="shared" si="30"/>
        <v>115</v>
      </c>
      <c r="CF25" s="67">
        <f t="shared" si="30"/>
        <v>111</v>
      </c>
      <c r="CG25" s="67">
        <f t="shared" si="30"/>
        <v>112</v>
      </c>
      <c r="CH25" s="67">
        <f t="shared" ref="CH25:CM25" si="31">SUM(CH21:CH24)</f>
        <v>115</v>
      </c>
      <c r="CI25" s="67">
        <f t="shared" si="31"/>
        <v>124</v>
      </c>
      <c r="CJ25" s="67">
        <f t="shared" si="31"/>
        <v>124</v>
      </c>
      <c r="CK25" s="67">
        <f t="shared" si="31"/>
        <v>125</v>
      </c>
      <c r="CL25" s="67">
        <f t="shared" si="31"/>
        <v>125</v>
      </c>
      <c r="CM25" s="67">
        <f t="shared" si="31"/>
        <v>125</v>
      </c>
      <c r="CN25" s="67">
        <f>SUM(CN21:CN24)</f>
        <v>126</v>
      </c>
      <c r="CO25" s="67">
        <f>SUM(CO21:CO24)</f>
        <v>127</v>
      </c>
      <c r="CP25" s="67">
        <f>SUM(CP21:CP24)</f>
        <v>125</v>
      </c>
      <c r="CQ25" s="67">
        <f>SUM(CQ21:CQ24)</f>
        <v>120</v>
      </c>
      <c r="CR25" s="94">
        <v>121</v>
      </c>
      <c r="CS25" s="67">
        <f>SUM(CS21:CS24)</f>
        <v>122</v>
      </c>
      <c r="CT25" s="67">
        <f>SUM(CT21:CT24)</f>
        <v>121</v>
      </c>
      <c r="CU25" s="67">
        <f>SUM(CU21:CU24)</f>
        <v>125</v>
      </c>
      <c r="CV25" s="67">
        <f>SUM(CV21:CV24)</f>
        <v>122</v>
      </c>
      <c r="CW25" s="67">
        <f>SUM(CW21:CW24)</f>
        <v>125</v>
      </c>
    </row>
    <row r="26" spans="1:101" ht="12.75" customHeight="1" x14ac:dyDescent="0.25">
      <c r="A26" s="20"/>
      <c r="B26" s="15"/>
      <c r="C26" s="15"/>
      <c r="D26" s="15"/>
      <c r="E26" s="15"/>
      <c r="F26" s="15"/>
      <c r="G26" s="15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94"/>
      <c r="BT26" s="67"/>
      <c r="BU26" s="67"/>
      <c r="BV26" s="67"/>
      <c r="BW26" s="67"/>
      <c r="BX26" s="67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</row>
    <row r="27" spans="1:101" ht="12.75" customHeight="1" x14ac:dyDescent="0.25">
      <c r="A27" s="76" t="s">
        <v>183</v>
      </c>
      <c r="B27" s="77"/>
      <c r="C27" s="78"/>
      <c r="D27" s="111"/>
      <c r="E27" s="80"/>
      <c r="F27" s="80"/>
      <c r="G27" s="80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</row>
    <row r="28" spans="1:101" ht="12.75" customHeight="1" x14ac:dyDescent="0.25">
      <c r="A28" s="64" t="s">
        <v>23</v>
      </c>
      <c r="B28" s="65" t="str">
        <f>$B$3</f>
        <v>1/1/25 - 12/31/25</v>
      </c>
      <c r="C28" s="66" t="s">
        <v>11</v>
      </c>
      <c r="D28" s="244">
        <v>1</v>
      </c>
      <c r="E28" s="150">
        <v>671</v>
      </c>
      <c r="F28" s="150">
        <f>+E28-G28</f>
        <v>616.83000000000004</v>
      </c>
      <c r="G28" s="152">
        <v>54.17</v>
      </c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244">
        <v>1</v>
      </c>
      <c r="BZ28" s="244">
        <v>1</v>
      </c>
      <c r="CA28" s="244">
        <v>1</v>
      </c>
      <c r="CB28" s="244">
        <v>1</v>
      </c>
      <c r="CC28" s="244">
        <v>1</v>
      </c>
      <c r="CD28" s="244">
        <v>1</v>
      </c>
      <c r="CE28" s="244">
        <v>1</v>
      </c>
      <c r="CF28" s="244">
        <v>1</v>
      </c>
      <c r="CG28" s="244">
        <v>1</v>
      </c>
      <c r="CH28" s="244">
        <v>1</v>
      </c>
      <c r="CI28" s="244">
        <v>1</v>
      </c>
      <c r="CJ28" s="244">
        <v>1</v>
      </c>
      <c r="CK28" s="244">
        <v>1</v>
      </c>
      <c r="CL28" s="244">
        <v>1</v>
      </c>
      <c r="CM28" s="244">
        <v>1</v>
      </c>
      <c r="CN28" s="244">
        <v>1</v>
      </c>
      <c r="CO28" s="244">
        <v>1</v>
      </c>
      <c r="CP28" s="244">
        <v>1</v>
      </c>
      <c r="CQ28" s="244">
        <v>2</v>
      </c>
      <c r="CR28" s="323">
        <v>2</v>
      </c>
      <c r="CS28" s="244">
        <v>2</v>
      </c>
      <c r="CT28" s="244">
        <v>2</v>
      </c>
      <c r="CU28" s="244">
        <v>1</v>
      </c>
      <c r="CV28" s="244">
        <v>1</v>
      </c>
      <c r="CW28" s="244">
        <v>1</v>
      </c>
    </row>
    <row r="29" spans="1:101" ht="12.75" customHeight="1" x14ac:dyDescent="0.25">
      <c r="A29" s="22"/>
      <c r="B29" s="65"/>
      <c r="C29" s="66" t="s">
        <v>18</v>
      </c>
      <c r="D29" s="244">
        <v>0</v>
      </c>
      <c r="E29" s="150">
        <v>1409.16</v>
      </c>
      <c r="F29" s="150">
        <f>+E29-G29</f>
        <v>1271.75</v>
      </c>
      <c r="G29" s="152">
        <v>137.41</v>
      </c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244"/>
      <c r="BZ29" s="244">
        <v>0</v>
      </c>
      <c r="CA29" s="244">
        <v>0</v>
      </c>
      <c r="CB29" s="244">
        <v>0</v>
      </c>
      <c r="CC29" s="244">
        <v>0</v>
      </c>
      <c r="CD29" s="244">
        <v>0</v>
      </c>
      <c r="CE29" s="244">
        <v>1</v>
      </c>
      <c r="CF29" s="244">
        <v>1</v>
      </c>
      <c r="CG29" s="244">
        <v>1</v>
      </c>
      <c r="CH29" s="244">
        <v>1</v>
      </c>
      <c r="CI29" s="244">
        <v>1</v>
      </c>
      <c r="CJ29" s="244">
        <v>1</v>
      </c>
      <c r="CK29" s="244">
        <v>0</v>
      </c>
      <c r="CL29" s="244">
        <v>0</v>
      </c>
      <c r="CM29" s="244">
        <v>0</v>
      </c>
      <c r="CN29" s="244">
        <v>0</v>
      </c>
      <c r="CO29" s="244">
        <v>0</v>
      </c>
      <c r="CP29" s="244">
        <v>0</v>
      </c>
      <c r="CQ29" s="244">
        <v>0</v>
      </c>
      <c r="CR29" s="323">
        <v>0</v>
      </c>
      <c r="CS29" s="244">
        <v>1</v>
      </c>
      <c r="CT29" s="244">
        <v>1</v>
      </c>
      <c r="CU29" s="244">
        <v>1</v>
      </c>
      <c r="CV29" s="244">
        <v>1</v>
      </c>
      <c r="CW29" s="244">
        <v>0</v>
      </c>
    </row>
    <row r="30" spans="1:101" ht="12.75" customHeight="1" x14ac:dyDescent="0.25">
      <c r="A30" s="22"/>
      <c r="B30" s="65"/>
      <c r="C30" s="66" t="s">
        <v>19</v>
      </c>
      <c r="D30" s="244">
        <v>1</v>
      </c>
      <c r="E30" s="150">
        <v>1268.22</v>
      </c>
      <c r="F30" s="150">
        <f>+E30-G30</f>
        <v>1155.79</v>
      </c>
      <c r="G30" s="152">
        <v>112.43</v>
      </c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244"/>
      <c r="BZ30" s="244">
        <v>0</v>
      </c>
      <c r="CA30" s="244">
        <v>0</v>
      </c>
      <c r="CB30" s="244">
        <v>0</v>
      </c>
      <c r="CC30" s="244">
        <v>0</v>
      </c>
      <c r="CD30" s="244">
        <v>0</v>
      </c>
      <c r="CE30" s="244">
        <v>0</v>
      </c>
      <c r="CF30" s="244">
        <v>0</v>
      </c>
      <c r="CG30" s="244">
        <v>0</v>
      </c>
      <c r="CH30" s="244">
        <v>0</v>
      </c>
      <c r="CI30" s="244">
        <v>0</v>
      </c>
      <c r="CJ30" s="244">
        <v>1</v>
      </c>
      <c r="CK30" s="244">
        <v>1</v>
      </c>
      <c r="CL30" s="244">
        <v>1</v>
      </c>
      <c r="CM30" s="244">
        <v>1</v>
      </c>
      <c r="CN30" s="244">
        <v>1</v>
      </c>
      <c r="CO30" s="244">
        <v>1</v>
      </c>
      <c r="CP30" s="244">
        <v>1</v>
      </c>
      <c r="CQ30" s="244">
        <v>1</v>
      </c>
      <c r="CR30" s="323">
        <v>1</v>
      </c>
      <c r="CS30" s="244">
        <v>1</v>
      </c>
      <c r="CT30" s="244">
        <v>1</v>
      </c>
      <c r="CU30" s="244">
        <v>1</v>
      </c>
      <c r="CV30" s="244">
        <v>1</v>
      </c>
      <c r="CW30" s="244">
        <v>1</v>
      </c>
    </row>
    <row r="31" spans="1:101" ht="12.75" customHeight="1" x14ac:dyDescent="0.25">
      <c r="A31" s="22"/>
      <c r="B31" s="65"/>
      <c r="C31" s="66" t="s">
        <v>12</v>
      </c>
      <c r="D31" s="244">
        <v>0</v>
      </c>
      <c r="E31" s="151">
        <v>2113.73</v>
      </c>
      <c r="F31" s="151">
        <f>+E31-G31</f>
        <v>1832.66</v>
      </c>
      <c r="G31" s="153">
        <v>281.07</v>
      </c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244"/>
      <c r="BZ31" s="244">
        <v>0</v>
      </c>
      <c r="CA31" s="244">
        <v>0</v>
      </c>
      <c r="CB31" s="244">
        <v>0</v>
      </c>
      <c r="CC31" s="244">
        <v>0</v>
      </c>
      <c r="CD31" s="244">
        <v>0</v>
      </c>
      <c r="CE31" s="244">
        <v>0</v>
      </c>
      <c r="CF31" s="244">
        <v>0</v>
      </c>
      <c r="CG31" s="244">
        <v>0</v>
      </c>
      <c r="CH31" s="244">
        <v>0</v>
      </c>
      <c r="CI31" s="244">
        <v>0</v>
      </c>
      <c r="CJ31" s="244">
        <v>0</v>
      </c>
      <c r="CK31" s="244">
        <v>0</v>
      </c>
      <c r="CL31" s="244">
        <v>0</v>
      </c>
      <c r="CM31" s="244">
        <v>0</v>
      </c>
      <c r="CN31" s="244">
        <v>0</v>
      </c>
      <c r="CO31" s="244">
        <v>0</v>
      </c>
      <c r="CP31" s="244">
        <v>0</v>
      </c>
      <c r="CQ31" s="244">
        <v>0</v>
      </c>
      <c r="CR31" s="323">
        <v>0</v>
      </c>
      <c r="CS31" s="244">
        <v>0</v>
      </c>
      <c r="CT31" s="244">
        <v>0</v>
      </c>
      <c r="CU31" s="244">
        <v>0</v>
      </c>
      <c r="CV31" s="244">
        <v>0</v>
      </c>
      <c r="CW31" s="244">
        <v>0</v>
      </c>
    </row>
    <row r="32" spans="1:101" ht="12.75" customHeight="1" x14ac:dyDescent="0.25">
      <c r="A32" s="22"/>
      <c r="B32" s="65"/>
      <c r="C32" s="69" t="s">
        <v>7</v>
      </c>
      <c r="D32" s="67">
        <f>SUM(D28:D31)</f>
        <v>2</v>
      </c>
      <c r="E32" s="70">
        <f>SUMPRODUCT(E28:E31,$D28:$D31)</f>
        <v>1939.22</v>
      </c>
      <c r="F32" s="70">
        <f>SUMPRODUCT(F28:F31,$D28:$D31)</f>
        <v>1772.62</v>
      </c>
      <c r="G32" s="70">
        <f>SUMPRODUCT(G28:G31,$D28:$D31)</f>
        <v>166.60000000000002</v>
      </c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67">
        <f t="shared" ref="BY32:CD32" si="32">SUM(BY28:BY31)</f>
        <v>1</v>
      </c>
      <c r="BZ32" s="67">
        <f t="shared" si="32"/>
        <v>1</v>
      </c>
      <c r="CA32" s="67">
        <f t="shared" si="32"/>
        <v>1</v>
      </c>
      <c r="CB32" s="67">
        <f t="shared" si="32"/>
        <v>1</v>
      </c>
      <c r="CC32" s="67">
        <f t="shared" si="32"/>
        <v>1</v>
      </c>
      <c r="CD32" s="67">
        <f t="shared" si="32"/>
        <v>1</v>
      </c>
      <c r="CE32" s="67">
        <f t="shared" ref="CE32:CJ32" si="33">SUM(CE28:CE31)</f>
        <v>2</v>
      </c>
      <c r="CF32" s="67">
        <f t="shared" si="33"/>
        <v>2</v>
      </c>
      <c r="CG32" s="67">
        <f t="shared" si="33"/>
        <v>2</v>
      </c>
      <c r="CH32" s="67">
        <f t="shared" si="33"/>
        <v>2</v>
      </c>
      <c r="CI32" s="67">
        <f t="shared" si="33"/>
        <v>2</v>
      </c>
      <c r="CJ32" s="67">
        <f t="shared" si="33"/>
        <v>3</v>
      </c>
      <c r="CK32" s="67">
        <f t="shared" ref="CK32:CP32" si="34">SUM(CK28:CK31)</f>
        <v>2</v>
      </c>
      <c r="CL32" s="67">
        <f t="shared" si="34"/>
        <v>2</v>
      </c>
      <c r="CM32" s="67">
        <f t="shared" si="34"/>
        <v>2</v>
      </c>
      <c r="CN32" s="67">
        <f t="shared" si="34"/>
        <v>2</v>
      </c>
      <c r="CO32" s="67">
        <f t="shared" si="34"/>
        <v>2</v>
      </c>
      <c r="CP32" s="67">
        <f t="shared" si="34"/>
        <v>2</v>
      </c>
      <c r="CQ32" s="67">
        <f>SUM(CQ28:CQ31)</f>
        <v>3</v>
      </c>
      <c r="CR32" s="94">
        <v>3</v>
      </c>
      <c r="CS32" s="67">
        <f>SUM(CS28:CS31)</f>
        <v>4</v>
      </c>
      <c r="CT32" s="67">
        <f>SUM(CT28:CT31)</f>
        <v>4</v>
      </c>
      <c r="CU32" s="67">
        <f>SUM(CU28:CU31)</f>
        <v>3</v>
      </c>
      <c r="CV32" s="67">
        <f>SUM(CV28:CV31)</f>
        <v>3</v>
      </c>
      <c r="CW32" s="67">
        <f>SUM(CW28:CW31)</f>
        <v>2</v>
      </c>
    </row>
    <row r="33" spans="1:101" ht="12.75" customHeight="1" x14ac:dyDescent="0.25">
      <c r="A33" s="20"/>
      <c r="B33" s="15"/>
      <c r="C33" s="15"/>
      <c r="D33" s="15"/>
      <c r="E33" s="15"/>
      <c r="F33" s="15"/>
      <c r="G33" s="15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94"/>
      <c r="BT33" s="67"/>
      <c r="BU33" s="67"/>
      <c r="BV33" s="67"/>
      <c r="BW33" s="67"/>
      <c r="BX33" s="67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</row>
    <row r="34" spans="1:101" ht="12.75" customHeight="1" x14ac:dyDescent="0.25">
      <c r="A34" s="64" t="s">
        <v>184</v>
      </c>
      <c r="B34" s="65" t="str">
        <f>$B$3</f>
        <v>1/1/25 - 12/31/25</v>
      </c>
      <c r="C34" s="66" t="s">
        <v>11</v>
      </c>
      <c r="D34" s="244">
        <v>1</v>
      </c>
      <c r="E34" s="152">
        <v>518.77</v>
      </c>
      <c r="F34" s="152">
        <v>405.57</v>
      </c>
      <c r="G34" s="152">
        <v>113.2</v>
      </c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244">
        <v>1</v>
      </c>
      <c r="BZ34" s="244">
        <v>1</v>
      </c>
      <c r="CA34" s="244">
        <v>1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1</v>
      </c>
      <c r="CR34" s="323">
        <v>1</v>
      </c>
      <c r="CS34" s="244">
        <v>1</v>
      </c>
      <c r="CT34" s="244">
        <v>1</v>
      </c>
      <c r="CU34" s="244">
        <v>1</v>
      </c>
      <c r="CV34" s="244">
        <v>1</v>
      </c>
      <c r="CW34" s="244">
        <v>1</v>
      </c>
    </row>
    <row r="35" spans="1:101" ht="12.75" customHeight="1" x14ac:dyDescent="0.25">
      <c r="A35" s="22" t="s">
        <v>24</v>
      </c>
      <c r="B35" s="65"/>
      <c r="C35" s="66" t="s">
        <v>18</v>
      </c>
      <c r="D35" s="244">
        <v>0</v>
      </c>
      <c r="E35" s="152">
        <v>1037.57</v>
      </c>
      <c r="F35" s="152">
        <f>+E35-G35</f>
        <v>796.58999999999992</v>
      </c>
      <c r="G35" s="152">
        <v>240.98</v>
      </c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244"/>
      <c r="BZ35" s="244">
        <v>0</v>
      </c>
      <c r="CA35" s="244">
        <v>0</v>
      </c>
      <c r="CB35" s="244">
        <v>1</v>
      </c>
      <c r="CC35" s="244">
        <v>1</v>
      </c>
      <c r="CD35" s="244">
        <v>1</v>
      </c>
      <c r="CE35" s="244">
        <v>0</v>
      </c>
      <c r="CF35" s="244">
        <v>0</v>
      </c>
      <c r="CG35" s="244">
        <v>0</v>
      </c>
      <c r="CH35" s="244">
        <v>0</v>
      </c>
      <c r="CI35" s="244">
        <v>0</v>
      </c>
      <c r="CJ35" s="244">
        <v>0</v>
      </c>
      <c r="CK35" s="244">
        <v>0</v>
      </c>
      <c r="CL35" s="244">
        <v>0</v>
      </c>
      <c r="CM35" s="244">
        <v>0</v>
      </c>
      <c r="CN35" s="244">
        <v>0</v>
      </c>
      <c r="CO35" s="244">
        <v>0</v>
      </c>
      <c r="CP35" s="244">
        <v>0</v>
      </c>
      <c r="CQ35" s="244">
        <v>0</v>
      </c>
      <c r="CR35" s="323">
        <v>0</v>
      </c>
      <c r="CS35" s="244">
        <v>0</v>
      </c>
      <c r="CT35" s="244">
        <v>0</v>
      </c>
      <c r="CU35" s="244">
        <v>0</v>
      </c>
      <c r="CV35" s="244">
        <v>0</v>
      </c>
      <c r="CW35" s="244">
        <v>0</v>
      </c>
    </row>
    <row r="36" spans="1:101" x14ac:dyDescent="0.25">
      <c r="A36" s="22"/>
      <c r="B36" s="65"/>
      <c r="C36" s="66" t="s">
        <v>19</v>
      </c>
      <c r="D36" s="244">
        <v>0</v>
      </c>
      <c r="E36" s="152">
        <v>933.8</v>
      </c>
      <c r="F36" s="152">
        <f>+E36-G36</f>
        <v>732.57999999999993</v>
      </c>
      <c r="G36" s="152">
        <v>201.22</v>
      </c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244"/>
      <c r="BZ36" s="244">
        <v>0</v>
      </c>
      <c r="CA36" s="244">
        <v>0</v>
      </c>
      <c r="CB36" s="244">
        <v>0</v>
      </c>
      <c r="CC36" s="244">
        <v>0</v>
      </c>
      <c r="CD36" s="244">
        <v>0</v>
      </c>
      <c r="CE36" s="244">
        <v>0</v>
      </c>
      <c r="CF36" s="244">
        <v>0</v>
      </c>
      <c r="CG36" s="244">
        <v>0</v>
      </c>
      <c r="CH36" s="244">
        <v>0</v>
      </c>
      <c r="CI36" s="244">
        <v>0</v>
      </c>
      <c r="CJ36" s="244">
        <v>0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323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</row>
    <row r="37" spans="1:101" x14ac:dyDescent="0.25">
      <c r="A37" s="22"/>
      <c r="B37" s="65"/>
      <c r="C37" s="66" t="s">
        <v>12</v>
      </c>
      <c r="D37" s="244">
        <v>0</v>
      </c>
      <c r="E37" s="152">
        <v>1556.37</v>
      </c>
      <c r="F37" s="153">
        <f>+E37-G37</f>
        <v>1154.78</v>
      </c>
      <c r="G37" s="153">
        <v>401.59</v>
      </c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244"/>
      <c r="BZ37" s="244">
        <v>0</v>
      </c>
      <c r="CA37" s="244">
        <v>0</v>
      </c>
      <c r="CB37" s="244">
        <v>0</v>
      </c>
      <c r="CC37" s="244">
        <v>0</v>
      </c>
      <c r="CD37" s="244">
        <v>0</v>
      </c>
      <c r="CE37" s="244">
        <v>0</v>
      </c>
      <c r="CF37" s="244">
        <v>0</v>
      </c>
      <c r="CG37" s="244">
        <v>0</v>
      </c>
      <c r="CH37" s="244">
        <v>0</v>
      </c>
      <c r="CI37" s="244">
        <v>0</v>
      </c>
      <c r="CJ37" s="244">
        <v>0</v>
      </c>
      <c r="CK37" s="244">
        <v>0</v>
      </c>
      <c r="CL37" s="244">
        <v>0</v>
      </c>
      <c r="CM37" s="244">
        <v>0</v>
      </c>
      <c r="CN37" s="244">
        <v>0</v>
      </c>
      <c r="CO37" s="244">
        <v>0</v>
      </c>
      <c r="CP37" s="244">
        <v>0</v>
      </c>
      <c r="CQ37" s="244">
        <v>0</v>
      </c>
      <c r="CR37" s="323">
        <v>0</v>
      </c>
      <c r="CS37" s="244">
        <v>0</v>
      </c>
      <c r="CT37" s="244">
        <v>0</v>
      </c>
      <c r="CU37" s="244">
        <v>0</v>
      </c>
      <c r="CV37" s="244">
        <v>0</v>
      </c>
      <c r="CW37" s="244">
        <v>0</v>
      </c>
    </row>
    <row r="38" spans="1:101" x14ac:dyDescent="0.25">
      <c r="A38" s="22"/>
      <c r="B38" s="65"/>
      <c r="C38" s="69" t="s">
        <v>7</v>
      </c>
      <c r="D38" s="67">
        <f>SUM(D34:D37)</f>
        <v>1</v>
      </c>
      <c r="E38" s="70">
        <f>SUMPRODUCT(E34:E37,$D34:$D37)</f>
        <v>518.77</v>
      </c>
      <c r="F38" s="70">
        <f>SUMPRODUCT(F34:F37,$D34:$D37)</f>
        <v>405.57</v>
      </c>
      <c r="G38" s="70">
        <f>SUMPRODUCT(G34:G37,$D34:$D37)</f>
        <v>113.2</v>
      </c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67">
        <f t="shared" ref="BY38:CD38" si="35">SUM(BY34:BY37)</f>
        <v>1</v>
      </c>
      <c r="BZ38" s="67">
        <f t="shared" si="35"/>
        <v>1</v>
      </c>
      <c r="CA38" s="67">
        <f t="shared" si="35"/>
        <v>1</v>
      </c>
      <c r="CB38" s="67">
        <f t="shared" si="35"/>
        <v>1</v>
      </c>
      <c r="CC38" s="67">
        <f t="shared" si="35"/>
        <v>1</v>
      </c>
      <c r="CD38" s="67">
        <f t="shared" si="35"/>
        <v>1</v>
      </c>
      <c r="CE38" s="67">
        <f t="shared" ref="CE38:CJ38" si="36">SUM(CE34:CE37)</f>
        <v>0</v>
      </c>
      <c r="CF38" s="67">
        <f t="shared" si="36"/>
        <v>0</v>
      </c>
      <c r="CG38" s="67">
        <f t="shared" si="36"/>
        <v>0</v>
      </c>
      <c r="CH38" s="67">
        <f t="shared" si="36"/>
        <v>0</v>
      </c>
      <c r="CI38" s="67">
        <f t="shared" si="36"/>
        <v>0</v>
      </c>
      <c r="CJ38" s="67">
        <f t="shared" si="36"/>
        <v>0</v>
      </c>
      <c r="CK38" s="67">
        <f t="shared" ref="CK38:CP38" si="37">SUM(CK34:CK37)</f>
        <v>0</v>
      </c>
      <c r="CL38" s="67">
        <f t="shared" si="37"/>
        <v>0</v>
      </c>
      <c r="CM38" s="67">
        <f t="shared" si="37"/>
        <v>0</v>
      </c>
      <c r="CN38" s="67">
        <f t="shared" si="37"/>
        <v>0</v>
      </c>
      <c r="CO38" s="67">
        <f t="shared" si="37"/>
        <v>0</v>
      </c>
      <c r="CP38" s="67">
        <f t="shared" si="37"/>
        <v>0</v>
      </c>
      <c r="CQ38" s="67">
        <f>SUM(CQ34:CQ37)</f>
        <v>1</v>
      </c>
      <c r="CR38" s="94">
        <v>1</v>
      </c>
      <c r="CS38" s="67">
        <f>SUM(CS34:CS37)</f>
        <v>1</v>
      </c>
      <c r="CT38" s="67">
        <f>SUM(CT34:CT37)</f>
        <v>1</v>
      </c>
      <c r="CU38" s="67">
        <f>SUM(CU34:CU37)</f>
        <v>1</v>
      </c>
      <c r="CV38" s="67">
        <f>SUM(CV34:CV37)</f>
        <v>1</v>
      </c>
      <c r="CW38" s="67">
        <f>SUM(CW34:CW37)</f>
        <v>1</v>
      </c>
    </row>
    <row r="39" spans="1:101" x14ac:dyDescent="0.25">
      <c r="A39" s="20"/>
      <c r="B39" s="15"/>
      <c r="C39" s="12"/>
      <c r="D39" s="16"/>
      <c r="E39" s="21"/>
      <c r="F39" s="21"/>
      <c r="G39" s="21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</row>
    <row r="40" spans="1:101" x14ac:dyDescent="0.25">
      <c r="A40" s="76" t="s">
        <v>204</v>
      </c>
      <c r="B40" s="77"/>
      <c r="C40" s="78"/>
      <c r="D40" s="111"/>
      <c r="E40" s="80"/>
      <c r="F40" s="80"/>
      <c r="G40" s="80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11"/>
      <c r="CT40" s="111"/>
      <c r="CU40" s="111"/>
      <c r="CV40" s="111"/>
      <c r="CW40" s="111"/>
    </row>
    <row r="41" spans="1:101" x14ac:dyDescent="0.25">
      <c r="A41" s="64" t="s">
        <v>23</v>
      </c>
      <c r="B41" s="65" t="str">
        <f>$B$3</f>
        <v>1/1/25 - 12/31/25</v>
      </c>
      <c r="C41" s="66" t="s">
        <v>11</v>
      </c>
      <c r="D41" s="244">
        <v>1</v>
      </c>
      <c r="E41" s="150">
        <v>671</v>
      </c>
      <c r="F41" s="150">
        <f>+E41-G41</f>
        <v>616.83000000000004</v>
      </c>
      <c r="G41" s="152">
        <v>54.17</v>
      </c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244">
        <v>1</v>
      </c>
      <c r="CT41" s="244">
        <v>0</v>
      </c>
      <c r="CU41" s="244">
        <v>1</v>
      </c>
      <c r="CV41" s="244">
        <v>1</v>
      </c>
      <c r="CW41" s="244">
        <v>1</v>
      </c>
    </row>
    <row r="42" spans="1:101" x14ac:dyDescent="0.25">
      <c r="A42" s="22"/>
      <c r="B42" s="65"/>
      <c r="C42" s="66" t="s">
        <v>18</v>
      </c>
      <c r="D42" s="244">
        <v>0</v>
      </c>
      <c r="E42" s="150">
        <v>1409.16</v>
      </c>
      <c r="F42" s="150">
        <f>+E42-G42</f>
        <v>1271.75</v>
      </c>
      <c r="G42" s="152">
        <v>137.41</v>
      </c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244">
        <v>0</v>
      </c>
      <c r="CT42" s="244">
        <v>0</v>
      </c>
      <c r="CU42" s="244">
        <v>0</v>
      </c>
      <c r="CV42" s="244">
        <v>0</v>
      </c>
      <c r="CW42" s="244">
        <v>0</v>
      </c>
    </row>
    <row r="43" spans="1:101" x14ac:dyDescent="0.25">
      <c r="A43" s="22"/>
      <c r="B43" s="65"/>
      <c r="C43" s="66" t="s">
        <v>19</v>
      </c>
      <c r="D43" s="244">
        <v>0</v>
      </c>
      <c r="E43" s="150">
        <v>1268.22</v>
      </c>
      <c r="F43" s="150">
        <f>+E43-G43</f>
        <v>1155.79</v>
      </c>
      <c r="G43" s="152">
        <v>112.43</v>
      </c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244">
        <v>0</v>
      </c>
      <c r="CT43" s="244">
        <v>0</v>
      </c>
      <c r="CU43" s="244">
        <v>0</v>
      </c>
      <c r="CV43" s="244">
        <v>0</v>
      </c>
      <c r="CW43" s="244">
        <v>0</v>
      </c>
    </row>
    <row r="44" spans="1:101" x14ac:dyDescent="0.25">
      <c r="A44" s="22"/>
      <c r="B44" s="65"/>
      <c r="C44" s="66" t="s">
        <v>12</v>
      </c>
      <c r="D44" s="244">
        <v>0</v>
      </c>
      <c r="E44" s="151">
        <v>2113.73</v>
      </c>
      <c r="F44" s="151">
        <f>+E44-G44</f>
        <v>1832.66</v>
      </c>
      <c r="G44" s="153">
        <v>281.07</v>
      </c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244">
        <v>0</v>
      </c>
      <c r="CT44" s="244">
        <v>0</v>
      </c>
      <c r="CU44" s="244">
        <v>0</v>
      </c>
      <c r="CV44" s="244">
        <v>0</v>
      </c>
      <c r="CW44" s="244">
        <v>0</v>
      </c>
    </row>
    <row r="45" spans="1:101" x14ac:dyDescent="0.25">
      <c r="A45" s="22"/>
      <c r="B45" s="65"/>
      <c r="C45" s="69" t="s">
        <v>7</v>
      </c>
      <c r="D45" s="67">
        <f>SUM(D41:D44)</f>
        <v>1</v>
      </c>
      <c r="E45" s="70">
        <f>SUMPRODUCT(E41:E44,$D41:$D44)</f>
        <v>671</v>
      </c>
      <c r="F45" s="70">
        <f>SUMPRODUCT(F41:F44,$D41:$D44)</f>
        <v>616.83000000000004</v>
      </c>
      <c r="G45" s="70">
        <f>SUMPRODUCT(G41:G44,$D41:$D44)</f>
        <v>54.17</v>
      </c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67">
        <f>SUM(CS41:CS44)</f>
        <v>1</v>
      </c>
      <c r="CT45" s="67">
        <f>SUM(CT41:CT44)</f>
        <v>0</v>
      </c>
      <c r="CU45" s="67">
        <f>SUM(CU41:CU44)</f>
        <v>1</v>
      </c>
      <c r="CV45" s="67">
        <f>SUM(CV41:CV44)</f>
        <v>1</v>
      </c>
      <c r="CW45" s="67">
        <f>SUM(CW41:CW44)</f>
        <v>1</v>
      </c>
    </row>
    <row r="46" spans="1:101" x14ac:dyDescent="0.25">
      <c r="A46" s="20"/>
      <c r="B46" s="15"/>
      <c r="C46" s="15"/>
      <c r="D46" s="15"/>
      <c r="E46" s="15"/>
      <c r="F46" s="15"/>
      <c r="G46" s="15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5"/>
      <c r="CT46" s="15"/>
      <c r="CU46" s="15"/>
      <c r="CV46" s="15"/>
      <c r="CW46" s="15"/>
    </row>
    <row r="47" spans="1:101" x14ac:dyDescent="0.25">
      <c r="A47" s="64" t="s">
        <v>184</v>
      </c>
      <c r="B47" s="65" t="str">
        <f>$B$3</f>
        <v>1/1/25 - 12/31/25</v>
      </c>
      <c r="C47" s="66" t="s">
        <v>11</v>
      </c>
      <c r="D47" s="244">
        <v>2</v>
      </c>
      <c r="E47" s="152">
        <v>518.77</v>
      </c>
      <c r="F47" s="152">
        <v>405.57</v>
      </c>
      <c r="G47" s="152">
        <v>113.2</v>
      </c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244">
        <v>1</v>
      </c>
      <c r="CT47" s="244">
        <v>1</v>
      </c>
      <c r="CU47" s="244">
        <v>3</v>
      </c>
      <c r="CV47" s="244">
        <v>2</v>
      </c>
      <c r="CW47" s="244">
        <v>2</v>
      </c>
    </row>
    <row r="48" spans="1:101" x14ac:dyDescent="0.25">
      <c r="A48" s="22" t="s">
        <v>24</v>
      </c>
      <c r="B48" s="65"/>
      <c r="C48" s="66" t="s">
        <v>18</v>
      </c>
      <c r="D48" s="244">
        <v>0</v>
      </c>
      <c r="E48" s="152">
        <v>1037.57</v>
      </c>
      <c r="F48" s="152">
        <f>+E48-G48</f>
        <v>796.58999999999992</v>
      </c>
      <c r="G48" s="152">
        <v>240.98</v>
      </c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244">
        <v>0</v>
      </c>
      <c r="CT48" s="244">
        <v>0</v>
      </c>
      <c r="CU48" s="244">
        <v>0</v>
      </c>
      <c r="CV48" s="244">
        <v>0</v>
      </c>
      <c r="CW48" s="244">
        <v>0</v>
      </c>
    </row>
    <row r="49" spans="1:101" x14ac:dyDescent="0.25">
      <c r="A49" s="22"/>
      <c r="B49" s="65"/>
      <c r="C49" s="66" t="s">
        <v>19</v>
      </c>
      <c r="D49" s="244">
        <v>3</v>
      </c>
      <c r="E49" s="152">
        <v>933.8</v>
      </c>
      <c r="F49" s="152">
        <f>+E49-G49</f>
        <v>732.57999999999993</v>
      </c>
      <c r="G49" s="152">
        <v>201.22</v>
      </c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244">
        <v>2</v>
      </c>
      <c r="CT49" s="244">
        <v>0</v>
      </c>
      <c r="CU49" s="244">
        <v>3</v>
      </c>
      <c r="CV49" s="244">
        <v>3</v>
      </c>
      <c r="CW49" s="244">
        <v>3</v>
      </c>
    </row>
    <row r="50" spans="1:101" x14ac:dyDescent="0.25">
      <c r="A50" s="22"/>
      <c r="B50" s="65"/>
      <c r="C50" s="66" t="s">
        <v>12</v>
      </c>
      <c r="D50" s="244">
        <v>0</v>
      </c>
      <c r="E50" s="152">
        <v>1556.37</v>
      </c>
      <c r="F50" s="153">
        <f>+E50-G50</f>
        <v>1154.78</v>
      </c>
      <c r="G50" s="153">
        <v>401.59</v>
      </c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244">
        <v>0</v>
      </c>
      <c r="CT50" s="244">
        <v>0</v>
      </c>
      <c r="CU50" s="244">
        <v>0</v>
      </c>
      <c r="CV50" s="244">
        <v>0</v>
      </c>
      <c r="CW50" s="244">
        <v>0</v>
      </c>
    </row>
    <row r="51" spans="1:101" x14ac:dyDescent="0.25">
      <c r="A51" s="22"/>
      <c r="B51" s="65"/>
      <c r="C51" s="69" t="s">
        <v>7</v>
      </c>
      <c r="D51" s="67">
        <f>SUM(D47:D50)</f>
        <v>5</v>
      </c>
      <c r="E51" s="70">
        <f>SUMPRODUCT(E47:E50,$D47:$D50)</f>
        <v>3838.9399999999996</v>
      </c>
      <c r="F51" s="70">
        <f>SUMPRODUCT(F47:F50,$D47:$D50)</f>
        <v>3008.8799999999997</v>
      </c>
      <c r="G51" s="70">
        <f>SUMPRODUCT(G47:G50,$D47:$D50)</f>
        <v>830.06</v>
      </c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67">
        <f>SUM(CS47:CS50)</f>
        <v>3</v>
      </c>
      <c r="CT51" s="67">
        <f>SUM(CT47:CT50)</f>
        <v>1</v>
      </c>
      <c r="CU51" s="67">
        <f>SUM(CU47:CU50)</f>
        <v>6</v>
      </c>
      <c r="CV51" s="67">
        <f>SUM(CV47:CV50)</f>
        <v>5</v>
      </c>
      <c r="CW51" s="67">
        <f>SUM(CW47:CW50)</f>
        <v>5</v>
      </c>
    </row>
    <row r="52" spans="1:101" x14ac:dyDescent="0.25">
      <c r="A52" s="20"/>
      <c r="B52" s="15"/>
      <c r="C52" s="12"/>
      <c r="D52" s="16"/>
      <c r="E52" s="21"/>
      <c r="F52" s="21"/>
      <c r="G52" s="21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</row>
    <row r="53" spans="1:101" x14ac:dyDescent="0.25">
      <c r="A53" s="48" t="s">
        <v>8</v>
      </c>
      <c r="B53" s="49"/>
      <c r="C53" s="50" t="s">
        <v>10</v>
      </c>
      <c r="D53" s="51">
        <f>+D7+D13+D19+D25+D32+D38+D45+D51</f>
        <v>1062</v>
      </c>
      <c r="E53" s="61">
        <f>+E7+E13+E19+E25+E32+E38+E45+E51</f>
        <v>1091654.8099999998</v>
      </c>
      <c r="F53" s="61">
        <f>+F7+F13+F19+F25+F32+F38+F45+F51</f>
        <v>1072128.27</v>
      </c>
      <c r="G53" s="61">
        <f>+G7+G13+G19+G25+G32+G38+G45+G51</f>
        <v>19526.54</v>
      </c>
      <c r="AR53" s="51">
        <f t="shared" ref="AR53:AW53" si="38">+AR7+AR13+AR19+AR25</f>
        <v>1062</v>
      </c>
      <c r="AS53" s="51">
        <f t="shared" si="38"/>
        <v>1084</v>
      </c>
      <c r="AT53" s="51">
        <f t="shared" si="38"/>
        <v>1100</v>
      </c>
      <c r="AU53" s="51">
        <f t="shared" si="38"/>
        <v>1111</v>
      </c>
      <c r="AV53" s="51">
        <f t="shared" si="38"/>
        <v>1129</v>
      </c>
      <c r="AW53" s="51">
        <f t="shared" si="38"/>
        <v>1165</v>
      </c>
      <c r="AX53" s="51">
        <f t="shared" ref="AX53:BC53" si="39">+AX7+AX13+AX19+AX25</f>
        <v>1187</v>
      </c>
      <c r="AY53" s="51">
        <f t="shared" si="39"/>
        <v>1228</v>
      </c>
      <c r="AZ53" s="51">
        <f t="shared" si="39"/>
        <v>1229</v>
      </c>
      <c r="BA53" s="51">
        <f t="shared" si="39"/>
        <v>1236</v>
      </c>
      <c r="BB53" s="51">
        <f t="shared" si="39"/>
        <v>1216</v>
      </c>
      <c r="BC53" s="51">
        <f t="shared" si="39"/>
        <v>1227</v>
      </c>
      <c r="BD53" s="51">
        <f t="shared" ref="BD53:BI53" si="40">+BD7+BD13+BD19+BD25</f>
        <v>1229</v>
      </c>
      <c r="BE53" s="51">
        <f t="shared" si="40"/>
        <v>1135</v>
      </c>
      <c r="BF53" s="51">
        <f t="shared" si="40"/>
        <v>1123</v>
      </c>
      <c r="BG53" s="51">
        <f t="shared" si="40"/>
        <v>1170</v>
      </c>
      <c r="BH53" s="51">
        <f t="shared" si="40"/>
        <v>1200</v>
      </c>
      <c r="BI53" s="51">
        <f t="shared" si="40"/>
        <v>1115</v>
      </c>
      <c r="BJ53" s="51">
        <f t="shared" ref="BJ53:BO53" si="41">+BJ7+BJ13+BJ19+BJ25</f>
        <v>1085</v>
      </c>
      <c r="BK53" s="51">
        <f t="shared" si="41"/>
        <v>1057</v>
      </c>
      <c r="BL53" s="51">
        <f t="shared" si="41"/>
        <v>1047</v>
      </c>
      <c r="BM53" s="51">
        <f t="shared" si="41"/>
        <v>1058</v>
      </c>
      <c r="BN53" s="51">
        <f t="shared" si="41"/>
        <v>1053</v>
      </c>
      <c r="BO53" s="51">
        <f t="shared" si="41"/>
        <v>1003</v>
      </c>
      <c r="BP53" s="51">
        <f t="shared" ref="BP53:BU53" si="42">+BP7+BP13+BP19+BP25</f>
        <v>1011</v>
      </c>
      <c r="BQ53" s="51">
        <f t="shared" si="42"/>
        <v>990</v>
      </c>
      <c r="BR53" s="51">
        <f t="shared" si="42"/>
        <v>984</v>
      </c>
      <c r="BS53" s="51">
        <f t="shared" si="42"/>
        <v>1034</v>
      </c>
      <c r="BT53" s="51">
        <f t="shared" si="42"/>
        <v>1028</v>
      </c>
      <c r="BU53" s="51">
        <f t="shared" si="42"/>
        <v>1010</v>
      </c>
      <c r="BV53" s="51">
        <f>+BV7+BV13+BV19+BV25</f>
        <v>1021</v>
      </c>
      <c r="BW53" s="51">
        <f>+BW7+BW13+BW19+BW25</f>
        <v>1000</v>
      </c>
      <c r="BX53" s="51">
        <f>+BX7+BX13+BX19+BX25</f>
        <v>1022</v>
      </c>
      <c r="BY53" s="51">
        <f t="shared" ref="BY53:CD53" si="43">+BY7+BY13+BY19+BY25+BY32+BY38</f>
        <v>1034</v>
      </c>
      <c r="BZ53" s="51">
        <f t="shared" si="43"/>
        <v>1033</v>
      </c>
      <c r="CA53" s="51">
        <f t="shared" si="43"/>
        <v>1015</v>
      </c>
      <c r="CB53" s="51">
        <f t="shared" si="43"/>
        <v>1002</v>
      </c>
      <c r="CC53" s="51">
        <f t="shared" si="43"/>
        <v>987</v>
      </c>
      <c r="CD53" s="51">
        <f t="shared" si="43"/>
        <v>986</v>
      </c>
      <c r="CE53" s="51">
        <f t="shared" ref="CE53:CJ53" si="44">+CE7+CE13+CE19+CE25+CE32+CE38</f>
        <v>1037</v>
      </c>
      <c r="CF53" s="51">
        <f t="shared" si="44"/>
        <v>1004</v>
      </c>
      <c r="CG53" s="51">
        <f t="shared" si="44"/>
        <v>995</v>
      </c>
      <c r="CH53" s="51">
        <f t="shared" si="44"/>
        <v>1002</v>
      </c>
      <c r="CI53" s="51">
        <f t="shared" si="44"/>
        <v>1013</v>
      </c>
      <c r="CJ53" s="51">
        <f t="shared" si="44"/>
        <v>1031</v>
      </c>
      <c r="CK53" s="51">
        <f t="shared" ref="CK53:CP53" si="45">+CK7+CK13+CK19+CK25+CK32+CK38</f>
        <v>1017</v>
      </c>
      <c r="CL53" s="51">
        <f t="shared" si="45"/>
        <v>1008</v>
      </c>
      <c r="CM53" s="51">
        <f t="shared" si="45"/>
        <v>998</v>
      </c>
      <c r="CN53" s="51">
        <f t="shared" si="45"/>
        <v>1010</v>
      </c>
      <c r="CO53" s="51">
        <f t="shared" si="45"/>
        <v>1012</v>
      </c>
      <c r="CP53" s="51">
        <f t="shared" si="45"/>
        <v>1010</v>
      </c>
      <c r="CQ53" s="51">
        <f>+CQ7+CQ13+CQ19+CQ25+CQ32+CQ38</f>
        <v>1053</v>
      </c>
      <c r="CR53" s="51">
        <v>1060</v>
      </c>
      <c r="CS53" s="51">
        <f>+CS7+CS13+CS19+CS25+CS32+CS38+CS45+CS51</f>
        <v>1056</v>
      </c>
      <c r="CT53" s="51">
        <f>+CT7+CT13+CT19+CT25+CT32+CT38+CT45+CT51</f>
        <v>1043</v>
      </c>
      <c r="CU53" s="51">
        <f>+CU7+CU13+CU19+CU25+CU32+CU38+CU45+CU51</f>
        <v>1049</v>
      </c>
      <c r="CV53" s="51">
        <f>+CV7+CV13+CV19+CV25+CV32+CV38+CV45+CV51</f>
        <v>1051</v>
      </c>
      <c r="CW53" s="51">
        <f>+CW7+CW13+CW19+CW25+CW32+CW38+CW45+CW51</f>
        <v>1062</v>
      </c>
    </row>
    <row r="54" spans="1:101" x14ac:dyDescent="0.25">
      <c r="A54" s="48" t="s">
        <v>9</v>
      </c>
      <c r="B54" s="50"/>
      <c r="C54" s="96"/>
      <c r="D54" s="96"/>
      <c r="E54" s="100">
        <f>E53*12</f>
        <v>13099857.719999999</v>
      </c>
      <c r="F54" s="100">
        <f>F53*12</f>
        <v>12865539.24</v>
      </c>
      <c r="G54" s="100">
        <f>G53*12</f>
        <v>234318.48</v>
      </c>
      <c r="BC54" s="31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</row>
    <row r="55" spans="1:101" x14ac:dyDescent="0.25">
      <c r="A55" s="52"/>
      <c r="B55" s="53"/>
      <c r="C55" s="31"/>
      <c r="D55" s="31"/>
      <c r="E55" s="54"/>
      <c r="F55" s="54"/>
      <c r="G55" s="54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282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282"/>
      <c r="CS55" s="31"/>
      <c r="CT55" s="31"/>
      <c r="CU55" s="31"/>
      <c r="CV55" s="31"/>
      <c r="CW55" s="31"/>
    </row>
    <row r="56" spans="1:101" x14ac:dyDescent="0.25">
      <c r="A56" s="195" t="s">
        <v>137</v>
      </c>
      <c r="B56" s="32"/>
      <c r="C56" s="19"/>
      <c r="D56" s="14"/>
      <c r="E56" s="27"/>
      <c r="F56" s="27"/>
      <c r="G56" s="27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315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315"/>
      <c r="CS56" s="14"/>
      <c r="CT56" s="14"/>
      <c r="CU56" s="14"/>
      <c r="CV56" s="14"/>
      <c r="CW56" s="14"/>
    </row>
  </sheetData>
  <pageMargins left="0.7" right="0.7" top="0.75" bottom="0.75" header="0.3" footer="0.3"/>
  <pageSetup scale="57" orientation="portrait" horizontalDpi="4294967293" r:id="rId1"/>
  <ignoredErrors>
    <ignoredError sqref="F9:F18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B050"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75" style="7" hidden="1" customWidth="1"/>
    <col min="9" max="9" width="8.25" style="7" hidden="1" customWidth="1"/>
    <col min="10" max="10" width="7.125" style="9" hidden="1" customWidth="1"/>
    <col min="11" max="43" width="7.25" style="8" hidden="1" customWidth="1"/>
    <col min="44" max="44" width="7.25" style="5" hidden="1" customWidth="1"/>
    <col min="45" max="58" width="7.25" style="8" hidden="1" customWidth="1"/>
    <col min="59" max="59" width="7.625" style="8" bestFit="1" customWidth="1"/>
    <col min="60" max="60" width="7.75" style="8" bestFit="1" customWidth="1"/>
    <col min="61" max="61" width="7.625" style="8" bestFit="1" customWidth="1"/>
    <col min="62" max="62" width="7.5" style="8" bestFit="1" customWidth="1"/>
    <col min="63" max="63" width="8" style="8" bestFit="1" customWidth="1"/>
    <col min="64" max="64" width="7.625" style="8" bestFit="1" customWidth="1"/>
    <col min="65" max="65" width="7" style="8" bestFit="1" customWidth="1"/>
    <col min="66" max="67" width="8" style="8" bestFit="1" customWidth="1"/>
    <col min="68" max="68" width="7.625" style="8" bestFit="1" customWidth="1"/>
    <col min="69" max="69" width="7.75" style="8" bestFit="1" customWidth="1"/>
    <col min="70" max="70" width="8" style="8" bestFit="1" customWidth="1"/>
    <col min="71" max="73" width="7.25" style="255" customWidth="1"/>
    <col min="74" max="74" width="7.25" style="8" customWidth="1"/>
    <col min="75" max="75" width="8.625" style="8" customWidth="1"/>
    <col min="76" max="95" width="7.25" style="8" customWidth="1"/>
    <col min="96" max="96" width="7.25" style="255" customWidth="1"/>
    <col min="97" max="100" width="7.25" style="8" customWidth="1"/>
    <col min="101" max="16384" width="9" style="5"/>
  </cols>
  <sheetData>
    <row r="1" spans="1:100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</row>
    <row r="2" spans="1:100" s="82" customFormat="1" ht="13.15" customHeight="1" x14ac:dyDescent="0.25">
      <c r="A2" s="76" t="s">
        <v>35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</row>
    <row r="3" spans="1:100" s="14" customFormat="1" ht="13.15" customHeight="1" x14ac:dyDescent="0.2">
      <c r="A3" s="64" t="s">
        <v>147</v>
      </c>
      <c r="B3" s="65" t="str">
        <f>Legacy!E4</f>
        <v>1/1/25 - 12/31/25</v>
      </c>
      <c r="C3" s="66" t="s">
        <v>11</v>
      </c>
      <c r="D3" s="244">
        <v>0</v>
      </c>
      <c r="E3" s="150">
        <v>669.24</v>
      </c>
      <c r="F3" s="152">
        <f>+E3-G3</f>
        <v>669.24</v>
      </c>
      <c r="G3" s="152">
        <v>0</v>
      </c>
      <c r="H3" s="14" t="e">
        <f>+"Total:"&amp;TEXT(E3/I3-1,"0.00%")&amp;"/ EE:"&amp;TEXT(G3/J3-1,"0.00%")</f>
        <v>#DIV/0!</v>
      </c>
      <c r="I3" s="27">
        <f>+[2]Alvarado!E3</f>
        <v>562.44000000000005</v>
      </c>
      <c r="J3" s="27">
        <f>+[2]Alvarado!G3</f>
        <v>0</v>
      </c>
      <c r="K3" s="165">
        <v>228</v>
      </c>
      <c r="L3" s="165">
        <v>224</v>
      </c>
      <c r="M3" s="165">
        <v>220</v>
      </c>
      <c r="N3" s="165">
        <v>217</v>
      </c>
      <c r="O3" s="165">
        <v>218</v>
      </c>
      <c r="P3" s="165">
        <v>223</v>
      </c>
      <c r="Q3" s="165">
        <v>219</v>
      </c>
      <c r="R3" s="165">
        <v>224</v>
      </c>
      <c r="S3" s="165">
        <v>225</v>
      </c>
      <c r="T3" s="165">
        <v>224</v>
      </c>
      <c r="U3" s="165">
        <v>214</v>
      </c>
      <c r="V3" s="165">
        <v>210</v>
      </c>
      <c r="W3" s="165">
        <v>219</v>
      </c>
      <c r="X3" s="165">
        <v>213</v>
      </c>
      <c r="Y3" s="165">
        <v>213</v>
      </c>
      <c r="Z3" s="165">
        <v>215</v>
      </c>
      <c r="AA3" s="165">
        <v>216</v>
      </c>
      <c r="AB3" s="165">
        <v>212</v>
      </c>
      <c r="AC3" s="165">
        <v>216</v>
      </c>
      <c r="AD3" s="165">
        <v>216</v>
      </c>
      <c r="AE3" s="165">
        <v>219</v>
      </c>
      <c r="AF3" s="165">
        <v>212</v>
      </c>
      <c r="AG3" s="165">
        <v>216</v>
      </c>
      <c r="AH3" s="165">
        <v>217</v>
      </c>
      <c r="AI3" s="173">
        <v>255</v>
      </c>
      <c r="AJ3" s="173">
        <v>245</v>
      </c>
      <c r="AK3" s="173">
        <v>241</v>
      </c>
      <c r="AL3" s="173">
        <v>248</v>
      </c>
      <c r="AM3" s="173">
        <v>251</v>
      </c>
      <c r="AN3" s="173">
        <v>170</v>
      </c>
      <c r="AO3" s="173">
        <v>165</v>
      </c>
      <c r="AP3" s="173">
        <v>160</v>
      </c>
      <c r="AQ3" s="173">
        <v>162</v>
      </c>
      <c r="AR3" s="173">
        <v>164</v>
      </c>
      <c r="AS3" s="173">
        <v>165</v>
      </c>
      <c r="AT3" s="244">
        <v>162</v>
      </c>
      <c r="AU3" s="244">
        <v>173</v>
      </c>
      <c r="AV3" s="244">
        <v>172</v>
      </c>
      <c r="AW3" s="244">
        <v>180</v>
      </c>
      <c r="AX3" s="244">
        <v>178</v>
      </c>
      <c r="AY3" s="244">
        <v>185</v>
      </c>
      <c r="AZ3" s="244">
        <v>183</v>
      </c>
      <c r="BA3" s="244">
        <v>180</v>
      </c>
      <c r="BB3" s="244">
        <v>173</v>
      </c>
      <c r="BC3" s="244">
        <v>178</v>
      </c>
      <c r="BD3" s="244">
        <v>177</v>
      </c>
      <c r="BE3" s="244">
        <v>172</v>
      </c>
      <c r="BF3" s="244">
        <v>169</v>
      </c>
      <c r="BG3" s="244">
        <v>172</v>
      </c>
      <c r="BH3" s="244">
        <v>169</v>
      </c>
      <c r="BI3" s="244">
        <v>159</v>
      </c>
      <c r="BJ3" s="244">
        <v>165</v>
      </c>
      <c r="BK3" s="244">
        <v>162</v>
      </c>
      <c r="BL3" s="244">
        <v>162</v>
      </c>
      <c r="BM3" s="244">
        <v>156</v>
      </c>
      <c r="BN3" s="244">
        <v>152</v>
      </c>
      <c r="BO3" s="244">
        <v>151</v>
      </c>
      <c r="BP3" s="244">
        <v>152</v>
      </c>
      <c r="BQ3" s="244">
        <v>153</v>
      </c>
      <c r="BR3" s="244">
        <v>58</v>
      </c>
      <c r="BS3" s="240">
        <v>163</v>
      </c>
      <c r="BT3" s="240">
        <v>155</v>
      </c>
      <c r="BU3" s="240">
        <v>148</v>
      </c>
      <c r="BV3" s="244">
        <v>152</v>
      </c>
      <c r="BW3" s="244">
        <v>151</v>
      </c>
      <c r="BX3" s="244">
        <v>155</v>
      </c>
      <c r="BY3" s="244">
        <v>156</v>
      </c>
      <c r="BZ3" s="244">
        <v>161</v>
      </c>
      <c r="CA3" s="244">
        <v>165</v>
      </c>
      <c r="CB3" s="244">
        <v>172</v>
      </c>
      <c r="CC3" s="244">
        <v>175</v>
      </c>
      <c r="CD3" s="244">
        <v>175</v>
      </c>
      <c r="CE3" s="244">
        <v>178</v>
      </c>
      <c r="CF3" s="244">
        <v>3</v>
      </c>
      <c r="CG3" s="244">
        <v>0</v>
      </c>
      <c r="CH3" s="244">
        <v>0</v>
      </c>
      <c r="CI3" s="244">
        <v>0</v>
      </c>
      <c r="CJ3" s="244">
        <v>0</v>
      </c>
      <c r="CK3" s="244">
        <v>0</v>
      </c>
      <c r="CL3" s="244">
        <v>0</v>
      </c>
      <c r="CM3" s="244">
        <v>0</v>
      </c>
      <c r="CN3" s="244">
        <v>0</v>
      </c>
      <c r="CO3" s="244">
        <v>0</v>
      </c>
      <c r="CP3" s="244">
        <v>0</v>
      </c>
      <c r="CQ3" s="244">
        <v>0</v>
      </c>
      <c r="CR3" s="323">
        <v>0</v>
      </c>
      <c r="CS3" s="244">
        <v>0</v>
      </c>
      <c r="CT3" s="244">
        <v>0</v>
      </c>
      <c r="CU3" s="244">
        <v>0</v>
      </c>
      <c r="CV3" s="244">
        <v>0</v>
      </c>
    </row>
    <row r="4" spans="1:100" s="14" customFormat="1" ht="13.15" customHeight="1" x14ac:dyDescent="0.2">
      <c r="A4" s="22"/>
      <c r="B4" s="15"/>
      <c r="C4" s="66" t="s">
        <v>18</v>
      </c>
      <c r="D4" s="244">
        <v>0</v>
      </c>
      <c r="E4" s="150">
        <v>1405.44</v>
      </c>
      <c r="F4" s="152">
        <f>+E4-G4</f>
        <v>1284.1600000000001</v>
      </c>
      <c r="G4" s="152">
        <v>121.28</v>
      </c>
      <c r="H4" s="14" t="str">
        <f>+"Total:"&amp;TEXT(E4/I4-1,"0.00%")&amp;"/ EE:"&amp;TEXT(G4/J4-1,"0.00%")</f>
        <v>Total:18.99%/ EE:0.00%</v>
      </c>
      <c r="I4" s="27">
        <f>+[2]Alvarado!E4</f>
        <v>1181.1600000000001</v>
      </c>
      <c r="J4" s="27">
        <f>+[2]Alvarado!G4</f>
        <v>121.28</v>
      </c>
      <c r="K4" s="165">
        <v>61</v>
      </c>
      <c r="L4" s="165">
        <v>59</v>
      </c>
      <c r="M4" s="165">
        <v>60</v>
      </c>
      <c r="N4" s="165">
        <v>59</v>
      </c>
      <c r="O4" s="165">
        <v>56</v>
      </c>
      <c r="P4" s="165">
        <v>56</v>
      </c>
      <c r="Q4" s="165">
        <v>56</v>
      </c>
      <c r="R4" s="165">
        <v>59</v>
      </c>
      <c r="S4" s="165">
        <v>60</v>
      </c>
      <c r="T4" s="165">
        <v>58</v>
      </c>
      <c r="U4" s="165">
        <v>55</v>
      </c>
      <c r="V4" s="165">
        <v>55</v>
      </c>
      <c r="W4" s="165">
        <v>52</v>
      </c>
      <c r="X4" s="165">
        <v>51</v>
      </c>
      <c r="Y4" s="165">
        <v>51</v>
      </c>
      <c r="Z4" s="165">
        <v>51</v>
      </c>
      <c r="AA4" s="165">
        <v>51</v>
      </c>
      <c r="AB4" s="165">
        <v>48</v>
      </c>
      <c r="AC4" s="165">
        <v>48</v>
      </c>
      <c r="AD4" s="165">
        <v>48</v>
      </c>
      <c r="AE4" s="165">
        <v>47</v>
      </c>
      <c r="AF4" s="165">
        <v>48</v>
      </c>
      <c r="AG4" s="165">
        <v>47</v>
      </c>
      <c r="AH4" s="165">
        <v>47</v>
      </c>
      <c r="AI4" s="173">
        <v>51</v>
      </c>
      <c r="AJ4" s="173">
        <v>49</v>
      </c>
      <c r="AK4" s="173">
        <v>47</v>
      </c>
      <c r="AL4" s="173">
        <v>46</v>
      </c>
      <c r="AM4" s="173">
        <v>47</v>
      </c>
      <c r="AN4" s="173">
        <v>35</v>
      </c>
      <c r="AO4" s="173">
        <v>36</v>
      </c>
      <c r="AP4" s="173">
        <v>35</v>
      </c>
      <c r="AQ4" s="173">
        <v>37</v>
      </c>
      <c r="AR4" s="173">
        <v>38</v>
      </c>
      <c r="AS4" s="173">
        <v>36</v>
      </c>
      <c r="AT4" s="244">
        <v>37</v>
      </c>
      <c r="AU4" s="244">
        <v>35</v>
      </c>
      <c r="AV4" s="244">
        <v>37</v>
      </c>
      <c r="AW4" s="244">
        <v>36</v>
      </c>
      <c r="AX4" s="244">
        <v>36</v>
      </c>
      <c r="AY4" s="244">
        <v>37</v>
      </c>
      <c r="AZ4" s="244">
        <v>38</v>
      </c>
      <c r="BA4" s="244">
        <v>39</v>
      </c>
      <c r="BB4" s="244">
        <v>37</v>
      </c>
      <c r="BC4" s="244">
        <v>39</v>
      </c>
      <c r="BD4" s="244">
        <v>39</v>
      </c>
      <c r="BE4" s="244">
        <v>37</v>
      </c>
      <c r="BF4" s="244">
        <v>36</v>
      </c>
      <c r="BG4" s="244">
        <v>39</v>
      </c>
      <c r="BH4" s="244">
        <v>40</v>
      </c>
      <c r="BI4" s="244">
        <v>38</v>
      </c>
      <c r="BJ4" s="244">
        <v>38</v>
      </c>
      <c r="BK4" s="244">
        <v>37</v>
      </c>
      <c r="BL4" s="244">
        <v>39</v>
      </c>
      <c r="BM4" s="244">
        <v>37</v>
      </c>
      <c r="BN4" s="244">
        <v>37</v>
      </c>
      <c r="BO4" s="244">
        <v>37</v>
      </c>
      <c r="BP4" s="244">
        <v>37</v>
      </c>
      <c r="BQ4" s="244">
        <v>37</v>
      </c>
      <c r="BR4" s="244">
        <v>8</v>
      </c>
      <c r="BS4" s="240">
        <v>36</v>
      </c>
      <c r="BT4" s="240">
        <v>37</v>
      </c>
      <c r="BU4" s="240">
        <v>38</v>
      </c>
      <c r="BV4" s="244">
        <v>37</v>
      </c>
      <c r="BW4" s="244">
        <v>37</v>
      </c>
      <c r="BX4" s="244">
        <v>38</v>
      </c>
      <c r="BY4" s="244">
        <v>36</v>
      </c>
      <c r="BZ4" s="244">
        <v>37</v>
      </c>
      <c r="CA4" s="244">
        <v>35</v>
      </c>
      <c r="CB4" s="244">
        <v>35</v>
      </c>
      <c r="CC4" s="244">
        <v>36</v>
      </c>
      <c r="CD4" s="244">
        <v>35</v>
      </c>
      <c r="CE4" s="244">
        <v>35</v>
      </c>
      <c r="CF4" s="244">
        <v>0</v>
      </c>
      <c r="CG4" s="244">
        <v>0</v>
      </c>
      <c r="CH4" s="244">
        <v>0</v>
      </c>
      <c r="CI4" s="244">
        <v>0</v>
      </c>
      <c r="CJ4" s="244">
        <v>0</v>
      </c>
      <c r="CK4" s="244">
        <v>0</v>
      </c>
      <c r="CL4" s="244">
        <v>0</v>
      </c>
      <c r="CM4" s="244">
        <v>0</v>
      </c>
      <c r="CN4" s="244">
        <v>0</v>
      </c>
      <c r="CO4" s="244">
        <v>0</v>
      </c>
      <c r="CP4" s="244">
        <v>0</v>
      </c>
      <c r="CQ4" s="244">
        <v>0</v>
      </c>
      <c r="CR4" s="323">
        <v>0</v>
      </c>
      <c r="CS4" s="244">
        <v>0</v>
      </c>
      <c r="CT4" s="244">
        <v>0</v>
      </c>
      <c r="CU4" s="244">
        <v>0</v>
      </c>
      <c r="CV4" s="244">
        <v>0</v>
      </c>
    </row>
    <row r="5" spans="1:100" s="14" customFormat="1" ht="13.15" customHeight="1" x14ac:dyDescent="0.2">
      <c r="A5" s="22"/>
      <c r="B5" s="15"/>
      <c r="C5" s="66" t="s">
        <v>19</v>
      </c>
      <c r="D5" s="244">
        <v>0</v>
      </c>
      <c r="E5" s="150">
        <v>1264.9000000000001</v>
      </c>
      <c r="F5" s="152">
        <f>+E5-G5</f>
        <v>1165.67</v>
      </c>
      <c r="G5" s="152">
        <v>99.23</v>
      </c>
      <c r="H5" s="14" t="str">
        <f>+"Total:"&amp;TEXT(E5/I5-1,"0.00%")&amp;"/ EE:"&amp;TEXT(G5/J5-1,"0.00%")</f>
        <v>Total:18.99%/ EE:0.00%</v>
      </c>
      <c r="I5" s="27">
        <f>+[2]Alvarado!E5</f>
        <v>1063.05</v>
      </c>
      <c r="J5" s="27">
        <f>+[2]Alvarado!G5</f>
        <v>99.23</v>
      </c>
      <c r="K5" s="165">
        <v>77</v>
      </c>
      <c r="L5" s="165">
        <v>81</v>
      </c>
      <c r="M5" s="165">
        <v>77</v>
      </c>
      <c r="N5" s="165">
        <v>78</v>
      </c>
      <c r="O5" s="165">
        <v>77</v>
      </c>
      <c r="P5" s="165">
        <v>74</v>
      </c>
      <c r="Q5" s="165">
        <v>74</v>
      </c>
      <c r="R5" s="165">
        <v>72</v>
      </c>
      <c r="S5" s="165">
        <v>72</v>
      </c>
      <c r="T5" s="165">
        <v>67</v>
      </c>
      <c r="U5" s="165">
        <v>67</v>
      </c>
      <c r="V5" s="165">
        <v>66</v>
      </c>
      <c r="W5" s="165">
        <v>60</v>
      </c>
      <c r="X5" s="165">
        <v>60</v>
      </c>
      <c r="Y5" s="165">
        <v>61</v>
      </c>
      <c r="Z5" s="165">
        <v>59</v>
      </c>
      <c r="AA5" s="165">
        <v>58</v>
      </c>
      <c r="AB5" s="165">
        <v>60</v>
      </c>
      <c r="AC5" s="165">
        <v>58</v>
      </c>
      <c r="AD5" s="165">
        <v>57</v>
      </c>
      <c r="AE5" s="165">
        <v>57</v>
      </c>
      <c r="AF5" s="165">
        <v>57</v>
      </c>
      <c r="AG5" s="165">
        <v>60</v>
      </c>
      <c r="AH5" s="165">
        <v>62</v>
      </c>
      <c r="AI5" s="173">
        <v>72</v>
      </c>
      <c r="AJ5" s="173">
        <v>72</v>
      </c>
      <c r="AK5" s="173">
        <v>73</v>
      </c>
      <c r="AL5" s="173">
        <v>73</v>
      </c>
      <c r="AM5" s="173">
        <v>73</v>
      </c>
      <c r="AN5" s="173">
        <v>54</v>
      </c>
      <c r="AO5" s="173">
        <v>55</v>
      </c>
      <c r="AP5" s="173">
        <v>52</v>
      </c>
      <c r="AQ5" s="173">
        <v>50</v>
      </c>
      <c r="AR5" s="173">
        <v>46</v>
      </c>
      <c r="AS5" s="173">
        <v>44</v>
      </c>
      <c r="AT5" s="244">
        <v>41</v>
      </c>
      <c r="AU5" s="244">
        <v>42</v>
      </c>
      <c r="AV5" s="244">
        <v>41</v>
      </c>
      <c r="AW5" s="244">
        <v>40</v>
      </c>
      <c r="AX5" s="244">
        <v>42</v>
      </c>
      <c r="AY5" s="244">
        <v>41</v>
      </c>
      <c r="AZ5" s="244">
        <v>41</v>
      </c>
      <c r="BA5" s="244">
        <v>40</v>
      </c>
      <c r="BB5" s="244">
        <v>41</v>
      </c>
      <c r="BC5" s="244">
        <v>44</v>
      </c>
      <c r="BD5" s="244">
        <v>44</v>
      </c>
      <c r="BE5" s="244">
        <v>42</v>
      </c>
      <c r="BF5" s="244">
        <v>44</v>
      </c>
      <c r="BG5" s="244">
        <v>48</v>
      </c>
      <c r="BH5" s="244">
        <v>47</v>
      </c>
      <c r="BI5" s="244">
        <v>46</v>
      </c>
      <c r="BJ5" s="244">
        <v>45</v>
      </c>
      <c r="BK5" s="244">
        <v>45</v>
      </c>
      <c r="BL5" s="244">
        <v>45</v>
      </c>
      <c r="BM5" s="244">
        <v>44</v>
      </c>
      <c r="BN5" s="244">
        <v>46</v>
      </c>
      <c r="BO5" s="244">
        <v>44</v>
      </c>
      <c r="BP5" s="244">
        <v>45</v>
      </c>
      <c r="BQ5" s="244">
        <v>40</v>
      </c>
      <c r="BR5" s="244">
        <v>9</v>
      </c>
      <c r="BS5" s="240">
        <v>33</v>
      </c>
      <c r="BT5" s="240">
        <v>33</v>
      </c>
      <c r="BU5" s="240">
        <v>33</v>
      </c>
      <c r="BV5" s="244">
        <v>31</v>
      </c>
      <c r="BW5" s="244">
        <v>30</v>
      </c>
      <c r="BX5" s="244">
        <v>31</v>
      </c>
      <c r="BY5" s="244">
        <v>31</v>
      </c>
      <c r="BZ5" s="244">
        <v>32</v>
      </c>
      <c r="CA5" s="244">
        <v>29</v>
      </c>
      <c r="CB5" s="244">
        <v>27</v>
      </c>
      <c r="CC5" s="244">
        <v>26</v>
      </c>
      <c r="CD5" s="244">
        <v>26</v>
      </c>
      <c r="CE5" s="244">
        <v>25</v>
      </c>
      <c r="CF5" s="244">
        <v>1</v>
      </c>
      <c r="CG5" s="244">
        <v>0</v>
      </c>
      <c r="CH5" s="244">
        <v>0</v>
      </c>
      <c r="CI5" s="244">
        <v>0</v>
      </c>
      <c r="CJ5" s="244">
        <v>0</v>
      </c>
      <c r="CK5" s="244">
        <v>0</v>
      </c>
      <c r="CL5" s="244">
        <v>0</v>
      </c>
      <c r="CM5" s="244">
        <v>0</v>
      </c>
      <c r="CN5" s="244">
        <v>0</v>
      </c>
      <c r="CO5" s="244">
        <v>0</v>
      </c>
      <c r="CP5" s="244">
        <v>0</v>
      </c>
      <c r="CQ5" s="244">
        <v>0</v>
      </c>
      <c r="CR5" s="323">
        <v>0</v>
      </c>
      <c r="CS5" s="244">
        <v>0</v>
      </c>
      <c r="CT5" s="244">
        <v>0</v>
      </c>
      <c r="CU5" s="244">
        <v>0</v>
      </c>
      <c r="CV5" s="244">
        <v>0</v>
      </c>
    </row>
    <row r="6" spans="1:100" s="14" customFormat="1" ht="13.15" customHeight="1" x14ac:dyDescent="0.2">
      <c r="A6" s="22"/>
      <c r="B6" s="15"/>
      <c r="C6" s="66" t="s">
        <v>12</v>
      </c>
      <c r="D6" s="245">
        <v>0</v>
      </c>
      <c r="E6" s="151">
        <v>2108.17</v>
      </c>
      <c r="F6" s="153">
        <f>+E6-G6</f>
        <v>1860.1000000000001</v>
      </c>
      <c r="G6" s="153">
        <v>248.07</v>
      </c>
      <c r="H6" s="14" t="str">
        <f>+"Total:"&amp;TEXT(E6/I6-1,"0.00%")&amp;"/ EE:"&amp;TEXT(G6/J6-1,"0.00%")</f>
        <v>Total:18.99%/ EE:0.00%</v>
      </c>
      <c r="I6" s="27">
        <f>+[2]Alvarado!E6</f>
        <v>1771.75</v>
      </c>
      <c r="J6" s="27">
        <f>+[2]Alvarado!G6</f>
        <v>248.07</v>
      </c>
      <c r="K6" s="166">
        <v>56</v>
      </c>
      <c r="L6" s="166">
        <v>54</v>
      </c>
      <c r="M6" s="166">
        <v>54</v>
      </c>
      <c r="N6" s="166">
        <v>56</v>
      </c>
      <c r="O6" s="166">
        <v>55</v>
      </c>
      <c r="P6" s="166">
        <v>54</v>
      </c>
      <c r="Q6" s="166">
        <v>53</v>
      </c>
      <c r="R6" s="166">
        <v>53</v>
      </c>
      <c r="S6" s="166">
        <v>53</v>
      </c>
      <c r="T6" s="166">
        <v>50</v>
      </c>
      <c r="U6" s="166">
        <v>48</v>
      </c>
      <c r="V6" s="166">
        <v>49</v>
      </c>
      <c r="W6" s="166">
        <v>54</v>
      </c>
      <c r="X6" s="166">
        <v>56</v>
      </c>
      <c r="Y6" s="166">
        <v>55</v>
      </c>
      <c r="Z6" s="166">
        <v>56</v>
      </c>
      <c r="AA6" s="166">
        <v>54</v>
      </c>
      <c r="AB6" s="166">
        <v>55</v>
      </c>
      <c r="AC6" s="166">
        <v>54</v>
      </c>
      <c r="AD6" s="166">
        <v>54</v>
      </c>
      <c r="AE6" s="166">
        <v>54</v>
      </c>
      <c r="AF6" s="166">
        <v>53</v>
      </c>
      <c r="AG6" s="166">
        <v>50</v>
      </c>
      <c r="AH6" s="166">
        <v>50</v>
      </c>
      <c r="AI6" s="174">
        <v>52</v>
      </c>
      <c r="AJ6" s="174">
        <v>50</v>
      </c>
      <c r="AK6" s="174">
        <v>50</v>
      </c>
      <c r="AL6" s="174">
        <v>51</v>
      </c>
      <c r="AM6" s="174">
        <v>55</v>
      </c>
      <c r="AN6" s="174">
        <v>40</v>
      </c>
      <c r="AO6" s="174">
        <v>38</v>
      </c>
      <c r="AP6" s="174">
        <v>37</v>
      </c>
      <c r="AQ6" s="174">
        <v>37</v>
      </c>
      <c r="AR6" s="174">
        <v>37</v>
      </c>
      <c r="AS6" s="174">
        <v>37</v>
      </c>
      <c r="AT6" s="245">
        <v>38</v>
      </c>
      <c r="AU6" s="245">
        <v>39</v>
      </c>
      <c r="AV6" s="245">
        <v>39</v>
      </c>
      <c r="AW6" s="245">
        <v>37</v>
      </c>
      <c r="AX6" s="245">
        <v>38</v>
      </c>
      <c r="AY6" s="245">
        <v>39</v>
      </c>
      <c r="AZ6" s="245">
        <v>37</v>
      </c>
      <c r="BA6" s="245">
        <v>35</v>
      </c>
      <c r="BB6" s="245">
        <v>33</v>
      </c>
      <c r="BC6" s="245">
        <v>33</v>
      </c>
      <c r="BD6" s="245">
        <v>33</v>
      </c>
      <c r="BE6" s="245">
        <v>33</v>
      </c>
      <c r="BF6" s="245">
        <v>32</v>
      </c>
      <c r="BG6" s="245">
        <v>28</v>
      </c>
      <c r="BH6" s="245">
        <v>29</v>
      </c>
      <c r="BI6" s="245">
        <v>29</v>
      </c>
      <c r="BJ6" s="245">
        <v>29</v>
      </c>
      <c r="BK6" s="245">
        <v>28</v>
      </c>
      <c r="BL6" s="245">
        <v>27</v>
      </c>
      <c r="BM6" s="245">
        <v>28</v>
      </c>
      <c r="BN6" s="245">
        <v>28</v>
      </c>
      <c r="BO6" s="245">
        <v>26</v>
      </c>
      <c r="BP6" s="245">
        <v>26</v>
      </c>
      <c r="BQ6" s="245">
        <v>27</v>
      </c>
      <c r="BR6" s="244">
        <v>13</v>
      </c>
      <c r="BS6" s="241">
        <v>30</v>
      </c>
      <c r="BT6" s="241">
        <v>28</v>
      </c>
      <c r="BU6" s="241">
        <v>27</v>
      </c>
      <c r="BV6" s="245">
        <v>29</v>
      </c>
      <c r="BW6" s="245">
        <v>29</v>
      </c>
      <c r="BX6" s="245">
        <v>27</v>
      </c>
      <c r="BY6" s="245">
        <v>25</v>
      </c>
      <c r="BZ6" s="245">
        <v>24</v>
      </c>
      <c r="CA6" s="245">
        <v>22</v>
      </c>
      <c r="CB6" s="245">
        <v>20</v>
      </c>
      <c r="CC6" s="245">
        <v>20</v>
      </c>
      <c r="CD6" s="245">
        <v>21</v>
      </c>
      <c r="CE6" s="245">
        <v>19</v>
      </c>
      <c r="CF6" s="245">
        <v>0</v>
      </c>
      <c r="CG6" s="245">
        <v>0</v>
      </c>
      <c r="CH6" s="245">
        <v>0</v>
      </c>
      <c r="CI6" s="245">
        <v>0</v>
      </c>
      <c r="CJ6" s="245">
        <v>0</v>
      </c>
      <c r="CK6" s="245">
        <v>0</v>
      </c>
      <c r="CL6" s="245">
        <v>0</v>
      </c>
      <c r="CM6" s="245">
        <v>0</v>
      </c>
      <c r="CN6" s="245">
        <v>0</v>
      </c>
      <c r="CO6" s="245">
        <v>0</v>
      </c>
      <c r="CP6" s="245">
        <v>0</v>
      </c>
      <c r="CQ6" s="245">
        <v>0</v>
      </c>
      <c r="CR6" s="324">
        <v>0</v>
      </c>
      <c r="CS6" s="245">
        <v>0</v>
      </c>
      <c r="CT6" s="245">
        <v>0</v>
      </c>
      <c r="CU6" s="245">
        <v>0</v>
      </c>
      <c r="CV6" s="245">
        <v>0</v>
      </c>
    </row>
    <row r="7" spans="1:100" s="14" customFormat="1" ht="13.15" customHeight="1" x14ac:dyDescent="0.25">
      <c r="A7" s="20"/>
      <c r="B7" s="15"/>
      <c r="C7" s="69" t="s">
        <v>7</v>
      </c>
      <c r="D7" s="67">
        <f>SUM(D3:D6)</f>
        <v>0</v>
      </c>
      <c r="E7" s="70">
        <f>SUMPRODUCT(E3:E6,$D3:$D6)</f>
        <v>0</v>
      </c>
      <c r="F7" s="70">
        <f>SUMPRODUCT(F3:F6,$D3:$D6)</f>
        <v>0</v>
      </c>
      <c r="G7" s="70">
        <f>SUMPRODUCT(G3:G6,$D3:$D6)</f>
        <v>0</v>
      </c>
      <c r="H7" s="34"/>
      <c r="I7" s="34"/>
      <c r="J7" s="34"/>
      <c r="K7" s="67">
        <f t="shared" ref="K7:P7" si="0">SUM(K3:K6)</f>
        <v>422</v>
      </c>
      <c r="L7" s="67">
        <f t="shared" si="0"/>
        <v>418</v>
      </c>
      <c r="M7" s="67">
        <f t="shared" si="0"/>
        <v>411</v>
      </c>
      <c r="N7" s="67">
        <f t="shared" si="0"/>
        <v>410</v>
      </c>
      <c r="O7" s="67">
        <f t="shared" si="0"/>
        <v>406</v>
      </c>
      <c r="P7" s="67">
        <f t="shared" si="0"/>
        <v>407</v>
      </c>
      <c r="Q7" s="67">
        <f t="shared" ref="Q7:V7" si="1">SUM(Q3:Q6)</f>
        <v>402</v>
      </c>
      <c r="R7" s="67">
        <f t="shared" si="1"/>
        <v>408</v>
      </c>
      <c r="S7" s="67">
        <f t="shared" si="1"/>
        <v>410</v>
      </c>
      <c r="T7" s="67">
        <f t="shared" si="1"/>
        <v>399</v>
      </c>
      <c r="U7" s="67">
        <f t="shared" si="1"/>
        <v>384</v>
      </c>
      <c r="V7" s="67">
        <f t="shared" si="1"/>
        <v>380</v>
      </c>
      <c r="W7" s="67">
        <f t="shared" ref="W7:AB7" si="2">SUM(W3:W6)</f>
        <v>385</v>
      </c>
      <c r="X7" s="67">
        <f t="shared" si="2"/>
        <v>380</v>
      </c>
      <c r="Y7" s="67">
        <f t="shared" si="2"/>
        <v>380</v>
      </c>
      <c r="Z7" s="67">
        <f t="shared" si="2"/>
        <v>381</v>
      </c>
      <c r="AA7" s="67">
        <f t="shared" si="2"/>
        <v>379</v>
      </c>
      <c r="AB7" s="67">
        <f t="shared" si="2"/>
        <v>375</v>
      </c>
      <c r="AC7" s="67">
        <f t="shared" ref="AC7:AH7" si="3">SUM(AC3:AC6)</f>
        <v>376</v>
      </c>
      <c r="AD7" s="67">
        <f t="shared" si="3"/>
        <v>375</v>
      </c>
      <c r="AE7" s="67">
        <f t="shared" si="3"/>
        <v>377</v>
      </c>
      <c r="AF7" s="67">
        <f t="shared" si="3"/>
        <v>370</v>
      </c>
      <c r="AG7" s="67">
        <f t="shared" si="3"/>
        <v>373</v>
      </c>
      <c r="AH7" s="67">
        <f t="shared" si="3"/>
        <v>376</v>
      </c>
      <c r="AI7" s="67">
        <f t="shared" ref="AI7:AN7" si="4">SUM(AI3:AI6)</f>
        <v>430</v>
      </c>
      <c r="AJ7" s="67">
        <f t="shared" si="4"/>
        <v>416</v>
      </c>
      <c r="AK7" s="67">
        <f t="shared" si="4"/>
        <v>411</v>
      </c>
      <c r="AL7" s="67">
        <f t="shared" si="4"/>
        <v>418</v>
      </c>
      <c r="AM7" s="67">
        <f t="shared" si="4"/>
        <v>426</v>
      </c>
      <c r="AN7" s="67">
        <f t="shared" si="4"/>
        <v>299</v>
      </c>
      <c r="AO7" s="67">
        <f t="shared" ref="AO7:AT7" si="5">SUM(AO3:AO6)</f>
        <v>294</v>
      </c>
      <c r="AP7" s="67">
        <f t="shared" si="5"/>
        <v>284</v>
      </c>
      <c r="AQ7" s="67">
        <f t="shared" si="5"/>
        <v>286</v>
      </c>
      <c r="AR7" s="67">
        <f t="shared" si="5"/>
        <v>285</v>
      </c>
      <c r="AS7" s="67">
        <f t="shared" si="5"/>
        <v>282</v>
      </c>
      <c r="AT7" s="67">
        <f t="shared" si="5"/>
        <v>278</v>
      </c>
      <c r="AU7" s="67">
        <f t="shared" ref="AU7:AZ7" si="6">SUM(AU3:AU6)</f>
        <v>289</v>
      </c>
      <c r="AV7" s="67">
        <f t="shared" si="6"/>
        <v>289</v>
      </c>
      <c r="AW7" s="67">
        <f t="shared" si="6"/>
        <v>293</v>
      </c>
      <c r="AX7" s="67">
        <f t="shared" si="6"/>
        <v>294</v>
      </c>
      <c r="AY7" s="67">
        <f t="shared" si="6"/>
        <v>302</v>
      </c>
      <c r="AZ7" s="67">
        <f t="shared" si="6"/>
        <v>299</v>
      </c>
      <c r="BA7" s="67">
        <f t="shared" ref="BA7:BF7" si="7">SUM(BA3:BA6)</f>
        <v>294</v>
      </c>
      <c r="BB7" s="67">
        <f t="shared" si="7"/>
        <v>284</v>
      </c>
      <c r="BC7" s="67">
        <f t="shared" si="7"/>
        <v>294</v>
      </c>
      <c r="BD7" s="67">
        <f t="shared" si="7"/>
        <v>293</v>
      </c>
      <c r="BE7" s="67">
        <f t="shared" si="7"/>
        <v>284</v>
      </c>
      <c r="BF7" s="67">
        <f t="shared" si="7"/>
        <v>281</v>
      </c>
      <c r="BG7" s="67">
        <f t="shared" ref="BG7:BL7" si="8">SUM(BG3:BG6)</f>
        <v>287</v>
      </c>
      <c r="BH7" s="67">
        <f t="shared" si="8"/>
        <v>285</v>
      </c>
      <c r="BI7" s="67">
        <f t="shared" si="8"/>
        <v>272</v>
      </c>
      <c r="BJ7" s="67">
        <f t="shared" si="8"/>
        <v>277</v>
      </c>
      <c r="BK7" s="67">
        <f t="shared" si="8"/>
        <v>272</v>
      </c>
      <c r="BL7" s="67">
        <f t="shared" si="8"/>
        <v>273</v>
      </c>
      <c r="BM7" s="67">
        <f t="shared" ref="BM7:BR7" si="9">SUM(BM3:BM6)</f>
        <v>265</v>
      </c>
      <c r="BN7" s="67">
        <f t="shared" si="9"/>
        <v>263</v>
      </c>
      <c r="BO7" s="67">
        <f t="shared" si="9"/>
        <v>258</v>
      </c>
      <c r="BP7" s="67">
        <f t="shared" si="9"/>
        <v>260</v>
      </c>
      <c r="BQ7" s="67">
        <f t="shared" si="9"/>
        <v>257</v>
      </c>
      <c r="BR7" s="67">
        <f t="shared" si="9"/>
        <v>88</v>
      </c>
      <c r="BS7" s="94">
        <f t="shared" ref="BS7:BX7" si="10">SUM(BS3:BS6)</f>
        <v>262</v>
      </c>
      <c r="BT7" s="94">
        <f t="shared" si="10"/>
        <v>253</v>
      </c>
      <c r="BU7" s="94">
        <f t="shared" si="10"/>
        <v>246</v>
      </c>
      <c r="BV7" s="67">
        <f t="shared" si="10"/>
        <v>249</v>
      </c>
      <c r="BW7" s="67">
        <f t="shared" si="10"/>
        <v>247</v>
      </c>
      <c r="BX7" s="67">
        <f t="shared" si="10"/>
        <v>251</v>
      </c>
      <c r="BY7" s="67">
        <f t="shared" ref="BY7:CD7" si="11">SUM(BY3:BY6)</f>
        <v>248</v>
      </c>
      <c r="BZ7" s="67">
        <f t="shared" si="11"/>
        <v>254</v>
      </c>
      <c r="CA7" s="67">
        <f t="shared" si="11"/>
        <v>251</v>
      </c>
      <c r="CB7" s="67">
        <f t="shared" si="11"/>
        <v>254</v>
      </c>
      <c r="CC7" s="67">
        <f t="shared" si="11"/>
        <v>257</v>
      </c>
      <c r="CD7" s="67">
        <f t="shared" si="11"/>
        <v>257</v>
      </c>
      <c r="CE7" s="67">
        <f t="shared" ref="CE7:CJ7" si="12">SUM(CE3:CE6)</f>
        <v>257</v>
      </c>
      <c r="CF7" s="67">
        <f t="shared" si="12"/>
        <v>4</v>
      </c>
      <c r="CG7" s="67">
        <f t="shared" si="12"/>
        <v>0</v>
      </c>
      <c r="CH7" s="67">
        <f t="shared" si="12"/>
        <v>0</v>
      </c>
      <c r="CI7" s="67">
        <f t="shared" si="12"/>
        <v>0</v>
      </c>
      <c r="CJ7" s="67">
        <f t="shared" si="12"/>
        <v>0</v>
      </c>
      <c r="CK7" s="67">
        <f t="shared" ref="CK7:CP7" si="13">SUM(CK3:CK6)</f>
        <v>0</v>
      </c>
      <c r="CL7" s="67">
        <f t="shared" si="13"/>
        <v>0</v>
      </c>
      <c r="CM7" s="67">
        <f t="shared" si="13"/>
        <v>0</v>
      </c>
      <c r="CN7" s="67">
        <f t="shared" si="13"/>
        <v>0</v>
      </c>
      <c r="CO7" s="67">
        <f t="shared" si="13"/>
        <v>0</v>
      </c>
      <c r="CP7" s="67">
        <f t="shared" si="13"/>
        <v>0</v>
      </c>
      <c r="CQ7" s="67">
        <f>SUM(CQ3:CQ6)</f>
        <v>0</v>
      </c>
      <c r="CR7" s="94">
        <v>0</v>
      </c>
      <c r="CS7" s="67">
        <f>SUM(CS3:CS6)</f>
        <v>0</v>
      </c>
      <c r="CT7" s="67">
        <f>SUM(CT3:CT6)</f>
        <v>0</v>
      </c>
      <c r="CU7" s="67">
        <f>SUM(CU3:CU6)</f>
        <v>0</v>
      </c>
      <c r="CV7" s="67">
        <f>SUM(CV3:CV6)</f>
        <v>0</v>
      </c>
    </row>
    <row r="8" spans="1:100" s="14" customFormat="1" x14ac:dyDescent="0.25">
      <c r="A8" s="20"/>
      <c r="B8" s="15"/>
      <c r="C8" s="12"/>
      <c r="D8" s="16"/>
      <c r="E8" s="21"/>
      <c r="F8" s="21"/>
      <c r="G8" s="21"/>
      <c r="H8" s="135"/>
      <c r="I8" s="135"/>
      <c r="J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</row>
    <row r="9" spans="1:100" s="14" customFormat="1" ht="13.15" customHeight="1" x14ac:dyDescent="0.2">
      <c r="A9" s="64" t="s">
        <v>146</v>
      </c>
      <c r="B9" s="65" t="str">
        <f>B3</f>
        <v>1/1/25 - 12/31/25</v>
      </c>
      <c r="C9" s="66" t="s">
        <v>11</v>
      </c>
      <c r="D9" s="244">
        <v>0</v>
      </c>
      <c r="E9" s="150">
        <v>683.6</v>
      </c>
      <c r="F9" s="152">
        <f>+E9-G9</f>
        <v>683.6</v>
      </c>
      <c r="G9" s="152">
        <v>0</v>
      </c>
      <c r="H9" s="14" t="e">
        <f>+"Total:"&amp;TEXT(E9/I9-1,"0.00%")&amp;"/ EE:"&amp;TEXT(G9/J9-1,"0.00%")</f>
        <v>#DIV/0!</v>
      </c>
      <c r="I9" s="27">
        <f>+[2]Alvarado!E9</f>
        <v>574.51</v>
      </c>
      <c r="J9" s="27">
        <f>+[2]Alvarado!G9</f>
        <v>0</v>
      </c>
      <c r="K9" s="235"/>
      <c r="L9" s="235"/>
      <c r="M9" s="235"/>
      <c r="N9" s="235"/>
      <c r="O9" s="235"/>
      <c r="P9" s="235"/>
      <c r="Q9" s="235"/>
      <c r="R9" s="235"/>
      <c r="S9" s="235"/>
      <c r="T9" s="235"/>
      <c r="U9" s="235"/>
      <c r="V9" s="235"/>
      <c r="W9" s="235"/>
      <c r="X9" s="235"/>
      <c r="Y9" s="235"/>
      <c r="Z9" s="235"/>
      <c r="AA9" s="235"/>
      <c r="AB9" s="235"/>
      <c r="AC9" s="235"/>
      <c r="AD9" s="235"/>
      <c r="AE9" s="235"/>
      <c r="AF9" s="235"/>
      <c r="AG9" s="235"/>
      <c r="AH9" s="235"/>
      <c r="AI9" s="235"/>
      <c r="AJ9" s="235"/>
      <c r="AK9" s="235"/>
      <c r="AL9" s="235"/>
      <c r="AM9" s="235"/>
      <c r="AN9" s="173">
        <v>81</v>
      </c>
      <c r="AO9" s="173">
        <v>81</v>
      </c>
      <c r="AP9" s="173">
        <v>77</v>
      </c>
      <c r="AQ9" s="173">
        <v>78</v>
      </c>
      <c r="AR9" s="173">
        <v>81</v>
      </c>
      <c r="AS9" s="173">
        <v>79</v>
      </c>
      <c r="AT9" s="173">
        <v>80</v>
      </c>
      <c r="AU9" s="173">
        <v>80</v>
      </c>
      <c r="AV9" s="173">
        <v>76</v>
      </c>
      <c r="AW9" s="173">
        <v>68</v>
      </c>
      <c r="AX9" s="173">
        <v>68</v>
      </c>
      <c r="AY9" s="173">
        <v>70</v>
      </c>
      <c r="AZ9" s="173">
        <v>67</v>
      </c>
      <c r="BA9" s="173">
        <v>67</v>
      </c>
      <c r="BB9" s="173">
        <v>70</v>
      </c>
      <c r="BC9" s="173">
        <v>60</v>
      </c>
      <c r="BD9" s="173">
        <v>55</v>
      </c>
      <c r="BE9" s="173">
        <v>48</v>
      </c>
      <c r="BF9" s="173">
        <v>51</v>
      </c>
      <c r="BG9" s="173">
        <v>54</v>
      </c>
      <c r="BH9" s="173">
        <v>66</v>
      </c>
      <c r="BI9" s="173">
        <v>62</v>
      </c>
      <c r="BJ9" s="173">
        <v>61</v>
      </c>
      <c r="BK9" s="173">
        <v>56</v>
      </c>
      <c r="BL9" s="173">
        <v>54</v>
      </c>
      <c r="BM9" s="173">
        <v>52</v>
      </c>
      <c r="BN9" s="173">
        <v>56</v>
      </c>
      <c r="BO9" s="173">
        <v>56</v>
      </c>
      <c r="BP9" s="173">
        <v>55</v>
      </c>
      <c r="BQ9" s="244">
        <v>53</v>
      </c>
      <c r="BR9" s="244">
        <v>146</v>
      </c>
      <c r="BS9" s="240">
        <v>57</v>
      </c>
      <c r="BT9" s="240">
        <v>49</v>
      </c>
      <c r="BU9" s="240">
        <v>45</v>
      </c>
      <c r="BV9" s="244">
        <v>45</v>
      </c>
      <c r="BW9" s="244">
        <v>41</v>
      </c>
      <c r="BX9" s="244">
        <v>43</v>
      </c>
      <c r="BY9" s="244">
        <v>46</v>
      </c>
      <c r="BZ9" s="244">
        <v>45</v>
      </c>
      <c r="CA9" s="244">
        <v>44</v>
      </c>
      <c r="CB9" s="244">
        <v>43</v>
      </c>
      <c r="CC9" s="244">
        <v>48</v>
      </c>
      <c r="CD9" s="244">
        <v>51</v>
      </c>
      <c r="CE9" s="244">
        <v>52</v>
      </c>
      <c r="CF9" s="244">
        <v>0</v>
      </c>
      <c r="CG9" s="244">
        <v>0</v>
      </c>
      <c r="CH9" s="244">
        <v>0</v>
      </c>
      <c r="CI9" s="244">
        <v>0</v>
      </c>
      <c r="CJ9" s="244">
        <v>0</v>
      </c>
      <c r="CK9" s="244">
        <v>0</v>
      </c>
      <c r="CL9" s="244">
        <v>0</v>
      </c>
      <c r="CM9" s="244">
        <v>0</v>
      </c>
      <c r="CN9" s="244">
        <v>0</v>
      </c>
      <c r="CO9" s="244">
        <v>0</v>
      </c>
      <c r="CP9" s="244">
        <v>0</v>
      </c>
      <c r="CQ9" s="244">
        <v>0</v>
      </c>
      <c r="CR9" s="323">
        <v>0</v>
      </c>
      <c r="CS9" s="244">
        <v>0</v>
      </c>
      <c r="CT9" s="244">
        <v>0</v>
      </c>
      <c r="CU9" s="244">
        <v>0</v>
      </c>
      <c r="CV9" s="244">
        <v>0</v>
      </c>
    </row>
    <row r="10" spans="1:100" s="14" customFormat="1" ht="13.15" customHeight="1" x14ac:dyDescent="0.2">
      <c r="A10" s="22"/>
      <c r="B10" s="15"/>
      <c r="C10" s="66" t="s">
        <v>18</v>
      </c>
      <c r="D10" s="244">
        <v>0</v>
      </c>
      <c r="E10" s="150">
        <v>1435.59</v>
      </c>
      <c r="F10" s="152">
        <f>+E10-G10</f>
        <v>1314.31</v>
      </c>
      <c r="G10" s="152">
        <v>121.28</v>
      </c>
      <c r="H10" s="14" t="str">
        <f>+"Total:"&amp;TEXT(E10/I10-1,"0.00%")&amp;"/ EE:"&amp;TEXT(G10/J10-1,"0.00%")</f>
        <v>Total:18.99%/ EE:0.00%</v>
      </c>
      <c r="I10" s="27">
        <f>+[2]Alvarado!E10</f>
        <v>1206.5</v>
      </c>
      <c r="J10" s="27">
        <f>+[2]Alvarado!G10</f>
        <v>121.28</v>
      </c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173">
        <v>12</v>
      </c>
      <c r="AO10" s="173">
        <v>11</v>
      </c>
      <c r="AP10" s="173">
        <v>11</v>
      </c>
      <c r="AQ10" s="173">
        <v>11</v>
      </c>
      <c r="AR10" s="173">
        <v>10</v>
      </c>
      <c r="AS10" s="173">
        <v>12</v>
      </c>
      <c r="AT10" s="173">
        <v>12</v>
      </c>
      <c r="AU10" s="173">
        <v>12</v>
      </c>
      <c r="AV10" s="173">
        <v>12</v>
      </c>
      <c r="AW10" s="173">
        <v>12</v>
      </c>
      <c r="AX10" s="173">
        <v>12</v>
      </c>
      <c r="AY10" s="173">
        <v>12</v>
      </c>
      <c r="AZ10" s="173">
        <v>14</v>
      </c>
      <c r="BA10" s="173">
        <v>14</v>
      </c>
      <c r="BB10" s="173">
        <v>13</v>
      </c>
      <c r="BC10" s="173">
        <v>13</v>
      </c>
      <c r="BD10" s="173">
        <v>13</v>
      </c>
      <c r="BE10" s="173">
        <v>12</v>
      </c>
      <c r="BF10" s="173">
        <v>12</v>
      </c>
      <c r="BG10" s="173">
        <v>12</v>
      </c>
      <c r="BH10" s="173">
        <v>12</v>
      </c>
      <c r="BI10" s="173">
        <v>11</v>
      </c>
      <c r="BJ10" s="173">
        <v>12</v>
      </c>
      <c r="BK10" s="173">
        <v>12</v>
      </c>
      <c r="BL10" s="173">
        <v>12</v>
      </c>
      <c r="BM10" s="173">
        <v>11</v>
      </c>
      <c r="BN10" s="173">
        <v>11</v>
      </c>
      <c r="BO10" s="173">
        <v>10</v>
      </c>
      <c r="BP10" s="173">
        <v>8</v>
      </c>
      <c r="BQ10" s="244">
        <v>8</v>
      </c>
      <c r="BR10" s="244">
        <v>36</v>
      </c>
      <c r="BS10" s="240">
        <v>7</v>
      </c>
      <c r="BT10" s="240">
        <v>8</v>
      </c>
      <c r="BU10" s="240">
        <v>8</v>
      </c>
      <c r="BV10" s="244">
        <v>8</v>
      </c>
      <c r="BW10" s="244">
        <v>8</v>
      </c>
      <c r="BX10" s="244">
        <v>8</v>
      </c>
      <c r="BY10" s="244">
        <v>8</v>
      </c>
      <c r="BZ10" s="244">
        <v>8</v>
      </c>
      <c r="CA10" s="244">
        <v>7</v>
      </c>
      <c r="CB10" s="244">
        <v>6</v>
      </c>
      <c r="CC10" s="244">
        <v>6</v>
      </c>
      <c r="CD10" s="244">
        <v>5</v>
      </c>
      <c r="CE10" s="244">
        <v>5</v>
      </c>
      <c r="CF10" s="244">
        <v>0</v>
      </c>
      <c r="CG10" s="244">
        <v>0</v>
      </c>
      <c r="CH10" s="244">
        <v>0</v>
      </c>
      <c r="CI10" s="244">
        <v>0</v>
      </c>
      <c r="CJ10" s="244">
        <v>0</v>
      </c>
      <c r="CK10" s="244">
        <v>0</v>
      </c>
      <c r="CL10" s="244">
        <v>0</v>
      </c>
      <c r="CM10" s="244">
        <v>0</v>
      </c>
      <c r="CN10" s="244">
        <v>0</v>
      </c>
      <c r="CO10" s="244">
        <v>0</v>
      </c>
      <c r="CP10" s="244">
        <v>0</v>
      </c>
      <c r="CQ10" s="244">
        <v>0</v>
      </c>
      <c r="CR10" s="323">
        <v>0</v>
      </c>
      <c r="CS10" s="244">
        <v>0</v>
      </c>
      <c r="CT10" s="244">
        <v>0</v>
      </c>
      <c r="CU10" s="244">
        <v>0</v>
      </c>
      <c r="CV10" s="244">
        <v>0</v>
      </c>
    </row>
    <row r="11" spans="1:100" s="14" customFormat="1" ht="13.15" customHeight="1" x14ac:dyDescent="0.2">
      <c r="A11" s="22"/>
      <c r="B11" s="15"/>
      <c r="C11" s="66" t="s">
        <v>19</v>
      </c>
      <c r="D11" s="244">
        <v>0</v>
      </c>
      <c r="E11" s="150">
        <v>1292.03</v>
      </c>
      <c r="F11" s="152">
        <f>+E11-G11</f>
        <v>1192.8</v>
      </c>
      <c r="G11" s="152">
        <v>99.23</v>
      </c>
      <c r="H11" s="14" t="str">
        <f>+"Total:"&amp;TEXT(E11/I11-1,"0.00%")&amp;"/ EE:"&amp;TEXT(G11/J11-1,"0.00%")</f>
        <v>Total:18.99%/ EE:0.00%</v>
      </c>
      <c r="I11" s="27">
        <f>+[2]Alvarado!E11</f>
        <v>1085.8499999999999</v>
      </c>
      <c r="J11" s="27">
        <f>+[2]Alvarado!G11</f>
        <v>99.23</v>
      </c>
      <c r="K11" s="235"/>
      <c r="L11" s="235"/>
      <c r="M11" s="235"/>
      <c r="N11" s="235"/>
      <c r="O11" s="235"/>
      <c r="P11" s="235"/>
      <c r="Q11" s="235"/>
      <c r="R11" s="235"/>
      <c r="S11" s="235"/>
      <c r="T11" s="235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35"/>
      <c r="AJ11" s="235"/>
      <c r="AK11" s="235"/>
      <c r="AL11" s="235"/>
      <c r="AM11" s="235"/>
      <c r="AN11" s="173">
        <v>19</v>
      </c>
      <c r="AO11" s="173">
        <v>18</v>
      </c>
      <c r="AP11" s="173">
        <v>17</v>
      </c>
      <c r="AQ11" s="173">
        <v>19</v>
      </c>
      <c r="AR11" s="173">
        <v>19</v>
      </c>
      <c r="AS11" s="173">
        <v>19</v>
      </c>
      <c r="AT11" s="173">
        <v>19</v>
      </c>
      <c r="AU11" s="173">
        <v>17</v>
      </c>
      <c r="AV11" s="173">
        <v>19</v>
      </c>
      <c r="AW11" s="173">
        <v>20</v>
      </c>
      <c r="AX11" s="173">
        <v>19</v>
      </c>
      <c r="AY11" s="173">
        <v>19</v>
      </c>
      <c r="AZ11" s="173">
        <v>19</v>
      </c>
      <c r="BA11" s="173">
        <v>17</v>
      </c>
      <c r="BB11" s="173">
        <v>18</v>
      </c>
      <c r="BC11" s="173">
        <v>17</v>
      </c>
      <c r="BD11" s="173">
        <v>16</v>
      </c>
      <c r="BE11" s="173">
        <v>13</v>
      </c>
      <c r="BF11" s="173">
        <v>13</v>
      </c>
      <c r="BG11" s="173">
        <v>12</v>
      </c>
      <c r="BH11" s="173">
        <v>12</v>
      </c>
      <c r="BI11" s="173">
        <v>11</v>
      </c>
      <c r="BJ11" s="173">
        <v>11</v>
      </c>
      <c r="BK11" s="173">
        <v>11</v>
      </c>
      <c r="BL11" s="173">
        <v>11</v>
      </c>
      <c r="BM11" s="173">
        <v>11</v>
      </c>
      <c r="BN11" s="173">
        <v>11</v>
      </c>
      <c r="BO11" s="173">
        <v>9</v>
      </c>
      <c r="BP11" s="173">
        <v>9</v>
      </c>
      <c r="BQ11" s="244">
        <v>9</v>
      </c>
      <c r="BR11" s="244">
        <v>39</v>
      </c>
      <c r="BS11" s="240">
        <v>9</v>
      </c>
      <c r="BT11" s="240">
        <v>6</v>
      </c>
      <c r="BU11" s="240">
        <v>6</v>
      </c>
      <c r="BV11" s="244">
        <v>6</v>
      </c>
      <c r="BW11" s="244">
        <v>6</v>
      </c>
      <c r="BX11" s="244">
        <v>6</v>
      </c>
      <c r="BY11" s="244">
        <v>5</v>
      </c>
      <c r="BZ11" s="244">
        <v>6</v>
      </c>
      <c r="CA11" s="244">
        <v>6</v>
      </c>
      <c r="CB11" s="244">
        <v>6</v>
      </c>
      <c r="CC11" s="244">
        <v>6</v>
      </c>
      <c r="CD11" s="244">
        <v>6</v>
      </c>
      <c r="CE11" s="244">
        <v>5</v>
      </c>
      <c r="CF11" s="244">
        <v>0</v>
      </c>
      <c r="CG11" s="244">
        <v>0</v>
      </c>
      <c r="CH11" s="244">
        <v>0</v>
      </c>
      <c r="CI11" s="244">
        <v>0</v>
      </c>
      <c r="CJ11" s="244">
        <v>0</v>
      </c>
      <c r="CK11" s="244">
        <v>0</v>
      </c>
      <c r="CL11" s="244">
        <v>0</v>
      </c>
      <c r="CM11" s="244">
        <v>0</v>
      </c>
      <c r="CN11" s="244">
        <v>0</v>
      </c>
      <c r="CO11" s="244">
        <v>0</v>
      </c>
      <c r="CP11" s="244">
        <v>0</v>
      </c>
      <c r="CQ11" s="244">
        <v>0</v>
      </c>
      <c r="CR11" s="323">
        <v>0</v>
      </c>
      <c r="CS11" s="244">
        <v>0</v>
      </c>
      <c r="CT11" s="244">
        <v>0</v>
      </c>
      <c r="CU11" s="244">
        <v>0</v>
      </c>
      <c r="CV11" s="244">
        <v>0</v>
      </c>
    </row>
    <row r="12" spans="1:100" s="14" customFormat="1" ht="13.15" customHeight="1" x14ac:dyDescent="0.2">
      <c r="A12" s="22"/>
      <c r="B12" s="15"/>
      <c r="C12" s="66" t="s">
        <v>12</v>
      </c>
      <c r="D12" s="245">
        <v>0</v>
      </c>
      <c r="E12" s="151">
        <v>2153.4</v>
      </c>
      <c r="F12" s="153">
        <f>+E12-G12</f>
        <v>1905.3300000000002</v>
      </c>
      <c r="G12" s="153">
        <v>248.07</v>
      </c>
      <c r="H12" s="14" t="str">
        <f>+"Total:"&amp;TEXT(E12/I12-1,"0.00%")&amp;"/ EE:"&amp;TEXT(G12/J12-1,"0.00%")</f>
        <v>Total:18.99%/ EE:0.00%</v>
      </c>
      <c r="I12" s="27">
        <f>+[2]Alvarado!E12</f>
        <v>1809.76</v>
      </c>
      <c r="J12" s="27">
        <f>+[2]Alvarado!G12</f>
        <v>248.07</v>
      </c>
      <c r="K12" s="236"/>
      <c r="L12" s="236"/>
      <c r="M12" s="236"/>
      <c r="N12" s="236"/>
      <c r="O12" s="236"/>
      <c r="P12" s="236"/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236"/>
      <c r="AH12" s="236"/>
      <c r="AI12" s="236"/>
      <c r="AJ12" s="236"/>
      <c r="AK12" s="236"/>
      <c r="AL12" s="236"/>
      <c r="AM12" s="236"/>
      <c r="AN12" s="174">
        <v>15</v>
      </c>
      <c r="AO12" s="174">
        <v>15</v>
      </c>
      <c r="AP12" s="174">
        <v>15</v>
      </c>
      <c r="AQ12" s="174">
        <v>15</v>
      </c>
      <c r="AR12" s="174">
        <v>15</v>
      </c>
      <c r="AS12" s="174">
        <v>13</v>
      </c>
      <c r="AT12" s="174">
        <v>12</v>
      </c>
      <c r="AU12" s="174">
        <v>12</v>
      </c>
      <c r="AV12" s="174">
        <v>13</v>
      </c>
      <c r="AW12" s="174">
        <v>14</v>
      </c>
      <c r="AX12" s="174">
        <v>14</v>
      </c>
      <c r="AY12" s="174">
        <v>13</v>
      </c>
      <c r="AZ12" s="174">
        <v>12</v>
      </c>
      <c r="BA12" s="174">
        <v>13</v>
      </c>
      <c r="BB12" s="174">
        <v>14</v>
      </c>
      <c r="BC12" s="174">
        <v>15</v>
      </c>
      <c r="BD12" s="174">
        <v>15</v>
      </c>
      <c r="BE12" s="174">
        <v>15</v>
      </c>
      <c r="BF12" s="174">
        <v>14</v>
      </c>
      <c r="BG12" s="174">
        <v>13</v>
      </c>
      <c r="BH12" s="174">
        <v>14</v>
      </c>
      <c r="BI12" s="174">
        <v>14</v>
      </c>
      <c r="BJ12" s="174">
        <v>14</v>
      </c>
      <c r="BK12" s="174">
        <v>14</v>
      </c>
      <c r="BL12" s="174">
        <v>13</v>
      </c>
      <c r="BM12" s="174">
        <v>13</v>
      </c>
      <c r="BN12" s="174">
        <v>13</v>
      </c>
      <c r="BO12" s="174">
        <v>13</v>
      </c>
      <c r="BP12" s="174">
        <v>13</v>
      </c>
      <c r="BQ12" s="244">
        <v>12</v>
      </c>
      <c r="BR12" s="245">
        <v>28</v>
      </c>
      <c r="BS12" s="241">
        <v>13</v>
      </c>
      <c r="BT12" s="241">
        <v>14</v>
      </c>
      <c r="BU12" s="241">
        <v>14</v>
      </c>
      <c r="BV12" s="245">
        <v>14</v>
      </c>
      <c r="BW12" s="245">
        <v>13</v>
      </c>
      <c r="BX12" s="245">
        <v>13</v>
      </c>
      <c r="BY12" s="245">
        <v>13</v>
      </c>
      <c r="BZ12" s="245">
        <v>11</v>
      </c>
      <c r="CA12" s="245">
        <v>9</v>
      </c>
      <c r="CB12" s="245">
        <v>10</v>
      </c>
      <c r="CC12" s="245">
        <v>10</v>
      </c>
      <c r="CD12" s="245">
        <v>10</v>
      </c>
      <c r="CE12" s="245">
        <v>10</v>
      </c>
      <c r="CF12" s="245">
        <v>0</v>
      </c>
      <c r="CG12" s="245">
        <v>0</v>
      </c>
      <c r="CH12" s="245">
        <v>0</v>
      </c>
      <c r="CI12" s="245">
        <v>0</v>
      </c>
      <c r="CJ12" s="245">
        <v>0</v>
      </c>
      <c r="CK12" s="245">
        <v>0</v>
      </c>
      <c r="CL12" s="245">
        <v>0</v>
      </c>
      <c r="CM12" s="245">
        <v>0</v>
      </c>
      <c r="CN12" s="245">
        <v>0</v>
      </c>
      <c r="CO12" s="245">
        <v>0</v>
      </c>
      <c r="CP12" s="245">
        <v>0</v>
      </c>
      <c r="CQ12" s="245">
        <v>0</v>
      </c>
      <c r="CR12" s="324">
        <v>0</v>
      </c>
      <c r="CS12" s="245">
        <v>0</v>
      </c>
      <c r="CT12" s="245">
        <v>0</v>
      </c>
      <c r="CU12" s="245">
        <v>0</v>
      </c>
      <c r="CV12" s="245">
        <v>0</v>
      </c>
    </row>
    <row r="13" spans="1:100" s="14" customFormat="1" ht="13.15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J13" s="34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67">
        <f t="shared" ref="AN13:AS13" si="14">SUM(AN9:AN12)</f>
        <v>127</v>
      </c>
      <c r="AO13" s="67">
        <f t="shared" si="14"/>
        <v>125</v>
      </c>
      <c r="AP13" s="67">
        <f t="shared" si="14"/>
        <v>120</v>
      </c>
      <c r="AQ13" s="67">
        <f>SUM(AQ9:AQ12)</f>
        <v>123</v>
      </c>
      <c r="AR13" s="67">
        <f t="shared" si="14"/>
        <v>125</v>
      </c>
      <c r="AS13" s="67">
        <f t="shared" si="14"/>
        <v>123</v>
      </c>
      <c r="AT13" s="67">
        <f t="shared" ref="AT13:AY13" si="15">SUM(AT9:AT12)</f>
        <v>123</v>
      </c>
      <c r="AU13" s="67">
        <f t="shared" si="15"/>
        <v>121</v>
      </c>
      <c r="AV13" s="67">
        <f t="shared" si="15"/>
        <v>120</v>
      </c>
      <c r="AW13" s="67">
        <f t="shared" si="15"/>
        <v>114</v>
      </c>
      <c r="AX13" s="67">
        <f t="shared" si="15"/>
        <v>113</v>
      </c>
      <c r="AY13" s="67">
        <f t="shared" si="15"/>
        <v>114</v>
      </c>
      <c r="AZ13" s="67">
        <f t="shared" ref="AZ13:BE13" si="16">SUM(AZ9:AZ12)</f>
        <v>112</v>
      </c>
      <c r="BA13" s="67">
        <f t="shared" si="16"/>
        <v>111</v>
      </c>
      <c r="BB13" s="67">
        <f t="shared" si="16"/>
        <v>115</v>
      </c>
      <c r="BC13" s="67">
        <f t="shared" si="16"/>
        <v>105</v>
      </c>
      <c r="BD13" s="67">
        <f t="shared" si="16"/>
        <v>99</v>
      </c>
      <c r="BE13" s="67">
        <f t="shared" si="16"/>
        <v>88</v>
      </c>
      <c r="BF13" s="67">
        <f t="shared" ref="BF13:BK13" si="17">SUM(BF9:BF12)</f>
        <v>90</v>
      </c>
      <c r="BG13" s="67">
        <f t="shared" si="17"/>
        <v>91</v>
      </c>
      <c r="BH13" s="67">
        <f t="shared" si="17"/>
        <v>104</v>
      </c>
      <c r="BI13" s="67">
        <f t="shared" si="17"/>
        <v>98</v>
      </c>
      <c r="BJ13" s="67">
        <f t="shared" si="17"/>
        <v>98</v>
      </c>
      <c r="BK13" s="67">
        <f t="shared" si="17"/>
        <v>93</v>
      </c>
      <c r="BL13" s="67">
        <f t="shared" ref="BL13:BQ13" si="18">SUM(BL9:BL12)</f>
        <v>90</v>
      </c>
      <c r="BM13" s="67">
        <f t="shared" si="18"/>
        <v>87</v>
      </c>
      <c r="BN13" s="67">
        <f t="shared" si="18"/>
        <v>91</v>
      </c>
      <c r="BO13" s="67">
        <f t="shared" si="18"/>
        <v>88</v>
      </c>
      <c r="BP13" s="67">
        <f t="shared" si="18"/>
        <v>85</v>
      </c>
      <c r="BQ13" s="67">
        <f t="shared" si="18"/>
        <v>82</v>
      </c>
      <c r="BR13" s="67">
        <f t="shared" ref="BR13:BW13" si="19">SUM(BR9:BR12)</f>
        <v>249</v>
      </c>
      <c r="BS13" s="94">
        <f t="shared" si="19"/>
        <v>86</v>
      </c>
      <c r="BT13" s="94">
        <f t="shared" si="19"/>
        <v>77</v>
      </c>
      <c r="BU13" s="94">
        <f t="shared" si="19"/>
        <v>73</v>
      </c>
      <c r="BV13" s="67">
        <f t="shared" si="19"/>
        <v>73</v>
      </c>
      <c r="BW13" s="67">
        <f t="shared" si="19"/>
        <v>68</v>
      </c>
      <c r="BX13" s="67">
        <f t="shared" ref="BX13:CC13" si="20">SUM(BX9:BX12)</f>
        <v>70</v>
      </c>
      <c r="BY13" s="67">
        <f t="shared" si="20"/>
        <v>72</v>
      </c>
      <c r="BZ13" s="67">
        <f t="shared" si="20"/>
        <v>70</v>
      </c>
      <c r="CA13" s="67">
        <f t="shared" si="20"/>
        <v>66</v>
      </c>
      <c r="CB13" s="67">
        <f t="shared" si="20"/>
        <v>65</v>
      </c>
      <c r="CC13" s="67">
        <f t="shared" si="20"/>
        <v>70</v>
      </c>
      <c r="CD13" s="67">
        <f t="shared" ref="CD13:CI13" si="21">SUM(CD9:CD12)</f>
        <v>72</v>
      </c>
      <c r="CE13" s="67">
        <f t="shared" si="21"/>
        <v>72</v>
      </c>
      <c r="CF13" s="67">
        <f t="shared" si="21"/>
        <v>0</v>
      </c>
      <c r="CG13" s="67">
        <f t="shared" si="21"/>
        <v>0</v>
      </c>
      <c r="CH13" s="67">
        <f t="shared" si="21"/>
        <v>0</v>
      </c>
      <c r="CI13" s="67">
        <f t="shared" si="21"/>
        <v>0</v>
      </c>
      <c r="CJ13" s="67">
        <f t="shared" ref="CJ13:CO13" si="22">SUM(CJ9:CJ12)</f>
        <v>0</v>
      </c>
      <c r="CK13" s="67">
        <f t="shared" si="22"/>
        <v>0</v>
      </c>
      <c r="CL13" s="67">
        <f t="shared" si="22"/>
        <v>0</v>
      </c>
      <c r="CM13" s="67">
        <f t="shared" si="22"/>
        <v>0</v>
      </c>
      <c r="CN13" s="67">
        <f t="shared" si="22"/>
        <v>0</v>
      </c>
      <c r="CO13" s="67">
        <f t="shared" si="22"/>
        <v>0</v>
      </c>
      <c r="CP13" s="67">
        <f>SUM(CP9:CP12)</f>
        <v>0</v>
      </c>
      <c r="CQ13" s="67">
        <f>SUM(CQ9:CQ12)</f>
        <v>0</v>
      </c>
      <c r="CR13" s="94">
        <v>0</v>
      </c>
      <c r="CS13" s="67">
        <f>SUM(CS9:CS12)</f>
        <v>0</v>
      </c>
      <c r="CT13" s="67">
        <f>SUM(CT9:CT12)</f>
        <v>0</v>
      </c>
      <c r="CU13" s="67">
        <f>SUM(CU9:CU12)</f>
        <v>0</v>
      </c>
      <c r="CV13" s="67">
        <f>SUM(CV9:CV12)</f>
        <v>0</v>
      </c>
    </row>
    <row r="14" spans="1:100" s="14" customForma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</row>
    <row r="15" spans="1:100" s="14" customFormat="1" hidden="1" x14ac:dyDescent="0.2">
      <c r="A15" s="197" t="s">
        <v>140</v>
      </c>
      <c r="B15" s="198" t="str">
        <f>B3</f>
        <v>1/1/25 - 12/31/25</v>
      </c>
      <c r="C15" s="199" t="s">
        <v>11</v>
      </c>
      <c r="D15" s="200">
        <v>0</v>
      </c>
      <c r="E15" s="201">
        <v>809.19</v>
      </c>
      <c r="F15" s="202">
        <v>656.33</v>
      </c>
      <c r="G15" s="214">
        <f>E15-F15</f>
        <v>152.86000000000001</v>
      </c>
      <c r="H15" s="274"/>
      <c r="I15" s="274"/>
      <c r="J15" s="274"/>
      <c r="K15" s="165">
        <v>36</v>
      </c>
      <c r="L15" s="165">
        <v>37</v>
      </c>
      <c r="M15" s="165">
        <v>38</v>
      </c>
      <c r="N15" s="165">
        <v>39</v>
      </c>
      <c r="O15" s="165">
        <v>39</v>
      </c>
      <c r="P15" s="165">
        <v>41</v>
      </c>
      <c r="Q15" s="165">
        <v>41</v>
      </c>
      <c r="R15" s="165">
        <v>40</v>
      </c>
      <c r="S15" s="165">
        <v>44</v>
      </c>
      <c r="T15" s="165">
        <v>42</v>
      </c>
      <c r="U15" s="165">
        <v>38</v>
      </c>
      <c r="V15" s="165">
        <v>38</v>
      </c>
      <c r="W15" s="165">
        <v>37</v>
      </c>
      <c r="X15" s="165">
        <v>37</v>
      </c>
      <c r="Y15" s="165">
        <v>37</v>
      </c>
      <c r="Z15" s="165">
        <v>36</v>
      </c>
      <c r="AA15" s="165">
        <v>36</v>
      </c>
      <c r="AB15" s="165">
        <v>32</v>
      </c>
      <c r="AC15" s="165">
        <v>35</v>
      </c>
      <c r="AD15" s="165">
        <v>35</v>
      </c>
      <c r="AE15" s="165">
        <v>36</v>
      </c>
      <c r="AF15" s="165">
        <v>36</v>
      </c>
      <c r="AG15" s="165">
        <v>37</v>
      </c>
      <c r="AH15" s="165">
        <v>37</v>
      </c>
      <c r="AI15" s="200">
        <v>0</v>
      </c>
      <c r="AJ15" s="200">
        <v>0</v>
      </c>
      <c r="AK15" s="200">
        <v>0</v>
      </c>
      <c r="AL15" s="200">
        <v>0</v>
      </c>
      <c r="AM15" s="200">
        <v>0</v>
      </c>
      <c r="AN15" s="200">
        <v>0</v>
      </c>
      <c r="AO15" s="200">
        <v>0</v>
      </c>
      <c r="AP15" s="200">
        <v>0</v>
      </c>
      <c r="AQ15" s="200">
        <v>0</v>
      </c>
      <c r="AR15" s="200">
        <v>0</v>
      </c>
      <c r="AS15" s="200">
        <v>0</v>
      </c>
      <c r="AT15" s="200">
        <v>0</v>
      </c>
      <c r="AU15" s="200">
        <v>0</v>
      </c>
      <c r="AV15" s="200">
        <v>0</v>
      </c>
      <c r="AW15" s="200">
        <v>0</v>
      </c>
      <c r="AX15" s="200">
        <v>0</v>
      </c>
      <c r="AY15" s="200">
        <v>0</v>
      </c>
      <c r="AZ15" s="200">
        <v>0</v>
      </c>
      <c r="BA15" s="200">
        <v>0</v>
      </c>
      <c r="BB15" s="200">
        <v>0</v>
      </c>
      <c r="BC15" s="200">
        <v>0</v>
      </c>
      <c r="BD15" s="200">
        <v>0</v>
      </c>
      <c r="BE15" s="200">
        <v>0</v>
      </c>
      <c r="BF15" s="200">
        <v>0</v>
      </c>
      <c r="BG15" s="200">
        <v>0</v>
      </c>
      <c r="BH15" s="200">
        <v>0</v>
      </c>
      <c r="BI15" s="200">
        <v>0</v>
      </c>
      <c r="BJ15" s="200">
        <v>0</v>
      </c>
      <c r="BK15" s="200">
        <v>0</v>
      </c>
      <c r="BL15" s="200">
        <v>0</v>
      </c>
      <c r="BM15" s="200">
        <v>0</v>
      </c>
      <c r="BN15" s="200">
        <v>0</v>
      </c>
      <c r="BO15" s="200">
        <v>0</v>
      </c>
      <c r="BP15" s="200">
        <v>0</v>
      </c>
      <c r="BQ15" s="200">
        <v>0</v>
      </c>
      <c r="BR15" s="200">
        <v>0</v>
      </c>
      <c r="BS15" s="251">
        <v>0</v>
      </c>
      <c r="BT15" s="251">
        <v>0</v>
      </c>
      <c r="BU15" s="251">
        <v>0</v>
      </c>
      <c r="BV15" s="200">
        <v>0</v>
      </c>
      <c r="BW15" s="200">
        <v>0</v>
      </c>
      <c r="BX15" s="200">
        <v>0</v>
      </c>
      <c r="BY15" s="200">
        <v>0</v>
      </c>
      <c r="BZ15" s="200">
        <v>0</v>
      </c>
      <c r="CA15" s="200">
        <v>0</v>
      </c>
      <c r="CB15" s="200">
        <v>0</v>
      </c>
      <c r="CC15" s="200">
        <v>0</v>
      </c>
      <c r="CD15" s="200">
        <v>0</v>
      </c>
      <c r="CE15" s="200">
        <v>0</v>
      </c>
      <c r="CF15" s="200">
        <v>0</v>
      </c>
      <c r="CG15" s="200">
        <v>0</v>
      </c>
      <c r="CH15" s="200">
        <v>0</v>
      </c>
      <c r="CI15" s="200">
        <v>0</v>
      </c>
      <c r="CJ15" s="200">
        <v>0</v>
      </c>
      <c r="CK15" s="200">
        <v>0</v>
      </c>
      <c r="CL15" s="200">
        <v>0</v>
      </c>
      <c r="CM15" s="200">
        <v>0</v>
      </c>
      <c r="CN15" s="200">
        <v>0</v>
      </c>
      <c r="CO15" s="200">
        <v>0</v>
      </c>
      <c r="CP15" s="200">
        <v>0</v>
      </c>
      <c r="CQ15" s="200">
        <v>0</v>
      </c>
      <c r="CR15" s="329">
        <v>0</v>
      </c>
      <c r="CS15" s="200">
        <v>0</v>
      </c>
      <c r="CT15" s="200">
        <v>0</v>
      </c>
      <c r="CU15" s="200">
        <v>0</v>
      </c>
      <c r="CV15" s="200">
        <v>0</v>
      </c>
    </row>
    <row r="16" spans="1:100" s="14" customFormat="1" hidden="1" x14ac:dyDescent="0.2">
      <c r="A16" s="203"/>
      <c r="B16" s="198"/>
      <c r="C16" s="199" t="s">
        <v>18</v>
      </c>
      <c r="D16" s="200">
        <v>0</v>
      </c>
      <c r="E16" s="201">
        <v>1618.41</v>
      </c>
      <c r="F16" s="202">
        <v>1120.74</v>
      </c>
      <c r="G16" s="214">
        <f>E16-F16</f>
        <v>497.67000000000007</v>
      </c>
      <c r="H16" s="274"/>
      <c r="I16" s="274"/>
      <c r="J16" s="274"/>
      <c r="K16" s="165">
        <v>6</v>
      </c>
      <c r="L16" s="165">
        <v>6</v>
      </c>
      <c r="M16" s="165">
        <v>6</v>
      </c>
      <c r="N16" s="165">
        <v>6</v>
      </c>
      <c r="O16" s="165">
        <v>6</v>
      </c>
      <c r="P16" s="165">
        <v>6</v>
      </c>
      <c r="Q16" s="165">
        <v>6</v>
      </c>
      <c r="R16" s="165">
        <v>7</v>
      </c>
      <c r="S16" s="165">
        <v>7</v>
      </c>
      <c r="T16" s="165">
        <v>7</v>
      </c>
      <c r="U16" s="165">
        <v>7</v>
      </c>
      <c r="V16" s="165">
        <v>7</v>
      </c>
      <c r="W16" s="165">
        <v>6</v>
      </c>
      <c r="X16" s="165">
        <v>6</v>
      </c>
      <c r="Y16" s="165">
        <v>6</v>
      </c>
      <c r="Z16" s="165">
        <v>6</v>
      </c>
      <c r="AA16" s="165">
        <v>6</v>
      </c>
      <c r="AB16" s="165">
        <v>5</v>
      </c>
      <c r="AC16" s="165">
        <v>5</v>
      </c>
      <c r="AD16" s="165">
        <v>5</v>
      </c>
      <c r="AE16" s="165">
        <v>5</v>
      </c>
      <c r="AF16" s="165">
        <v>5</v>
      </c>
      <c r="AG16" s="165">
        <v>5</v>
      </c>
      <c r="AH16" s="165">
        <v>4</v>
      </c>
      <c r="AI16" s="200">
        <v>0</v>
      </c>
      <c r="AJ16" s="200">
        <v>0</v>
      </c>
      <c r="AK16" s="200">
        <v>0</v>
      </c>
      <c r="AL16" s="200">
        <v>0</v>
      </c>
      <c r="AM16" s="200">
        <v>0</v>
      </c>
      <c r="AN16" s="200">
        <v>0</v>
      </c>
      <c r="AO16" s="200">
        <v>0</v>
      </c>
      <c r="AP16" s="200">
        <v>0</v>
      </c>
      <c r="AQ16" s="200">
        <v>0</v>
      </c>
      <c r="AR16" s="200">
        <v>0</v>
      </c>
      <c r="AS16" s="200">
        <v>0</v>
      </c>
      <c r="AT16" s="200">
        <v>0</v>
      </c>
      <c r="AU16" s="200">
        <v>0</v>
      </c>
      <c r="AV16" s="200">
        <v>0</v>
      </c>
      <c r="AW16" s="200">
        <v>0</v>
      </c>
      <c r="AX16" s="200">
        <v>0</v>
      </c>
      <c r="AY16" s="200">
        <v>0</v>
      </c>
      <c r="AZ16" s="200">
        <v>0</v>
      </c>
      <c r="BA16" s="200">
        <v>0</v>
      </c>
      <c r="BB16" s="200">
        <v>0</v>
      </c>
      <c r="BC16" s="200">
        <v>0</v>
      </c>
      <c r="BD16" s="200">
        <v>0</v>
      </c>
      <c r="BE16" s="200">
        <v>0</v>
      </c>
      <c r="BF16" s="200">
        <v>0</v>
      </c>
      <c r="BG16" s="200">
        <v>0</v>
      </c>
      <c r="BH16" s="200">
        <v>0</v>
      </c>
      <c r="BI16" s="200">
        <v>0</v>
      </c>
      <c r="BJ16" s="200">
        <v>0</v>
      </c>
      <c r="BK16" s="200">
        <v>0</v>
      </c>
      <c r="BL16" s="200">
        <v>0</v>
      </c>
      <c r="BM16" s="200">
        <v>0</v>
      </c>
      <c r="BN16" s="200">
        <v>0</v>
      </c>
      <c r="BO16" s="200">
        <v>0</v>
      </c>
      <c r="BP16" s="200">
        <v>0</v>
      </c>
      <c r="BQ16" s="200">
        <v>0</v>
      </c>
      <c r="BR16" s="200">
        <v>0</v>
      </c>
      <c r="BS16" s="251">
        <v>0</v>
      </c>
      <c r="BT16" s="251">
        <v>0</v>
      </c>
      <c r="BU16" s="251">
        <v>0</v>
      </c>
      <c r="BV16" s="200">
        <v>0</v>
      </c>
      <c r="BW16" s="200">
        <v>0</v>
      </c>
      <c r="BX16" s="200">
        <v>0</v>
      </c>
      <c r="BY16" s="200">
        <v>0</v>
      </c>
      <c r="BZ16" s="200">
        <v>0</v>
      </c>
      <c r="CA16" s="200">
        <v>0</v>
      </c>
      <c r="CB16" s="200">
        <v>0</v>
      </c>
      <c r="CC16" s="200">
        <v>0</v>
      </c>
      <c r="CD16" s="200">
        <v>0</v>
      </c>
      <c r="CE16" s="200">
        <v>0</v>
      </c>
      <c r="CF16" s="200">
        <v>0</v>
      </c>
      <c r="CG16" s="200">
        <v>0</v>
      </c>
      <c r="CH16" s="200">
        <v>0</v>
      </c>
      <c r="CI16" s="200">
        <v>0</v>
      </c>
      <c r="CJ16" s="200">
        <v>0</v>
      </c>
      <c r="CK16" s="200">
        <v>0</v>
      </c>
      <c r="CL16" s="200">
        <v>0</v>
      </c>
      <c r="CM16" s="200">
        <v>0</v>
      </c>
      <c r="CN16" s="200">
        <v>0</v>
      </c>
      <c r="CO16" s="200">
        <v>0</v>
      </c>
      <c r="CP16" s="200">
        <v>0</v>
      </c>
      <c r="CQ16" s="200">
        <v>0</v>
      </c>
      <c r="CR16" s="329">
        <v>0</v>
      </c>
      <c r="CS16" s="200">
        <v>0</v>
      </c>
      <c r="CT16" s="200">
        <v>0</v>
      </c>
      <c r="CU16" s="200">
        <v>0</v>
      </c>
      <c r="CV16" s="200">
        <v>0</v>
      </c>
    </row>
    <row r="17" spans="1:100" s="14" customFormat="1" hidden="1" x14ac:dyDescent="0.2">
      <c r="A17" s="203"/>
      <c r="B17" s="198"/>
      <c r="C17" s="199" t="s">
        <v>19</v>
      </c>
      <c r="D17" s="200">
        <v>0</v>
      </c>
      <c r="E17" s="201">
        <v>1456.55</v>
      </c>
      <c r="F17" s="202">
        <v>1143.22</v>
      </c>
      <c r="G17" s="202">
        <f>E17-F17</f>
        <v>313.32999999999993</v>
      </c>
      <c r="H17" s="258"/>
      <c r="I17" s="258"/>
      <c r="J17" s="258"/>
      <c r="K17" s="165">
        <v>8</v>
      </c>
      <c r="L17" s="165">
        <v>6</v>
      </c>
      <c r="M17" s="165">
        <v>5</v>
      </c>
      <c r="N17" s="165">
        <v>6</v>
      </c>
      <c r="O17" s="165">
        <v>6</v>
      </c>
      <c r="P17" s="165">
        <v>6</v>
      </c>
      <c r="Q17" s="165">
        <v>6</v>
      </c>
      <c r="R17" s="165">
        <v>6</v>
      </c>
      <c r="S17" s="165">
        <v>6</v>
      </c>
      <c r="T17" s="165">
        <v>4</v>
      </c>
      <c r="U17" s="165">
        <v>4</v>
      </c>
      <c r="V17" s="165">
        <v>4</v>
      </c>
      <c r="W17" s="165">
        <v>4</v>
      </c>
      <c r="X17" s="165">
        <v>4</v>
      </c>
      <c r="Y17" s="165">
        <v>5</v>
      </c>
      <c r="Z17" s="165">
        <v>6</v>
      </c>
      <c r="AA17" s="165">
        <v>6</v>
      </c>
      <c r="AB17" s="165">
        <v>6</v>
      </c>
      <c r="AC17" s="165">
        <v>6</v>
      </c>
      <c r="AD17" s="165">
        <v>6</v>
      </c>
      <c r="AE17" s="165">
        <v>7</v>
      </c>
      <c r="AF17" s="165">
        <v>7</v>
      </c>
      <c r="AG17" s="165">
        <v>8</v>
      </c>
      <c r="AH17" s="165">
        <v>8</v>
      </c>
      <c r="AI17" s="200">
        <v>0</v>
      </c>
      <c r="AJ17" s="200">
        <v>0</v>
      </c>
      <c r="AK17" s="200">
        <v>0</v>
      </c>
      <c r="AL17" s="200">
        <v>0</v>
      </c>
      <c r="AM17" s="200">
        <v>0</v>
      </c>
      <c r="AN17" s="200">
        <v>0</v>
      </c>
      <c r="AO17" s="200">
        <v>0</v>
      </c>
      <c r="AP17" s="200">
        <v>0</v>
      </c>
      <c r="AQ17" s="200">
        <v>0</v>
      </c>
      <c r="AR17" s="200">
        <v>0</v>
      </c>
      <c r="AS17" s="200">
        <v>0</v>
      </c>
      <c r="AT17" s="200">
        <v>0</v>
      </c>
      <c r="AU17" s="200">
        <v>0</v>
      </c>
      <c r="AV17" s="200">
        <v>0</v>
      </c>
      <c r="AW17" s="200">
        <v>0</v>
      </c>
      <c r="AX17" s="200">
        <v>0</v>
      </c>
      <c r="AY17" s="200">
        <v>0</v>
      </c>
      <c r="AZ17" s="200">
        <v>0</v>
      </c>
      <c r="BA17" s="200">
        <v>0</v>
      </c>
      <c r="BB17" s="200">
        <v>0</v>
      </c>
      <c r="BC17" s="200">
        <v>0</v>
      </c>
      <c r="BD17" s="200">
        <v>0</v>
      </c>
      <c r="BE17" s="200">
        <v>0</v>
      </c>
      <c r="BF17" s="200">
        <v>0</v>
      </c>
      <c r="BG17" s="200">
        <v>0</v>
      </c>
      <c r="BH17" s="200">
        <v>0</v>
      </c>
      <c r="BI17" s="200">
        <v>0</v>
      </c>
      <c r="BJ17" s="200">
        <v>0</v>
      </c>
      <c r="BK17" s="200">
        <v>0</v>
      </c>
      <c r="BL17" s="200">
        <v>0</v>
      </c>
      <c r="BM17" s="200">
        <v>0</v>
      </c>
      <c r="BN17" s="200">
        <v>0</v>
      </c>
      <c r="BO17" s="200">
        <v>0</v>
      </c>
      <c r="BP17" s="200">
        <v>0</v>
      </c>
      <c r="BQ17" s="200">
        <v>0</v>
      </c>
      <c r="BR17" s="200">
        <v>0</v>
      </c>
      <c r="BS17" s="251">
        <v>0</v>
      </c>
      <c r="BT17" s="251">
        <v>0</v>
      </c>
      <c r="BU17" s="251">
        <v>0</v>
      </c>
      <c r="BV17" s="200">
        <v>0</v>
      </c>
      <c r="BW17" s="200">
        <v>0</v>
      </c>
      <c r="BX17" s="200">
        <v>0</v>
      </c>
      <c r="BY17" s="200">
        <v>0</v>
      </c>
      <c r="BZ17" s="200">
        <v>0</v>
      </c>
      <c r="CA17" s="200">
        <v>0</v>
      </c>
      <c r="CB17" s="200">
        <v>0</v>
      </c>
      <c r="CC17" s="200">
        <v>0</v>
      </c>
      <c r="CD17" s="200">
        <v>0</v>
      </c>
      <c r="CE17" s="200">
        <v>0</v>
      </c>
      <c r="CF17" s="200">
        <v>0</v>
      </c>
      <c r="CG17" s="200">
        <v>0</v>
      </c>
      <c r="CH17" s="200">
        <v>0</v>
      </c>
      <c r="CI17" s="200">
        <v>0</v>
      </c>
      <c r="CJ17" s="200">
        <v>0</v>
      </c>
      <c r="CK17" s="200">
        <v>0</v>
      </c>
      <c r="CL17" s="200">
        <v>0</v>
      </c>
      <c r="CM17" s="200">
        <v>0</v>
      </c>
      <c r="CN17" s="200">
        <v>0</v>
      </c>
      <c r="CO17" s="200">
        <v>0</v>
      </c>
      <c r="CP17" s="200">
        <v>0</v>
      </c>
      <c r="CQ17" s="200">
        <v>0</v>
      </c>
      <c r="CR17" s="329">
        <v>0</v>
      </c>
      <c r="CS17" s="200">
        <v>0</v>
      </c>
      <c r="CT17" s="200">
        <v>0</v>
      </c>
      <c r="CU17" s="200">
        <v>0</v>
      </c>
      <c r="CV17" s="200">
        <v>0</v>
      </c>
    </row>
    <row r="18" spans="1:100" s="14" customFormat="1" hidden="1" x14ac:dyDescent="0.2">
      <c r="A18" s="203"/>
      <c r="B18" s="198"/>
      <c r="C18" s="199" t="s">
        <v>12</v>
      </c>
      <c r="D18" s="204">
        <v>0</v>
      </c>
      <c r="E18" s="205">
        <v>2427.5500000000002</v>
      </c>
      <c r="F18" s="206">
        <v>1717.56</v>
      </c>
      <c r="G18" s="206">
        <f>E18-F18</f>
        <v>709.99000000000024</v>
      </c>
      <c r="H18" s="259"/>
      <c r="I18" s="259"/>
      <c r="J18" s="259"/>
      <c r="K18" s="166">
        <v>5</v>
      </c>
      <c r="L18" s="166">
        <v>5</v>
      </c>
      <c r="M18" s="166">
        <v>5</v>
      </c>
      <c r="N18" s="166">
        <v>6</v>
      </c>
      <c r="O18" s="166">
        <v>6</v>
      </c>
      <c r="P18" s="166">
        <v>6</v>
      </c>
      <c r="Q18" s="166">
        <v>6</v>
      </c>
      <c r="R18" s="166">
        <v>5</v>
      </c>
      <c r="S18" s="166">
        <v>5</v>
      </c>
      <c r="T18" s="166">
        <v>6</v>
      </c>
      <c r="U18" s="166">
        <v>6</v>
      </c>
      <c r="V18" s="166">
        <v>6</v>
      </c>
      <c r="W18" s="166">
        <v>8</v>
      </c>
      <c r="X18" s="166">
        <v>7</v>
      </c>
      <c r="Y18" s="166">
        <v>7</v>
      </c>
      <c r="Z18" s="166">
        <v>7</v>
      </c>
      <c r="AA18" s="166">
        <v>8</v>
      </c>
      <c r="AB18" s="166">
        <v>8</v>
      </c>
      <c r="AC18" s="166">
        <v>8</v>
      </c>
      <c r="AD18" s="166">
        <v>8</v>
      </c>
      <c r="AE18" s="166">
        <v>7</v>
      </c>
      <c r="AF18" s="166">
        <v>7</v>
      </c>
      <c r="AG18" s="166">
        <v>7</v>
      </c>
      <c r="AH18" s="166">
        <v>7</v>
      </c>
      <c r="AI18" s="204">
        <v>0</v>
      </c>
      <c r="AJ18" s="204">
        <v>0</v>
      </c>
      <c r="AK18" s="204">
        <v>0</v>
      </c>
      <c r="AL18" s="204">
        <v>0</v>
      </c>
      <c r="AM18" s="204">
        <v>0</v>
      </c>
      <c r="AN18" s="204">
        <v>0</v>
      </c>
      <c r="AO18" s="204">
        <v>0</v>
      </c>
      <c r="AP18" s="204">
        <v>0</v>
      </c>
      <c r="AQ18" s="204">
        <v>0</v>
      </c>
      <c r="AR18" s="204">
        <v>0</v>
      </c>
      <c r="AS18" s="204">
        <v>0</v>
      </c>
      <c r="AT18" s="204">
        <v>0</v>
      </c>
      <c r="AU18" s="204">
        <v>0</v>
      </c>
      <c r="AV18" s="204">
        <v>0</v>
      </c>
      <c r="AW18" s="204">
        <v>0</v>
      </c>
      <c r="AX18" s="204">
        <v>0</v>
      </c>
      <c r="AY18" s="204">
        <v>0</v>
      </c>
      <c r="AZ18" s="204">
        <v>0</v>
      </c>
      <c r="BA18" s="204">
        <v>0</v>
      </c>
      <c r="BB18" s="204">
        <v>0</v>
      </c>
      <c r="BC18" s="204">
        <v>0</v>
      </c>
      <c r="BD18" s="204">
        <v>0</v>
      </c>
      <c r="BE18" s="204">
        <v>0</v>
      </c>
      <c r="BF18" s="204">
        <v>0</v>
      </c>
      <c r="BG18" s="204">
        <v>0</v>
      </c>
      <c r="BH18" s="204">
        <v>0</v>
      </c>
      <c r="BI18" s="204">
        <v>0</v>
      </c>
      <c r="BJ18" s="204">
        <v>0</v>
      </c>
      <c r="BK18" s="204">
        <v>0</v>
      </c>
      <c r="BL18" s="204">
        <v>0</v>
      </c>
      <c r="BM18" s="204">
        <v>0</v>
      </c>
      <c r="BN18" s="204">
        <v>0</v>
      </c>
      <c r="BO18" s="204">
        <v>0</v>
      </c>
      <c r="BP18" s="204">
        <v>0</v>
      </c>
      <c r="BQ18" s="204">
        <v>0</v>
      </c>
      <c r="BR18" s="204">
        <v>0</v>
      </c>
      <c r="BS18" s="252">
        <v>0</v>
      </c>
      <c r="BT18" s="252">
        <v>0</v>
      </c>
      <c r="BU18" s="252">
        <v>0</v>
      </c>
      <c r="BV18" s="204">
        <v>0</v>
      </c>
      <c r="BW18" s="204">
        <v>0</v>
      </c>
      <c r="BX18" s="204">
        <v>0</v>
      </c>
      <c r="BY18" s="204">
        <v>0</v>
      </c>
      <c r="BZ18" s="204">
        <v>0</v>
      </c>
      <c r="CA18" s="204">
        <v>0</v>
      </c>
      <c r="CB18" s="204">
        <v>0</v>
      </c>
      <c r="CC18" s="204">
        <v>0</v>
      </c>
      <c r="CD18" s="204">
        <v>0</v>
      </c>
      <c r="CE18" s="204">
        <v>0</v>
      </c>
      <c r="CF18" s="204">
        <v>0</v>
      </c>
      <c r="CG18" s="204">
        <v>0</v>
      </c>
      <c r="CH18" s="204">
        <v>0</v>
      </c>
      <c r="CI18" s="204">
        <v>0</v>
      </c>
      <c r="CJ18" s="204">
        <v>0</v>
      </c>
      <c r="CK18" s="204">
        <v>0</v>
      </c>
      <c r="CL18" s="204">
        <v>0</v>
      </c>
      <c r="CM18" s="204">
        <v>0</v>
      </c>
      <c r="CN18" s="204">
        <v>0</v>
      </c>
      <c r="CO18" s="204">
        <v>0</v>
      </c>
      <c r="CP18" s="204">
        <v>0</v>
      </c>
      <c r="CQ18" s="204">
        <v>0</v>
      </c>
      <c r="CR18" s="330">
        <v>0</v>
      </c>
      <c r="CS18" s="204">
        <v>0</v>
      </c>
      <c r="CT18" s="204">
        <v>0</v>
      </c>
      <c r="CU18" s="204">
        <v>0</v>
      </c>
      <c r="CV18" s="204">
        <v>0</v>
      </c>
    </row>
    <row r="19" spans="1:100" s="14" customFormat="1" hidden="1" x14ac:dyDescent="0.25">
      <c r="A19" s="207"/>
      <c r="B19" s="198"/>
      <c r="C19" s="208" t="s">
        <v>7</v>
      </c>
      <c r="D19" s="209">
        <f>SUM(D15:D18)</f>
        <v>0</v>
      </c>
      <c r="E19" s="210">
        <f>SUMPRODUCT(E15:E18,$D15:$D18)</f>
        <v>0</v>
      </c>
      <c r="F19" s="210">
        <f>SUMPRODUCT(F15:F18,$D15:$D18)</f>
        <v>0</v>
      </c>
      <c r="G19" s="210">
        <f>SUMPRODUCT(G15:G18,$D15:$D18)</f>
        <v>0</v>
      </c>
      <c r="H19" s="260"/>
      <c r="I19" s="260"/>
      <c r="J19" s="260"/>
      <c r="K19" s="67">
        <f t="shared" ref="K19:P19" si="23">SUM(K15:K18)</f>
        <v>55</v>
      </c>
      <c r="L19" s="67">
        <f t="shared" si="23"/>
        <v>54</v>
      </c>
      <c r="M19" s="67">
        <f t="shared" si="23"/>
        <v>54</v>
      </c>
      <c r="N19" s="67">
        <f t="shared" si="23"/>
        <v>57</v>
      </c>
      <c r="O19" s="67">
        <f t="shared" si="23"/>
        <v>57</v>
      </c>
      <c r="P19" s="67">
        <f t="shared" si="23"/>
        <v>59</v>
      </c>
      <c r="Q19" s="67">
        <f t="shared" ref="Q19:V19" si="24">SUM(Q15:Q18)</f>
        <v>59</v>
      </c>
      <c r="R19" s="67">
        <f t="shared" si="24"/>
        <v>58</v>
      </c>
      <c r="S19" s="67">
        <f t="shared" si="24"/>
        <v>62</v>
      </c>
      <c r="T19" s="67">
        <f t="shared" si="24"/>
        <v>59</v>
      </c>
      <c r="U19" s="67">
        <f t="shared" si="24"/>
        <v>55</v>
      </c>
      <c r="V19" s="67">
        <f t="shared" si="24"/>
        <v>55</v>
      </c>
      <c r="W19" s="67">
        <f t="shared" ref="W19:AB19" si="25">SUM(W15:W18)</f>
        <v>55</v>
      </c>
      <c r="X19" s="67">
        <f t="shared" si="25"/>
        <v>54</v>
      </c>
      <c r="Y19" s="67">
        <f t="shared" si="25"/>
        <v>55</v>
      </c>
      <c r="Z19" s="67">
        <f t="shared" si="25"/>
        <v>55</v>
      </c>
      <c r="AA19" s="67">
        <f t="shared" si="25"/>
        <v>56</v>
      </c>
      <c r="AB19" s="67">
        <f t="shared" si="25"/>
        <v>51</v>
      </c>
      <c r="AC19" s="67">
        <f t="shared" ref="AC19:AH19" si="26">SUM(AC15:AC18)</f>
        <v>54</v>
      </c>
      <c r="AD19" s="67">
        <f t="shared" si="26"/>
        <v>54</v>
      </c>
      <c r="AE19" s="67">
        <f t="shared" si="26"/>
        <v>55</v>
      </c>
      <c r="AF19" s="67">
        <f t="shared" si="26"/>
        <v>55</v>
      </c>
      <c r="AG19" s="67">
        <f t="shared" si="26"/>
        <v>57</v>
      </c>
      <c r="AH19" s="67">
        <f t="shared" si="26"/>
        <v>56</v>
      </c>
      <c r="AI19" s="209">
        <f t="shared" ref="AI19:AN19" si="27">SUM(AI15:AI18)</f>
        <v>0</v>
      </c>
      <c r="AJ19" s="209">
        <f t="shared" si="27"/>
        <v>0</v>
      </c>
      <c r="AK19" s="209">
        <f t="shared" si="27"/>
        <v>0</v>
      </c>
      <c r="AL19" s="209">
        <f t="shared" si="27"/>
        <v>0</v>
      </c>
      <c r="AM19" s="209">
        <f t="shared" si="27"/>
        <v>0</v>
      </c>
      <c r="AN19" s="209">
        <f t="shared" si="27"/>
        <v>0</v>
      </c>
      <c r="AO19" s="209">
        <f t="shared" ref="AO19:AT19" si="28">SUM(AO15:AO18)</f>
        <v>0</v>
      </c>
      <c r="AP19" s="209">
        <f t="shared" si="28"/>
        <v>0</v>
      </c>
      <c r="AQ19" s="209">
        <f t="shared" si="28"/>
        <v>0</v>
      </c>
      <c r="AR19" s="209">
        <f t="shared" si="28"/>
        <v>0</v>
      </c>
      <c r="AS19" s="209">
        <f t="shared" si="28"/>
        <v>0</v>
      </c>
      <c r="AT19" s="209">
        <f t="shared" si="28"/>
        <v>0</v>
      </c>
      <c r="AU19" s="209">
        <f t="shared" ref="AU19:AZ19" si="29">SUM(AU15:AU18)</f>
        <v>0</v>
      </c>
      <c r="AV19" s="209">
        <f t="shared" si="29"/>
        <v>0</v>
      </c>
      <c r="AW19" s="209">
        <f t="shared" si="29"/>
        <v>0</v>
      </c>
      <c r="AX19" s="209">
        <f t="shared" si="29"/>
        <v>0</v>
      </c>
      <c r="AY19" s="209">
        <f t="shared" si="29"/>
        <v>0</v>
      </c>
      <c r="AZ19" s="209">
        <f t="shared" si="29"/>
        <v>0</v>
      </c>
      <c r="BA19" s="209">
        <f t="shared" ref="BA19:BF19" si="30">SUM(BA15:BA18)</f>
        <v>0</v>
      </c>
      <c r="BB19" s="209">
        <f t="shared" si="30"/>
        <v>0</v>
      </c>
      <c r="BC19" s="209">
        <f t="shared" si="30"/>
        <v>0</v>
      </c>
      <c r="BD19" s="209">
        <f t="shared" si="30"/>
        <v>0</v>
      </c>
      <c r="BE19" s="209">
        <f t="shared" si="30"/>
        <v>0</v>
      </c>
      <c r="BF19" s="209">
        <f t="shared" si="30"/>
        <v>0</v>
      </c>
      <c r="BG19" s="209">
        <f t="shared" ref="BG19:BL19" si="31">SUM(BG15:BG18)</f>
        <v>0</v>
      </c>
      <c r="BH19" s="209">
        <f t="shared" si="31"/>
        <v>0</v>
      </c>
      <c r="BI19" s="209">
        <f t="shared" si="31"/>
        <v>0</v>
      </c>
      <c r="BJ19" s="209">
        <f t="shared" si="31"/>
        <v>0</v>
      </c>
      <c r="BK19" s="209">
        <f t="shared" si="31"/>
        <v>0</v>
      </c>
      <c r="BL19" s="209">
        <f t="shared" si="31"/>
        <v>0</v>
      </c>
      <c r="BM19" s="209">
        <f t="shared" ref="BM19:BR19" si="32">SUM(BM15:BM18)</f>
        <v>0</v>
      </c>
      <c r="BN19" s="209">
        <f t="shared" si="32"/>
        <v>0</v>
      </c>
      <c r="BO19" s="209">
        <f t="shared" si="32"/>
        <v>0</v>
      </c>
      <c r="BP19" s="209">
        <f t="shared" si="32"/>
        <v>0</v>
      </c>
      <c r="BQ19" s="209">
        <f t="shared" si="32"/>
        <v>0</v>
      </c>
      <c r="BR19" s="209">
        <f t="shared" si="32"/>
        <v>0</v>
      </c>
      <c r="BS19" s="209">
        <f t="shared" ref="BS19:BX19" si="33">SUM(BS15:BS18)</f>
        <v>0</v>
      </c>
      <c r="BT19" s="209">
        <f t="shared" si="33"/>
        <v>0</v>
      </c>
      <c r="BU19" s="209">
        <f t="shared" si="33"/>
        <v>0</v>
      </c>
      <c r="BV19" s="209">
        <f t="shared" si="33"/>
        <v>0</v>
      </c>
      <c r="BW19" s="209">
        <f t="shared" si="33"/>
        <v>0</v>
      </c>
      <c r="BX19" s="209">
        <f t="shared" si="33"/>
        <v>0</v>
      </c>
      <c r="BY19" s="209">
        <f t="shared" ref="BY19:CD19" si="34">SUM(BY15:BY18)</f>
        <v>0</v>
      </c>
      <c r="BZ19" s="209">
        <f t="shared" si="34"/>
        <v>0</v>
      </c>
      <c r="CA19" s="209">
        <f t="shared" si="34"/>
        <v>0</v>
      </c>
      <c r="CB19" s="209">
        <f t="shared" si="34"/>
        <v>0</v>
      </c>
      <c r="CC19" s="209">
        <f t="shared" si="34"/>
        <v>0</v>
      </c>
      <c r="CD19" s="209">
        <f t="shared" si="34"/>
        <v>0</v>
      </c>
      <c r="CE19" s="209">
        <f t="shared" ref="CE19:CJ19" si="35">SUM(CE15:CE18)</f>
        <v>0</v>
      </c>
      <c r="CF19" s="209">
        <f t="shared" si="35"/>
        <v>0</v>
      </c>
      <c r="CG19" s="209">
        <f t="shared" si="35"/>
        <v>0</v>
      </c>
      <c r="CH19" s="209">
        <f t="shared" si="35"/>
        <v>0</v>
      </c>
      <c r="CI19" s="209">
        <f t="shared" si="35"/>
        <v>0</v>
      </c>
      <c r="CJ19" s="209">
        <f t="shared" si="35"/>
        <v>0</v>
      </c>
      <c r="CK19" s="209">
        <f t="shared" ref="CK19:CP19" si="36">SUM(CK15:CK18)</f>
        <v>0</v>
      </c>
      <c r="CL19" s="209">
        <f t="shared" si="36"/>
        <v>0</v>
      </c>
      <c r="CM19" s="209">
        <f t="shared" si="36"/>
        <v>0</v>
      </c>
      <c r="CN19" s="209">
        <f t="shared" si="36"/>
        <v>0</v>
      </c>
      <c r="CO19" s="209">
        <f t="shared" si="36"/>
        <v>0</v>
      </c>
      <c r="CP19" s="209">
        <f t="shared" si="36"/>
        <v>0</v>
      </c>
      <c r="CQ19" s="209">
        <f>SUM(CQ15:CQ18)</f>
        <v>0</v>
      </c>
      <c r="CR19" s="209">
        <v>0</v>
      </c>
      <c r="CS19" s="209">
        <f>SUM(CS15:CS18)</f>
        <v>0</v>
      </c>
      <c r="CT19" s="209">
        <f>SUM(CT15:CT18)</f>
        <v>0</v>
      </c>
      <c r="CU19" s="209">
        <f>SUM(CU15:CU18)</f>
        <v>0</v>
      </c>
      <c r="CV19" s="209">
        <f>SUM(CV15:CV18)</f>
        <v>0</v>
      </c>
    </row>
    <row r="20" spans="1:100" s="14" customFormat="1" hidden="1" x14ac:dyDescent="0.25">
      <c r="A20" s="207"/>
      <c r="B20" s="198"/>
      <c r="C20" s="199"/>
      <c r="D20" s="209"/>
      <c r="E20" s="202"/>
      <c r="F20" s="202"/>
      <c r="G20" s="202"/>
      <c r="H20" s="258"/>
      <c r="I20" s="258"/>
      <c r="J20" s="258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09"/>
      <c r="BB20" s="209"/>
      <c r="BC20" s="209"/>
      <c r="BD20" s="209"/>
      <c r="BE20" s="209"/>
      <c r="BF20" s="209"/>
      <c r="BG20" s="209"/>
      <c r="BH20" s="209"/>
      <c r="BI20" s="209"/>
      <c r="BJ20" s="209"/>
      <c r="BK20" s="209"/>
      <c r="BL20" s="209"/>
      <c r="BM20" s="209"/>
      <c r="BN20" s="209"/>
      <c r="BO20" s="209"/>
      <c r="BP20" s="209"/>
      <c r="BQ20" s="209"/>
      <c r="BR20" s="209"/>
      <c r="BS20" s="209"/>
      <c r="BT20" s="209"/>
      <c r="BU20" s="209"/>
      <c r="BV20" s="209"/>
      <c r="BW20" s="209"/>
      <c r="BX20" s="209"/>
      <c r="BY20" s="209"/>
      <c r="BZ20" s="209"/>
      <c r="CA20" s="209"/>
      <c r="CB20" s="209"/>
      <c r="CC20" s="209"/>
      <c r="CD20" s="209"/>
      <c r="CE20" s="209"/>
      <c r="CF20" s="209"/>
      <c r="CG20" s="209"/>
      <c r="CH20" s="209"/>
      <c r="CI20" s="209"/>
      <c r="CJ20" s="209"/>
      <c r="CK20" s="209"/>
      <c r="CL20" s="209"/>
      <c r="CM20" s="209"/>
      <c r="CN20" s="209"/>
      <c r="CO20" s="209"/>
      <c r="CP20" s="209"/>
      <c r="CQ20" s="209"/>
      <c r="CR20" s="209"/>
      <c r="CS20" s="209"/>
      <c r="CT20" s="209"/>
      <c r="CU20" s="209"/>
      <c r="CV20" s="209"/>
    </row>
    <row r="21" spans="1:100" s="14" customFormat="1" ht="13.15" customHeight="1" x14ac:dyDescent="0.2">
      <c r="A21" s="64" t="s">
        <v>22</v>
      </c>
      <c r="B21" s="65" t="str">
        <f>B3</f>
        <v>1/1/25 - 12/31/25</v>
      </c>
      <c r="C21" s="66" t="s">
        <v>11</v>
      </c>
      <c r="D21" s="165">
        <v>0</v>
      </c>
      <c r="E21" s="152">
        <v>518.77</v>
      </c>
      <c r="F21" s="152">
        <f>+E21-G21</f>
        <v>426.38</v>
      </c>
      <c r="G21" s="152">
        <v>92.39</v>
      </c>
      <c r="H21" s="14" t="str">
        <f>+"Total:"&amp;TEXT(E21/I21-1,"0.00%")&amp;"/ EE:"&amp;TEXT(G21/J21-1,"0.00%")</f>
        <v>Total:18.99%/ EE:0.00%</v>
      </c>
      <c r="I21" s="27">
        <f>+[2]Alvarado!E21</f>
        <v>435.99</v>
      </c>
      <c r="J21" s="27">
        <f>+[2]Alvarado!G21</f>
        <v>92.39</v>
      </c>
      <c r="K21" s="165">
        <v>10</v>
      </c>
      <c r="L21" s="165">
        <v>12</v>
      </c>
      <c r="M21" s="165">
        <v>14</v>
      </c>
      <c r="N21" s="165">
        <v>12</v>
      </c>
      <c r="O21" s="165">
        <v>18</v>
      </c>
      <c r="P21" s="165">
        <v>19</v>
      </c>
      <c r="Q21" s="165">
        <v>18</v>
      </c>
      <c r="R21" s="165">
        <v>16</v>
      </c>
      <c r="S21" s="165">
        <v>18</v>
      </c>
      <c r="T21" s="165">
        <v>19</v>
      </c>
      <c r="U21" s="165">
        <v>18</v>
      </c>
      <c r="V21" s="165">
        <v>19</v>
      </c>
      <c r="W21" s="165">
        <v>19</v>
      </c>
      <c r="X21" s="165">
        <v>17</v>
      </c>
      <c r="Y21" s="165">
        <v>17</v>
      </c>
      <c r="Z21" s="165">
        <v>21</v>
      </c>
      <c r="AA21" s="165">
        <v>22</v>
      </c>
      <c r="AB21" s="165">
        <v>22</v>
      </c>
      <c r="AC21" s="165">
        <v>23</v>
      </c>
      <c r="AD21" s="165">
        <v>23</v>
      </c>
      <c r="AE21" s="165">
        <v>24</v>
      </c>
      <c r="AF21" s="165">
        <v>25</v>
      </c>
      <c r="AG21" s="165">
        <v>27</v>
      </c>
      <c r="AH21" s="165">
        <v>27</v>
      </c>
      <c r="AI21" s="165">
        <v>27</v>
      </c>
      <c r="AJ21" s="165">
        <v>24</v>
      </c>
      <c r="AK21" s="165">
        <v>24</v>
      </c>
      <c r="AL21" s="165">
        <v>19</v>
      </c>
      <c r="AM21" s="165">
        <v>20</v>
      </c>
      <c r="AN21" s="165">
        <v>17</v>
      </c>
      <c r="AO21" s="165">
        <v>18</v>
      </c>
      <c r="AP21" s="165">
        <v>22</v>
      </c>
      <c r="AQ21" s="165">
        <v>25</v>
      </c>
      <c r="AR21" s="165">
        <v>25</v>
      </c>
      <c r="AS21" s="165">
        <v>29</v>
      </c>
      <c r="AT21" s="165">
        <v>28</v>
      </c>
      <c r="AU21" s="165">
        <v>33</v>
      </c>
      <c r="AV21" s="165">
        <v>32</v>
      </c>
      <c r="AW21" s="165">
        <v>29</v>
      </c>
      <c r="AX21" s="165">
        <v>30</v>
      </c>
      <c r="AY21" s="165">
        <v>31</v>
      </c>
      <c r="AZ21" s="165">
        <v>32</v>
      </c>
      <c r="BA21" s="165">
        <v>32</v>
      </c>
      <c r="BB21" s="165">
        <v>32</v>
      </c>
      <c r="BC21" s="165">
        <v>31</v>
      </c>
      <c r="BD21" s="165">
        <v>32</v>
      </c>
      <c r="BE21" s="165">
        <v>33</v>
      </c>
      <c r="BF21" s="165">
        <v>34</v>
      </c>
      <c r="BG21" s="165">
        <v>34</v>
      </c>
      <c r="BH21" s="165">
        <v>34</v>
      </c>
      <c r="BI21" s="165">
        <v>29</v>
      </c>
      <c r="BJ21" s="165">
        <v>30</v>
      </c>
      <c r="BK21" s="165">
        <v>28</v>
      </c>
      <c r="BL21" s="165">
        <v>26</v>
      </c>
      <c r="BM21" s="165">
        <v>23</v>
      </c>
      <c r="BN21" s="165">
        <v>22</v>
      </c>
      <c r="BO21" s="165">
        <v>21</v>
      </c>
      <c r="BP21" s="165">
        <v>21</v>
      </c>
      <c r="BQ21" s="165">
        <v>21</v>
      </c>
      <c r="BR21" s="165">
        <v>22</v>
      </c>
      <c r="BS21" s="240">
        <v>25</v>
      </c>
      <c r="BT21" s="240">
        <v>24</v>
      </c>
      <c r="BU21" s="240">
        <v>23</v>
      </c>
      <c r="BV21" s="165">
        <v>25</v>
      </c>
      <c r="BW21" s="165">
        <v>25</v>
      </c>
      <c r="BX21" s="165">
        <v>24</v>
      </c>
      <c r="BY21" s="165">
        <v>24</v>
      </c>
      <c r="BZ21" s="165">
        <v>28</v>
      </c>
      <c r="CA21" s="165">
        <v>27</v>
      </c>
      <c r="CB21" s="165">
        <v>25</v>
      </c>
      <c r="CC21" s="165">
        <v>27</v>
      </c>
      <c r="CD21" s="165">
        <v>27</v>
      </c>
      <c r="CE21" s="165">
        <v>26</v>
      </c>
      <c r="CF21" s="165">
        <v>1</v>
      </c>
      <c r="CG21" s="165">
        <v>1</v>
      </c>
      <c r="CH21" s="165">
        <v>1</v>
      </c>
      <c r="CI21" s="165">
        <v>1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323">
        <v>0</v>
      </c>
      <c r="CS21" s="165">
        <v>0</v>
      </c>
      <c r="CT21" s="165">
        <v>0</v>
      </c>
      <c r="CU21" s="165">
        <v>0</v>
      </c>
      <c r="CV21" s="165">
        <v>0</v>
      </c>
    </row>
    <row r="22" spans="1:100" s="14" customFormat="1" ht="13.15" customHeight="1" x14ac:dyDescent="0.2">
      <c r="A22" s="22"/>
      <c r="B22" s="15"/>
      <c r="C22" s="66" t="s">
        <v>18</v>
      </c>
      <c r="D22" s="165">
        <v>0</v>
      </c>
      <c r="E22" s="152">
        <v>1037.57</v>
      </c>
      <c r="F22" s="152">
        <f>+E22-G22</f>
        <v>839.96999999999991</v>
      </c>
      <c r="G22" s="152">
        <v>197.6</v>
      </c>
      <c r="H22" s="14" t="str">
        <f>+"Total:"&amp;TEXT(E22/I22-1,"0.00%")&amp;"/ EE:"&amp;TEXT(G22/J22-1,"0.00%")</f>
        <v>Total:18.99%/ EE:0.00%</v>
      </c>
      <c r="I22" s="27">
        <f>+[2]Alvarado!E22</f>
        <v>872</v>
      </c>
      <c r="J22" s="27">
        <f>+[2]Alvarado!G22</f>
        <v>197.6</v>
      </c>
      <c r="K22" s="165">
        <v>1</v>
      </c>
      <c r="L22" s="165">
        <v>1</v>
      </c>
      <c r="M22" s="165">
        <v>1</v>
      </c>
      <c r="N22" s="165">
        <v>1</v>
      </c>
      <c r="O22" s="165">
        <v>1</v>
      </c>
      <c r="P22" s="165">
        <v>1</v>
      </c>
      <c r="Q22" s="165">
        <v>1</v>
      </c>
      <c r="R22" s="165">
        <v>0</v>
      </c>
      <c r="S22" s="165">
        <v>2</v>
      </c>
      <c r="T22" s="165">
        <v>2</v>
      </c>
      <c r="U22" s="165">
        <v>1</v>
      </c>
      <c r="V22" s="165">
        <v>1</v>
      </c>
      <c r="W22" s="165">
        <v>1</v>
      </c>
      <c r="X22" s="165">
        <v>0</v>
      </c>
      <c r="Y22" s="165">
        <v>0</v>
      </c>
      <c r="Z22" s="165">
        <v>1</v>
      </c>
      <c r="AA22" s="165">
        <v>2</v>
      </c>
      <c r="AB22" s="165">
        <v>2</v>
      </c>
      <c r="AC22" s="165">
        <v>2</v>
      </c>
      <c r="AD22" s="165">
        <v>2</v>
      </c>
      <c r="AE22" s="165">
        <v>2</v>
      </c>
      <c r="AF22" s="165">
        <v>2</v>
      </c>
      <c r="AG22" s="165">
        <v>2</v>
      </c>
      <c r="AH22" s="165">
        <v>2</v>
      </c>
      <c r="AI22" s="165">
        <v>3</v>
      </c>
      <c r="AJ22" s="165">
        <v>3</v>
      </c>
      <c r="AK22" s="165">
        <v>3</v>
      </c>
      <c r="AL22" s="165">
        <v>3</v>
      </c>
      <c r="AM22" s="165">
        <v>3</v>
      </c>
      <c r="AN22" s="165">
        <v>3</v>
      </c>
      <c r="AO22" s="165">
        <v>3</v>
      </c>
      <c r="AP22" s="165">
        <v>3</v>
      </c>
      <c r="AQ22" s="165">
        <v>3</v>
      </c>
      <c r="AR22" s="165">
        <v>3</v>
      </c>
      <c r="AS22" s="165">
        <v>3</v>
      </c>
      <c r="AT22" s="165">
        <v>3</v>
      </c>
      <c r="AU22" s="165">
        <v>3</v>
      </c>
      <c r="AV22" s="165">
        <v>2</v>
      </c>
      <c r="AW22" s="165">
        <v>1</v>
      </c>
      <c r="AX22" s="165">
        <v>1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1</v>
      </c>
      <c r="BG22" s="165">
        <v>1</v>
      </c>
      <c r="BH22" s="165">
        <v>2</v>
      </c>
      <c r="BI22" s="165">
        <v>2</v>
      </c>
      <c r="BJ22" s="165">
        <v>2</v>
      </c>
      <c r="BK22" s="165">
        <v>2</v>
      </c>
      <c r="BL22" s="165">
        <v>2</v>
      </c>
      <c r="BM22" s="165">
        <v>2</v>
      </c>
      <c r="BN22" s="165">
        <v>1</v>
      </c>
      <c r="BO22" s="165">
        <v>0</v>
      </c>
      <c r="BP22" s="165">
        <v>0</v>
      </c>
      <c r="BQ22" s="165">
        <v>0</v>
      </c>
      <c r="BR22" s="165">
        <v>0</v>
      </c>
      <c r="BS22" s="240">
        <v>0</v>
      </c>
      <c r="BT22" s="240">
        <v>1</v>
      </c>
      <c r="BU22" s="240">
        <v>1</v>
      </c>
      <c r="BV22" s="165">
        <v>1</v>
      </c>
      <c r="BW22" s="165">
        <v>1</v>
      </c>
      <c r="BX22" s="165">
        <v>2</v>
      </c>
      <c r="BY22" s="165">
        <v>3</v>
      </c>
      <c r="BZ22" s="165">
        <v>3</v>
      </c>
      <c r="CA22" s="165">
        <v>3</v>
      </c>
      <c r="CB22" s="165">
        <v>2</v>
      </c>
      <c r="CC22" s="165">
        <v>2</v>
      </c>
      <c r="CD22" s="165">
        <v>1</v>
      </c>
      <c r="CE22" s="165">
        <v>1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323">
        <v>0</v>
      </c>
      <c r="CS22" s="165">
        <v>0</v>
      </c>
      <c r="CT22" s="165">
        <v>0</v>
      </c>
      <c r="CU22" s="165">
        <v>0</v>
      </c>
      <c r="CV22" s="165">
        <v>0</v>
      </c>
    </row>
    <row r="23" spans="1:100" s="14" customFormat="1" ht="13.15" customHeight="1" x14ac:dyDescent="0.2">
      <c r="A23" s="22"/>
      <c r="B23" s="15"/>
      <c r="C23" s="66" t="s">
        <v>19</v>
      </c>
      <c r="D23" s="165">
        <v>0</v>
      </c>
      <c r="E23" s="152">
        <v>933.8</v>
      </c>
      <c r="F23" s="152">
        <f>+E23-G23</f>
        <v>768.8</v>
      </c>
      <c r="G23" s="152">
        <v>165</v>
      </c>
      <c r="H23" s="14" t="str">
        <f>+"Total:"&amp;TEXT(E23/I23-1,"0.00%")&amp;"/ EE:"&amp;TEXT(G23/J23-1,"0.00%")</f>
        <v>Total:18.99%/ EE:0.00%</v>
      </c>
      <c r="I23" s="27">
        <f>+[2]Alvarado!E23</f>
        <v>784.79</v>
      </c>
      <c r="J23" s="27">
        <f>+[2]Alvarado!G23</f>
        <v>165</v>
      </c>
      <c r="K23" s="165">
        <v>1</v>
      </c>
      <c r="L23" s="165">
        <v>1</v>
      </c>
      <c r="M23" s="165">
        <v>1</v>
      </c>
      <c r="N23" s="165">
        <v>1</v>
      </c>
      <c r="O23" s="165">
        <v>1</v>
      </c>
      <c r="P23" s="165">
        <v>2</v>
      </c>
      <c r="Q23" s="165">
        <v>2</v>
      </c>
      <c r="R23" s="165">
        <v>2</v>
      </c>
      <c r="S23" s="165">
        <v>2</v>
      </c>
      <c r="T23" s="165">
        <v>2</v>
      </c>
      <c r="U23" s="165">
        <v>2</v>
      </c>
      <c r="V23" s="165">
        <v>1</v>
      </c>
      <c r="W23" s="165">
        <v>2</v>
      </c>
      <c r="X23" s="165">
        <v>2</v>
      </c>
      <c r="Y23" s="165">
        <v>2</v>
      </c>
      <c r="Z23" s="165">
        <v>2</v>
      </c>
      <c r="AA23" s="165">
        <v>2</v>
      </c>
      <c r="AB23" s="165">
        <v>2</v>
      </c>
      <c r="AC23" s="165">
        <v>2</v>
      </c>
      <c r="AD23" s="165">
        <v>2</v>
      </c>
      <c r="AE23" s="165">
        <v>2</v>
      </c>
      <c r="AF23" s="165">
        <v>2</v>
      </c>
      <c r="AG23" s="165">
        <v>3</v>
      </c>
      <c r="AH23" s="165">
        <v>2</v>
      </c>
      <c r="AI23" s="165">
        <v>3</v>
      </c>
      <c r="AJ23" s="165">
        <v>3</v>
      </c>
      <c r="AK23" s="165">
        <v>2</v>
      </c>
      <c r="AL23" s="165">
        <v>3</v>
      </c>
      <c r="AM23" s="165">
        <v>2</v>
      </c>
      <c r="AN23" s="165">
        <v>1</v>
      </c>
      <c r="AO23" s="165">
        <v>1</v>
      </c>
      <c r="AP23" s="165">
        <v>1</v>
      </c>
      <c r="AQ23" s="165">
        <v>1</v>
      </c>
      <c r="AR23" s="165">
        <v>2</v>
      </c>
      <c r="AS23" s="165">
        <v>3</v>
      </c>
      <c r="AT23" s="165">
        <v>3</v>
      </c>
      <c r="AU23" s="165">
        <v>2</v>
      </c>
      <c r="AV23" s="165">
        <v>2</v>
      </c>
      <c r="AW23" s="165">
        <v>2</v>
      </c>
      <c r="AX23" s="165">
        <v>3</v>
      </c>
      <c r="AY23" s="165">
        <v>3</v>
      </c>
      <c r="AZ23" s="165">
        <v>3</v>
      </c>
      <c r="BA23" s="165">
        <v>3</v>
      </c>
      <c r="BB23" s="165">
        <v>2</v>
      </c>
      <c r="BC23" s="165">
        <v>2</v>
      </c>
      <c r="BD23" s="165">
        <v>2</v>
      </c>
      <c r="BE23" s="165">
        <v>2</v>
      </c>
      <c r="BF23" s="165">
        <v>2</v>
      </c>
      <c r="BG23" s="165">
        <v>2</v>
      </c>
      <c r="BH23" s="165">
        <v>2</v>
      </c>
      <c r="BI23" s="165">
        <v>2</v>
      </c>
      <c r="BJ23" s="165">
        <v>2</v>
      </c>
      <c r="BK23" s="165">
        <v>1</v>
      </c>
      <c r="BL23" s="165">
        <v>1</v>
      </c>
      <c r="BM23" s="165">
        <v>0</v>
      </c>
      <c r="BN23" s="165">
        <v>0</v>
      </c>
      <c r="BO23" s="165">
        <v>0</v>
      </c>
      <c r="BP23" s="165">
        <v>1</v>
      </c>
      <c r="BQ23" s="165">
        <v>1</v>
      </c>
      <c r="BR23" s="165">
        <v>1</v>
      </c>
      <c r="BS23" s="240">
        <v>1</v>
      </c>
      <c r="BT23" s="240">
        <v>1</v>
      </c>
      <c r="BU23" s="240">
        <v>1</v>
      </c>
      <c r="BV23" s="165">
        <v>1</v>
      </c>
      <c r="BW23" s="165">
        <v>0</v>
      </c>
      <c r="BX23" s="165">
        <v>0</v>
      </c>
      <c r="BY23" s="165">
        <v>0</v>
      </c>
      <c r="BZ23" s="165">
        <v>0</v>
      </c>
      <c r="CA23" s="165">
        <v>2</v>
      </c>
      <c r="CB23" s="165">
        <v>3</v>
      </c>
      <c r="CC23" s="165">
        <v>3</v>
      </c>
      <c r="CD23" s="165">
        <v>2</v>
      </c>
      <c r="CE23" s="165">
        <v>2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323">
        <v>0</v>
      </c>
      <c r="CS23" s="165">
        <v>0</v>
      </c>
      <c r="CT23" s="165">
        <v>0</v>
      </c>
      <c r="CU23" s="165">
        <v>0</v>
      </c>
      <c r="CV23" s="165">
        <v>0</v>
      </c>
    </row>
    <row r="24" spans="1:100" s="14" customFormat="1" ht="13.15" customHeight="1" x14ac:dyDescent="0.2">
      <c r="A24" s="22"/>
      <c r="B24" s="15"/>
      <c r="C24" s="66" t="s">
        <v>12</v>
      </c>
      <c r="D24" s="166">
        <v>0</v>
      </c>
      <c r="E24" s="153">
        <v>1556.37</v>
      </c>
      <c r="F24" s="153">
        <f>+E24-G24</f>
        <v>1227.07</v>
      </c>
      <c r="G24" s="153">
        <v>329.3</v>
      </c>
      <c r="H24" s="14" t="str">
        <f>+"Total:"&amp;TEXT(E24/I24-1,"0.00%")&amp;"/ EE:"&amp;TEXT(G24/J24-1,"0.00%")</f>
        <v>Total:18.99%/ EE:0.00%</v>
      </c>
      <c r="I24" s="27">
        <f>+[2]Alvarado!E24</f>
        <v>1308</v>
      </c>
      <c r="J24" s="27">
        <f>+[2]Alvarado!G24</f>
        <v>329.3</v>
      </c>
      <c r="K24" s="166">
        <v>0</v>
      </c>
      <c r="L24" s="166">
        <v>0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1</v>
      </c>
      <c r="AJ24" s="166">
        <v>1</v>
      </c>
      <c r="AK24" s="166">
        <v>1</v>
      </c>
      <c r="AL24" s="166">
        <v>1</v>
      </c>
      <c r="AM24" s="166">
        <v>1</v>
      </c>
      <c r="AN24" s="166">
        <v>1</v>
      </c>
      <c r="AO24" s="166">
        <v>1</v>
      </c>
      <c r="AP24" s="166">
        <v>1</v>
      </c>
      <c r="AQ24" s="166">
        <v>1</v>
      </c>
      <c r="AR24" s="166">
        <v>1</v>
      </c>
      <c r="AS24" s="166">
        <v>1</v>
      </c>
      <c r="AT24" s="166">
        <v>1</v>
      </c>
      <c r="AU24" s="166">
        <v>1</v>
      </c>
      <c r="AV24" s="166">
        <v>1</v>
      </c>
      <c r="AW24" s="166">
        <v>0</v>
      </c>
      <c r="AX24" s="166">
        <v>0</v>
      </c>
      <c r="AY24" s="166">
        <v>0</v>
      </c>
      <c r="AZ24" s="166">
        <v>0</v>
      </c>
      <c r="BA24" s="166">
        <v>0</v>
      </c>
      <c r="BB24" s="166">
        <v>1</v>
      </c>
      <c r="BC24" s="166">
        <v>1</v>
      </c>
      <c r="BD24" s="166">
        <v>1</v>
      </c>
      <c r="BE24" s="166">
        <v>1</v>
      </c>
      <c r="BF24" s="166">
        <v>1</v>
      </c>
      <c r="BG24" s="166">
        <v>1</v>
      </c>
      <c r="BH24" s="166">
        <v>2</v>
      </c>
      <c r="BI24" s="166">
        <v>2</v>
      </c>
      <c r="BJ24" s="166">
        <v>1</v>
      </c>
      <c r="BK24" s="166">
        <v>1</v>
      </c>
      <c r="BL24" s="166">
        <v>1</v>
      </c>
      <c r="BM24" s="166">
        <v>2</v>
      </c>
      <c r="BN24" s="166">
        <v>2</v>
      </c>
      <c r="BO24" s="166">
        <v>3</v>
      </c>
      <c r="BP24" s="166">
        <v>3</v>
      </c>
      <c r="BQ24" s="166">
        <v>3</v>
      </c>
      <c r="BR24" s="166">
        <v>2</v>
      </c>
      <c r="BS24" s="241">
        <v>2</v>
      </c>
      <c r="BT24" s="241">
        <v>2</v>
      </c>
      <c r="BU24" s="241">
        <v>1</v>
      </c>
      <c r="BV24" s="166">
        <v>1</v>
      </c>
      <c r="BW24" s="166">
        <v>1</v>
      </c>
      <c r="BX24" s="166">
        <v>2</v>
      </c>
      <c r="BY24" s="166">
        <v>1</v>
      </c>
      <c r="BZ24" s="166">
        <v>2</v>
      </c>
      <c r="CA24" s="166">
        <v>1</v>
      </c>
      <c r="CB24" s="166">
        <v>1</v>
      </c>
      <c r="CC24" s="166">
        <v>1</v>
      </c>
      <c r="CD24" s="166">
        <v>1</v>
      </c>
      <c r="CE24" s="166">
        <v>1</v>
      </c>
      <c r="CF24" s="166">
        <v>0</v>
      </c>
      <c r="CG24" s="166">
        <v>0</v>
      </c>
      <c r="CH24" s="166">
        <v>0</v>
      </c>
      <c r="CI24" s="166">
        <v>0</v>
      </c>
      <c r="CJ24" s="166">
        <v>0</v>
      </c>
      <c r="CK24" s="166">
        <v>0</v>
      </c>
      <c r="CL24" s="166">
        <v>0</v>
      </c>
      <c r="CM24" s="166">
        <v>0</v>
      </c>
      <c r="CN24" s="166">
        <v>0</v>
      </c>
      <c r="CO24" s="166">
        <v>0</v>
      </c>
      <c r="CP24" s="166">
        <v>0</v>
      </c>
      <c r="CQ24" s="166">
        <v>0</v>
      </c>
      <c r="CR24" s="324">
        <v>0</v>
      </c>
      <c r="CS24" s="166">
        <v>0</v>
      </c>
      <c r="CT24" s="166">
        <v>0</v>
      </c>
      <c r="CU24" s="166">
        <v>0</v>
      </c>
      <c r="CV24" s="166">
        <v>0</v>
      </c>
    </row>
    <row r="25" spans="1:100" s="14" customFormat="1" ht="13.15" customHeight="1" x14ac:dyDescent="0.25">
      <c r="A25" s="20"/>
      <c r="B25" s="15"/>
      <c r="C25" s="69" t="s">
        <v>7</v>
      </c>
      <c r="D25" s="67">
        <f>SUM(D21:D24)</f>
        <v>0</v>
      </c>
      <c r="E25" s="70">
        <f>SUMPRODUCT(E21:E24,$D21:$D24)</f>
        <v>0</v>
      </c>
      <c r="F25" s="70">
        <f>SUMPRODUCT(F21:F24,$D21:$D24)</f>
        <v>0</v>
      </c>
      <c r="G25" s="70">
        <f>SUMPRODUCT(G21:G24,$D21:$D24)</f>
        <v>0</v>
      </c>
      <c r="H25" s="34"/>
      <c r="I25" s="34"/>
      <c r="J25" s="106"/>
      <c r="K25" s="67">
        <f t="shared" ref="K25:P25" si="37">SUM(K21:K24)</f>
        <v>12</v>
      </c>
      <c r="L25" s="67">
        <f t="shared" si="37"/>
        <v>14</v>
      </c>
      <c r="M25" s="67">
        <f t="shared" si="37"/>
        <v>16</v>
      </c>
      <c r="N25" s="67">
        <f t="shared" si="37"/>
        <v>14</v>
      </c>
      <c r="O25" s="67">
        <f t="shared" si="37"/>
        <v>20</v>
      </c>
      <c r="P25" s="67">
        <f t="shared" si="37"/>
        <v>22</v>
      </c>
      <c r="Q25" s="67">
        <f t="shared" ref="Q25:V25" si="38">SUM(Q21:Q24)</f>
        <v>21</v>
      </c>
      <c r="R25" s="67">
        <f t="shared" si="38"/>
        <v>18</v>
      </c>
      <c r="S25" s="67">
        <f t="shared" si="38"/>
        <v>22</v>
      </c>
      <c r="T25" s="67">
        <f t="shared" si="38"/>
        <v>23</v>
      </c>
      <c r="U25" s="67">
        <f t="shared" si="38"/>
        <v>21</v>
      </c>
      <c r="V25" s="67">
        <f t="shared" si="38"/>
        <v>21</v>
      </c>
      <c r="W25" s="67">
        <f t="shared" ref="W25:AB25" si="39">SUM(W21:W24)</f>
        <v>22</v>
      </c>
      <c r="X25" s="67">
        <f t="shared" si="39"/>
        <v>19</v>
      </c>
      <c r="Y25" s="67">
        <f t="shared" si="39"/>
        <v>19</v>
      </c>
      <c r="Z25" s="67">
        <f t="shared" si="39"/>
        <v>24</v>
      </c>
      <c r="AA25" s="67">
        <f t="shared" si="39"/>
        <v>26</v>
      </c>
      <c r="AB25" s="67">
        <f t="shared" si="39"/>
        <v>26</v>
      </c>
      <c r="AC25" s="67">
        <f t="shared" ref="AC25:AH25" si="40">SUM(AC21:AC24)</f>
        <v>27</v>
      </c>
      <c r="AD25" s="67">
        <f t="shared" si="40"/>
        <v>27</v>
      </c>
      <c r="AE25" s="67">
        <f t="shared" si="40"/>
        <v>28</v>
      </c>
      <c r="AF25" s="67">
        <f t="shared" si="40"/>
        <v>29</v>
      </c>
      <c r="AG25" s="67">
        <f t="shared" si="40"/>
        <v>32</v>
      </c>
      <c r="AH25" s="67">
        <f t="shared" si="40"/>
        <v>31</v>
      </c>
      <c r="AI25" s="67">
        <f t="shared" ref="AI25:AN25" si="41">SUM(AI21:AI24)</f>
        <v>34</v>
      </c>
      <c r="AJ25" s="67">
        <f t="shared" si="41"/>
        <v>31</v>
      </c>
      <c r="AK25" s="67">
        <f t="shared" si="41"/>
        <v>30</v>
      </c>
      <c r="AL25" s="67">
        <f t="shared" si="41"/>
        <v>26</v>
      </c>
      <c r="AM25" s="67">
        <f t="shared" si="41"/>
        <v>26</v>
      </c>
      <c r="AN25" s="67">
        <f t="shared" si="41"/>
        <v>22</v>
      </c>
      <c r="AO25" s="67">
        <f t="shared" ref="AO25:AT25" si="42">SUM(AO21:AO24)</f>
        <v>23</v>
      </c>
      <c r="AP25" s="67">
        <f t="shared" si="42"/>
        <v>27</v>
      </c>
      <c r="AQ25" s="67">
        <f t="shared" si="42"/>
        <v>30</v>
      </c>
      <c r="AR25" s="67">
        <f t="shared" si="42"/>
        <v>31</v>
      </c>
      <c r="AS25" s="67">
        <f t="shared" si="42"/>
        <v>36</v>
      </c>
      <c r="AT25" s="67">
        <f t="shared" si="42"/>
        <v>35</v>
      </c>
      <c r="AU25" s="67">
        <f t="shared" ref="AU25:AZ25" si="43">SUM(AU21:AU24)</f>
        <v>39</v>
      </c>
      <c r="AV25" s="67">
        <f t="shared" si="43"/>
        <v>37</v>
      </c>
      <c r="AW25" s="67">
        <f t="shared" si="43"/>
        <v>32</v>
      </c>
      <c r="AX25" s="67">
        <f t="shared" si="43"/>
        <v>34</v>
      </c>
      <c r="AY25" s="67">
        <f t="shared" si="43"/>
        <v>34</v>
      </c>
      <c r="AZ25" s="67">
        <f t="shared" si="43"/>
        <v>35</v>
      </c>
      <c r="BA25" s="67">
        <f t="shared" ref="BA25:BF25" si="44">SUM(BA21:BA24)</f>
        <v>35</v>
      </c>
      <c r="BB25" s="67">
        <f t="shared" si="44"/>
        <v>35</v>
      </c>
      <c r="BC25" s="67">
        <f t="shared" si="44"/>
        <v>34</v>
      </c>
      <c r="BD25" s="67">
        <f t="shared" si="44"/>
        <v>35</v>
      </c>
      <c r="BE25" s="67">
        <f t="shared" si="44"/>
        <v>36</v>
      </c>
      <c r="BF25" s="67">
        <f t="shared" si="44"/>
        <v>38</v>
      </c>
      <c r="BG25" s="67">
        <f t="shared" ref="BG25:BL25" si="45">SUM(BG21:BG24)</f>
        <v>38</v>
      </c>
      <c r="BH25" s="67">
        <f t="shared" si="45"/>
        <v>40</v>
      </c>
      <c r="BI25" s="67">
        <f t="shared" si="45"/>
        <v>35</v>
      </c>
      <c r="BJ25" s="67">
        <f t="shared" si="45"/>
        <v>35</v>
      </c>
      <c r="BK25" s="67">
        <f t="shared" si="45"/>
        <v>32</v>
      </c>
      <c r="BL25" s="67">
        <f t="shared" si="45"/>
        <v>30</v>
      </c>
      <c r="BM25" s="67">
        <f t="shared" ref="BM25:BR25" si="46">SUM(BM21:BM24)</f>
        <v>27</v>
      </c>
      <c r="BN25" s="67">
        <f t="shared" si="46"/>
        <v>25</v>
      </c>
      <c r="BO25" s="67">
        <f t="shared" si="46"/>
        <v>24</v>
      </c>
      <c r="BP25" s="67">
        <f t="shared" si="46"/>
        <v>25</v>
      </c>
      <c r="BQ25" s="67">
        <f t="shared" si="46"/>
        <v>25</v>
      </c>
      <c r="BR25" s="67">
        <f t="shared" si="46"/>
        <v>25</v>
      </c>
      <c r="BS25" s="94">
        <f t="shared" ref="BS25:BX25" si="47">SUM(BS21:BS24)</f>
        <v>28</v>
      </c>
      <c r="BT25" s="94">
        <f t="shared" si="47"/>
        <v>28</v>
      </c>
      <c r="BU25" s="94">
        <f t="shared" si="47"/>
        <v>26</v>
      </c>
      <c r="BV25" s="67">
        <f t="shared" si="47"/>
        <v>28</v>
      </c>
      <c r="BW25" s="67">
        <f t="shared" si="47"/>
        <v>27</v>
      </c>
      <c r="BX25" s="67">
        <f t="shared" si="47"/>
        <v>28</v>
      </c>
      <c r="BY25" s="67">
        <f t="shared" ref="BY25:CD25" si="48">SUM(BY21:BY24)</f>
        <v>28</v>
      </c>
      <c r="BZ25" s="67">
        <f t="shared" si="48"/>
        <v>33</v>
      </c>
      <c r="CA25" s="67">
        <f t="shared" si="48"/>
        <v>33</v>
      </c>
      <c r="CB25" s="67">
        <f t="shared" si="48"/>
        <v>31</v>
      </c>
      <c r="CC25" s="67">
        <f t="shared" si="48"/>
        <v>33</v>
      </c>
      <c r="CD25" s="67">
        <f t="shared" si="48"/>
        <v>31</v>
      </c>
      <c r="CE25" s="67">
        <f t="shared" ref="CE25:CJ25" si="49">SUM(CE21:CE24)</f>
        <v>30</v>
      </c>
      <c r="CF25" s="67">
        <f t="shared" si="49"/>
        <v>1</v>
      </c>
      <c r="CG25" s="67">
        <f t="shared" si="49"/>
        <v>1</v>
      </c>
      <c r="CH25" s="67">
        <f t="shared" si="49"/>
        <v>1</v>
      </c>
      <c r="CI25" s="67">
        <f t="shared" si="49"/>
        <v>1</v>
      </c>
      <c r="CJ25" s="67">
        <f t="shared" si="49"/>
        <v>0</v>
      </c>
      <c r="CK25" s="67">
        <f t="shared" ref="CK25:CP25" si="50">SUM(CK21:CK24)</f>
        <v>0</v>
      </c>
      <c r="CL25" s="67">
        <f t="shared" si="50"/>
        <v>0</v>
      </c>
      <c r="CM25" s="67">
        <f t="shared" si="50"/>
        <v>0</v>
      </c>
      <c r="CN25" s="67">
        <f t="shared" si="50"/>
        <v>0</v>
      </c>
      <c r="CO25" s="67">
        <f t="shared" si="50"/>
        <v>0</v>
      </c>
      <c r="CP25" s="67">
        <f t="shared" si="50"/>
        <v>0</v>
      </c>
      <c r="CQ25" s="67">
        <f>SUM(CQ21:CQ24)</f>
        <v>0</v>
      </c>
      <c r="CR25" s="94">
        <v>0</v>
      </c>
      <c r="CS25" s="67">
        <f>SUM(CS21:CS24)</f>
        <v>0</v>
      </c>
      <c r="CT25" s="67">
        <f>SUM(CT21:CT24)</f>
        <v>0</v>
      </c>
      <c r="CU25" s="67">
        <f>SUM(CU21:CU24)</f>
        <v>0</v>
      </c>
      <c r="CV25" s="67">
        <f>SUM(CV21:CV24)</f>
        <v>0</v>
      </c>
    </row>
    <row r="26" spans="1:100" s="14" customFormat="1" ht="13.15" customHeight="1" x14ac:dyDescent="0.25">
      <c r="A26" s="20"/>
      <c r="B26" s="15"/>
      <c r="C26" s="12"/>
      <c r="D26" s="16"/>
      <c r="E26" s="21"/>
      <c r="F26" s="21"/>
      <c r="G26" s="21"/>
      <c r="H26" s="135"/>
      <c r="I26" s="135"/>
      <c r="J26" s="10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</row>
    <row r="27" spans="1:100" s="4" customFormat="1" ht="13.15" customHeight="1" x14ac:dyDescent="0.2">
      <c r="A27" s="48" t="s">
        <v>8</v>
      </c>
      <c r="B27" s="49"/>
      <c r="C27" s="50" t="s">
        <v>10</v>
      </c>
      <c r="D27" s="51">
        <f>+D7+D13+D25</f>
        <v>0</v>
      </c>
      <c r="E27" s="61">
        <f>+E7+E13+E25</f>
        <v>0</v>
      </c>
      <c r="F27" s="61">
        <f>+F7+F13+F25</f>
        <v>0</v>
      </c>
      <c r="G27" s="61">
        <f>+G7+G13+G25</f>
        <v>0</v>
      </c>
      <c r="H27" s="275"/>
      <c r="I27" s="275"/>
      <c r="J27" s="31"/>
      <c r="K27" s="51">
        <f t="shared" ref="K27:P27" si="51">+K7+K19+K25</f>
        <v>489</v>
      </c>
      <c r="L27" s="51">
        <f t="shared" si="51"/>
        <v>486</v>
      </c>
      <c r="M27" s="51">
        <f t="shared" si="51"/>
        <v>481</v>
      </c>
      <c r="N27" s="51">
        <f t="shared" si="51"/>
        <v>481</v>
      </c>
      <c r="O27" s="51">
        <f t="shared" si="51"/>
        <v>483</v>
      </c>
      <c r="P27" s="51">
        <f t="shared" si="51"/>
        <v>488</v>
      </c>
      <c r="Q27" s="51">
        <f t="shared" ref="Q27:V27" si="52">+Q7+Q19+Q25</f>
        <v>482</v>
      </c>
      <c r="R27" s="51">
        <f t="shared" si="52"/>
        <v>484</v>
      </c>
      <c r="S27" s="51">
        <f t="shared" si="52"/>
        <v>494</v>
      </c>
      <c r="T27" s="51">
        <f t="shared" si="52"/>
        <v>481</v>
      </c>
      <c r="U27" s="51">
        <f t="shared" si="52"/>
        <v>460</v>
      </c>
      <c r="V27" s="51">
        <f t="shared" si="52"/>
        <v>456</v>
      </c>
      <c r="W27" s="51">
        <f t="shared" ref="W27:AB27" si="53">+W7+W19+W25</f>
        <v>462</v>
      </c>
      <c r="X27" s="51">
        <f t="shared" si="53"/>
        <v>453</v>
      </c>
      <c r="Y27" s="51">
        <f t="shared" si="53"/>
        <v>454</v>
      </c>
      <c r="Z27" s="51">
        <f t="shared" si="53"/>
        <v>460</v>
      </c>
      <c r="AA27" s="51">
        <f t="shared" si="53"/>
        <v>461</v>
      </c>
      <c r="AB27" s="51">
        <f t="shared" si="53"/>
        <v>452</v>
      </c>
      <c r="AC27" s="51">
        <f t="shared" ref="AC27:AH27" si="54">+AC7+AC19+AC25</f>
        <v>457</v>
      </c>
      <c r="AD27" s="51">
        <f t="shared" si="54"/>
        <v>456</v>
      </c>
      <c r="AE27" s="51">
        <f t="shared" si="54"/>
        <v>460</v>
      </c>
      <c r="AF27" s="51">
        <f t="shared" si="54"/>
        <v>454</v>
      </c>
      <c r="AG27" s="51">
        <f t="shared" si="54"/>
        <v>462</v>
      </c>
      <c r="AH27" s="51">
        <f t="shared" si="54"/>
        <v>463</v>
      </c>
      <c r="AI27" s="51">
        <f>+AI7+AI19+AI25</f>
        <v>464</v>
      </c>
      <c r="AJ27" s="51">
        <f>+AJ7+AJ19+AJ25</f>
        <v>447</v>
      </c>
      <c r="AK27" s="51">
        <f>+AK7+AK19+AK25</f>
        <v>441</v>
      </c>
      <c r="AL27" s="51">
        <f>+AL7+AL19+AL25</f>
        <v>444</v>
      </c>
      <c r="AM27" s="51">
        <f>+AM7+AM19+AM25</f>
        <v>452</v>
      </c>
      <c r="AN27" s="51">
        <f t="shared" ref="AN27:AS27" si="55">+AN7+AN13+AN25</f>
        <v>448</v>
      </c>
      <c r="AO27" s="51">
        <f t="shared" si="55"/>
        <v>442</v>
      </c>
      <c r="AP27" s="51">
        <f t="shared" si="55"/>
        <v>431</v>
      </c>
      <c r="AQ27" s="51">
        <f>+AQ7+AQ13+AQ25</f>
        <v>439</v>
      </c>
      <c r="AR27" s="51">
        <f t="shared" si="55"/>
        <v>441</v>
      </c>
      <c r="AS27" s="51">
        <f t="shared" si="55"/>
        <v>441</v>
      </c>
      <c r="AT27" s="51">
        <f t="shared" ref="AT27:AY27" si="56">+AT7+AT13+AT25</f>
        <v>436</v>
      </c>
      <c r="AU27" s="51">
        <f t="shared" si="56"/>
        <v>449</v>
      </c>
      <c r="AV27" s="51">
        <f t="shared" si="56"/>
        <v>446</v>
      </c>
      <c r="AW27" s="51">
        <f t="shared" si="56"/>
        <v>439</v>
      </c>
      <c r="AX27" s="51">
        <f t="shared" si="56"/>
        <v>441</v>
      </c>
      <c r="AY27" s="51">
        <f t="shared" si="56"/>
        <v>450</v>
      </c>
      <c r="AZ27" s="51">
        <f t="shared" ref="AZ27:BE27" si="57">+AZ7+AZ13+AZ25</f>
        <v>446</v>
      </c>
      <c r="BA27" s="51">
        <f t="shared" si="57"/>
        <v>440</v>
      </c>
      <c r="BB27" s="51">
        <f t="shared" si="57"/>
        <v>434</v>
      </c>
      <c r="BC27" s="51">
        <f t="shared" si="57"/>
        <v>433</v>
      </c>
      <c r="BD27" s="51">
        <f t="shared" si="57"/>
        <v>427</v>
      </c>
      <c r="BE27" s="51">
        <f t="shared" si="57"/>
        <v>408</v>
      </c>
      <c r="BF27" s="51">
        <f t="shared" ref="BF27:BK27" si="58">+BF7+BF13+BF25</f>
        <v>409</v>
      </c>
      <c r="BG27" s="51">
        <f t="shared" si="58"/>
        <v>416</v>
      </c>
      <c r="BH27" s="51">
        <f t="shared" si="58"/>
        <v>429</v>
      </c>
      <c r="BI27" s="51">
        <f t="shared" si="58"/>
        <v>405</v>
      </c>
      <c r="BJ27" s="51">
        <f t="shared" si="58"/>
        <v>410</v>
      </c>
      <c r="BK27" s="51">
        <f t="shared" si="58"/>
        <v>397</v>
      </c>
      <c r="BL27" s="51">
        <f t="shared" ref="BL27:BQ27" si="59">+BL7+BL13+BL25</f>
        <v>393</v>
      </c>
      <c r="BM27" s="51">
        <f t="shared" si="59"/>
        <v>379</v>
      </c>
      <c r="BN27" s="51">
        <f t="shared" si="59"/>
        <v>379</v>
      </c>
      <c r="BO27" s="51">
        <f t="shared" si="59"/>
        <v>370</v>
      </c>
      <c r="BP27" s="51">
        <f t="shared" si="59"/>
        <v>370</v>
      </c>
      <c r="BQ27" s="51">
        <f t="shared" si="59"/>
        <v>364</v>
      </c>
      <c r="BR27" s="51">
        <f t="shared" ref="BR27:BW27" si="60">+BR7+BR13+BR25</f>
        <v>362</v>
      </c>
      <c r="BS27" s="51">
        <f t="shared" si="60"/>
        <v>376</v>
      </c>
      <c r="BT27" s="51">
        <f t="shared" si="60"/>
        <v>358</v>
      </c>
      <c r="BU27" s="51">
        <f t="shared" si="60"/>
        <v>345</v>
      </c>
      <c r="BV27" s="51">
        <f t="shared" si="60"/>
        <v>350</v>
      </c>
      <c r="BW27" s="51">
        <f t="shared" si="60"/>
        <v>342</v>
      </c>
      <c r="BX27" s="51">
        <f t="shared" ref="BX27:CC27" si="61">+BX7+BX13+BX25</f>
        <v>349</v>
      </c>
      <c r="BY27" s="51">
        <f t="shared" si="61"/>
        <v>348</v>
      </c>
      <c r="BZ27" s="51">
        <f t="shared" si="61"/>
        <v>357</v>
      </c>
      <c r="CA27" s="51">
        <f t="shared" si="61"/>
        <v>350</v>
      </c>
      <c r="CB27" s="51">
        <f t="shared" si="61"/>
        <v>350</v>
      </c>
      <c r="CC27" s="51">
        <f t="shared" si="61"/>
        <v>360</v>
      </c>
      <c r="CD27" s="51">
        <f t="shared" ref="CD27:CI27" si="62">+CD7+CD13+CD25</f>
        <v>360</v>
      </c>
      <c r="CE27" s="51">
        <f t="shared" si="62"/>
        <v>359</v>
      </c>
      <c r="CF27" s="51">
        <f t="shared" si="62"/>
        <v>5</v>
      </c>
      <c r="CG27" s="51">
        <f t="shared" si="62"/>
        <v>1</v>
      </c>
      <c r="CH27" s="51">
        <f t="shared" si="62"/>
        <v>1</v>
      </c>
      <c r="CI27" s="51">
        <f t="shared" si="62"/>
        <v>1</v>
      </c>
      <c r="CJ27" s="51">
        <f t="shared" ref="CJ27:CO27" si="63">+CJ7+CJ13+CJ25</f>
        <v>0</v>
      </c>
      <c r="CK27" s="51">
        <f t="shared" si="63"/>
        <v>0</v>
      </c>
      <c r="CL27" s="51">
        <f t="shared" si="63"/>
        <v>0</v>
      </c>
      <c r="CM27" s="51">
        <f t="shared" si="63"/>
        <v>0</v>
      </c>
      <c r="CN27" s="51">
        <f t="shared" si="63"/>
        <v>0</v>
      </c>
      <c r="CO27" s="51">
        <f t="shared" si="63"/>
        <v>0</v>
      </c>
      <c r="CP27" s="51">
        <f>+CP7+CP13+CP25</f>
        <v>0</v>
      </c>
      <c r="CQ27" s="51">
        <f>+CQ7+CQ13+CQ25</f>
        <v>0</v>
      </c>
      <c r="CR27" s="51">
        <v>0</v>
      </c>
      <c r="CS27" s="51">
        <f>+CS7+CS13+CS25</f>
        <v>0</v>
      </c>
      <c r="CT27" s="51">
        <f>+CT7+CT13+CT25</f>
        <v>0</v>
      </c>
      <c r="CU27" s="51">
        <f>+CU7+CU13+CU25</f>
        <v>0</v>
      </c>
      <c r="CV27" s="51">
        <f>+CV7+CV13+CV25</f>
        <v>0</v>
      </c>
    </row>
    <row r="28" spans="1:100" s="14" customFormat="1" ht="13.15" customHeight="1" x14ac:dyDescent="0.25">
      <c r="A28" s="48" t="s">
        <v>9</v>
      </c>
      <c r="B28" s="50"/>
      <c r="C28" s="96"/>
      <c r="D28" s="96"/>
      <c r="E28" s="100">
        <f>E27*12</f>
        <v>0</v>
      </c>
      <c r="F28" s="100">
        <f>F27*12</f>
        <v>0</v>
      </c>
      <c r="G28" s="100">
        <f>G27*12</f>
        <v>0</v>
      </c>
      <c r="H28" s="266"/>
      <c r="I28" s="266"/>
      <c r="J28" s="34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</row>
    <row r="29" spans="1:100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4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282"/>
      <c r="BT29" s="282"/>
      <c r="BU29" s="282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282"/>
      <c r="CS29" s="31"/>
      <c r="CT29" s="31"/>
      <c r="CU29" s="31"/>
      <c r="CV29" s="31"/>
    </row>
    <row r="30" spans="1:100" s="14" customFormat="1" ht="15" customHeight="1" x14ac:dyDescent="0.25">
      <c r="A30" s="195" t="s">
        <v>137</v>
      </c>
      <c r="B30" s="32"/>
      <c r="C30" s="19"/>
      <c r="E30" s="27"/>
      <c r="F30" s="27"/>
      <c r="G30" s="27"/>
      <c r="H30" s="27"/>
      <c r="I30" s="27"/>
      <c r="J30" s="34"/>
      <c r="K30" s="33"/>
      <c r="L30" s="33"/>
      <c r="M30" s="33"/>
      <c r="N30" s="33"/>
      <c r="BS30" s="315"/>
      <c r="BT30" s="315"/>
      <c r="BU30" s="315"/>
      <c r="CR30" s="315"/>
    </row>
    <row r="31" spans="1:100" s="14" customFormat="1" ht="15" customHeight="1" x14ac:dyDescent="0.25">
      <c r="B31" s="32"/>
      <c r="C31" s="19"/>
      <c r="D31" s="33"/>
      <c r="E31" s="27"/>
      <c r="F31" s="27"/>
      <c r="G31" s="27"/>
      <c r="H31" s="27"/>
      <c r="I31" s="27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283"/>
      <c r="BT31" s="283"/>
      <c r="BU31" s="28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283"/>
      <c r="CS31" s="33"/>
      <c r="CT31" s="33"/>
      <c r="CU31" s="33"/>
      <c r="CV31" s="33"/>
    </row>
    <row r="32" spans="1:100" s="14" customFormat="1" ht="15" customHeight="1" x14ac:dyDescent="0.25">
      <c r="B32" s="32"/>
      <c r="C32" s="37"/>
      <c r="D32" s="33"/>
      <c r="E32" s="34"/>
      <c r="F32" s="27"/>
      <c r="G32" s="34"/>
      <c r="H32" s="34"/>
      <c r="I32" s="34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283"/>
      <c r="BT32" s="283"/>
      <c r="BU32" s="28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283"/>
      <c r="CS32" s="33"/>
      <c r="CT32" s="33"/>
      <c r="CU32" s="33"/>
      <c r="CV32" s="33"/>
    </row>
    <row r="33" spans="1:100" s="14" customFormat="1" ht="15" customHeight="1" x14ac:dyDescent="0.25">
      <c r="A33" s="52"/>
      <c r="B33" s="32"/>
      <c r="C33" s="37"/>
      <c r="D33" s="55"/>
      <c r="E33" s="56"/>
      <c r="F33" s="56"/>
      <c r="G33" s="56"/>
      <c r="H33" s="56"/>
      <c r="I33" s="56"/>
      <c r="J33" s="32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284"/>
      <c r="BT33" s="284"/>
      <c r="BU33" s="284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284"/>
      <c r="CS33" s="55"/>
      <c r="CT33" s="55"/>
      <c r="CU33" s="55"/>
      <c r="CV33" s="55"/>
    </row>
    <row r="34" spans="1:100" s="14" customFormat="1" ht="15" customHeight="1" x14ac:dyDescent="0.2">
      <c r="A34" s="52"/>
      <c r="B34" s="26"/>
      <c r="C34" s="26"/>
      <c r="D34" s="25"/>
      <c r="E34" s="54"/>
      <c r="F34" s="54"/>
      <c r="G34" s="54"/>
      <c r="H34" s="54"/>
      <c r="I34" s="54"/>
      <c r="J34" s="3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5"/>
      <c r="BT34" s="255"/>
      <c r="BU34" s="25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5"/>
      <c r="CS34" s="25"/>
      <c r="CT34" s="25"/>
      <c r="CU34" s="25"/>
      <c r="CV34" s="25"/>
    </row>
    <row r="35" spans="1:100" s="14" customFormat="1" ht="15" customHeight="1" x14ac:dyDescent="0.2">
      <c r="A35" s="5"/>
      <c r="B35" s="26"/>
      <c r="C35" s="26"/>
      <c r="D35" s="25"/>
      <c r="E35" s="26"/>
      <c r="F35" s="26"/>
      <c r="G35" s="26"/>
      <c r="H35" s="26"/>
      <c r="I35" s="26"/>
      <c r="J35" s="32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5"/>
      <c r="BT35" s="255"/>
      <c r="BU35" s="25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5"/>
      <c r="CS35" s="25"/>
      <c r="CT35" s="25"/>
      <c r="CU35" s="25"/>
      <c r="CV35" s="25"/>
    </row>
    <row r="36" spans="1:100" s="14" customFormat="1" ht="15" customHeight="1" x14ac:dyDescent="0.25">
      <c r="A36" s="57"/>
      <c r="B36" s="58"/>
      <c r="C36" s="58"/>
      <c r="D36" s="59"/>
      <c r="E36" s="60"/>
      <c r="F36" s="60"/>
      <c r="G36" s="60"/>
      <c r="H36" s="60"/>
      <c r="I36" s="60"/>
      <c r="J36" s="34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285"/>
      <c r="BT36" s="285"/>
      <c r="BU36" s="285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285"/>
      <c r="CS36" s="59"/>
      <c r="CT36" s="59"/>
      <c r="CU36" s="59"/>
      <c r="CV36" s="59"/>
    </row>
    <row r="37" spans="1:100" s="14" customFormat="1" ht="15" customHeight="1" x14ac:dyDescent="0.25">
      <c r="A37" s="57"/>
      <c r="B37" s="58"/>
      <c r="C37" s="58"/>
      <c r="D37" s="59"/>
      <c r="E37" s="60"/>
      <c r="F37" s="60"/>
      <c r="G37" s="60"/>
      <c r="H37" s="60"/>
      <c r="I37" s="60"/>
      <c r="J37" s="34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285"/>
      <c r="BT37" s="285"/>
      <c r="BU37" s="285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285"/>
      <c r="CS37" s="59"/>
      <c r="CT37" s="59"/>
      <c r="CU37" s="59"/>
      <c r="CV37" s="59"/>
    </row>
    <row r="38" spans="1:100" s="14" customFormat="1" ht="15" customHeight="1" x14ac:dyDescent="0.25">
      <c r="A38" s="36"/>
      <c r="B38" s="32"/>
      <c r="C38" s="19"/>
      <c r="D38" s="33"/>
      <c r="E38" s="27"/>
      <c r="F38" s="27"/>
      <c r="G38" s="34"/>
      <c r="H38" s="34"/>
      <c r="I38" s="34"/>
      <c r="J38" s="32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283"/>
      <c r="BT38" s="283"/>
      <c r="BU38" s="28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283"/>
      <c r="CS38" s="33"/>
      <c r="CT38" s="33"/>
      <c r="CU38" s="33"/>
      <c r="CV38" s="33"/>
    </row>
    <row r="39" spans="1:100" s="14" customFormat="1" ht="15" customHeight="1" x14ac:dyDescent="0.25">
      <c r="A39" s="36"/>
      <c r="B39" s="32"/>
      <c r="C39" s="19"/>
      <c r="D39" s="33"/>
      <c r="E39" s="27"/>
      <c r="F39" s="27"/>
      <c r="G39" s="34"/>
      <c r="H39" s="34"/>
      <c r="I39" s="34"/>
      <c r="J39" s="32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283"/>
      <c r="BT39" s="283"/>
      <c r="BU39" s="28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283"/>
      <c r="CS39" s="33"/>
      <c r="CT39" s="33"/>
      <c r="CU39" s="33"/>
      <c r="CV39" s="33"/>
    </row>
    <row r="40" spans="1:100" s="14" customFormat="1" ht="15" customHeight="1" x14ac:dyDescent="0.25">
      <c r="B40" s="32"/>
      <c r="C40" s="19"/>
      <c r="D40" s="33"/>
      <c r="E40" s="27"/>
      <c r="F40" s="27"/>
      <c r="G40" s="34"/>
      <c r="H40" s="34"/>
      <c r="I40" s="34"/>
      <c r="J40" s="32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283"/>
      <c r="BT40" s="283"/>
      <c r="BU40" s="28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283"/>
      <c r="CS40" s="33"/>
      <c r="CT40" s="33"/>
      <c r="CU40" s="33"/>
      <c r="CV40" s="33"/>
    </row>
    <row r="41" spans="1:100" s="14" customFormat="1" ht="15" customHeight="1" x14ac:dyDescent="0.25">
      <c r="B41" s="32"/>
      <c r="C41" s="37"/>
      <c r="D41" s="33"/>
      <c r="E41" s="34"/>
      <c r="F41" s="34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283"/>
      <c r="BT41" s="283"/>
      <c r="BU41" s="28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283"/>
      <c r="CS41" s="33"/>
      <c r="CT41" s="33"/>
      <c r="CU41" s="33"/>
      <c r="CV41" s="33"/>
    </row>
    <row r="42" spans="1:100" s="14" customFormat="1" ht="10.15" customHeight="1" x14ac:dyDescent="0.25">
      <c r="B42" s="32"/>
      <c r="C42" s="19"/>
      <c r="D42" s="33"/>
      <c r="E42" s="38"/>
      <c r="F42" s="38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283"/>
      <c r="BT42" s="283"/>
      <c r="BU42" s="28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283"/>
      <c r="CS42" s="33"/>
      <c r="CT42" s="33"/>
      <c r="CU42" s="33"/>
      <c r="CV42" s="33"/>
    </row>
    <row r="43" spans="1:100" x14ac:dyDescent="0.2">
      <c r="G43" s="34"/>
      <c r="H43" s="34"/>
      <c r="I43" s="34"/>
      <c r="J43" s="32"/>
    </row>
    <row r="44" spans="1:100" x14ac:dyDescent="0.2">
      <c r="G44" s="34"/>
      <c r="H44" s="34"/>
      <c r="I44" s="34"/>
      <c r="J44" s="32"/>
    </row>
    <row r="45" spans="1:100" x14ac:dyDescent="0.2">
      <c r="E45" s="88"/>
      <c r="F45" s="88"/>
      <c r="G45" s="34"/>
      <c r="H45" s="34"/>
      <c r="I45" s="34"/>
      <c r="J45" s="32"/>
    </row>
    <row r="46" spans="1:100" x14ac:dyDescent="0.2">
      <c r="E46" s="88"/>
      <c r="F46" s="88"/>
      <c r="G46" s="34"/>
      <c r="H46" s="34"/>
      <c r="I46" s="34"/>
      <c r="J46" s="32"/>
    </row>
    <row r="47" spans="1:100" x14ac:dyDescent="0.2">
      <c r="G47" s="34"/>
      <c r="H47" s="34"/>
      <c r="I47" s="34"/>
      <c r="J47" s="32"/>
    </row>
    <row r="48" spans="1:100" x14ac:dyDescent="0.2">
      <c r="G48" s="34"/>
      <c r="H48" s="34"/>
      <c r="I48" s="34"/>
      <c r="J48" s="32"/>
    </row>
    <row r="49" spans="1:10" x14ac:dyDescent="0.2">
      <c r="G49" s="34"/>
      <c r="H49" s="34"/>
      <c r="I49" s="34"/>
      <c r="J49" s="32"/>
    </row>
    <row r="50" spans="1:10" x14ac:dyDescent="0.2">
      <c r="A50" s="147"/>
      <c r="B50" s="13"/>
      <c r="C50" s="13"/>
      <c r="E50" s="13"/>
      <c r="F50" s="13"/>
      <c r="G50" s="34"/>
      <c r="H50" s="34"/>
      <c r="I50" s="34"/>
      <c r="J50" s="32"/>
    </row>
    <row r="51" spans="1:10" x14ac:dyDescent="0.2">
      <c r="A51" s="147"/>
      <c r="B51" s="13"/>
      <c r="C51" s="13"/>
      <c r="E51" s="13"/>
      <c r="F51" s="13"/>
      <c r="G51" s="34"/>
      <c r="H51" s="34"/>
      <c r="I51" s="34"/>
      <c r="J51" s="32"/>
    </row>
    <row r="52" spans="1:10" x14ac:dyDescent="0.2">
      <c r="A52" s="147"/>
      <c r="B52" s="13"/>
      <c r="C52" s="13"/>
      <c r="E52" s="13"/>
      <c r="F52" s="13"/>
      <c r="G52" s="34"/>
      <c r="H52" s="34"/>
      <c r="I52" s="34"/>
      <c r="J52" s="32"/>
    </row>
    <row r="53" spans="1:10" x14ac:dyDescent="0.2">
      <c r="A53" s="147"/>
      <c r="B53" s="13"/>
      <c r="C53" s="13"/>
      <c r="E53" s="13"/>
      <c r="F53" s="13"/>
      <c r="G53" s="13"/>
      <c r="H53" s="13"/>
      <c r="I53" s="13"/>
      <c r="J53" s="13"/>
    </row>
    <row r="54" spans="1:10" x14ac:dyDescent="0.2">
      <c r="A54" s="147"/>
      <c r="B54" s="13"/>
      <c r="C54" s="13"/>
      <c r="E54" s="13"/>
      <c r="F54" s="13"/>
      <c r="G54" s="13"/>
      <c r="H54" s="13"/>
      <c r="I54" s="13"/>
      <c r="J54" s="13"/>
    </row>
    <row r="55" spans="1:10" x14ac:dyDescent="0.2">
      <c r="A55" s="147"/>
      <c r="B55" s="13"/>
      <c r="C55" s="13"/>
      <c r="E55" s="148"/>
      <c r="F55" s="148"/>
      <c r="G55" s="148"/>
      <c r="H55" s="148"/>
      <c r="I55" s="148"/>
      <c r="J55" s="13"/>
    </row>
    <row r="56" spans="1:10" x14ac:dyDescent="0.2">
      <c r="A56" s="147"/>
      <c r="B56" s="13"/>
      <c r="C56" s="13"/>
      <c r="E56" s="148"/>
      <c r="F56" s="148"/>
      <c r="G56" s="148"/>
      <c r="H56" s="148"/>
      <c r="I56" s="148"/>
      <c r="J56" s="13"/>
    </row>
    <row r="57" spans="1:10" x14ac:dyDescent="0.2">
      <c r="A57" s="147"/>
      <c r="B57" s="13"/>
      <c r="C57" s="13"/>
      <c r="E57" s="13"/>
      <c r="F57" s="13"/>
      <c r="G57" s="13"/>
      <c r="H57" s="13"/>
      <c r="I57" s="13"/>
      <c r="J57" s="13"/>
    </row>
    <row r="58" spans="1:10" x14ac:dyDescent="0.2">
      <c r="A58" s="147"/>
      <c r="B58" s="13"/>
      <c r="C58" s="13"/>
      <c r="E58" s="13"/>
      <c r="F58" s="13"/>
      <c r="G58" s="13"/>
      <c r="H58" s="13"/>
      <c r="I58" s="13"/>
      <c r="J58" s="13"/>
    </row>
    <row r="59" spans="1:10" x14ac:dyDescent="0.2">
      <c r="A59" s="147"/>
      <c r="B59" s="13"/>
      <c r="C59" s="13"/>
      <c r="E59" s="13"/>
      <c r="F59" s="13"/>
      <c r="G59" s="13"/>
      <c r="H59" s="13"/>
      <c r="I59" s="13"/>
      <c r="J59" s="13"/>
    </row>
    <row r="60" spans="1:10" x14ac:dyDescent="0.2">
      <c r="A60" s="147"/>
      <c r="B60" s="13"/>
      <c r="C60" s="13"/>
      <c r="E60" s="13"/>
      <c r="F60" s="13"/>
      <c r="G60" s="13"/>
      <c r="H60" s="13"/>
      <c r="I60" s="13"/>
      <c r="J60" s="13"/>
    </row>
    <row r="61" spans="1:10" x14ac:dyDescent="0.2">
      <c r="A61" s="147"/>
      <c r="B61" s="13"/>
      <c r="C61" s="13"/>
      <c r="E61" s="13"/>
      <c r="F61" s="13"/>
      <c r="G61" s="13"/>
      <c r="H61" s="13"/>
      <c r="I61" s="13"/>
      <c r="J61" s="13"/>
    </row>
    <row r="62" spans="1:10" x14ac:dyDescent="0.2">
      <c r="A62" s="147"/>
      <c r="B62" s="13"/>
      <c r="C62" s="13"/>
      <c r="E62" s="13"/>
      <c r="F62" s="13"/>
      <c r="G62" s="13"/>
      <c r="H62" s="13"/>
      <c r="I62" s="13"/>
      <c r="J62" s="13"/>
    </row>
    <row r="63" spans="1:10" x14ac:dyDescent="0.2">
      <c r="A63" s="147"/>
      <c r="B63" s="13"/>
      <c r="C63" s="13"/>
      <c r="E63" s="13"/>
      <c r="F63" s="13"/>
      <c r="G63" s="13"/>
      <c r="H63" s="13"/>
      <c r="I63" s="13"/>
      <c r="J63" s="13"/>
    </row>
    <row r="64" spans="1:10" x14ac:dyDescent="0.2">
      <c r="A64" s="147"/>
      <c r="B64" s="13"/>
      <c r="C64" s="13"/>
      <c r="E64" s="13"/>
      <c r="F64" s="13"/>
      <c r="G64" s="13"/>
      <c r="H64" s="13"/>
      <c r="I64" s="13"/>
      <c r="J64" s="13"/>
    </row>
    <row r="65" spans="1:10" x14ac:dyDescent="0.2">
      <c r="A65" s="147"/>
      <c r="B65" s="13"/>
      <c r="C65" s="13"/>
      <c r="E65" s="148"/>
      <c r="F65" s="148"/>
      <c r="G65" s="148"/>
      <c r="H65" s="148"/>
      <c r="I65" s="148"/>
      <c r="J65" s="13"/>
    </row>
    <row r="66" spans="1:10" x14ac:dyDescent="0.2">
      <c r="A66" s="147"/>
      <c r="B66" s="13"/>
      <c r="C66" s="13"/>
      <c r="E66" s="148"/>
      <c r="F66" s="148"/>
      <c r="G66" s="148"/>
      <c r="H66" s="148"/>
      <c r="I66" s="148"/>
      <c r="J66" s="13"/>
    </row>
    <row r="67" spans="1:10" x14ac:dyDescent="0.2">
      <c r="A67" s="147"/>
      <c r="B67" s="13"/>
      <c r="C67" s="13"/>
      <c r="E67" s="13"/>
      <c r="F67" s="13"/>
      <c r="G67" s="13"/>
      <c r="H67" s="13"/>
      <c r="I67" s="13"/>
      <c r="J67" s="13"/>
    </row>
    <row r="68" spans="1:10" x14ac:dyDescent="0.2">
      <c r="A68" s="147"/>
      <c r="B68" s="13"/>
      <c r="C68" s="13"/>
      <c r="E68" s="13"/>
      <c r="F68" s="13"/>
      <c r="G68" s="13"/>
      <c r="H68" s="13"/>
      <c r="I68" s="13"/>
      <c r="J68" s="13"/>
    </row>
    <row r="69" spans="1:10" x14ac:dyDescent="0.2">
      <c r="A69" s="147"/>
      <c r="B69" s="13"/>
      <c r="C69" s="13"/>
      <c r="E69" s="13"/>
      <c r="F69" s="13"/>
      <c r="G69" s="13"/>
      <c r="H69" s="13"/>
      <c r="I69" s="13"/>
      <c r="J69" s="13"/>
    </row>
    <row r="70" spans="1:10" x14ac:dyDescent="0.2">
      <c r="A70" s="147"/>
      <c r="B70" s="13"/>
      <c r="C70" s="13"/>
      <c r="E70" s="13"/>
      <c r="F70" s="13"/>
      <c r="G70" s="13"/>
      <c r="H70" s="13"/>
      <c r="I70" s="13"/>
      <c r="J70" s="13"/>
    </row>
    <row r="71" spans="1:10" x14ac:dyDescent="0.2">
      <c r="A71" s="147"/>
      <c r="B71" s="13"/>
      <c r="C71" s="13"/>
      <c r="E71" s="13"/>
      <c r="F71" s="13"/>
      <c r="G71" s="13"/>
      <c r="H71" s="13"/>
      <c r="I71" s="13"/>
      <c r="J71" s="13"/>
    </row>
    <row r="72" spans="1:10" x14ac:dyDescent="0.2">
      <c r="A72" s="147"/>
      <c r="B72" s="13"/>
      <c r="C72" s="13"/>
      <c r="E72" s="13"/>
      <c r="F72" s="13"/>
      <c r="G72" s="13"/>
      <c r="H72" s="13"/>
      <c r="I72" s="13"/>
      <c r="J72" s="13"/>
    </row>
    <row r="73" spans="1:10" x14ac:dyDescent="0.2">
      <c r="A73" s="147"/>
      <c r="B73" s="13"/>
      <c r="C73" s="13"/>
      <c r="E73" s="13"/>
      <c r="F73" s="13"/>
      <c r="G73" s="13"/>
      <c r="H73" s="13"/>
      <c r="I73" s="13"/>
      <c r="J73" s="13"/>
    </row>
    <row r="74" spans="1:10" x14ac:dyDescent="0.2">
      <c r="A74" s="147"/>
      <c r="B74" s="13"/>
      <c r="C74" s="13"/>
      <c r="E74" s="13"/>
      <c r="F74" s="13"/>
      <c r="G74" s="13"/>
      <c r="H74" s="13"/>
      <c r="I74" s="13"/>
      <c r="J74" s="13"/>
    </row>
    <row r="75" spans="1:10" x14ac:dyDescent="0.2">
      <c r="A75" s="147"/>
      <c r="B75" s="13"/>
      <c r="C75" s="13"/>
      <c r="E75" s="148"/>
      <c r="F75" s="148"/>
      <c r="G75" s="148"/>
      <c r="H75" s="148"/>
      <c r="I75" s="148"/>
      <c r="J75" s="13"/>
    </row>
    <row r="76" spans="1:10" x14ac:dyDescent="0.2">
      <c r="A76" s="147"/>
      <c r="B76" s="13"/>
      <c r="C76" s="13"/>
      <c r="E76" s="148"/>
      <c r="F76" s="148"/>
      <c r="G76" s="148"/>
      <c r="H76" s="148"/>
      <c r="I76" s="148"/>
      <c r="J76" s="13"/>
    </row>
    <row r="77" spans="1:10" x14ac:dyDescent="0.2">
      <c r="A77" s="147"/>
      <c r="B77" s="13"/>
      <c r="C77" s="13"/>
      <c r="E77" s="13"/>
      <c r="F77" s="13"/>
      <c r="G77" s="13"/>
      <c r="H77" s="13"/>
      <c r="I77" s="13"/>
      <c r="J77" s="13"/>
    </row>
    <row r="78" spans="1:10" x14ac:dyDescent="0.2">
      <c r="A78" s="147"/>
      <c r="B78" s="13"/>
      <c r="C78" s="13"/>
      <c r="E78" s="13"/>
      <c r="F78" s="13"/>
      <c r="G78" s="13"/>
      <c r="H78" s="13"/>
      <c r="I78" s="13"/>
      <c r="J78" s="13"/>
    </row>
    <row r="79" spans="1:10" x14ac:dyDescent="0.2">
      <c r="A79" s="147"/>
      <c r="B79" s="13"/>
      <c r="C79" s="13"/>
      <c r="E79" s="13"/>
      <c r="F79" s="13"/>
      <c r="G79" s="13"/>
      <c r="H79" s="13"/>
      <c r="I79" s="13"/>
      <c r="J79" s="13"/>
    </row>
    <row r="80" spans="1:10" x14ac:dyDescent="0.2">
      <c r="A80" s="147"/>
      <c r="B80" s="13"/>
      <c r="C80" s="13"/>
      <c r="E80" s="13"/>
      <c r="F80" s="13"/>
      <c r="G80" s="13"/>
      <c r="H80" s="13"/>
      <c r="I80" s="13"/>
      <c r="J80" s="13"/>
    </row>
    <row r="81" spans="1:10" x14ac:dyDescent="0.2">
      <c r="A81" s="147"/>
      <c r="B81" s="13"/>
      <c r="C81" s="13"/>
      <c r="E81" s="13"/>
      <c r="F81" s="13"/>
      <c r="G81" s="13"/>
      <c r="H81" s="13"/>
      <c r="I81" s="13"/>
      <c r="J81" s="13"/>
    </row>
    <row r="82" spans="1:10" x14ac:dyDescent="0.2">
      <c r="A82" s="147"/>
      <c r="B82" s="13"/>
      <c r="C82" s="13"/>
      <c r="E82" s="13"/>
      <c r="F82" s="13"/>
      <c r="G82" s="13"/>
      <c r="H82" s="13"/>
      <c r="I82" s="13"/>
      <c r="J82" s="13"/>
    </row>
    <row r="83" spans="1:10" x14ac:dyDescent="0.2">
      <c r="A83" s="147"/>
      <c r="B83" s="13"/>
      <c r="C83" s="13"/>
      <c r="E83" s="13"/>
      <c r="F83" s="13"/>
      <c r="G83" s="13"/>
      <c r="H83" s="13"/>
      <c r="I83" s="13"/>
      <c r="J83" s="13"/>
    </row>
    <row r="84" spans="1:10" x14ac:dyDescent="0.2">
      <c r="A84" s="147"/>
      <c r="B84" s="13"/>
      <c r="C84" s="13"/>
      <c r="E84" s="13"/>
      <c r="F84" s="13"/>
      <c r="G84" s="13"/>
      <c r="H84" s="13"/>
      <c r="I84" s="13"/>
      <c r="J84" s="13"/>
    </row>
    <row r="85" spans="1:10" x14ac:dyDescent="0.2">
      <c r="A85" s="147"/>
      <c r="B85" s="13"/>
      <c r="C85" s="13"/>
      <c r="E85" s="148"/>
      <c r="F85" s="148"/>
      <c r="G85" s="148"/>
      <c r="H85" s="148"/>
      <c r="I85" s="148"/>
      <c r="J85" s="13"/>
    </row>
    <row r="86" spans="1:10" x14ac:dyDescent="0.2">
      <c r="A86" s="147"/>
      <c r="B86" s="13"/>
      <c r="C86" s="13"/>
      <c r="E86" s="148"/>
      <c r="F86" s="148"/>
      <c r="G86" s="148"/>
      <c r="H86" s="148"/>
      <c r="I86" s="148"/>
      <c r="J86" s="13"/>
    </row>
    <row r="87" spans="1:10" x14ac:dyDescent="0.2">
      <c r="A87" s="147"/>
      <c r="B87" s="13"/>
      <c r="C87" s="13"/>
      <c r="E87" s="13"/>
      <c r="F87" s="13"/>
      <c r="G87" s="13"/>
      <c r="H87" s="13"/>
      <c r="I87" s="13"/>
      <c r="J87" s="13"/>
    </row>
    <row r="88" spans="1:10" x14ac:dyDescent="0.2">
      <c r="A88" s="147"/>
      <c r="B88" s="13"/>
      <c r="C88" s="13"/>
      <c r="E88" s="13"/>
      <c r="F88" s="13"/>
      <c r="G88" s="13"/>
      <c r="H88" s="13"/>
      <c r="I88" s="13"/>
      <c r="J88" s="13"/>
    </row>
    <row r="89" spans="1:10" x14ac:dyDescent="0.2">
      <c r="A89" s="147"/>
      <c r="B89" s="13"/>
      <c r="C89" s="13"/>
      <c r="E89" s="13"/>
      <c r="F89" s="13"/>
      <c r="G89" s="13"/>
      <c r="H89" s="13"/>
      <c r="I89" s="13"/>
      <c r="J89" s="13"/>
    </row>
    <row r="90" spans="1:10" x14ac:dyDescent="0.2">
      <c r="A90" s="147"/>
      <c r="B90" s="13"/>
      <c r="C90" s="13"/>
      <c r="E90" s="13"/>
      <c r="F90" s="13"/>
      <c r="G90" s="13"/>
      <c r="H90" s="13"/>
      <c r="I90" s="13"/>
      <c r="J90" s="13"/>
    </row>
    <row r="91" spans="1:10" x14ac:dyDescent="0.2">
      <c r="A91" s="147"/>
      <c r="B91" s="13"/>
      <c r="C91" s="13"/>
      <c r="E91" s="13"/>
      <c r="F91" s="13"/>
      <c r="G91" s="13"/>
      <c r="H91" s="13"/>
      <c r="I91" s="13"/>
      <c r="J91" s="13"/>
    </row>
    <row r="92" spans="1:10" x14ac:dyDescent="0.2">
      <c r="A92" s="147"/>
      <c r="B92" s="13"/>
      <c r="C92" s="13"/>
      <c r="E92" s="13"/>
      <c r="F92" s="13"/>
      <c r="G92" s="13"/>
      <c r="H92" s="13"/>
      <c r="I92" s="13"/>
      <c r="J92" s="13"/>
    </row>
    <row r="93" spans="1:10" x14ac:dyDescent="0.2">
      <c r="A93" s="147"/>
      <c r="B93" s="13"/>
      <c r="C93" s="13"/>
      <c r="E93" s="13"/>
      <c r="F93" s="13"/>
      <c r="G93" s="13"/>
      <c r="H93" s="13"/>
      <c r="I93" s="13"/>
      <c r="J93" s="13"/>
    </row>
    <row r="94" spans="1:10" x14ac:dyDescent="0.2">
      <c r="A94" s="147"/>
      <c r="B94" s="13"/>
      <c r="C94" s="13"/>
      <c r="E94" s="13"/>
      <c r="F94" s="13"/>
      <c r="G94" s="13"/>
      <c r="H94" s="13"/>
      <c r="I94" s="13"/>
      <c r="J94" s="13"/>
    </row>
    <row r="95" spans="1:10" x14ac:dyDescent="0.2">
      <c r="A95" s="147"/>
      <c r="B95" s="13"/>
      <c r="C95" s="13"/>
      <c r="E95" s="148"/>
      <c r="F95" s="148"/>
      <c r="G95" s="148"/>
      <c r="H95" s="148"/>
      <c r="I95" s="148"/>
      <c r="J95" s="13"/>
    </row>
    <row r="96" spans="1:10" x14ac:dyDescent="0.2">
      <c r="A96" s="147"/>
      <c r="B96" s="13"/>
      <c r="C96" s="13"/>
      <c r="E96" s="148"/>
      <c r="F96" s="148"/>
      <c r="G96" s="148"/>
      <c r="H96" s="148"/>
      <c r="I96" s="148"/>
      <c r="J96" s="13"/>
    </row>
    <row r="97" spans="1:10" x14ac:dyDescent="0.2">
      <c r="A97" s="147"/>
      <c r="B97" s="13"/>
      <c r="C97" s="13"/>
      <c r="E97" s="13"/>
      <c r="F97" s="13"/>
      <c r="G97" s="13"/>
      <c r="H97" s="13"/>
      <c r="I97" s="13"/>
      <c r="J97" s="13"/>
    </row>
    <row r="98" spans="1:10" x14ac:dyDescent="0.2">
      <c r="A98" s="147"/>
      <c r="B98" s="13"/>
      <c r="C98" s="13"/>
      <c r="E98" s="13"/>
      <c r="F98" s="13"/>
      <c r="G98" s="13"/>
      <c r="H98" s="13"/>
      <c r="I98" s="13"/>
      <c r="J98" s="13"/>
    </row>
    <row r="99" spans="1:10" x14ac:dyDescent="0.2">
      <c r="A99" s="147"/>
      <c r="B99" s="13"/>
      <c r="C99" s="13"/>
      <c r="E99" s="13"/>
      <c r="F99" s="13"/>
      <c r="G99" s="13"/>
      <c r="H99" s="13"/>
      <c r="I99" s="13"/>
      <c r="J99" s="13"/>
    </row>
    <row r="100" spans="1:10" x14ac:dyDescent="0.2">
      <c r="A100" s="147"/>
      <c r="B100" s="13"/>
      <c r="C100" s="13"/>
      <c r="E100" s="13"/>
      <c r="F100" s="13"/>
      <c r="G100" s="13"/>
      <c r="H100" s="13"/>
      <c r="I100" s="13"/>
      <c r="J100" s="13"/>
    </row>
    <row r="101" spans="1:10" x14ac:dyDescent="0.2">
      <c r="A101" s="147"/>
      <c r="B101" s="13"/>
      <c r="C101" s="13"/>
      <c r="E101" s="13"/>
      <c r="F101" s="13"/>
      <c r="G101" s="13"/>
      <c r="H101" s="13"/>
      <c r="I101" s="13"/>
      <c r="J101" s="13"/>
    </row>
    <row r="102" spans="1:10" x14ac:dyDescent="0.2">
      <c r="A102" s="147"/>
      <c r="B102" s="13"/>
      <c r="C102" s="13"/>
      <c r="E102" s="13"/>
      <c r="F102" s="13"/>
      <c r="G102" s="13"/>
      <c r="H102" s="13"/>
      <c r="I102" s="13"/>
      <c r="J102" s="13"/>
    </row>
    <row r="103" spans="1:10" x14ac:dyDescent="0.2">
      <c r="A103" s="147"/>
      <c r="B103" s="13"/>
      <c r="C103" s="13"/>
      <c r="E103" s="13"/>
      <c r="F103" s="13"/>
      <c r="G103" s="13"/>
      <c r="H103" s="13"/>
      <c r="I103" s="13"/>
      <c r="J103" s="13"/>
    </row>
    <row r="104" spans="1:10" x14ac:dyDescent="0.2">
      <c r="A104" s="147"/>
      <c r="B104" s="13"/>
      <c r="C104" s="13"/>
      <c r="E104" s="13"/>
      <c r="F104" s="13"/>
      <c r="G104" s="13"/>
      <c r="H104" s="13"/>
      <c r="I104" s="13"/>
      <c r="J104" s="13"/>
    </row>
    <row r="105" spans="1:10" x14ac:dyDescent="0.2">
      <c r="A105" s="147"/>
      <c r="B105" s="13"/>
      <c r="C105" s="13"/>
      <c r="E105" s="148"/>
      <c r="F105" s="148"/>
      <c r="G105" s="148"/>
      <c r="H105" s="148"/>
      <c r="I105" s="148"/>
      <c r="J105" s="13"/>
    </row>
    <row r="106" spans="1:10" x14ac:dyDescent="0.2">
      <c r="A106" s="147"/>
      <c r="B106" s="13"/>
      <c r="C106" s="13"/>
      <c r="E106" s="148"/>
      <c r="F106" s="148"/>
      <c r="G106" s="148"/>
      <c r="H106" s="148"/>
      <c r="I106" s="148"/>
      <c r="J106" s="13"/>
    </row>
    <row r="107" spans="1:10" x14ac:dyDescent="0.2">
      <c r="A107" s="147"/>
      <c r="B107" s="13"/>
      <c r="C107" s="13"/>
      <c r="E107" s="13"/>
      <c r="F107" s="13"/>
      <c r="G107" s="13"/>
      <c r="H107" s="13"/>
      <c r="I107" s="13"/>
      <c r="J107" s="13"/>
    </row>
    <row r="108" spans="1:10" x14ac:dyDescent="0.2">
      <c r="A108" s="147"/>
      <c r="B108" s="13"/>
      <c r="C108" s="13"/>
      <c r="E108" s="13"/>
      <c r="F108" s="13"/>
      <c r="G108" s="13"/>
      <c r="H108" s="13"/>
      <c r="I108" s="13"/>
      <c r="J108" s="13"/>
    </row>
    <row r="109" spans="1:10" x14ac:dyDescent="0.2">
      <c r="A109" s="147"/>
      <c r="B109" s="13"/>
      <c r="C109" s="13"/>
      <c r="E109" s="13"/>
      <c r="F109" s="13"/>
      <c r="G109" s="13"/>
      <c r="H109" s="13"/>
      <c r="I109" s="13"/>
      <c r="J109" s="13"/>
    </row>
    <row r="110" spans="1:10" x14ac:dyDescent="0.2">
      <c r="A110" s="147"/>
      <c r="B110" s="13"/>
      <c r="C110" s="13"/>
      <c r="E110" s="13"/>
      <c r="F110" s="13"/>
      <c r="G110" s="13"/>
      <c r="H110" s="13"/>
      <c r="I110" s="13"/>
      <c r="J110" s="13"/>
    </row>
    <row r="111" spans="1:10" x14ac:dyDescent="0.2">
      <c r="A111" s="147"/>
      <c r="B111" s="13"/>
      <c r="C111" s="13"/>
      <c r="E111" s="13"/>
      <c r="F111" s="13"/>
      <c r="G111" s="13"/>
      <c r="H111" s="13"/>
      <c r="I111" s="13"/>
      <c r="J111" s="13"/>
    </row>
    <row r="112" spans="1:10" x14ac:dyDescent="0.2">
      <c r="A112" s="147"/>
      <c r="B112" s="13"/>
      <c r="C112" s="13"/>
      <c r="E112" s="13"/>
      <c r="F112" s="13"/>
      <c r="G112" s="13"/>
      <c r="H112" s="13"/>
      <c r="I112" s="13"/>
      <c r="J112" s="13"/>
    </row>
    <row r="113" spans="1:10" x14ac:dyDescent="0.2">
      <c r="A113" s="147"/>
      <c r="B113" s="13"/>
      <c r="C113" s="13"/>
      <c r="E113" s="13"/>
      <c r="F113" s="13"/>
      <c r="G113" s="13"/>
      <c r="H113" s="13"/>
      <c r="I113" s="13"/>
      <c r="J113" s="13"/>
    </row>
    <row r="114" spans="1:10" x14ac:dyDescent="0.2">
      <c r="A114" s="147"/>
      <c r="B114" s="13"/>
      <c r="C114" s="13"/>
      <c r="E114" s="13"/>
      <c r="F114" s="13"/>
      <c r="G114" s="13"/>
      <c r="H114" s="13"/>
      <c r="I114" s="13"/>
      <c r="J114" s="13"/>
    </row>
    <row r="115" spans="1:10" x14ac:dyDescent="0.2">
      <c r="A115" s="147"/>
      <c r="B115" s="13"/>
      <c r="C115" s="13"/>
      <c r="E115" s="148"/>
      <c r="F115" s="148"/>
      <c r="G115" s="148"/>
      <c r="H115" s="148"/>
      <c r="I115" s="148"/>
      <c r="J115" s="13"/>
    </row>
    <row r="116" spans="1:10" x14ac:dyDescent="0.2">
      <c r="A116" s="147"/>
      <c r="B116" s="13"/>
      <c r="C116" s="13"/>
      <c r="E116" s="148"/>
      <c r="F116" s="148"/>
      <c r="G116" s="148"/>
      <c r="H116" s="148"/>
      <c r="I116" s="148"/>
      <c r="J116" s="13"/>
    </row>
    <row r="117" spans="1:10" x14ac:dyDescent="0.2">
      <c r="A117" s="147"/>
      <c r="B117" s="13"/>
      <c r="C117" s="13"/>
      <c r="E117" s="13"/>
      <c r="F117" s="13"/>
      <c r="G117" s="13"/>
      <c r="H117" s="13"/>
      <c r="I117" s="13"/>
      <c r="J117" s="13"/>
    </row>
    <row r="118" spans="1:10" x14ac:dyDescent="0.2">
      <c r="A118" s="147"/>
      <c r="B118" s="13"/>
      <c r="C118" s="13"/>
      <c r="E118" s="13"/>
      <c r="F118" s="13"/>
      <c r="G118" s="13"/>
      <c r="H118" s="13"/>
      <c r="I118" s="13"/>
      <c r="J118" s="13"/>
    </row>
    <row r="119" spans="1:10" x14ac:dyDescent="0.2">
      <c r="A119" s="147"/>
      <c r="B119" s="13"/>
      <c r="C119" s="13"/>
      <c r="E119" s="13"/>
      <c r="F119" s="13"/>
      <c r="G119" s="13"/>
      <c r="H119" s="13"/>
      <c r="I119" s="13"/>
      <c r="J119" s="13"/>
    </row>
    <row r="120" spans="1:10" x14ac:dyDescent="0.2">
      <c r="A120" s="147"/>
      <c r="B120" s="13"/>
      <c r="C120" s="13"/>
      <c r="E120" s="13"/>
      <c r="F120" s="13"/>
      <c r="G120" s="13"/>
      <c r="H120" s="13"/>
      <c r="I120" s="13"/>
      <c r="J120" s="13"/>
    </row>
    <row r="121" spans="1:10" x14ac:dyDescent="0.2">
      <c r="A121" s="147"/>
      <c r="B121" s="13"/>
      <c r="C121" s="13"/>
      <c r="E121" s="13"/>
      <c r="F121" s="13"/>
      <c r="G121" s="13"/>
      <c r="H121" s="13"/>
      <c r="I121" s="13"/>
      <c r="J121" s="13"/>
    </row>
    <row r="122" spans="1:10" x14ac:dyDescent="0.2">
      <c r="A122" s="147"/>
      <c r="B122" s="13"/>
      <c r="C122" s="13"/>
      <c r="E122" s="13"/>
      <c r="F122" s="13"/>
      <c r="G122" s="13"/>
      <c r="H122" s="13"/>
      <c r="I122" s="13"/>
      <c r="J122" s="13"/>
    </row>
    <row r="123" spans="1:10" x14ac:dyDescent="0.2">
      <c r="A123" s="147"/>
      <c r="B123" s="13"/>
      <c r="C123" s="13"/>
      <c r="E123" s="13"/>
      <c r="F123" s="13"/>
      <c r="G123" s="13"/>
      <c r="H123" s="13"/>
      <c r="I123" s="13"/>
      <c r="J123" s="13"/>
    </row>
    <row r="124" spans="1:10" x14ac:dyDescent="0.2">
      <c r="A124" s="147"/>
      <c r="B124" s="13"/>
      <c r="C124" s="13"/>
      <c r="E124" s="13"/>
      <c r="F124" s="13"/>
      <c r="G124" s="13"/>
      <c r="H124" s="13"/>
      <c r="I124" s="13"/>
      <c r="J124" s="13"/>
    </row>
    <row r="125" spans="1:10" x14ac:dyDescent="0.2">
      <c r="A125" s="147"/>
      <c r="B125" s="13"/>
      <c r="C125" s="13"/>
      <c r="E125" s="148"/>
      <c r="F125" s="148"/>
      <c r="G125" s="148"/>
      <c r="H125" s="148"/>
      <c r="I125" s="148"/>
      <c r="J125" s="13"/>
    </row>
    <row r="126" spans="1:10" x14ac:dyDescent="0.2">
      <c r="A126" s="147"/>
      <c r="B126" s="13"/>
      <c r="C126" s="13"/>
      <c r="E126" s="148"/>
      <c r="F126" s="148"/>
      <c r="G126" s="148"/>
      <c r="H126" s="148"/>
      <c r="I126" s="148"/>
      <c r="J126" s="13"/>
    </row>
    <row r="127" spans="1:10" x14ac:dyDescent="0.2">
      <c r="A127" s="147"/>
      <c r="B127" s="13"/>
      <c r="C127" s="13"/>
      <c r="E127" s="13"/>
      <c r="F127" s="13"/>
      <c r="G127" s="13"/>
      <c r="H127" s="13"/>
      <c r="I127" s="13"/>
      <c r="J127" s="13"/>
    </row>
    <row r="128" spans="1:10" x14ac:dyDescent="0.2">
      <c r="A128" s="147"/>
      <c r="B128" s="13"/>
      <c r="C128" s="13"/>
      <c r="E128" s="13"/>
      <c r="F128" s="13"/>
      <c r="G128" s="13"/>
      <c r="H128" s="13"/>
      <c r="I128" s="13"/>
      <c r="J128" s="13"/>
    </row>
    <row r="129" spans="1:10" x14ac:dyDescent="0.2">
      <c r="A129" s="147"/>
      <c r="B129" s="13"/>
      <c r="C129" s="13"/>
      <c r="E129" s="13"/>
      <c r="F129" s="13"/>
      <c r="G129" s="13"/>
      <c r="H129" s="13"/>
      <c r="I129" s="13"/>
      <c r="J129" s="13"/>
    </row>
    <row r="130" spans="1:10" x14ac:dyDescent="0.2">
      <c r="A130" s="147"/>
      <c r="B130" s="13"/>
      <c r="C130" s="13"/>
      <c r="E130" s="13"/>
      <c r="F130" s="13"/>
      <c r="G130" s="13"/>
      <c r="H130" s="13"/>
      <c r="I130" s="13"/>
      <c r="J130" s="13"/>
    </row>
    <row r="131" spans="1:10" x14ac:dyDescent="0.2">
      <c r="A131" s="147"/>
      <c r="B131" s="13"/>
      <c r="C131" s="13"/>
      <c r="E131" s="13"/>
      <c r="F131" s="13"/>
      <c r="G131" s="13"/>
      <c r="H131" s="13"/>
      <c r="I131" s="13"/>
      <c r="J131" s="13"/>
    </row>
    <row r="132" spans="1:10" x14ac:dyDescent="0.2">
      <c r="A132" s="147"/>
      <c r="B132" s="13"/>
      <c r="C132" s="13"/>
      <c r="E132" s="13"/>
      <c r="F132" s="13"/>
      <c r="G132" s="13"/>
      <c r="H132" s="13"/>
      <c r="I132" s="13"/>
      <c r="J132" s="13"/>
    </row>
    <row r="133" spans="1:10" x14ac:dyDescent="0.2">
      <c r="A133" s="147"/>
      <c r="B133" s="13"/>
      <c r="C133" s="13"/>
      <c r="E133" s="13"/>
      <c r="F133" s="13"/>
      <c r="G133" s="13"/>
      <c r="H133" s="13"/>
      <c r="I133" s="13"/>
      <c r="J133" s="13"/>
    </row>
    <row r="134" spans="1:10" x14ac:dyDescent="0.2">
      <c r="A134" s="147"/>
      <c r="B134" s="13"/>
      <c r="C134" s="13"/>
      <c r="E134" s="13"/>
      <c r="F134" s="13"/>
      <c r="G134" s="13"/>
      <c r="H134" s="13"/>
      <c r="I134" s="13"/>
      <c r="J134" s="13"/>
    </row>
    <row r="135" spans="1:10" x14ac:dyDescent="0.2">
      <c r="A135" s="147"/>
      <c r="B135" s="13"/>
      <c r="C135" s="13"/>
      <c r="E135" s="148"/>
      <c r="F135" s="148"/>
      <c r="G135" s="148"/>
      <c r="H135" s="148"/>
      <c r="I135" s="148"/>
      <c r="J135" s="13"/>
    </row>
    <row r="136" spans="1:10" x14ac:dyDescent="0.2">
      <c r="A136" s="147"/>
      <c r="B136" s="13"/>
      <c r="C136" s="13"/>
      <c r="E136" s="148"/>
      <c r="F136" s="148"/>
      <c r="G136" s="148"/>
      <c r="H136" s="148"/>
      <c r="I136" s="148"/>
      <c r="J136" s="13"/>
    </row>
    <row r="137" spans="1:10" x14ac:dyDescent="0.2">
      <c r="A137" s="147"/>
      <c r="B137" s="13"/>
      <c r="C137" s="13"/>
      <c r="E137" s="13"/>
      <c r="F137" s="13"/>
      <c r="G137" s="13"/>
      <c r="H137" s="13"/>
      <c r="I137" s="13"/>
      <c r="J137" s="13"/>
    </row>
    <row r="138" spans="1:10" x14ac:dyDescent="0.2">
      <c r="A138" s="147"/>
      <c r="B138" s="13"/>
      <c r="C138" s="13"/>
      <c r="E138" s="13"/>
      <c r="F138" s="13"/>
      <c r="G138" s="13"/>
      <c r="H138" s="13"/>
      <c r="I138" s="13"/>
      <c r="J138" s="13"/>
    </row>
    <row r="139" spans="1:10" x14ac:dyDescent="0.2">
      <c r="A139" s="147"/>
      <c r="B139" s="13"/>
      <c r="C139" s="13"/>
      <c r="E139" s="13"/>
      <c r="F139" s="13"/>
      <c r="G139" s="13"/>
      <c r="H139" s="13"/>
      <c r="I139" s="13"/>
      <c r="J139" s="13"/>
    </row>
    <row r="140" spans="1:10" x14ac:dyDescent="0.2">
      <c r="A140" s="147"/>
      <c r="B140" s="13"/>
      <c r="C140" s="13"/>
      <c r="E140" s="13"/>
      <c r="F140" s="13"/>
      <c r="G140" s="13"/>
      <c r="H140" s="13"/>
      <c r="I140" s="13"/>
      <c r="J140" s="13"/>
    </row>
    <row r="141" spans="1:10" x14ac:dyDescent="0.2">
      <c r="A141" s="147"/>
      <c r="B141" s="13"/>
      <c r="C141" s="13"/>
      <c r="E141" s="13"/>
      <c r="F141" s="13"/>
      <c r="G141" s="13"/>
      <c r="H141" s="13"/>
      <c r="I141" s="13"/>
      <c r="J141" s="13"/>
    </row>
    <row r="142" spans="1:10" x14ac:dyDescent="0.2">
      <c r="A142" s="147"/>
      <c r="B142" s="13"/>
      <c r="C142" s="13"/>
      <c r="E142" s="13"/>
      <c r="F142" s="13"/>
      <c r="G142" s="13"/>
      <c r="H142" s="13"/>
      <c r="I142" s="13"/>
      <c r="J142" s="13"/>
    </row>
    <row r="143" spans="1:10" x14ac:dyDescent="0.2">
      <c r="A143" s="147"/>
      <c r="B143" s="13"/>
      <c r="C143" s="13"/>
      <c r="E143" s="13"/>
      <c r="F143" s="13"/>
      <c r="G143" s="13"/>
      <c r="H143" s="13"/>
      <c r="I143" s="13"/>
      <c r="J143" s="13"/>
    </row>
    <row r="144" spans="1:10" x14ac:dyDescent="0.2">
      <c r="A144" s="147"/>
      <c r="B144" s="13"/>
      <c r="C144" s="13"/>
      <c r="E144" s="13"/>
      <c r="F144" s="13"/>
      <c r="G144" s="13"/>
      <c r="H144" s="13"/>
      <c r="I144" s="13"/>
      <c r="J144" s="13"/>
    </row>
    <row r="145" spans="1:10" x14ac:dyDescent="0.2">
      <c r="A145" s="147"/>
      <c r="B145" s="13"/>
      <c r="C145" s="13"/>
      <c r="E145" s="148"/>
      <c r="F145" s="148"/>
      <c r="G145" s="148"/>
      <c r="H145" s="148"/>
      <c r="I145" s="148"/>
      <c r="J145" s="13"/>
    </row>
    <row r="146" spans="1:10" x14ac:dyDescent="0.2">
      <c r="A146" s="147"/>
      <c r="B146" s="13"/>
      <c r="C146" s="13"/>
      <c r="E146" s="148"/>
      <c r="F146" s="148"/>
      <c r="G146" s="148"/>
      <c r="H146" s="148"/>
      <c r="I146" s="148"/>
      <c r="J146" s="13"/>
    </row>
    <row r="147" spans="1:10" x14ac:dyDescent="0.2">
      <c r="A147" s="147"/>
      <c r="B147" s="13"/>
      <c r="C147" s="13"/>
      <c r="E147" s="13"/>
      <c r="F147" s="13"/>
      <c r="G147" s="13"/>
      <c r="H147" s="13"/>
      <c r="I147" s="13"/>
      <c r="J147" s="13"/>
    </row>
    <row r="148" spans="1:10" x14ac:dyDescent="0.2">
      <c r="A148" s="147"/>
      <c r="B148" s="13"/>
      <c r="C148" s="13"/>
      <c r="E148" s="13"/>
      <c r="F148" s="13"/>
      <c r="G148" s="13"/>
      <c r="H148" s="13"/>
      <c r="I148" s="13"/>
      <c r="J148" s="13"/>
    </row>
    <row r="149" spans="1:10" x14ac:dyDescent="0.2">
      <c r="A149" s="147"/>
      <c r="B149" s="13"/>
      <c r="C149" s="13"/>
      <c r="E149" s="13"/>
      <c r="F149" s="13"/>
      <c r="G149" s="13"/>
      <c r="H149" s="13"/>
      <c r="I149" s="13"/>
      <c r="J149" s="13"/>
    </row>
    <row r="150" spans="1:10" x14ac:dyDescent="0.2">
      <c r="A150" s="147"/>
      <c r="B150" s="13"/>
      <c r="C150" s="13"/>
      <c r="E150" s="13"/>
      <c r="F150" s="13"/>
      <c r="G150" s="13"/>
      <c r="H150" s="13"/>
      <c r="I150" s="13"/>
      <c r="J150" s="13"/>
    </row>
    <row r="151" spans="1:10" x14ac:dyDescent="0.2">
      <c r="A151" s="147"/>
      <c r="B151" s="13"/>
      <c r="C151" s="13"/>
      <c r="E151" s="13"/>
      <c r="F151" s="13"/>
      <c r="G151" s="13"/>
      <c r="H151" s="13"/>
      <c r="I151" s="13"/>
      <c r="J151" s="13"/>
    </row>
    <row r="152" spans="1:10" x14ac:dyDescent="0.2">
      <c r="A152" s="147"/>
      <c r="B152" s="13"/>
      <c r="C152" s="13"/>
      <c r="E152" s="13"/>
      <c r="F152" s="13"/>
      <c r="G152" s="13"/>
      <c r="H152" s="13"/>
      <c r="I152" s="13"/>
      <c r="J152" s="13"/>
    </row>
    <row r="153" spans="1:10" x14ac:dyDescent="0.2">
      <c r="A153" s="147"/>
      <c r="B153" s="13"/>
      <c r="C153" s="13"/>
      <c r="E153" s="13"/>
      <c r="F153" s="13"/>
      <c r="G153" s="13"/>
      <c r="H153" s="13"/>
      <c r="I153" s="13"/>
      <c r="J153" s="13"/>
    </row>
    <row r="154" spans="1:10" x14ac:dyDescent="0.2">
      <c r="A154" s="147"/>
      <c r="B154" s="13"/>
      <c r="C154" s="13"/>
      <c r="E154" s="13"/>
      <c r="F154" s="13"/>
      <c r="G154" s="13"/>
      <c r="H154" s="13"/>
      <c r="I154" s="13"/>
      <c r="J154" s="13"/>
    </row>
    <row r="155" spans="1:10" x14ac:dyDescent="0.2">
      <c r="A155" s="147"/>
      <c r="B155" s="13"/>
      <c r="C155" s="13"/>
      <c r="E155" s="148"/>
      <c r="F155" s="148"/>
      <c r="G155" s="148"/>
      <c r="H155" s="148"/>
      <c r="I155" s="148"/>
      <c r="J155" s="13"/>
    </row>
    <row r="156" spans="1:10" x14ac:dyDescent="0.2">
      <c r="A156" s="147"/>
      <c r="B156" s="13"/>
      <c r="C156" s="13"/>
      <c r="E156" s="148"/>
      <c r="F156" s="148"/>
      <c r="G156" s="148"/>
      <c r="H156" s="148"/>
      <c r="I156" s="148"/>
      <c r="J156" s="13"/>
    </row>
    <row r="157" spans="1:10" x14ac:dyDescent="0.2">
      <c r="A157" s="147"/>
      <c r="B157" s="13"/>
      <c r="C157" s="13"/>
      <c r="E157" s="13"/>
      <c r="F157" s="13"/>
      <c r="G157" s="13"/>
      <c r="H157" s="13"/>
      <c r="I157" s="13"/>
      <c r="J157" s="13"/>
    </row>
    <row r="158" spans="1:10" x14ac:dyDescent="0.2">
      <c r="A158" s="147"/>
      <c r="B158" s="13"/>
      <c r="C158" s="13"/>
      <c r="E158" s="13"/>
      <c r="F158" s="13"/>
      <c r="G158" s="13"/>
      <c r="H158" s="13"/>
      <c r="I158" s="13"/>
      <c r="J158" s="13"/>
    </row>
    <row r="159" spans="1:10" x14ac:dyDescent="0.2">
      <c r="A159" s="147"/>
      <c r="B159" s="13"/>
      <c r="C159" s="13"/>
      <c r="E159" s="13"/>
      <c r="F159" s="13"/>
      <c r="G159" s="13"/>
      <c r="H159" s="13"/>
      <c r="I159" s="13"/>
      <c r="J159" s="13"/>
    </row>
    <row r="160" spans="1:10" x14ac:dyDescent="0.2">
      <c r="A160" s="147"/>
      <c r="B160" s="13"/>
      <c r="C160" s="13"/>
      <c r="E160" s="13"/>
      <c r="F160" s="13"/>
      <c r="G160" s="13"/>
      <c r="H160" s="13"/>
      <c r="I160" s="13"/>
      <c r="J160" s="13"/>
    </row>
    <row r="161" spans="1:10" x14ac:dyDescent="0.2">
      <c r="A161" s="147"/>
      <c r="B161" s="13"/>
      <c r="C161" s="13"/>
      <c r="E161" s="13"/>
      <c r="F161" s="13"/>
      <c r="G161" s="13"/>
      <c r="H161" s="13"/>
      <c r="I161" s="13"/>
      <c r="J161" s="13"/>
    </row>
    <row r="162" spans="1:10" x14ac:dyDescent="0.2">
      <c r="A162" s="147"/>
      <c r="B162" s="13"/>
      <c r="C162" s="13"/>
      <c r="E162" s="13"/>
      <c r="F162" s="13"/>
      <c r="G162" s="13"/>
      <c r="H162" s="13"/>
      <c r="I162" s="13"/>
      <c r="J162" s="13"/>
    </row>
    <row r="163" spans="1:10" x14ac:dyDescent="0.2">
      <c r="A163" s="147"/>
      <c r="B163" s="13"/>
      <c r="C163" s="13"/>
      <c r="E163" s="13"/>
      <c r="F163" s="13"/>
      <c r="G163" s="13"/>
      <c r="H163" s="13"/>
      <c r="I163" s="13"/>
      <c r="J163" s="13"/>
    </row>
    <row r="164" spans="1:10" x14ac:dyDescent="0.2">
      <c r="A164" s="147"/>
      <c r="B164" s="13"/>
      <c r="C164" s="13"/>
      <c r="E164" s="13"/>
      <c r="F164" s="13"/>
      <c r="G164" s="13"/>
      <c r="H164" s="13"/>
      <c r="I164" s="13"/>
      <c r="J164" s="13"/>
    </row>
    <row r="165" spans="1:10" x14ac:dyDescent="0.2">
      <c r="A165" s="147"/>
      <c r="B165" s="13"/>
      <c r="C165" s="13"/>
      <c r="E165" s="148"/>
      <c r="F165" s="148"/>
      <c r="G165" s="148"/>
      <c r="H165" s="148"/>
      <c r="I165" s="148"/>
      <c r="J165" s="13"/>
    </row>
    <row r="166" spans="1:10" x14ac:dyDescent="0.2">
      <c r="A166" s="147"/>
      <c r="B166" s="13"/>
      <c r="C166" s="13"/>
      <c r="E166" s="148"/>
      <c r="F166" s="148"/>
      <c r="G166" s="148"/>
      <c r="H166" s="148"/>
      <c r="I166" s="148"/>
      <c r="J166" s="13"/>
    </row>
    <row r="167" spans="1:10" x14ac:dyDescent="0.2">
      <c r="A167" s="147"/>
      <c r="B167" s="13"/>
      <c r="C167" s="13"/>
      <c r="E167" s="13"/>
      <c r="F167" s="13"/>
      <c r="G167" s="13"/>
      <c r="H167" s="13"/>
      <c r="I167" s="13"/>
      <c r="J167" s="13"/>
    </row>
    <row r="168" spans="1:10" x14ac:dyDescent="0.2">
      <c r="A168" s="147"/>
      <c r="B168" s="13"/>
      <c r="C168" s="13"/>
      <c r="E168" s="13"/>
      <c r="F168" s="13"/>
      <c r="G168" s="13"/>
      <c r="H168" s="13"/>
      <c r="I168" s="13"/>
      <c r="J168" s="13"/>
    </row>
    <row r="169" spans="1:10" x14ac:dyDescent="0.2">
      <c r="A169" s="147"/>
      <c r="B169" s="13"/>
      <c r="C169" s="13"/>
      <c r="E169" s="13"/>
      <c r="F169" s="13"/>
      <c r="G169" s="13"/>
      <c r="H169" s="13"/>
      <c r="I169" s="13"/>
      <c r="J169" s="13"/>
    </row>
    <row r="170" spans="1:10" x14ac:dyDescent="0.2">
      <c r="A170" s="147"/>
      <c r="B170" s="13"/>
      <c r="C170" s="13"/>
      <c r="E170" s="13"/>
      <c r="F170" s="13"/>
      <c r="G170" s="13"/>
      <c r="H170" s="13"/>
      <c r="I170" s="13"/>
      <c r="J170" s="13"/>
    </row>
    <row r="171" spans="1:10" x14ac:dyDescent="0.2">
      <c r="A171" s="147"/>
      <c r="B171" s="13"/>
      <c r="C171" s="13"/>
      <c r="E171" s="13"/>
      <c r="F171" s="13"/>
      <c r="G171" s="13"/>
      <c r="H171" s="13"/>
      <c r="I171" s="13"/>
      <c r="J171" s="13"/>
    </row>
    <row r="172" spans="1:10" x14ac:dyDescent="0.2">
      <c r="A172" s="147"/>
      <c r="B172" s="13"/>
      <c r="C172" s="13"/>
      <c r="E172" s="13"/>
      <c r="F172" s="13"/>
      <c r="G172" s="13"/>
      <c r="H172" s="13"/>
      <c r="I172" s="13"/>
      <c r="J172" s="13"/>
    </row>
    <row r="173" spans="1:10" x14ac:dyDescent="0.2">
      <c r="A173" s="147"/>
      <c r="B173" s="13"/>
      <c r="C173" s="13"/>
      <c r="E173" s="13"/>
      <c r="F173" s="13"/>
      <c r="G173" s="13"/>
      <c r="H173" s="13"/>
      <c r="I173" s="13"/>
      <c r="J173" s="13"/>
    </row>
    <row r="174" spans="1:10" x14ac:dyDescent="0.2">
      <c r="A174" s="147"/>
      <c r="B174" s="13"/>
      <c r="C174" s="13"/>
      <c r="E174" s="13"/>
      <c r="F174" s="13"/>
      <c r="G174" s="13"/>
      <c r="H174" s="13"/>
      <c r="I174" s="13"/>
      <c r="J174" s="13"/>
    </row>
    <row r="175" spans="1:10" x14ac:dyDescent="0.2">
      <c r="A175" s="147"/>
      <c r="B175" s="13"/>
      <c r="C175" s="13"/>
      <c r="E175" s="13"/>
      <c r="F175" s="13"/>
      <c r="G175" s="13"/>
      <c r="H175" s="13"/>
      <c r="I175" s="13"/>
      <c r="J175" s="13"/>
    </row>
    <row r="176" spans="1:10" x14ac:dyDescent="0.2">
      <c r="A176" s="147"/>
      <c r="B176" s="13"/>
      <c r="C176" s="13"/>
      <c r="E176" s="13"/>
      <c r="F176" s="13"/>
      <c r="G176" s="13"/>
      <c r="H176" s="13"/>
      <c r="I176" s="13"/>
      <c r="J176" s="13"/>
    </row>
    <row r="177" spans="1:10" x14ac:dyDescent="0.2">
      <c r="A177" s="147"/>
      <c r="B177" s="13"/>
      <c r="C177" s="13"/>
      <c r="E177" s="13"/>
      <c r="F177" s="13"/>
      <c r="G177" s="13"/>
      <c r="H177" s="13"/>
      <c r="I177" s="13"/>
      <c r="J177" s="13"/>
    </row>
    <row r="178" spans="1:10" x14ac:dyDescent="0.2">
      <c r="A178" s="147"/>
      <c r="B178" s="13"/>
      <c r="C178" s="13"/>
      <c r="E178" s="13"/>
      <c r="F178" s="13"/>
      <c r="G178" s="13"/>
      <c r="H178" s="13"/>
      <c r="I178" s="13"/>
      <c r="J178" s="13"/>
    </row>
    <row r="179" spans="1:10" x14ac:dyDescent="0.2">
      <c r="A179" s="147"/>
      <c r="B179" s="13"/>
      <c r="C179" s="13"/>
      <c r="E179" s="13"/>
      <c r="F179" s="13"/>
      <c r="G179" s="13"/>
      <c r="H179" s="13"/>
      <c r="I179" s="13"/>
      <c r="J179" s="13"/>
    </row>
    <row r="180" spans="1:10" x14ac:dyDescent="0.2">
      <c r="A180" s="147"/>
      <c r="B180" s="13"/>
      <c r="C180" s="13"/>
      <c r="E180" s="13"/>
      <c r="F180" s="13"/>
      <c r="G180" s="13"/>
      <c r="H180" s="13"/>
      <c r="I180" s="13"/>
      <c r="J180" s="13"/>
    </row>
    <row r="181" spans="1:10" x14ac:dyDescent="0.2">
      <c r="A181" s="147"/>
      <c r="B181" s="13"/>
      <c r="C181" s="13"/>
      <c r="E181" s="13"/>
      <c r="F181" s="13"/>
      <c r="G181" s="13"/>
      <c r="H181" s="13"/>
      <c r="I181" s="13"/>
      <c r="J181" s="13"/>
    </row>
    <row r="182" spans="1:10" x14ac:dyDescent="0.2">
      <c r="A182" s="147"/>
      <c r="B182" s="13"/>
      <c r="C182" s="13"/>
      <c r="E182" s="13"/>
      <c r="F182" s="13"/>
      <c r="G182" s="13"/>
      <c r="H182" s="13"/>
      <c r="I182" s="13"/>
      <c r="J182" s="13"/>
    </row>
    <row r="183" spans="1:10" x14ac:dyDescent="0.2">
      <c r="A183" s="147"/>
      <c r="B183" s="13"/>
      <c r="C183" s="13"/>
      <c r="E183" s="13"/>
      <c r="F183" s="13"/>
      <c r="G183" s="13"/>
      <c r="H183" s="13"/>
      <c r="I183" s="13"/>
      <c r="J183" s="13"/>
    </row>
    <row r="184" spans="1:10" x14ac:dyDescent="0.2">
      <c r="A184" s="147"/>
      <c r="B184" s="13"/>
      <c r="C184" s="13"/>
      <c r="E184" s="13"/>
      <c r="F184" s="13"/>
      <c r="G184" s="13"/>
      <c r="H184" s="13"/>
      <c r="I184" s="13"/>
      <c r="J184" s="13"/>
    </row>
    <row r="185" spans="1:10" x14ac:dyDescent="0.2">
      <c r="A185" s="147"/>
      <c r="B185" s="13"/>
      <c r="C185" s="13"/>
      <c r="E185" s="13"/>
      <c r="F185" s="13"/>
      <c r="G185" s="13"/>
      <c r="H185" s="13"/>
      <c r="I185" s="13"/>
      <c r="J185" s="13"/>
    </row>
    <row r="186" spans="1:10" x14ac:dyDescent="0.2">
      <c r="A186" s="147"/>
      <c r="B186" s="13"/>
      <c r="C186" s="13"/>
      <c r="E186" s="148"/>
      <c r="F186" s="148"/>
      <c r="G186" s="148"/>
      <c r="H186" s="148"/>
      <c r="I186" s="148"/>
      <c r="J186" s="13"/>
    </row>
    <row r="187" spans="1:10" x14ac:dyDescent="0.2">
      <c r="A187" s="147"/>
      <c r="B187" s="13"/>
      <c r="C187" s="13"/>
      <c r="E187" s="148"/>
      <c r="F187" s="148"/>
      <c r="G187" s="148"/>
      <c r="H187" s="148"/>
      <c r="I187" s="148"/>
      <c r="J187" s="13"/>
    </row>
    <row r="188" spans="1:10" x14ac:dyDescent="0.2">
      <c r="A188" s="147"/>
      <c r="B188" s="13"/>
      <c r="C188" s="13"/>
      <c r="E188" s="148"/>
      <c r="F188" s="148"/>
      <c r="G188" s="148"/>
      <c r="H188" s="148"/>
      <c r="I188" s="148"/>
      <c r="J188" s="13"/>
    </row>
    <row r="189" spans="1:10" x14ac:dyDescent="0.2">
      <c r="A189" s="147"/>
      <c r="B189" s="13"/>
      <c r="C189" s="13"/>
      <c r="E189" s="148"/>
      <c r="F189" s="148"/>
      <c r="G189" s="148"/>
      <c r="H189" s="148"/>
      <c r="I189" s="148"/>
      <c r="J189" s="13"/>
    </row>
    <row r="190" spans="1:10" x14ac:dyDescent="0.2">
      <c r="A190" s="147"/>
      <c r="B190" s="13"/>
      <c r="C190" s="13"/>
      <c r="E190" s="148"/>
      <c r="F190" s="148"/>
      <c r="G190" s="148"/>
      <c r="H190" s="148"/>
      <c r="I190" s="148"/>
      <c r="J190" s="13"/>
    </row>
    <row r="191" spans="1:10" x14ac:dyDescent="0.2">
      <c r="A191" s="147"/>
      <c r="B191" s="13"/>
      <c r="C191" s="13"/>
      <c r="E191" s="148"/>
      <c r="F191" s="148"/>
      <c r="G191" s="148"/>
      <c r="H191" s="148"/>
      <c r="I191" s="148"/>
      <c r="J191" s="13"/>
    </row>
    <row r="192" spans="1:10" x14ac:dyDescent="0.2">
      <c r="A192" s="147"/>
      <c r="B192" s="13"/>
      <c r="C192" s="13"/>
      <c r="E192" s="148"/>
      <c r="F192" s="148"/>
      <c r="G192" s="148"/>
      <c r="H192" s="148"/>
      <c r="I192" s="148"/>
      <c r="J192" s="13"/>
    </row>
    <row r="193" spans="1:10" x14ac:dyDescent="0.2">
      <c r="A193" s="147"/>
      <c r="B193" s="13"/>
      <c r="C193" s="13"/>
      <c r="E193" s="148"/>
      <c r="F193" s="148"/>
      <c r="G193" s="148"/>
      <c r="H193" s="148"/>
      <c r="I193" s="148"/>
      <c r="J193" s="13"/>
    </row>
    <row r="194" spans="1:10" x14ac:dyDescent="0.2">
      <c r="A194" s="147"/>
      <c r="B194" s="13"/>
      <c r="C194" s="13"/>
      <c r="E194" s="13"/>
      <c r="F194" s="13"/>
      <c r="G194" s="13"/>
      <c r="H194" s="13"/>
      <c r="I194" s="13"/>
      <c r="J194" s="13"/>
    </row>
    <row r="195" spans="1:10" x14ac:dyDescent="0.2">
      <c r="A195" s="147"/>
      <c r="B195" s="13"/>
      <c r="C195" s="13"/>
      <c r="E195" s="13"/>
      <c r="F195" s="13"/>
      <c r="G195" s="13"/>
      <c r="H195" s="13"/>
      <c r="I195" s="13"/>
      <c r="J195" s="13"/>
    </row>
    <row r="196" spans="1:10" x14ac:dyDescent="0.2">
      <c r="A196" s="147"/>
      <c r="B196" s="13"/>
      <c r="C196" s="13"/>
      <c r="E196" s="13"/>
      <c r="F196" s="13"/>
      <c r="G196" s="13"/>
      <c r="H196" s="13"/>
      <c r="I196" s="13"/>
      <c r="J196" s="13"/>
    </row>
    <row r="197" spans="1:10" x14ac:dyDescent="0.2">
      <c r="A197" s="147"/>
      <c r="B197" s="13"/>
      <c r="C197" s="13"/>
      <c r="E197" s="13"/>
      <c r="F197" s="13"/>
      <c r="G197" s="13"/>
      <c r="H197" s="13"/>
      <c r="I197" s="13"/>
      <c r="J197" s="13"/>
    </row>
    <row r="198" spans="1:10" x14ac:dyDescent="0.2">
      <c r="A198" s="147"/>
      <c r="B198" s="13"/>
      <c r="C198" s="13"/>
      <c r="E198" s="13"/>
      <c r="F198" s="13"/>
      <c r="G198" s="13"/>
      <c r="H198" s="13"/>
      <c r="I198" s="13"/>
      <c r="J198" s="13"/>
    </row>
    <row r="199" spans="1:10" x14ac:dyDescent="0.2">
      <c r="A199" s="147"/>
      <c r="B199" s="13"/>
      <c r="C199" s="13"/>
      <c r="E199" s="13"/>
      <c r="F199" s="13"/>
      <c r="G199" s="13"/>
      <c r="H199" s="13"/>
      <c r="I199" s="13"/>
      <c r="J199" s="13"/>
    </row>
    <row r="200" spans="1:10" x14ac:dyDescent="0.2">
      <c r="A200" s="147"/>
      <c r="B200" s="13"/>
      <c r="C200" s="13"/>
      <c r="E200" s="13"/>
      <c r="F200" s="13"/>
      <c r="G200" s="13"/>
      <c r="H200" s="13"/>
      <c r="I200" s="13"/>
      <c r="J200" s="13"/>
    </row>
    <row r="201" spans="1:10" x14ac:dyDescent="0.2">
      <c r="A201" s="147"/>
      <c r="B201" s="13"/>
      <c r="C201" s="13"/>
      <c r="E201" s="13"/>
      <c r="F201" s="13"/>
      <c r="G201" s="13"/>
      <c r="H201" s="13"/>
      <c r="I201" s="13"/>
      <c r="J201" s="13"/>
    </row>
  </sheetData>
  <phoneticPr fontId="6" type="noConversion"/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&amp;C&amp;"Garamond,Bold"ALVARADO HOSPITAL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5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6.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" style="13" hidden="1" customWidth="1"/>
    <col min="11" max="28" width="7.25" style="8" hidden="1" customWidth="1"/>
    <col min="29" max="29" width="7.5" style="5" hidden="1" customWidth="1"/>
    <col min="30" max="37" width="7.25" style="8" hidden="1" customWidth="1"/>
    <col min="38" max="58" width="6.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5" bestFit="1" customWidth="1"/>
    <col min="71" max="71" width="8.5" style="255" customWidth="1"/>
    <col min="72" max="72" width="8.5" style="8" customWidth="1"/>
    <col min="73" max="73" width="9.875" style="255" customWidth="1"/>
    <col min="74" max="74" width="10.875" style="255" customWidth="1"/>
    <col min="75" max="75" width="9.125" style="8" customWidth="1"/>
    <col min="76" max="77" width="6.5" style="8" customWidth="1"/>
    <col min="78" max="78" width="8" style="8" customWidth="1"/>
    <col min="79" max="79" width="11.75" style="8" customWidth="1"/>
    <col min="80" max="80" width="8.875" style="8" customWidth="1"/>
    <col min="81" max="81" width="8.375" style="8" customWidth="1"/>
    <col min="82" max="82" width="10.125" style="8" customWidth="1"/>
    <col min="83" max="83" width="10.5" style="8" customWidth="1"/>
    <col min="84" max="84" width="9.75" style="8" customWidth="1"/>
    <col min="85" max="85" width="8.25" style="8" customWidth="1"/>
    <col min="86" max="86" width="10" style="8" customWidth="1"/>
    <col min="87" max="87" width="9.75" style="8" customWidth="1"/>
    <col min="88" max="88" width="7.5" style="8" customWidth="1"/>
    <col min="89" max="89" width="6.5" style="8" customWidth="1"/>
    <col min="90" max="91" width="7.625" style="8" customWidth="1"/>
    <col min="92" max="92" width="8.375" style="8" customWidth="1"/>
    <col min="93" max="93" width="11" style="8" customWidth="1"/>
    <col min="94" max="94" width="8.375" style="8" customWidth="1"/>
    <col min="95" max="95" width="10.125" style="8" customWidth="1"/>
    <col min="96" max="96" width="8.25" style="255" bestFit="1" customWidth="1"/>
    <col min="97" max="101" width="6.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34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93</v>
      </c>
      <c r="E3" s="150">
        <v>772.97</v>
      </c>
      <c r="F3" s="152">
        <f>+E3-G3</f>
        <v>718.80000000000007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+[2]Pampa!E3</f>
        <v>649.62</v>
      </c>
      <c r="J3" s="27">
        <f>+[2]Pampa!G3</f>
        <v>54.17</v>
      </c>
      <c r="K3" s="165">
        <v>102</v>
      </c>
      <c r="L3" s="165">
        <v>101</v>
      </c>
      <c r="M3" s="165">
        <v>102</v>
      </c>
      <c r="N3" s="165">
        <v>103</v>
      </c>
      <c r="O3" s="165">
        <v>101</v>
      </c>
      <c r="P3" s="165">
        <v>101</v>
      </c>
      <c r="Q3" s="165">
        <v>102</v>
      </c>
      <c r="R3" s="165">
        <v>98</v>
      </c>
      <c r="S3" s="165">
        <v>101</v>
      </c>
      <c r="T3" s="165">
        <v>100</v>
      </c>
      <c r="U3" s="165">
        <v>105</v>
      </c>
      <c r="V3" s="165">
        <v>103</v>
      </c>
      <c r="W3" s="165">
        <v>116</v>
      </c>
      <c r="X3" s="165">
        <v>113</v>
      </c>
      <c r="Y3" s="165">
        <v>113</v>
      </c>
      <c r="Z3" s="165">
        <v>104</v>
      </c>
      <c r="AA3" s="165">
        <v>105</v>
      </c>
      <c r="AB3" s="165">
        <v>105</v>
      </c>
      <c r="AC3" s="165">
        <v>103</v>
      </c>
      <c r="AD3" s="165">
        <v>104</v>
      </c>
      <c r="AE3" s="165">
        <v>105</v>
      </c>
      <c r="AF3" s="165">
        <v>106</v>
      </c>
      <c r="AG3" s="165">
        <v>105</v>
      </c>
      <c r="AH3" s="165">
        <v>103</v>
      </c>
      <c r="AI3" s="165">
        <v>106</v>
      </c>
      <c r="AJ3" s="165">
        <v>104</v>
      </c>
      <c r="AK3" s="165">
        <v>102</v>
      </c>
      <c r="AL3" s="165">
        <v>103</v>
      </c>
      <c r="AM3" s="165">
        <v>104</v>
      </c>
      <c r="AN3" s="165">
        <v>101</v>
      </c>
      <c r="AO3" s="165">
        <v>98</v>
      </c>
      <c r="AP3" s="165">
        <v>96</v>
      </c>
      <c r="AQ3" s="165">
        <v>95</v>
      </c>
      <c r="AR3" s="165">
        <v>94</v>
      </c>
      <c r="AS3" s="165">
        <v>94</v>
      </c>
      <c r="AT3" s="165">
        <v>96</v>
      </c>
      <c r="AU3" s="165">
        <v>96</v>
      </c>
      <c r="AV3" s="165">
        <v>90</v>
      </c>
      <c r="AW3" s="165">
        <v>88</v>
      </c>
      <c r="AX3" s="165">
        <v>91</v>
      </c>
      <c r="AY3" s="165">
        <v>94</v>
      </c>
      <c r="AZ3" s="165">
        <v>92</v>
      </c>
      <c r="BA3" s="165">
        <v>91</v>
      </c>
      <c r="BB3" s="165">
        <v>90</v>
      </c>
      <c r="BC3" s="165">
        <v>89</v>
      </c>
      <c r="BD3" s="165">
        <v>90</v>
      </c>
      <c r="BE3" s="165">
        <v>88</v>
      </c>
      <c r="BF3" s="165">
        <v>89</v>
      </c>
      <c r="BG3" s="165">
        <v>91</v>
      </c>
      <c r="BH3" s="165">
        <v>90</v>
      </c>
      <c r="BI3" s="165">
        <v>89</v>
      </c>
      <c r="BJ3" s="165">
        <v>93</v>
      </c>
      <c r="BK3" s="165">
        <v>92</v>
      </c>
      <c r="BL3" s="165">
        <v>87</v>
      </c>
      <c r="BM3" s="165">
        <v>83</v>
      </c>
      <c r="BN3" s="165">
        <v>77</v>
      </c>
      <c r="BO3" s="165">
        <v>75</v>
      </c>
      <c r="BP3" s="165">
        <v>76</v>
      </c>
      <c r="BQ3" s="165">
        <v>79</v>
      </c>
      <c r="BR3" s="165">
        <v>79</v>
      </c>
      <c r="BS3" s="240">
        <v>82</v>
      </c>
      <c r="BT3" s="165">
        <v>83</v>
      </c>
      <c r="BU3" s="240">
        <v>86</v>
      </c>
      <c r="BV3" s="240">
        <v>82</v>
      </c>
      <c r="BW3" s="165">
        <v>88</v>
      </c>
      <c r="BX3" s="165">
        <v>89</v>
      </c>
      <c r="BY3" s="165">
        <v>88</v>
      </c>
      <c r="BZ3" s="165">
        <v>88</v>
      </c>
      <c r="CA3" s="165">
        <v>90</v>
      </c>
      <c r="CB3" s="165">
        <v>87</v>
      </c>
      <c r="CC3" s="165">
        <v>87</v>
      </c>
      <c r="CD3" s="165">
        <v>84</v>
      </c>
      <c r="CE3" s="165">
        <v>84</v>
      </c>
      <c r="CF3" s="165">
        <v>79</v>
      </c>
      <c r="CG3" s="165">
        <v>80</v>
      </c>
      <c r="CH3" s="165">
        <v>85</v>
      </c>
      <c r="CI3" s="165">
        <v>86</v>
      </c>
      <c r="CJ3" s="165">
        <v>85</v>
      </c>
      <c r="CK3" s="165">
        <v>84</v>
      </c>
      <c r="CL3" s="165">
        <v>85</v>
      </c>
      <c r="CM3" s="165">
        <v>87</v>
      </c>
      <c r="CN3" s="165">
        <v>85</v>
      </c>
      <c r="CO3" s="165">
        <v>85</v>
      </c>
      <c r="CP3" s="165">
        <v>83</v>
      </c>
      <c r="CQ3" s="165">
        <v>90</v>
      </c>
      <c r="CR3" s="323">
        <v>91</v>
      </c>
      <c r="CS3" s="165">
        <v>91</v>
      </c>
      <c r="CT3" s="165">
        <v>90</v>
      </c>
      <c r="CU3" s="165">
        <v>92</v>
      </c>
      <c r="CV3" s="165">
        <v>93</v>
      </c>
      <c r="CW3" s="165">
        <v>93</v>
      </c>
    </row>
    <row r="4" spans="1:101" s="14" customFormat="1" ht="13.15" customHeight="1" x14ac:dyDescent="0.2">
      <c r="A4" s="22"/>
      <c r="B4" s="15"/>
      <c r="C4" s="66" t="s">
        <v>18</v>
      </c>
      <c r="D4" s="165">
        <v>23</v>
      </c>
      <c r="E4" s="150">
        <v>1623.27</v>
      </c>
      <c r="F4" s="152">
        <f>+E4-G4</f>
        <v>1478.98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+[2]Pampa!E4</f>
        <v>1364.23</v>
      </c>
      <c r="J4" s="27">
        <f>+[2]Pampa!G4</f>
        <v>144.29</v>
      </c>
      <c r="K4" s="165">
        <v>32</v>
      </c>
      <c r="L4" s="165">
        <v>33</v>
      </c>
      <c r="M4" s="165">
        <v>33</v>
      </c>
      <c r="N4" s="165">
        <v>34</v>
      </c>
      <c r="O4" s="165">
        <v>33</v>
      </c>
      <c r="P4" s="165">
        <v>34</v>
      </c>
      <c r="Q4" s="165">
        <v>33</v>
      </c>
      <c r="R4" s="165">
        <v>33</v>
      </c>
      <c r="S4" s="165">
        <v>32</v>
      </c>
      <c r="T4" s="165">
        <v>31</v>
      </c>
      <c r="U4" s="165">
        <v>32</v>
      </c>
      <c r="V4" s="165">
        <v>32</v>
      </c>
      <c r="W4" s="165">
        <v>23</v>
      </c>
      <c r="X4" s="165">
        <v>24</v>
      </c>
      <c r="Y4" s="165">
        <v>23</v>
      </c>
      <c r="Z4" s="165">
        <v>23</v>
      </c>
      <c r="AA4" s="165">
        <v>23</v>
      </c>
      <c r="AB4" s="165">
        <v>23</v>
      </c>
      <c r="AC4" s="165">
        <v>23</v>
      </c>
      <c r="AD4" s="165">
        <v>22</v>
      </c>
      <c r="AE4" s="165">
        <v>21</v>
      </c>
      <c r="AF4" s="165">
        <v>22</v>
      </c>
      <c r="AG4" s="165">
        <v>22</v>
      </c>
      <c r="AH4" s="165">
        <v>21</v>
      </c>
      <c r="AI4" s="165">
        <v>20</v>
      </c>
      <c r="AJ4" s="165">
        <v>21</v>
      </c>
      <c r="AK4" s="165">
        <v>21</v>
      </c>
      <c r="AL4" s="165">
        <v>23</v>
      </c>
      <c r="AM4" s="165">
        <v>22</v>
      </c>
      <c r="AN4" s="165">
        <v>24</v>
      </c>
      <c r="AO4" s="165">
        <v>25</v>
      </c>
      <c r="AP4" s="165">
        <v>26</v>
      </c>
      <c r="AQ4" s="165">
        <v>25</v>
      </c>
      <c r="AR4" s="165">
        <v>24</v>
      </c>
      <c r="AS4" s="165">
        <v>24</v>
      </c>
      <c r="AT4" s="165">
        <v>24</v>
      </c>
      <c r="AU4" s="165">
        <v>23</v>
      </c>
      <c r="AV4" s="165">
        <v>21</v>
      </c>
      <c r="AW4" s="165">
        <v>20</v>
      </c>
      <c r="AX4" s="165">
        <v>21</v>
      </c>
      <c r="AY4" s="165">
        <v>21</v>
      </c>
      <c r="AZ4" s="165">
        <v>20</v>
      </c>
      <c r="BA4" s="165">
        <v>20</v>
      </c>
      <c r="BB4" s="165">
        <v>20</v>
      </c>
      <c r="BC4" s="165">
        <v>20</v>
      </c>
      <c r="BD4" s="165">
        <v>20</v>
      </c>
      <c r="BE4" s="165">
        <v>18</v>
      </c>
      <c r="BF4" s="165">
        <v>17</v>
      </c>
      <c r="BG4" s="165">
        <v>16</v>
      </c>
      <c r="BH4" s="165">
        <v>16</v>
      </c>
      <c r="BI4" s="165">
        <v>14</v>
      </c>
      <c r="BJ4" s="165">
        <v>14</v>
      </c>
      <c r="BK4" s="165">
        <v>15</v>
      </c>
      <c r="BL4" s="165">
        <v>15</v>
      </c>
      <c r="BM4" s="165">
        <v>14</v>
      </c>
      <c r="BN4" s="165">
        <v>13</v>
      </c>
      <c r="BO4" s="165">
        <v>14</v>
      </c>
      <c r="BP4" s="165">
        <v>15</v>
      </c>
      <c r="BQ4" s="165">
        <v>15</v>
      </c>
      <c r="BR4" s="165">
        <v>16</v>
      </c>
      <c r="BS4" s="240">
        <v>18</v>
      </c>
      <c r="BT4" s="165">
        <v>19</v>
      </c>
      <c r="BU4" s="240">
        <v>20</v>
      </c>
      <c r="BV4" s="240">
        <v>18</v>
      </c>
      <c r="BW4" s="165">
        <v>19</v>
      </c>
      <c r="BX4" s="165">
        <v>20</v>
      </c>
      <c r="BY4" s="165">
        <v>20</v>
      </c>
      <c r="BZ4" s="165">
        <v>18</v>
      </c>
      <c r="CA4" s="165">
        <v>16</v>
      </c>
      <c r="CB4" s="165">
        <v>16</v>
      </c>
      <c r="CC4" s="165">
        <v>16</v>
      </c>
      <c r="CD4" s="165">
        <v>16</v>
      </c>
      <c r="CE4" s="165">
        <v>19</v>
      </c>
      <c r="CF4" s="165">
        <v>20</v>
      </c>
      <c r="CG4" s="165">
        <v>20</v>
      </c>
      <c r="CH4" s="165">
        <v>21</v>
      </c>
      <c r="CI4" s="165">
        <v>22</v>
      </c>
      <c r="CJ4" s="165">
        <v>22</v>
      </c>
      <c r="CK4" s="165">
        <v>23</v>
      </c>
      <c r="CL4" s="165">
        <v>23</v>
      </c>
      <c r="CM4" s="165">
        <v>23</v>
      </c>
      <c r="CN4" s="165">
        <v>23</v>
      </c>
      <c r="CO4" s="165">
        <v>23</v>
      </c>
      <c r="CP4" s="165">
        <v>23</v>
      </c>
      <c r="CQ4" s="165">
        <v>23</v>
      </c>
      <c r="CR4" s="323">
        <v>23</v>
      </c>
      <c r="CS4" s="165">
        <v>23</v>
      </c>
      <c r="CT4" s="165">
        <v>23</v>
      </c>
      <c r="CU4" s="165">
        <v>25</v>
      </c>
      <c r="CV4" s="165">
        <v>23</v>
      </c>
      <c r="CW4" s="165">
        <v>23</v>
      </c>
    </row>
    <row r="5" spans="1:101" s="14" customFormat="1" ht="13.15" customHeight="1" x14ac:dyDescent="0.2">
      <c r="A5" s="22"/>
      <c r="B5" s="15"/>
      <c r="C5" s="66" t="s">
        <v>19</v>
      </c>
      <c r="D5" s="165">
        <v>57</v>
      </c>
      <c r="E5" s="150">
        <v>1460.95</v>
      </c>
      <c r="F5" s="152">
        <f>+E5-G5</f>
        <v>1342.9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+[2]Pampa!E5</f>
        <v>1227.81</v>
      </c>
      <c r="J5" s="27">
        <f>+[2]Pampa!G5</f>
        <v>118.05</v>
      </c>
      <c r="K5" s="165">
        <v>75</v>
      </c>
      <c r="L5" s="165">
        <v>74</v>
      </c>
      <c r="M5" s="165">
        <v>74</v>
      </c>
      <c r="N5" s="165">
        <v>76</v>
      </c>
      <c r="O5" s="165">
        <v>71</v>
      </c>
      <c r="P5" s="165">
        <v>70</v>
      </c>
      <c r="Q5" s="165">
        <v>70</v>
      </c>
      <c r="R5" s="165">
        <v>69</v>
      </c>
      <c r="S5" s="165">
        <v>68</v>
      </c>
      <c r="T5" s="165">
        <v>69</v>
      </c>
      <c r="U5" s="165">
        <v>70</v>
      </c>
      <c r="V5" s="165">
        <v>70</v>
      </c>
      <c r="W5" s="165">
        <v>62</v>
      </c>
      <c r="X5" s="165">
        <v>60</v>
      </c>
      <c r="Y5" s="165">
        <v>61</v>
      </c>
      <c r="Z5" s="165">
        <v>59</v>
      </c>
      <c r="AA5" s="165">
        <v>59</v>
      </c>
      <c r="AB5" s="165">
        <v>56</v>
      </c>
      <c r="AC5" s="165">
        <v>56</v>
      </c>
      <c r="AD5" s="165">
        <v>57</v>
      </c>
      <c r="AE5" s="165">
        <v>56</v>
      </c>
      <c r="AF5" s="165">
        <v>55</v>
      </c>
      <c r="AG5" s="165">
        <v>53</v>
      </c>
      <c r="AH5" s="165">
        <v>53</v>
      </c>
      <c r="AI5" s="165">
        <v>51</v>
      </c>
      <c r="AJ5" s="165">
        <v>49</v>
      </c>
      <c r="AK5" s="165">
        <v>52</v>
      </c>
      <c r="AL5" s="165">
        <v>53</v>
      </c>
      <c r="AM5" s="165">
        <v>46</v>
      </c>
      <c r="AN5" s="165">
        <v>46</v>
      </c>
      <c r="AO5" s="165">
        <v>45</v>
      </c>
      <c r="AP5" s="165">
        <v>46</v>
      </c>
      <c r="AQ5" s="165">
        <v>45</v>
      </c>
      <c r="AR5" s="165">
        <v>44</v>
      </c>
      <c r="AS5" s="165">
        <v>46</v>
      </c>
      <c r="AT5" s="165">
        <v>49</v>
      </c>
      <c r="AU5" s="165">
        <v>54</v>
      </c>
      <c r="AV5" s="165">
        <v>50</v>
      </c>
      <c r="AW5" s="165">
        <v>52</v>
      </c>
      <c r="AX5" s="165">
        <v>51</v>
      </c>
      <c r="AY5" s="165">
        <v>48</v>
      </c>
      <c r="AZ5" s="165">
        <v>50</v>
      </c>
      <c r="BA5" s="165">
        <v>50</v>
      </c>
      <c r="BB5" s="165">
        <v>50</v>
      </c>
      <c r="BC5" s="165">
        <v>50</v>
      </c>
      <c r="BD5" s="165">
        <v>51</v>
      </c>
      <c r="BE5" s="165">
        <v>47</v>
      </c>
      <c r="BF5" s="165">
        <v>45</v>
      </c>
      <c r="BG5" s="165">
        <v>48</v>
      </c>
      <c r="BH5" s="165">
        <v>48</v>
      </c>
      <c r="BI5" s="165">
        <v>46</v>
      </c>
      <c r="BJ5" s="165">
        <v>46</v>
      </c>
      <c r="BK5" s="165">
        <v>45</v>
      </c>
      <c r="BL5" s="165">
        <v>44</v>
      </c>
      <c r="BM5" s="165">
        <v>43</v>
      </c>
      <c r="BN5" s="165">
        <v>41</v>
      </c>
      <c r="BO5" s="165">
        <v>41</v>
      </c>
      <c r="BP5" s="165">
        <v>43</v>
      </c>
      <c r="BQ5" s="165">
        <v>40</v>
      </c>
      <c r="BR5" s="165">
        <v>46</v>
      </c>
      <c r="BS5" s="240">
        <v>46</v>
      </c>
      <c r="BT5" s="165">
        <v>47</v>
      </c>
      <c r="BU5" s="240">
        <v>43</v>
      </c>
      <c r="BV5" s="240">
        <v>47</v>
      </c>
      <c r="BW5" s="165">
        <v>41</v>
      </c>
      <c r="BX5" s="165">
        <v>43</v>
      </c>
      <c r="BY5" s="165">
        <v>42</v>
      </c>
      <c r="BZ5" s="165">
        <v>44</v>
      </c>
      <c r="CA5" s="165">
        <v>45</v>
      </c>
      <c r="CB5" s="165">
        <v>43</v>
      </c>
      <c r="CC5" s="165">
        <v>44</v>
      </c>
      <c r="CD5" s="165">
        <v>43</v>
      </c>
      <c r="CE5" s="165">
        <v>47</v>
      </c>
      <c r="CF5" s="165">
        <v>46</v>
      </c>
      <c r="CG5" s="165">
        <v>49</v>
      </c>
      <c r="CH5" s="165">
        <v>51</v>
      </c>
      <c r="CI5" s="165">
        <v>48</v>
      </c>
      <c r="CJ5" s="165">
        <v>49</v>
      </c>
      <c r="CK5" s="165">
        <v>47</v>
      </c>
      <c r="CL5" s="165">
        <v>48</v>
      </c>
      <c r="CM5" s="165">
        <v>46</v>
      </c>
      <c r="CN5" s="165">
        <v>45</v>
      </c>
      <c r="CO5" s="165">
        <v>46</v>
      </c>
      <c r="CP5" s="165">
        <v>48</v>
      </c>
      <c r="CQ5" s="165">
        <v>51</v>
      </c>
      <c r="CR5" s="323">
        <v>55</v>
      </c>
      <c r="CS5" s="165">
        <v>57</v>
      </c>
      <c r="CT5" s="165">
        <v>57</v>
      </c>
      <c r="CU5" s="165">
        <v>59</v>
      </c>
      <c r="CV5" s="165">
        <v>58</v>
      </c>
      <c r="CW5" s="165">
        <v>57</v>
      </c>
    </row>
    <row r="6" spans="1:101" s="14" customFormat="1" ht="13.15" customHeight="1" x14ac:dyDescent="0.2">
      <c r="A6" s="22"/>
      <c r="B6" s="15"/>
      <c r="C6" s="66" t="s">
        <v>12</v>
      </c>
      <c r="D6" s="166">
        <v>28</v>
      </c>
      <c r="E6" s="151">
        <v>2434.94</v>
      </c>
      <c r="F6" s="153">
        <f>+E6-G6</f>
        <v>2139.81</v>
      </c>
      <c r="G6" s="153">
        <v>295.13</v>
      </c>
      <c r="H6" s="134" t="str">
        <f>+"Total:"&amp;TEXT(E6/I6-1,"0.00%")&amp;"/ EE:"&amp;TEXT(G6/J6-1,"0.00%")</f>
        <v>Total:18.99%/ EE:0.00%</v>
      </c>
      <c r="I6" s="27">
        <f>+[2]Pampa!E6</f>
        <v>2046.37</v>
      </c>
      <c r="J6" s="27">
        <f>+[2]Pampa!G6</f>
        <v>295.13</v>
      </c>
      <c r="K6" s="166">
        <v>44</v>
      </c>
      <c r="L6" s="166">
        <v>43</v>
      </c>
      <c r="M6" s="166">
        <v>42</v>
      </c>
      <c r="N6" s="166">
        <v>43</v>
      </c>
      <c r="O6" s="166">
        <v>44</v>
      </c>
      <c r="P6" s="166">
        <v>45</v>
      </c>
      <c r="Q6" s="166">
        <v>45</v>
      </c>
      <c r="R6" s="166">
        <v>43</v>
      </c>
      <c r="S6" s="166">
        <v>42</v>
      </c>
      <c r="T6" s="166">
        <v>42</v>
      </c>
      <c r="U6" s="166">
        <v>43</v>
      </c>
      <c r="V6" s="166">
        <v>42</v>
      </c>
      <c r="W6" s="166">
        <v>35</v>
      </c>
      <c r="X6" s="166">
        <v>35</v>
      </c>
      <c r="Y6" s="166">
        <v>35</v>
      </c>
      <c r="Z6" s="166">
        <v>35</v>
      </c>
      <c r="AA6" s="166">
        <v>33</v>
      </c>
      <c r="AB6" s="166">
        <v>34</v>
      </c>
      <c r="AC6" s="166">
        <v>33</v>
      </c>
      <c r="AD6" s="166">
        <v>31</v>
      </c>
      <c r="AE6" s="166">
        <v>33</v>
      </c>
      <c r="AF6" s="166">
        <v>33</v>
      </c>
      <c r="AG6" s="166">
        <v>34</v>
      </c>
      <c r="AH6" s="166">
        <v>34</v>
      </c>
      <c r="AI6" s="166">
        <v>29</v>
      </c>
      <c r="AJ6" s="166">
        <v>29</v>
      </c>
      <c r="AK6" s="166">
        <v>31</v>
      </c>
      <c r="AL6" s="166">
        <v>31</v>
      </c>
      <c r="AM6" s="166">
        <v>33</v>
      </c>
      <c r="AN6" s="166">
        <v>33</v>
      </c>
      <c r="AO6" s="166">
        <v>37</v>
      </c>
      <c r="AP6" s="166">
        <v>35</v>
      </c>
      <c r="AQ6" s="166">
        <v>34</v>
      </c>
      <c r="AR6" s="166">
        <v>34</v>
      </c>
      <c r="AS6" s="166">
        <v>33</v>
      </c>
      <c r="AT6" s="166">
        <v>33</v>
      </c>
      <c r="AU6" s="166">
        <v>28</v>
      </c>
      <c r="AV6" s="166">
        <v>31</v>
      </c>
      <c r="AW6" s="166">
        <v>30</v>
      </c>
      <c r="AX6" s="166">
        <v>30</v>
      </c>
      <c r="AY6" s="166">
        <v>29</v>
      </c>
      <c r="AZ6" s="166">
        <v>30</v>
      </c>
      <c r="BA6" s="166">
        <v>29</v>
      </c>
      <c r="BB6" s="166">
        <v>26</v>
      </c>
      <c r="BC6" s="166">
        <v>25</v>
      </c>
      <c r="BD6" s="166">
        <v>28</v>
      </c>
      <c r="BE6" s="166">
        <v>30</v>
      </c>
      <c r="BF6" s="166">
        <v>29</v>
      </c>
      <c r="BG6" s="166">
        <v>29</v>
      </c>
      <c r="BH6" s="166">
        <v>29</v>
      </c>
      <c r="BI6" s="166">
        <v>27</v>
      </c>
      <c r="BJ6" s="166">
        <v>27</v>
      </c>
      <c r="BK6" s="166">
        <v>25</v>
      </c>
      <c r="BL6" s="166">
        <v>24</v>
      </c>
      <c r="BM6" s="166">
        <v>23</v>
      </c>
      <c r="BN6" s="166">
        <v>22</v>
      </c>
      <c r="BO6" s="166">
        <v>22</v>
      </c>
      <c r="BP6" s="166">
        <v>22</v>
      </c>
      <c r="BQ6" s="166">
        <v>23</v>
      </c>
      <c r="BR6" s="166">
        <v>24</v>
      </c>
      <c r="BS6" s="241">
        <v>19</v>
      </c>
      <c r="BT6" s="166">
        <v>19</v>
      </c>
      <c r="BU6" s="241">
        <v>19</v>
      </c>
      <c r="BV6" s="241">
        <v>19</v>
      </c>
      <c r="BW6" s="166">
        <v>22</v>
      </c>
      <c r="BX6" s="166">
        <v>22</v>
      </c>
      <c r="BY6" s="166">
        <v>23</v>
      </c>
      <c r="BZ6" s="166">
        <v>24</v>
      </c>
      <c r="CA6" s="166">
        <v>22</v>
      </c>
      <c r="CB6" s="166">
        <v>24</v>
      </c>
      <c r="CC6" s="166">
        <v>23</v>
      </c>
      <c r="CD6" s="166">
        <v>22</v>
      </c>
      <c r="CE6" s="166">
        <v>26</v>
      </c>
      <c r="CF6" s="166">
        <v>26</v>
      </c>
      <c r="CG6" s="166">
        <v>24</v>
      </c>
      <c r="CH6" s="166">
        <v>23</v>
      </c>
      <c r="CI6" s="166">
        <v>24</v>
      </c>
      <c r="CJ6" s="166">
        <v>24</v>
      </c>
      <c r="CK6" s="166">
        <v>26</v>
      </c>
      <c r="CL6" s="166">
        <v>24</v>
      </c>
      <c r="CM6" s="166">
        <v>25</v>
      </c>
      <c r="CN6" s="166">
        <v>24</v>
      </c>
      <c r="CO6" s="166">
        <v>26</v>
      </c>
      <c r="CP6" s="166">
        <v>27</v>
      </c>
      <c r="CQ6" s="166">
        <v>26</v>
      </c>
      <c r="CR6" s="324">
        <v>28</v>
      </c>
      <c r="CS6" s="166">
        <v>26</v>
      </c>
      <c r="CT6" s="166">
        <v>27</v>
      </c>
      <c r="CU6" s="166">
        <v>27</v>
      </c>
      <c r="CV6" s="166">
        <v>28</v>
      </c>
      <c r="CW6" s="166">
        <v>28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201</v>
      </c>
      <c r="E7" s="70">
        <f>SUMPRODUCT(E3:E6,$D3:$D6)</f>
        <v>260673.89</v>
      </c>
      <c r="F7" s="70">
        <f>SUMPRODUCT(F3:F6,$D3:$D6)</f>
        <v>237324.91999999998</v>
      </c>
      <c r="G7" s="70">
        <f>SUMPRODUCT(G3:G6,$D3:$D6)</f>
        <v>23348.969999999998</v>
      </c>
      <c r="H7" s="34"/>
      <c r="I7" s="34"/>
      <c r="J7" s="32"/>
      <c r="K7" s="67">
        <f t="shared" ref="K7:P7" si="0">SUM(K3:K6)</f>
        <v>253</v>
      </c>
      <c r="L7" s="67">
        <f t="shared" si="0"/>
        <v>251</v>
      </c>
      <c r="M7" s="67">
        <f t="shared" si="0"/>
        <v>251</v>
      </c>
      <c r="N7" s="67">
        <f t="shared" si="0"/>
        <v>256</v>
      </c>
      <c r="O7" s="67">
        <f t="shared" si="0"/>
        <v>249</v>
      </c>
      <c r="P7" s="67">
        <f t="shared" si="0"/>
        <v>250</v>
      </c>
      <c r="Q7" s="67">
        <f t="shared" ref="Q7:V7" si="1">SUM(Q3:Q6)</f>
        <v>250</v>
      </c>
      <c r="R7" s="67">
        <f t="shared" si="1"/>
        <v>243</v>
      </c>
      <c r="S7" s="67">
        <f t="shared" si="1"/>
        <v>243</v>
      </c>
      <c r="T7" s="67">
        <f t="shared" si="1"/>
        <v>242</v>
      </c>
      <c r="U7" s="67">
        <f t="shared" si="1"/>
        <v>250</v>
      </c>
      <c r="V7" s="67">
        <f t="shared" si="1"/>
        <v>247</v>
      </c>
      <c r="W7" s="67">
        <f t="shared" ref="W7:AB7" si="2">SUM(W3:W6)</f>
        <v>236</v>
      </c>
      <c r="X7" s="67">
        <f t="shared" si="2"/>
        <v>232</v>
      </c>
      <c r="Y7" s="67">
        <f t="shared" si="2"/>
        <v>232</v>
      </c>
      <c r="Z7" s="67">
        <f t="shared" si="2"/>
        <v>221</v>
      </c>
      <c r="AA7" s="67">
        <f t="shared" si="2"/>
        <v>220</v>
      </c>
      <c r="AB7" s="67">
        <f t="shared" si="2"/>
        <v>218</v>
      </c>
      <c r="AC7" s="67">
        <f t="shared" ref="AC7:AH7" si="3">SUM(AC3:AC6)</f>
        <v>215</v>
      </c>
      <c r="AD7" s="67">
        <f t="shared" si="3"/>
        <v>214</v>
      </c>
      <c r="AE7" s="67">
        <f t="shared" si="3"/>
        <v>215</v>
      </c>
      <c r="AF7" s="67">
        <f t="shared" si="3"/>
        <v>216</v>
      </c>
      <c r="AG7" s="67">
        <f t="shared" si="3"/>
        <v>214</v>
      </c>
      <c r="AH7" s="67">
        <f t="shared" si="3"/>
        <v>211</v>
      </c>
      <c r="AI7" s="67">
        <f t="shared" ref="AI7:AN7" si="4">SUM(AI3:AI6)</f>
        <v>206</v>
      </c>
      <c r="AJ7" s="67">
        <f t="shared" si="4"/>
        <v>203</v>
      </c>
      <c r="AK7" s="67">
        <f t="shared" si="4"/>
        <v>206</v>
      </c>
      <c r="AL7" s="67">
        <f t="shared" si="4"/>
        <v>210</v>
      </c>
      <c r="AM7" s="67">
        <f t="shared" si="4"/>
        <v>205</v>
      </c>
      <c r="AN7" s="67">
        <f t="shared" si="4"/>
        <v>204</v>
      </c>
      <c r="AO7" s="67">
        <f t="shared" ref="AO7:AT7" si="5">SUM(AO3:AO6)</f>
        <v>205</v>
      </c>
      <c r="AP7" s="67">
        <f t="shared" si="5"/>
        <v>203</v>
      </c>
      <c r="AQ7" s="67">
        <f t="shared" si="5"/>
        <v>199</v>
      </c>
      <c r="AR7" s="67">
        <f t="shared" si="5"/>
        <v>196</v>
      </c>
      <c r="AS7" s="67">
        <f t="shared" si="5"/>
        <v>197</v>
      </c>
      <c r="AT7" s="67">
        <f t="shared" si="5"/>
        <v>202</v>
      </c>
      <c r="AU7" s="67">
        <f t="shared" ref="AU7:AZ7" si="6">SUM(AU3:AU6)</f>
        <v>201</v>
      </c>
      <c r="AV7" s="67">
        <f t="shared" si="6"/>
        <v>192</v>
      </c>
      <c r="AW7" s="67">
        <f t="shared" si="6"/>
        <v>190</v>
      </c>
      <c r="AX7" s="67">
        <f t="shared" si="6"/>
        <v>193</v>
      </c>
      <c r="AY7" s="67">
        <f t="shared" si="6"/>
        <v>192</v>
      </c>
      <c r="AZ7" s="67">
        <f t="shared" si="6"/>
        <v>192</v>
      </c>
      <c r="BA7" s="67">
        <f t="shared" ref="BA7:BF7" si="7">SUM(BA3:BA6)</f>
        <v>190</v>
      </c>
      <c r="BB7" s="67">
        <f t="shared" si="7"/>
        <v>186</v>
      </c>
      <c r="BC7" s="67">
        <f t="shared" si="7"/>
        <v>184</v>
      </c>
      <c r="BD7" s="67">
        <f t="shared" si="7"/>
        <v>189</v>
      </c>
      <c r="BE7" s="67">
        <f t="shared" si="7"/>
        <v>183</v>
      </c>
      <c r="BF7" s="67">
        <f t="shared" si="7"/>
        <v>180</v>
      </c>
      <c r="BG7" s="67">
        <f t="shared" ref="BG7:BL7" si="8">SUM(BG3:BG6)</f>
        <v>184</v>
      </c>
      <c r="BH7" s="67">
        <f t="shared" si="8"/>
        <v>183</v>
      </c>
      <c r="BI7" s="67">
        <f t="shared" si="8"/>
        <v>176</v>
      </c>
      <c r="BJ7" s="67">
        <f t="shared" si="8"/>
        <v>180</v>
      </c>
      <c r="BK7" s="67">
        <f t="shared" si="8"/>
        <v>177</v>
      </c>
      <c r="BL7" s="67">
        <f t="shared" si="8"/>
        <v>170</v>
      </c>
      <c r="BM7" s="67">
        <f t="shared" ref="BM7:BR7" si="9">SUM(BM3:BM6)</f>
        <v>163</v>
      </c>
      <c r="BN7" s="67">
        <f t="shared" si="9"/>
        <v>153</v>
      </c>
      <c r="BO7" s="67">
        <f t="shared" si="9"/>
        <v>152</v>
      </c>
      <c r="BP7" s="67">
        <f t="shared" si="9"/>
        <v>156</v>
      </c>
      <c r="BQ7" s="67">
        <f t="shared" si="9"/>
        <v>157</v>
      </c>
      <c r="BR7" s="67">
        <f t="shared" si="9"/>
        <v>165</v>
      </c>
      <c r="BS7" s="94">
        <f t="shared" ref="BS7:BX7" si="10">SUM(BS3:BS6)</f>
        <v>165</v>
      </c>
      <c r="BT7" s="67">
        <f t="shared" si="10"/>
        <v>168</v>
      </c>
      <c r="BU7" s="94">
        <f t="shared" si="10"/>
        <v>168</v>
      </c>
      <c r="BV7" s="94">
        <f t="shared" si="10"/>
        <v>166</v>
      </c>
      <c r="BW7" s="67">
        <f t="shared" si="10"/>
        <v>170</v>
      </c>
      <c r="BX7" s="67">
        <f t="shared" si="10"/>
        <v>174</v>
      </c>
      <c r="BY7" s="67">
        <f t="shared" ref="BY7:CD7" si="11">SUM(BY3:BY6)</f>
        <v>173</v>
      </c>
      <c r="BZ7" s="67">
        <f t="shared" si="11"/>
        <v>174</v>
      </c>
      <c r="CA7" s="67">
        <f t="shared" si="11"/>
        <v>173</v>
      </c>
      <c r="CB7" s="67">
        <f t="shared" si="11"/>
        <v>170</v>
      </c>
      <c r="CC7" s="67">
        <f t="shared" si="11"/>
        <v>170</v>
      </c>
      <c r="CD7" s="67">
        <f t="shared" si="11"/>
        <v>165</v>
      </c>
      <c r="CE7" s="67">
        <f t="shared" ref="CE7:CJ7" si="12">SUM(CE3:CE6)</f>
        <v>176</v>
      </c>
      <c r="CF7" s="67">
        <f t="shared" si="12"/>
        <v>171</v>
      </c>
      <c r="CG7" s="67">
        <f t="shared" si="12"/>
        <v>173</v>
      </c>
      <c r="CH7" s="67">
        <f t="shared" si="12"/>
        <v>180</v>
      </c>
      <c r="CI7" s="67">
        <f t="shared" si="12"/>
        <v>180</v>
      </c>
      <c r="CJ7" s="67">
        <f t="shared" si="12"/>
        <v>180</v>
      </c>
      <c r="CK7" s="67">
        <f t="shared" ref="CK7:CP7" si="13">SUM(CK3:CK6)</f>
        <v>180</v>
      </c>
      <c r="CL7" s="67">
        <f t="shared" si="13"/>
        <v>180</v>
      </c>
      <c r="CM7" s="67">
        <f t="shared" si="13"/>
        <v>181</v>
      </c>
      <c r="CN7" s="67">
        <f t="shared" si="13"/>
        <v>177</v>
      </c>
      <c r="CO7" s="67">
        <f t="shared" si="13"/>
        <v>180</v>
      </c>
      <c r="CP7" s="67">
        <f t="shared" si="13"/>
        <v>181</v>
      </c>
      <c r="CQ7" s="67">
        <f>SUM(CQ3:CQ6)</f>
        <v>190</v>
      </c>
      <c r="CR7" s="94">
        <v>197</v>
      </c>
      <c r="CS7" s="67">
        <f>SUM(CS3:CS6)</f>
        <v>197</v>
      </c>
      <c r="CT7" s="67">
        <f>SUM(CT3:CT6)</f>
        <v>197</v>
      </c>
      <c r="CU7" s="67">
        <f>SUM(CU3:CU6)</f>
        <v>203</v>
      </c>
      <c r="CV7" s="67">
        <f>SUM(CV3:CV6)</f>
        <v>202</v>
      </c>
      <c r="CW7" s="67">
        <f>SUM(CW3:CW6)</f>
        <v>201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7">
        <v>4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+[2]Pampa!E9</f>
        <v>435.99</v>
      </c>
      <c r="J9" s="27">
        <f>+[2]Pampa!G9</f>
        <v>103.15</v>
      </c>
      <c r="K9" s="167">
        <v>1</v>
      </c>
      <c r="L9" s="167">
        <v>1</v>
      </c>
      <c r="M9" s="167">
        <v>1</v>
      </c>
      <c r="N9" s="167">
        <v>1</v>
      </c>
      <c r="O9" s="167">
        <v>1</v>
      </c>
      <c r="P9" s="167">
        <v>1</v>
      </c>
      <c r="Q9" s="167">
        <v>1</v>
      </c>
      <c r="R9" s="167">
        <v>1</v>
      </c>
      <c r="S9" s="167">
        <v>1</v>
      </c>
      <c r="T9" s="167">
        <v>1</v>
      </c>
      <c r="U9" s="167">
        <v>1</v>
      </c>
      <c r="V9" s="167">
        <v>1</v>
      </c>
      <c r="W9" s="167">
        <v>1</v>
      </c>
      <c r="X9" s="167">
        <v>1</v>
      </c>
      <c r="Y9" s="167">
        <v>1</v>
      </c>
      <c r="Z9" s="167">
        <v>1</v>
      </c>
      <c r="AA9" s="167">
        <v>1</v>
      </c>
      <c r="AB9" s="167">
        <v>1</v>
      </c>
      <c r="AC9" s="167">
        <v>1</v>
      </c>
      <c r="AD9" s="167">
        <v>1</v>
      </c>
      <c r="AE9" s="167">
        <v>1</v>
      </c>
      <c r="AF9" s="167">
        <v>1</v>
      </c>
      <c r="AG9" s="167">
        <v>1</v>
      </c>
      <c r="AH9" s="167">
        <v>1</v>
      </c>
      <c r="AI9" s="167">
        <v>1</v>
      </c>
      <c r="AJ9" s="167">
        <v>2</v>
      </c>
      <c r="AK9" s="167">
        <v>2</v>
      </c>
      <c r="AL9" s="167">
        <v>3</v>
      </c>
      <c r="AM9" s="167">
        <v>2</v>
      </c>
      <c r="AN9" s="167">
        <v>2</v>
      </c>
      <c r="AO9" s="167">
        <v>2</v>
      </c>
      <c r="AP9" s="167">
        <v>2</v>
      </c>
      <c r="AQ9" s="167">
        <v>2</v>
      </c>
      <c r="AR9" s="167">
        <v>2</v>
      </c>
      <c r="AS9" s="167">
        <v>2</v>
      </c>
      <c r="AT9" s="167">
        <v>2</v>
      </c>
      <c r="AU9" s="167">
        <v>2</v>
      </c>
      <c r="AV9" s="167">
        <v>2</v>
      </c>
      <c r="AW9" s="167">
        <v>2</v>
      </c>
      <c r="AX9" s="167">
        <v>2</v>
      </c>
      <c r="AY9" s="167">
        <v>2</v>
      </c>
      <c r="AZ9" s="167">
        <v>4</v>
      </c>
      <c r="BA9" s="167">
        <v>3</v>
      </c>
      <c r="BB9" s="167">
        <v>3</v>
      </c>
      <c r="BC9" s="167">
        <v>3</v>
      </c>
      <c r="BD9" s="167">
        <v>4</v>
      </c>
      <c r="BE9" s="167">
        <v>5</v>
      </c>
      <c r="BF9" s="167">
        <v>5</v>
      </c>
      <c r="BG9" s="167">
        <v>4</v>
      </c>
      <c r="BH9" s="167">
        <v>5</v>
      </c>
      <c r="BI9" s="167">
        <v>2</v>
      </c>
      <c r="BJ9" s="167">
        <v>3</v>
      </c>
      <c r="BK9" s="167">
        <v>3</v>
      </c>
      <c r="BL9" s="167">
        <v>3</v>
      </c>
      <c r="BM9" s="167">
        <v>3</v>
      </c>
      <c r="BN9" s="167">
        <v>2</v>
      </c>
      <c r="BO9" s="167">
        <v>1</v>
      </c>
      <c r="BP9" s="167">
        <v>1</v>
      </c>
      <c r="BQ9" s="167">
        <v>1</v>
      </c>
      <c r="BR9" s="167">
        <v>1</v>
      </c>
      <c r="BS9" s="242">
        <v>1</v>
      </c>
      <c r="BT9" s="167">
        <v>1</v>
      </c>
      <c r="BU9" s="242">
        <v>1</v>
      </c>
      <c r="BV9" s="242">
        <v>1</v>
      </c>
      <c r="BW9" s="167">
        <v>0</v>
      </c>
      <c r="BX9" s="167">
        <v>0</v>
      </c>
      <c r="BY9" s="167">
        <v>0</v>
      </c>
      <c r="BZ9" s="167">
        <v>0</v>
      </c>
      <c r="CA9" s="167">
        <v>0</v>
      </c>
      <c r="CB9" s="167">
        <v>0</v>
      </c>
      <c r="CC9" s="167">
        <v>0</v>
      </c>
      <c r="CD9" s="167">
        <v>0</v>
      </c>
      <c r="CE9" s="167">
        <v>0</v>
      </c>
      <c r="CF9" s="167">
        <v>1</v>
      </c>
      <c r="CG9" s="167">
        <v>1</v>
      </c>
      <c r="CH9" s="167">
        <v>2</v>
      </c>
      <c r="CI9" s="167">
        <v>2</v>
      </c>
      <c r="CJ9" s="167">
        <v>2</v>
      </c>
      <c r="CK9" s="167">
        <v>1</v>
      </c>
      <c r="CL9" s="167">
        <v>1</v>
      </c>
      <c r="CM9" s="167">
        <v>1</v>
      </c>
      <c r="CN9" s="167">
        <v>3</v>
      </c>
      <c r="CO9" s="167">
        <v>3</v>
      </c>
      <c r="CP9" s="167">
        <v>2</v>
      </c>
      <c r="CQ9" s="167">
        <v>2</v>
      </c>
      <c r="CR9" s="325">
        <v>4</v>
      </c>
      <c r="CS9" s="167">
        <v>4</v>
      </c>
      <c r="CT9" s="167">
        <v>5</v>
      </c>
      <c r="CU9" s="167">
        <v>5</v>
      </c>
      <c r="CV9" s="167">
        <v>4</v>
      </c>
      <c r="CW9" s="167">
        <v>4</v>
      </c>
    </row>
    <row r="10" spans="1:101" s="14" customFormat="1" ht="13.15" customHeight="1" x14ac:dyDescent="0.2">
      <c r="A10" s="22"/>
      <c r="B10" s="15"/>
      <c r="C10" s="66" t="s">
        <v>18</v>
      </c>
      <c r="D10" s="167">
        <v>1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+[2]Pampa!E10</f>
        <v>872</v>
      </c>
      <c r="J10" s="27">
        <f>+[2]Pampa!G10</f>
        <v>240.98</v>
      </c>
      <c r="K10" s="167">
        <v>0</v>
      </c>
      <c r="L10" s="167">
        <v>0</v>
      </c>
      <c r="M10" s="167">
        <v>0</v>
      </c>
      <c r="N10" s="167">
        <v>0</v>
      </c>
      <c r="O10" s="167">
        <v>0</v>
      </c>
      <c r="P10" s="167">
        <v>0</v>
      </c>
      <c r="Q10" s="167">
        <v>0</v>
      </c>
      <c r="R10" s="167">
        <v>0</v>
      </c>
      <c r="S10" s="167">
        <v>0</v>
      </c>
      <c r="T10" s="167">
        <v>0</v>
      </c>
      <c r="U10" s="167">
        <v>0</v>
      </c>
      <c r="V10" s="167">
        <v>0</v>
      </c>
      <c r="W10" s="167">
        <v>0</v>
      </c>
      <c r="X10" s="167">
        <v>0</v>
      </c>
      <c r="Y10" s="167">
        <v>0</v>
      </c>
      <c r="Z10" s="167">
        <v>0</v>
      </c>
      <c r="AA10" s="167">
        <v>0</v>
      </c>
      <c r="AB10" s="167">
        <v>0</v>
      </c>
      <c r="AC10" s="167">
        <v>0</v>
      </c>
      <c r="AD10" s="167">
        <v>0</v>
      </c>
      <c r="AE10" s="167">
        <v>0</v>
      </c>
      <c r="AF10" s="167">
        <v>0</v>
      </c>
      <c r="AG10" s="167">
        <v>0</v>
      </c>
      <c r="AH10" s="167">
        <v>0</v>
      </c>
      <c r="AI10" s="167">
        <v>0</v>
      </c>
      <c r="AJ10" s="167">
        <v>0</v>
      </c>
      <c r="AK10" s="167">
        <v>0</v>
      </c>
      <c r="AL10" s="167">
        <v>0</v>
      </c>
      <c r="AM10" s="167">
        <v>0</v>
      </c>
      <c r="AN10" s="167">
        <v>0</v>
      </c>
      <c r="AO10" s="167">
        <v>0</v>
      </c>
      <c r="AP10" s="167">
        <v>0</v>
      </c>
      <c r="AQ10" s="167">
        <v>0</v>
      </c>
      <c r="AR10" s="167">
        <v>0</v>
      </c>
      <c r="AS10" s="167">
        <v>0</v>
      </c>
      <c r="AT10" s="167">
        <v>0</v>
      </c>
      <c r="AU10" s="167">
        <v>0</v>
      </c>
      <c r="AV10" s="167">
        <v>0</v>
      </c>
      <c r="AW10" s="167">
        <v>0</v>
      </c>
      <c r="AX10" s="167">
        <v>0</v>
      </c>
      <c r="AY10" s="167">
        <v>0</v>
      </c>
      <c r="AZ10" s="167">
        <v>0</v>
      </c>
      <c r="BA10" s="167">
        <v>0</v>
      </c>
      <c r="BB10" s="167">
        <v>0</v>
      </c>
      <c r="BC10" s="167">
        <v>0</v>
      </c>
      <c r="BD10" s="167">
        <v>0</v>
      </c>
      <c r="BE10" s="167">
        <v>0</v>
      </c>
      <c r="BF10" s="167">
        <v>0</v>
      </c>
      <c r="BG10" s="167">
        <v>0</v>
      </c>
      <c r="BH10" s="167">
        <v>0</v>
      </c>
      <c r="BI10" s="167">
        <v>0</v>
      </c>
      <c r="BJ10" s="167">
        <v>0</v>
      </c>
      <c r="BK10" s="167">
        <v>0</v>
      </c>
      <c r="BL10" s="167">
        <v>0</v>
      </c>
      <c r="BM10" s="167">
        <v>0</v>
      </c>
      <c r="BN10" s="167">
        <v>0</v>
      </c>
      <c r="BO10" s="167">
        <v>0</v>
      </c>
      <c r="BP10" s="167">
        <v>0</v>
      </c>
      <c r="BQ10" s="167">
        <v>0</v>
      </c>
      <c r="BR10" s="167">
        <v>0</v>
      </c>
      <c r="BS10" s="242">
        <v>0</v>
      </c>
      <c r="BT10" s="167">
        <v>0</v>
      </c>
      <c r="BU10" s="242">
        <v>0</v>
      </c>
      <c r="BV10" s="242">
        <v>0</v>
      </c>
      <c r="BW10" s="167">
        <v>0</v>
      </c>
      <c r="BX10" s="167">
        <v>0</v>
      </c>
      <c r="BY10" s="167">
        <v>0</v>
      </c>
      <c r="BZ10" s="167">
        <v>0</v>
      </c>
      <c r="CA10" s="167">
        <v>0</v>
      </c>
      <c r="CB10" s="167">
        <v>0</v>
      </c>
      <c r="CC10" s="167">
        <v>0</v>
      </c>
      <c r="CD10" s="167">
        <v>0</v>
      </c>
      <c r="CE10" s="167">
        <v>0</v>
      </c>
      <c r="CF10" s="167">
        <v>0</v>
      </c>
      <c r="CG10" s="167">
        <v>0</v>
      </c>
      <c r="CH10" s="167">
        <v>0</v>
      </c>
      <c r="CI10" s="167">
        <v>0</v>
      </c>
      <c r="CJ10" s="167">
        <v>0</v>
      </c>
      <c r="CK10" s="167">
        <v>0</v>
      </c>
      <c r="CL10" s="167">
        <v>0</v>
      </c>
      <c r="CM10" s="167">
        <v>0</v>
      </c>
      <c r="CN10" s="167">
        <v>0</v>
      </c>
      <c r="CO10" s="167">
        <v>0</v>
      </c>
      <c r="CP10" s="167">
        <v>0</v>
      </c>
      <c r="CQ10" s="167">
        <v>0</v>
      </c>
      <c r="CR10" s="325">
        <v>0</v>
      </c>
      <c r="CS10" s="167">
        <v>0</v>
      </c>
      <c r="CT10" s="167">
        <v>0</v>
      </c>
      <c r="CU10" s="167">
        <v>0</v>
      </c>
      <c r="CV10" s="167">
        <v>0</v>
      </c>
      <c r="CW10" s="167">
        <v>1</v>
      </c>
    </row>
    <row r="11" spans="1:101" s="14" customFormat="1" ht="13.15" customHeight="1" x14ac:dyDescent="0.2">
      <c r="A11" s="22"/>
      <c r="B11" s="15"/>
      <c r="C11" s="66" t="s">
        <v>19</v>
      </c>
      <c r="D11" s="167">
        <v>2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+[2]Pampa!E11</f>
        <v>784.79</v>
      </c>
      <c r="J11" s="27">
        <f>+[2]Pampa!G11</f>
        <v>201.22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0</v>
      </c>
      <c r="R11" s="167">
        <v>0</v>
      </c>
      <c r="S11" s="167">
        <v>1</v>
      </c>
      <c r="T11" s="167">
        <v>1</v>
      </c>
      <c r="U11" s="167">
        <v>1</v>
      </c>
      <c r="V11" s="167">
        <v>1</v>
      </c>
      <c r="W11" s="167">
        <v>1</v>
      </c>
      <c r="X11" s="167">
        <v>1</v>
      </c>
      <c r="Y11" s="167">
        <v>1</v>
      </c>
      <c r="Z11" s="167">
        <v>1</v>
      </c>
      <c r="AA11" s="167">
        <v>1</v>
      </c>
      <c r="AB11" s="167">
        <v>1</v>
      </c>
      <c r="AC11" s="167">
        <v>1</v>
      </c>
      <c r="AD11" s="167">
        <v>1</v>
      </c>
      <c r="AE11" s="167">
        <v>1</v>
      </c>
      <c r="AF11" s="167">
        <v>1</v>
      </c>
      <c r="AG11" s="167">
        <v>1</v>
      </c>
      <c r="AH11" s="167">
        <v>1</v>
      </c>
      <c r="AI11" s="167">
        <v>1</v>
      </c>
      <c r="AJ11" s="167">
        <v>0</v>
      </c>
      <c r="AK11" s="167">
        <v>0</v>
      </c>
      <c r="AL11" s="167">
        <v>0</v>
      </c>
      <c r="AM11" s="167">
        <v>0</v>
      </c>
      <c r="AN11" s="167">
        <v>0</v>
      </c>
      <c r="AO11" s="167">
        <v>0</v>
      </c>
      <c r="AP11" s="167">
        <v>0</v>
      </c>
      <c r="AQ11" s="167">
        <v>0</v>
      </c>
      <c r="AR11" s="167">
        <v>0</v>
      </c>
      <c r="AS11" s="167">
        <v>0</v>
      </c>
      <c r="AT11" s="167">
        <v>1</v>
      </c>
      <c r="AU11" s="167">
        <v>0</v>
      </c>
      <c r="AV11" s="167">
        <v>0</v>
      </c>
      <c r="AW11" s="167">
        <v>0</v>
      </c>
      <c r="AX11" s="167">
        <v>0</v>
      </c>
      <c r="AY11" s="167">
        <v>0</v>
      </c>
      <c r="AZ11" s="167">
        <v>0</v>
      </c>
      <c r="BA11" s="167">
        <v>0</v>
      </c>
      <c r="BB11" s="167">
        <v>0</v>
      </c>
      <c r="BC11" s="167">
        <v>0</v>
      </c>
      <c r="BD11" s="167">
        <v>0</v>
      </c>
      <c r="BE11" s="167">
        <v>0</v>
      </c>
      <c r="BF11" s="167">
        <v>0</v>
      </c>
      <c r="BG11" s="167">
        <v>0</v>
      </c>
      <c r="BH11" s="167">
        <v>0</v>
      </c>
      <c r="BI11" s="167">
        <v>0</v>
      </c>
      <c r="BJ11" s="167">
        <v>0</v>
      </c>
      <c r="BK11" s="167">
        <v>0</v>
      </c>
      <c r="BL11" s="167">
        <v>1</v>
      </c>
      <c r="BM11" s="167">
        <v>1</v>
      </c>
      <c r="BN11" s="167">
        <v>2</v>
      </c>
      <c r="BO11" s="167">
        <v>2</v>
      </c>
      <c r="BP11" s="167">
        <v>2</v>
      </c>
      <c r="BQ11" s="167">
        <v>2</v>
      </c>
      <c r="BR11" s="167">
        <v>2</v>
      </c>
      <c r="BS11" s="242">
        <v>3</v>
      </c>
      <c r="BT11" s="167">
        <v>4</v>
      </c>
      <c r="BU11" s="242">
        <v>5</v>
      </c>
      <c r="BV11" s="242">
        <v>4</v>
      </c>
      <c r="BW11" s="167">
        <v>4</v>
      </c>
      <c r="BX11" s="167">
        <v>3</v>
      </c>
      <c r="BY11" s="167">
        <v>3</v>
      </c>
      <c r="BZ11" s="167">
        <v>3</v>
      </c>
      <c r="CA11" s="167">
        <v>3</v>
      </c>
      <c r="CB11" s="167">
        <v>3</v>
      </c>
      <c r="CC11" s="167">
        <v>3</v>
      </c>
      <c r="CD11" s="167">
        <v>3</v>
      </c>
      <c r="CE11" s="167">
        <v>1</v>
      </c>
      <c r="CF11" s="167">
        <v>1</v>
      </c>
      <c r="CG11" s="167">
        <v>1</v>
      </c>
      <c r="CH11" s="167">
        <v>1</v>
      </c>
      <c r="CI11" s="167">
        <v>1</v>
      </c>
      <c r="CJ11" s="167">
        <v>1</v>
      </c>
      <c r="CK11" s="167">
        <v>1</v>
      </c>
      <c r="CL11" s="167">
        <v>3</v>
      </c>
      <c r="CM11" s="167">
        <v>2</v>
      </c>
      <c r="CN11" s="167">
        <v>2</v>
      </c>
      <c r="CO11" s="167">
        <v>2</v>
      </c>
      <c r="CP11" s="167">
        <v>2</v>
      </c>
      <c r="CQ11" s="167">
        <v>2</v>
      </c>
      <c r="CR11" s="325">
        <v>2</v>
      </c>
      <c r="CS11" s="167">
        <v>2</v>
      </c>
      <c r="CT11" s="167">
        <v>2</v>
      </c>
      <c r="CU11" s="167">
        <v>2</v>
      </c>
      <c r="CV11" s="167">
        <v>2</v>
      </c>
      <c r="CW11" s="167">
        <v>2</v>
      </c>
    </row>
    <row r="12" spans="1:101" s="14" customFormat="1" ht="13.15" customHeight="1" x14ac:dyDescent="0.2">
      <c r="A12" s="22"/>
      <c r="B12" s="15"/>
      <c r="C12" s="66" t="s">
        <v>12</v>
      </c>
      <c r="D12" s="168">
        <v>2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+[2]Pampa!E12</f>
        <v>1308</v>
      </c>
      <c r="J12" s="27">
        <f>+[2]Pampa!G12</f>
        <v>401.59</v>
      </c>
      <c r="K12" s="168">
        <v>1</v>
      </c>
      <c r="L12" s="168">
        <v>1</v>
      </c>
      <c r="M12" s="168">
        <v>1</v>
      </c>
      <c r="N12" s="168">
        <v>0</v>
      </c>
      <c r="O12" s="168">
        <v>0</v>
      </c>
      <c r="P12" s="168">
        <v>0</v>
      </c>
      <c r="Q12" s="168">
        <v>0</v>
      </c>
      <c r="R12" s="168">
        <v>0</v>
      </c>
      <c r="S12" s="168">
        <v>0</v>
      </c>
      <c r="T12" s="168">
        <v>0</v>
      </c>
      <c r="U12" s="168">
        <v>0</v>
      </c>
      <c r="V12" s="168">
        <v>0</v>
      </c>
      <c r="W12" s="168">
        <v>0</v>
      </c>
      <c r="X12" s="168">
        <v>0</v>
      </c>
      <c r="Y12" s="168">
        <v>0</v>
      </c>
      <c r="Z12" s="168">
        <v>0</v>
      </c>
      <c r="AA12" s="168">
        <v>0</v>
      </c>
      <c r="AB12" s="168">
        <v>0</v>
      </c>
      <c r="AC12" s="168">
        <v>0</v>
      </c>
      <c r="AD12" s="168">
        <v>0</v>
      </c>
      <c r="AE12" s="168">
        <v>0</v>
      </c>
      <c r="AF12" s="168">
        <v>0</v>
      </c>
      <c r="AG12" s="168">
        <v>0</v>
      </c>
      <c r="AH12" s="168">
        <v>0</v>
      </c>
      <c r="AI12" s="168">
        <v>0</v>
      </c>
      <c r="AJ12" s="168">
        <v>0</v>
      </c>
      <c r="AK12" s="168">
        <v>0</v>
      </c>
      <c r="AL12" s="168">
        <v>0</v>
      </c>
      <c r="AM12" s="168">
        <v>0</v>
      </c>
      <c r="AN12" s="168">
        <v>0</v>
      </c>
      <c r="AO12" s="168">
        <v>0</v>
      </c>
      <c r="AP12" s="168">
        <v>0</v>
      </c>
      <c r="AQ12" s="168">
        <v>0</v>
      </c>
      <c r="AR12" s="168">
        <v>0</v>
      </c>
      <c r="AS12" s="168">
        <v>0</v>
      </c>
      <c r="AT12" s="168">
        <v>0</v>
      </c>
      <c r="AU12" s="168">
        <v>0</v>
      </c>
      <c r="AV12" s="168">
        <v>0</v>
      </c>
      <c r="AW12" s="168">
        <v>0</v>
      </c>
      <c r="AX12" s="168">
        <v>0</v>
      </c>
      <c r="AY12" s="168">
        <v>0</v>
      </c>
      <c r="AZ12" s="168">
        <v>0</v>
      </c>
      <c r="BA12" s="168">
        <v>0</v>
      </c>
      <c r="BB12" s="168">
        <v>0</v>
      </c>
      <c r="BC12" s="168">
        <v>0</v>
      </c>
      <c r="BD12" s="168">
        <v>0</v>
      </c>
      <c r="BE12" s="168">
        <v>0</v>
      </c>
      <c r="BF12" s="168">
        <v>0</v>
      </c>
      <c r="BG12" s="168">
        <v>0</v>
      </c>
      <c r="BH12" s="168">
        <v>0</v>
      </c>
      <c r="BI12" s="168">
        <v>1</v>
      </c>
      <c r="BJ12" s="168">
        <v>1</v>
      </c>
      <c r="BK12" s="168">
        <v>1</v>
      </c>
      <c r="BL12" s="168">
        <v>1</v>
      </c>
      <c r="BM12" s="168">
        <v>1</v>
      </c>
      <c r="BN12" s="168">
        <v>1</v>
      </c>
      <c r="BO12" s="168">
        <v>1</v>
      </c>
      <c r="BP12" s="168">
        <v>0</v>
      </c>
      <c r="BQ12" s="168">
        <v>1</v>
      </c>
      <c r="BR12" s="168">
        <v>0</v>
      </c>
      <c r="BS12" s="243">
        <v>0</v>
      </c>
      <c r="BT12" s="168">
        <v>0</v>
      </c>
      <c r="BU12" s="243">
        <v>0</v>
      </c>
      <c r="BV12" s="243">
        <v>0</v>
      </c>
      <c r="BW12" s="168">
        <v>0</v>
      </c>
      <c r="BX12" s="168">
        <v>0</v>
      </c>
      <c r="BY12" s="168">
        <v>1</v>
      </c>
      <c r="BZ12" s="168">
        <v>1</v>
      </c>
      <c r="CA12" s="168">
        <v>1</v>
      </c>
      <c r="CB12" s="168">
        <v>1</v>
      </c>
      <c r="CC12" s="168">
        <v>1</v>
      </c>
      <c r="CD12" s="168">
        <v>1</v>
      </c>
      <c r="CE12" s="168">
        <v>3</v>
      </c>
      <c r="CF12" s="168">
        <v>3</v>
      </c>
      <c r="CG12" s="168">
        <v>3</v>
      </c>
      <c r="CH12" s="168">
        <v>3</v>
      </c>
      <c r="CI12" s="168">
        <v>3</v>
      </c>
      <c r="CJ12" s="168">
        <v>3</v>
      </c>
      <c r="CK12" s="168">
        <v>3</v>
      </c>
      <c r="CL12" s="168">
        <v>3</v>
      </c>
      <c r="CM12" s="168">
        <v>2</v>
      </c>
      <c r="CN12" s="168">
        <v>2</v>
      </c>
      <c r="CO12" s="168">
        <v>2</v>
      </c>
      <c r="CP12" s="168">
        <v>2</v>
      </c>
      <c r="CQ12" s="168">
        <v>1</v>
      </c>
      <c r="CR12" s="326">
        <v>2</v>
      </c>
      <c r="CS12" s="168">
        <v>2</v>
      </c>
      <c r="CT12" s="168">
        <v>2</v>
      </c>
      <c r="CU12" s="168">
        <v>2</v>
      </c>
      <c r="CV12" s="168">
        <v>2</v>
      </c>
      <c r="CW12" s="168">
        <v>2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9</v>
      </c>
      <c r="E13" s="70">
        <f>SUMPRODUCT(E9:E12,$D9:$D12)</f>
        <v>8092.99</v>
      </c>
      <c r="F13" s="70">
        <f>SUMPRODUCT(F9:F12,$D9:$D12)</f>
        <v>6193.59</v>
      </c>
      <c r="G13" s="70">
        <f>SUMPRODUCT(G9:G12,$D9:$D12)</f>
        <v>1899.4</v>
      </c>
      <c r="H13" s="34"/>
      <c r="I13" s="34"/>
      <c r="J13" s="106"/>
      <c r="K13" s="67">
        <f t="shared" ref="K13:P13" si="14">SUM(K9:K12)</f>
        <v>2</v>
      </c>
      <c r="L13" s="67">
        <f t="shared" si="14"/>
        <v>2</v>
      </c>
      <c r="M13" s="67">
        <f t="shared" si="14"/>
        <v>2</v>
      </c>
      <c r="N13" s="67">
        <f t="shared" si="14"/>
        <v>1</v>
      </c>
      <c r="O13" s="67">
        <f t="shared" si="14"/>
        <v>1</v>
      </c>
      <c r="P13" s="67">
        <f t="shared" si="14"/>
        <v>1</v>
      </c>
      <c r="Q13" s="67">
        <f t="shared" ref="Q13:V13" si="15">SUM(Q9:Q12)</f>
        <v>1</v>
      </c>
      <c r="R13" s="67">
        <f t="shared" si="15"/>
        <v>1</v>
      </c>
      <c r="S13" s="67">
        <f t="shared" si="15"/>
        <v>2</v>
      </c>
      <c r="T13" s="67">
        <f t="shared" si="15"/>
        <v>2</v>
      </c>
      <c r="U13" s="67">
        <f t="shared" si="15"/>
        <v>2</v>
      </c>
      <c r="V13" s="67">
        <f t="shared" si="15"/>
        <v>2</v>
      </c>
      <c r="W13" s="67">
        <f t="shared" ref="W13:AB13" si="16">SUM(W9:W12)</f>
        <v>2</v>
      </c>
      <c r="X13" s="67">
        <f t="shared" si="16"/>
        <v>2</v>
      </c>
      <c r="Y13" s="67">
        <f t="shared" si="16"/>
        <v>2</v>
      </c>
      <c r="Z13" s="67">
        <f t="shared" si="16"/>
        <v>2</v>
      </c>
      <c r="AA13" s="67">
        <f t="shared" si="16"/>
        <v>2</v>
      </c>
      <c r="AB13" s="67">
        <f t="shared" si="16"/>
        <v>2</v>
      </c>
      <c r="AC13" s="67">
        <f t="shared" ref="AC13:AH13" si="17">SUM(AC9:AC12)</f>
        <v>2</v>
      </c>
      <c r="AD13" s="67">
        <f t="shared" si="17"/>
        <v>2</v>
      </c>
      <c r="AE13" s="67">
        <f t="shared" si="17"/>
        <v>2</v>
      </c>
      <c r="AF13" s="67">
        <f t="shared" si="17"/>
        <v>2</v>
      </c>
      <c r="AG13" s="67">
        <f t="shared" si="17"/>
        <v>2</v>
      </c>
      <c r="AH13" s="67">
        <f t="shared" si="17"/>
        <v>2</v>
      </c>
      <c r="AI13" s="67">
        <f t="shared" ref="AI13:AN13" si="18">SUM(AI9:AI12)</f>
        <v>2</v>
      </c>
      <c r="AJ13" s="67">
        <f t="shared" si="18"/>
        <v>2</v>
      </c>
      <c r="AK13" s="67">
        <f t="shared" si="18"/>
        <v>2</v>
      </c>
      <c r="AL13" s="67">
        <f t="shared" si="18"/>
        <v>3</v>
      </c>
      <c r="AM13" s="67">
        <f t="shared" si="18"/>
        <v>2</v>
      </c>
      <c r="AN13" s="67">
        <f t="shared" si="18"/>
        <v>2</v>
      </c>
      <c r="AO13" s="67">
        <f t="shared" ref="AO13:AT13" si="19">SUM(AO9:AO12)</f>
        <v>2</v>
      </c>
      <c r="AP13" s="67">
        <f t="shared" si="19"/>
        <v>2</v>
      </c>
      <c r="AQ13" s="67">
        <f t="shared" si="19"/>
        <v>2</v>
      </c>
      <c r="AR13" s="67">
        <f t="shared" si="19"/>
        <v>2</v>
      </c>
      <c r="AS13" s="67">
        <f t="shared" si="19"/>
        <v>2</v>
      </c>
      <c r="AT13" s="67">
        <f t="shared" si="19"/>
        <v>3</v>
      </c>
      <c r="AU13" s="67">
        <f t="shared" ref="AU13:AZ13" si="20">SUM(AU9:AU12)</f>
        <v>2</v>
      </c>
      <c r="AV13" s="67">
        <f t="shared" si="20"/>
        <v>2</v>
      </c>
      <c r="AW13" s="67">
        <f t="shared" si="20"/>
        <v>2</v>
      </c>
      <c r="AX13" s="67">
        <f t="shared" si="20"/>
        <v>2</v>
      </c>
      <c r="AY13" s="67">
        <f t="shared" si="20"/>
        <v>2</v>
      </c>
      <c r="AZ13" s="67">
        <f t="shared" si="20"/>
        <v>4</v>
      </c>
      <c r="BA13" s="67">
        <f t="shared" ref="BA13:BF13" si="21">SUM(BA9:BA12)</f>
        <v>3</v>
      </c>
      <c r="BB13" s="67">
        <f t="shared" si="21"/>
        <v>3</v>
      </c>
      <c r="BC13" s="67">
        <f t="shared" si="21"/>
        <v>3</v>
      </c>
      <c r="BD13" s="67">
        <f t="shared" si="21"/>
        <v>4</v>
      </c>
      <c r="BE13" s="67">
        <f t="shared" si="21"/>
        <v>5</v>
      </c>
      <c r="BF13" s="67">
        <f t="shared" si="21"/>
        <v>5</v>
      </c>
      <c r="BG13" s="67">
        <f t="shared" ref="BG13:BL13" si="22">SUM(BG9:BG12)</f>
        <v>4</v>
      </c>
      <c r="BH13" s="67">
        <f t="shared" si="22"/>
        <v>5</v>
      </c>
      <c r="BI13" s="67">
        <f t="shared" si="22"/>
        <v>3</v>
      </c>
      <c r="BJ13" s="67">
        <f t="shared" si="22"/>
        <v>4</v>
      </c>
      <c r="BK13" s="67">
        <f t="shared" si="22"/>
        <v>4</v>
      </c>
      <c r="BL13" s="67">
        <f t="shared" si="22"/>
        <v>5</v>
      </c>
      <c r="BM13" s="67">
        <f t="shared" ref="BM13:BR13" si="23">SUM(BM9:BM12)</f>
        <v>5</v>
      </c>
      <c r="BN13" s="67">
        <f t="shared" si="23"/>
        <v>5</v>
      </c>
      <c r="BO13" s="67">
        <f t="shared" si="23"/>
        <v>4</v>
      </c>
      <c r="BP13" s="67">
        <f t="shared" si="23"/>
        <v>3</v>
      </c>
      <c r="BQ13" s="67">
        <f t="shared" si="23"/>
        <v>4</v>
      </c>
      <c r="BR13" s="67">
        <f t="shared" si="23"/>
        <v>3</v>
      </c>
      <c r="BS13" s="94">
        <f t="shared" ref="BS13:BX13" si="24">SUM(BS9:BS12)</f>
        <v>4</v>
      </c>
      <c r="BT13" s="67">
        <f t="shared" si="24"/>
        <v>5</v>
      </c>
      <c r="BU13" s="94">
        <f t="shared" si="24"/>
        <v>6</v>
      </c>
      <c r="BV13" s="94">
        <f t="shared" si="24"/>
        <v>5</v>
      </c>
      <c r="BW13" s="67">
        <f t="shared" si="24"/>
        <v>4</v>
      </c>
      <c r="BX13" s="67">
        <f t="shared" si="24"/>
        <v>3</v>
      </c>
      <c r="BY13" s="67">
        <f t="shared" ref="BY13:CD13" si="25">SUM(BY9:BY12)</f>
        <v>4</v>
      </c>
      <c r="BZ13" s="67">
        <f t="shared" si="25"/>
        <v>4</v>
      </c>
      <c r="CA13" s="67">
        <f t="shared" si="25"/>
        <v>4</v>
      </c>
      <c r="CB13" s="67">
        <f t="shared" si="25"/>
        <v>4</v>
      </c>
      <c r="CC13" s="67">
        <f t="shared" si="25"/>
        <v>4</v>
      </c>
      <c r="CD13" s="67">
        <f t="shared" si="25"/>
        <v>4</v>
      </c>
      <c r="CE13" s="67">
        <f t="shared" ref="CE13:CJ13" si="26">SUM(CE9:CE12)</f>
        <v>4</v>
      </c>
      <c r="CF13" s="67">
        <f t="shared" si="26"/>
        <v>5</v>
      </c>
      <c r="CG13" s="67">
        <f t="shared" si="26"/>
        <v>5</v>
      </c>
      <c r="CH13" s="67">
        <f t="shared" si="26"/>
        <v>6</v>
      </c>
      <c r="CI13" s="67">
        <f t="shared" si="26"/>
        <v>6</v>
      </c>
      <c r="CJ13" s="67">
        <f t="shared" si="26"/>
        <v>6</v>
      </c>
      <c r="CK13" s="67">
        <f t="shared" ref="CK13:CP13" si="27">SUM(CK9:CK12)</f>
        <v>5</v>
      </c>
      <c r="CL13" s="67">
        <f t="shared" si="27"/>
        <v>7</v>
      </c>
      <c r="CM13" s="67">
        <f t="shared" si="27"/>
        <v>5</v>
      </c>
      <c r="CN13" s="67">
        <f t="shared" si="27"/>
        <v>7</v>
      </c>
      <c r="CO13" s="67">
        <f t="shared" si="27"/>
        <v>7</v>
      </c>
      <c r="CP13" s="67">
        <f t="shared" si="27"/>
        <v>6</v>
      </c>
      <c r="CQ13" s="67">
        <f>SUM(CQ9:CQ12)</f>
        <v>5</v>
      </c>
      <c r="CR13" s="94">
        <v>8</v>
      </c>
      <c r="CS13" s="67">
        <f>SUM(CS9:CS12)</f>
        <v>8</v>
      </c>
      <c r="CT13" s="67">
        <f>SUM(CT9:CT12)</f>
        <v>9</v>
      </c>
      <c r="CU13" s="67">
        <f>SUM(CU9:CU12)</f>
        <v>9</v>
      </c>
      <c r="CV13" s="67">
        <f>SUM(CV9:CV12)</f>
        <v>8</v>
      </c>
      <c r="CW13" s="67">
        <f>SUM(CW9:CW12)</f>
        <v>9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210</v>
      </c>
      <c r="E15" s="61">
        <f>+E7+E13</f>
        <v>268766.88</v>
      </c>
      <c r="F15" s="61">
        <f>+F7+F13</f>
        <v>243518.50999999998</v>
      </c>
      <c r="G15" s="61">
        <f>+G7+G13</f>
        <v>25248.37</v>
      </c>
      <c r="H15" s="275"/>
      <c r="I15" s="275"/>
      <c r="J15" s="31"/>
      <c r="K15" s="51">
        <f t="shared" ref="K15:P15" si="28">+K7+K13</f>
        <v>255</v>
      </c>
      <c r="L15" s="51">
        <f t="shared" si="28"/>
        <v>253</v>
      </c>
      <c r="M15" s="51">
        <f t="shared" si="28"/>
        <v>253</v>
      </c>
      <c r="N15" s="51">
        <f t="shared" si="28"/>
        <v>257</v>
      </c>
      <c r="O15" s="51">
        <f t="shared" si="28"/>
        <v>250</v>
      </c>
      <c r="P15" s="51">
        <f t="shared" si="28"/>
        <v>251</v>
      </c>
      <c r="Q15" s="51">
        <f t="shared" ref="Q15:V15" si="29">+Q7+Q13</f>
        <v>251</v>
      </c>
      <c r="R15" s="51">
        <f t="shared" si="29"/>
        <v>244</v>
      </c>
      <c r="S15" s="51">
        <f t="shared" si="29"/>
        <v>245</v>
      </c>
      <c r="T15" s="51">
        <f t="shared" si="29"/>
        <v>244</v>
      </c>
      <c r="U15" s="51">
        <f t="shared" si="29"/>
        <v>252</v>
      </c>
      <c r="V15" s="51">
        <f t="shared" si="29"/>
        <v>249</v>
      </c>
      <c r="W15" s="51">
        <f t="shared" ref="W15:AB15" si="30">+W7+W13</f>
        <v>238</v>
      </c>
      <c r="X15" s="51">
        <f t="shared" si="30"/>
        <v>234</v>
      </c>
      <c r="Y15" s="51">
        <f t="shared" si="30"/>
        <v>234</v>
      </c>
      <c r="Z15" s="51">
        <f t="shared" si="30"/>
        <v>223</v>
      </c>
      <c r="AA15" s="51">
        <f t="shared" si="30"/>
        <v>222</v>
      </c>
      <c r="AB15" s="51">
        <f t="shared" si="30"/>
        <v>220</v>
      </c>
      <c r="AC15" s="51">
        <f t="shared" ref="AC15:AH15" si="31">+AC7+AC13</f>
        <v>217</v>
      </c>
      <c r="AD15" s="51">
        <f t="shared" si="31"/>
        <v>216</v>
      </c>
      <c r="AE15" s="51">
        <f t="shared" si="31"/>
        <v>217</v>
      </c>
      <c r="AF15" s="51">
        <f t="shared" si="31"/>
        <v>218</v>
      </c>
      <c r="AG15" s="51">
        <f t="shared" si="31"/>
        <v>216</v>
      </c>
      <c r="AH15" s="51">
        <f t="shared" si="31"/>
        <v>213</v>
      </c>
      <c r="AI15" s="51">
        <f t="shared" ref="AI15:AN15" si="32">+AI7+AI13</f>
        <v>208</v>
      </c>
      <c r="AJ15" s="51">
        <f t="shared" si="32"/>
        <v>205</v>
      </c>
      <c r="AK15" s="51">
        <f t="shared" si="32"/>
        <v>208</v>
      </c>
      <c r="AL15" s="51">
        <f t="shared" si="32"/>
        <v>213</v>
      </c>
      <c r="AM15" s="51">
        <f t="shared" si="32"/>
        <v>207</v>
      </c>
      <c r="AN15" s="51">
        <f t="shared" si="32"/>
        <v>206</v>
      </c>
      <c r="AO15" s="51">
        <f t="shared" ref="AO15:AT15" si="33">+AO7+AO13</f>
        <v>207</v>
      </c>
      <c r="AP15" s="51">
        <f t="shared" si="33"/>
        <v>205</v>
      </c>
      <c r="AQ15" s="51">
        <f t="shared" si="33"/>
        <v>201</v>
      </c>
      <c r="AR15" s="51">
        <f t="shared" si="33"/>
        <v>198</v>
      </c>
      <c r="AS15" s="51">
        <f t="shared" si="33"/>
        <v>199</v>
      </c>
      <c r="AT15" s="51">
        <f t="shared" si="33"/>
        <v>205</v>
      </c>
      <c r="AU15" s="51">
        <f t="shared" ref="AU15:AZ15" si="34">+AU7+AU13</f>
        <v>203</v>
      </c>
      <c r="AV15" s="51">
        <f t="shared" si="34"/>
        <v>194</v>
      </c>
      <c r="AW15" s="51">
        <f t="shared" si="34"/>
        <v>192</v>
      </c>
      <c r="AX15" s="51">
        <f t="shared" si="34"/>
        <v>195</v>
      </c>
      <c r="AY15" s="51">
        <f t="shared" si="34"/>
        <v>194</v>
      </c>
      <c r="AZ15" s="51">
        <f t="shared" si="34"/>
        <v>196</v>
      </c>
      <c r="BA15" s="51">
        <f t="shared" ref="BA15:BF15" si="35">+BA7+BA13</f>
        <v>193</v>
      </c>
      <c r="BB15" s="51">
        <f t="shared" si="35"/>
        <v>189</v>
      </c>
      <c r="BC15" s="51">
        <f t="shared" si="35"/>
        <v>187</v>
      </c>
      <c r="BD15" s="51">
        <f t="shared" si="35"/>
        <v>193</v>
      </c>
      <c r="BE15" s="51">
        <f t="shared" si="35"/>
        <v>188</v>
      </c>
      <c r="BF15" s="51">
        <f t="shared" si="35"/>
        <v>185</v>
      </c>
      <c r="BG15" s="51">
        <f t="shared" ref="BG15:BL15" si="36">+BG7+BG13</f>
        <v>188</v>
      </c>
      <c r="BH15" s="51">
        <f t="shared" si="36"/>
        <v>188</v>
      </c>
      <c r="BI15" s="51">
        <f t="shared" si="36"/>
        <v>179</v>
      </c>
      <c r="BJ15" s="51">
        <f t="shared" si="36"/>
        <v>184</v>
      </c>
      <c r="BK15" s="51">
        <f t="shared" si="36"/>
        <v>181</v>
      </c>
      <c r="BL15" s="51">
        <f t="shared" si="36"/>
        <v>175</v>
      </c>
      <c r="BM15" s="51">
        <f t="shared" ref="BM15:BR15" si="37">+BM7+BM13</f>
        <v>168</v>
      </c>
      <c r="BN15" s="51">
        <f t="shared" si="37"/>
        <v>158</v>
      </c>
      <c r="BO15" s="51">
        <f t="shared" si="37"/>
        <v>156</v>
      </c>
      <c r="BP15" s="51">
        <f t="shared" si="37"/>
        <v>159</v>
      </c>
      <c r="BQ15" s="51">
        <f t="shared" si="37"/>
        <v>161</v>
      </c>
      <c r="BR15" s="51">
        <f t="shared" si="37"/>
        <v>168</v>
      </c>
      <c r="BS15" s="51">
        <f t="shared" ref="BS15:BX15" si="38">+BS7+BS13</f>
        <v>169</v>
      </c>
      <c r="BT15" s="51">
        <f t="shared" si="38"/>
        <v>173</v>
      </c>
      <c r="BU15" s="51">
        <f t="shared" si="38"/>
        <v>174</v>
      </c>
      <c r="BV15" s="51">
        <f t="shared" si="38"/>
        <v>171</v>
      </c>
      <c r="BW15" s="51">
        <f t="shared" si="38"/>
        <v>174</v>
      </c>
      <c r="BX15" s="51">
        <f t="shared" si="38"/>
        <v>177</v>
      </c>
      <c r="BY15" s="51">
        <f t="shared" ref="BY15:CD15" si="39">+BY7+BY13</f>
        <v>177</v>
      </c>
      <c r="BZ15" s="51">
        <f t="shared" si="39"/>
        <v>178</v>
      </c>
      <c r="CA15" s="51">
        <f t="shared" si="39"/>
        <v>177</v>
      </c>
      <c r="CB15" s="51">
        <f t="shared" si="39"/>
        <v>174</v>
      </c>
      <c r="CC15" s="51">
        <f t="shared" si="39"/>
        <v>174</v>
      </c>
      <c r="CD15" s="51">
        <f t="shared" si="39"/>
        <v>169</v>
      </c>
      <c r="CE15" s="51">
        <f t="shared" ref="CE15:CJ15" si="40">+CE7+CE13</f>
        <v>180</v>
      </c>
      <c r="CF15" s="51">
        <f t="shared" si="40"/>
        <v>176</v>
      </c>
      <c r="CG15" s="51">
        <f t="shared" si="40"/>
        <v>178</v>
      </c>
      <c r="CH15" s="51">
        <f t="shared" si="40"/>
        <v>186</v>
      </c>
      <c r="CI15" s="51">
        <f t="shared" si="40"/>
        <v>186</v>
      </c>
      <c r="CJ15" s="51">
        <f t="shared" si="40"/>
        <v>186</v>
      </c>
      <c r="CK15" s="51">
        <f t="shared" ref="CK15:CP15" si="41">+CK7+CK13</f>
        <v>185</v>
      </c>
      <c r="CL15" s="51">
        <f t="shared" si="41"/>
        <v>187</v>
      </c>
      <c r="CM15" s="51">
        <f t="shared" si="41"/>
        <v>186</v>
      </c>
      <c r="CN15" s="51">
        <f t="shared" si="41"/>
        <v>184</v>
      </c>
      <c r="CO15" s="51">
        <f t="shared" si="41"/>
        <v>187</v>
      </c>
      <c r="CP15" s="51">
        <f t="shared" si="41"/>
        <v>187</v>
      </c>
      <c r="CQ15" s="51">
        <f>+CQ7+CQ13</f>
        <v>195</v>
      </c>
      <c r="CR15" s="51">
        <v>205</v>
      </c>
      <c r="CS15" s="51">
        <f>+CS7+CS13</f>
        <v>205</v>
      </c>
      <c r="CT15" s="51">
        <f>+CT7+CT13</f>
        <v>206</v>
      </c>
      <c r="CU15" s="51">
        <f>+CU7+CU13</f>
        <v>212</v>
      </c>
      <c r="CV15" s="51">
        <f>+CV7+CV13</f>
        <v>210</v>
      </c>
      <c r="CW15" s="51">
        <f>+CW7+CW13</f>
        <v>210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3225202.56</v>
      </c>
      <c r="F16" s="100">
        <f>F15*12</f>
        <v>2922222.1199999996</v>
      </c>
      <c r="G16" s="100">
        <f>G15*12</f>
        <v>302980.44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4.2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S17" s="282"/>
      <c r="BT17" s="31"/>
      <c r="BU17" s="282"/>
      <c r="BV17" s="282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282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S18" s="283"/>
      <c r="BT18" s="33"/>
      <c r="BU18" s="283"/>
      <c r="BV18" s="28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283"/>
      <c r="CS18" s="33"/>
      <c r="CT18" s="33"/>
      <c r="CU18" s="33"/>
      <c r="CV18" s="33"/>
      <c r="CW18" s="33"/>
    </row>
    <row r="19" spans="1:101" s="14" customFormat="1" ht="15" customHeight="1" x14ac:dyDescent="0.25">
      <c r="B19" s="32"/>
      <c r="C19" s="19"/>
      <c r="D19" s="33"/>
      <c r="E19" s="27"/>
      <c r="F19" s="27"/>
      <c r="G19" s="27"/>
      <c r="H19" s="27"/>
      <c r="I19" s="27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S19" s="283"/>
      <c r="BT19" s="33"/>
      <c r="BU19" s="283"/>
      <c r="BV19" s="28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283"/>
      <c r="CS19" s="33"/>
      <c r="CT19" s="33"/>
      <c r="CU19" s="33"/>
      <c r="CV19" s="33"/>
      <c r="CW19" s="33"/>
    </row>
    <row r="20" spans="1:101" s="14" customFormat="1" ht="15" customHeight="1" x14ac:dyDescent="0.25">
      <c r="B20" s="32"/>
      <c r="C20" s="37"/>
      <c r="D20" s="33"/>
      <c r="E20" s="34"/>
      <c r="F20" s="34"/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S20" s="283"/>
      <c r="BT20" s="33"/>
      <c r="BU20" s="283"/>
      <c r="BV20" s="28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283"/>
      <c r="CS20" s="33"/>
      <c r="CT20" s="33"/>
      <c r="CU20" s="33"/>
      <c r="CV20" s="33"/>
      <c r="CW20" s="33"/>
    </row>
    <row r="21" spans="1:101" s="14" customFormat="1" ht="15" customHeight="1" x14ac:dyDescent="0.25">
      <c r="A21" s="52"/>
      <c r="B21" s="32"/>
      <c r="C21" s="37"/>
      <c r="D21" s="55"/>
      <c r="E21" s="56"/>
      <c r="F21" s="56"/>
      <c r="G21" s="56"/>
      <c r="H21" s="56"/>
      <c r="I21" s="56"/>
      <c r="J21" s="34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S21" s="284"/>
      <c r="BT21" s="55"/>
      <c r="BU21" s="284"/>
      <c r="BV21" s="284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284"/>
      <c r="CS21" s="55"/>
      <c r="CT21" s="55"/>
      <c r="CU21" s="55"/>
      <c r="CV21" s="55"/>
      <c r="CW21" s="55"/>
    </row>
    <row r="22" spans="1:101" s="14" customFormat="1" ht="15" customHeight="1" x14ac:dyDescent="0.2">
      <c r="A22" s="52"/>
      <c r="B22" s="53"/>
      <c r="C22" s="31"/>
      <c r="D22" s="31"/>
      <c r="E22" s="54"/>
      <c r="F22" s="54"/>
      <c r="G22" s="54"/>
      <c r="H22" s="54"/>
      <c r="I22" s="54"/>
      <c r="J22" s="32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S22" s="282"/>
      <c r="BT22" s="31"/>
      <c r="BU22" s="282"/>
      <c r="BV22" s="282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282"/>
      <c r="CS22" s="31"/>
      <c r="CT22" s="31"/>
      <c r="CU22" s="31"/>
      <c r="CV22" s="31"/>
      <c r="CW22" s="31"/>
    </row>
    <row r="23" spans="1:101" s="14" customFormat="1" ht="15" customHeight="1" x14ac:dyDescent="0.25">
      <c r="B23" s="32"/>
      <c r="C23" s="19"/>
      <c r="D23" s="33"/>
      <c r="E23" s="38"/>
      <c r="F23" s="38"/>
      <c r="G23" s="38"/>
      <c r="H23" s="38"/>
      <c r="I23" s="38"/>
      <c r="J23" s="32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S23" s="283"/>
      <c r="BT23" s="33"/>
      <c r="BU23" s="283"/>
      <c r="BV23" s="28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283"/>
      <c r="CS23" s="33"/>
      <c r="CT23" s="33"/>
      <c r="CU23" s="33"/>
      <c r="CV23" s="33"/>
      <c r="CW23" s="33"/>
    </row>
    <row r="24" spans="1:101" s="14" customFormat="1" ht="15" customHeight="1" x14ac:dyDescent="0.25">
      <c r="A24" s="35"/>
      <c r="B24" s="32"/>
      <c r="C24" s="19"/>
      <c r="D24" s="33"/>
      <c r="E24" s="27"/>
      <c r="F24" s="27"/>
      <c r="G24" s="27"/>
      <c r="H24" s="27"/>
      <c r="I24" s="27"/>
      <c r="J24" s="32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S24" s="283"/>
      <c r="BT24" s="33"/>
      <c r="BU24" s="283"/>
      <c r="BV24" s="28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28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2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S25" s="283"/>
      <c r="BT25" s="33"/>
      <c r="BU25" s="283"/>
      <c r="BV25" s="28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283"/>
      <c r="CS25" s="33"/>
      <c r="CT25" s="33"/>
      <c r="CU25" s="33"/>
      <c r="CV25" s="33"/>
      <c r="CW25" s="33"/>
    </row>
    <row r="26" spans="1:101" s="14" customFormat="1" ht="15" customHeight="1" x14ac:dyDescent="0.25">
      <c r="A26" s="36"/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S26" s="283"/>
      <c r="BT26" s="33"/>
      <c r="BU26" s="283"/>
      <c r="BV26" s="28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28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19"/>
      <c r="D27" s="33"/>
      <c r="E27" s="27"/>
      <c r="F27" s="27"/>
      <c r="G27" s="27"/>
      <c r="H27" s="27"/>
      <c r="I27" s="27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S27" s="283"/>
      <c r="BT27" s="33"/>
      <c r="BU27" s="283"/>
      <c r="BV27" s="28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283"/>
      <c r="CS27" s="33"/>
      <c r="CT27" s="33"/>
      <c r="CU27" s="33"/>
      <c r="CV27" s="33"/>
      <c r="CW27" s="33"/>
    </row>
    <row r="28" spans="1:101" s="14" customFormat="1" ht="15" customHeight="1" x14ac:dyDescent="0.25">
      <c r="B28" s="32"/>
      <c r="C28" s="37"/>
      <c r="D28" s="33"/>
      <c r="E28" s="34"/>
      <c r="F28" s="27"/>
      <c r="G28" s="34"/>
      <c r="H28" s="34"/>
      <c r="I28" s="34"/>
      <c r="J28" s="32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S28" s="283"/>
      <c r="BT28" s="33"/>
      <c r="BU28" s="283"/>
      <c r="BV28" s="28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283"/>
      <c r="CS28" s="33"/>
      <c r="CT28" s="33"/>
      <c r="CU28" s="33"/>
      <c r="CV28" s="33"/>
      <c r="CW28" s="33"/>
    </row>
    <row r="29" spans="1:101" s="14" customFormat="1" ht="15" customHeight="1" x14ac:dyDescent="0.25">
      <c r="A29" s="52"/>
      <c r="B29" s="32"/>
      <c r="C29" s="37"/>
      <c r="D29" s="55"/>
      <c r="E29" s="56"/>
      <c r="F29" s="56"/>
      <c r="G29" s="56"/>
      <c r="H29" s="56"/>
      <c r="I29" s="56"/>
      <c r="J29" s="32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S29" s="284"/>
      <c r="BT29" s="55"/>
      <c r="BU29" s="284"/>
      <c r="BV29" s="284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284"/>
      <c r="CS29" s="55"/>
      <c r="CT29" s="55"/>
      <c r="CU29" s="55"/>
      <c r="CV29" s="55"/>
      <c r="CW29" s="55"/>
    </row>
    <row r="30" spans="1:101" s="14" customFormat="1" ht="15" customHeight="1" x14ac:dyDescent="0.2">
      <c r="A30" s="52"/>
      <c r="B30" s="26"/>
      <c r="C30" s="26"/>
      <c r="D30" s="25"/>
      <c r="E30" s="54"/>
      <c r="F30" s="54"/>
      <c r="G30" s="54"/>
      <c r="H30" s="54"/>
      <c r="I30" s="54"/>
      <c r="J30" s="32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S30" s="255"/>
      <c r="BT30" s="25"/>
      <c r="BU30" s="255"/>
      <c r="BV30" s="25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5"/>
      <c r="CS30" s="25"/>
      <c r="CT30" s="25"/>
      <c r="CU30" s="25"/>
      <c r="CV30" s="25"/>
      <c r="CW30" s="25"/>
    </row>
    <row r="31" spans="1:101" s="14" customFormat="1" ht="15" customHeight="1" x14ac:dyDescent="0.2">
      <c r="A31" s="5"/>
      <c r="B31" s="26"/>
      <c r="C31" s="26"/>
      <c r="D31" s="25"/>
      <c r="E31" s="26"/>
      <c r="F31" s="26"/>
      <c r="G31" s="26"/>
      <c r="H31" s="26"/>
      <c r="I31" s="26"/>
      <c r="J31" s="32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S31" s="255"/>
      <c r="BT31" s="25"/>
      <c r="BU31" s="255"/>
      <c r="BV31" s="25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5"/>
      <c r="CS31" s="25"/>
      <c r="CT31" s="25"/>
      <c r="CU31" s="25"/>
      <c r="CV31" s="25"/>
      <c r="CW31" s="25"/>
    </row>
    <row r="32" spans="1:101" s="14" customFormat="1" ht="15" customHeight="1" x14ac:dyDescent="0.25">
      <c r="A32" s="57"/>
      <c r="B32" s="58"/>
      <c r="C32" s="58"/>
      <c r="D32" s="59"/>
      <c r="E32" s="60"/>
      <c r="F32" s="60"/>
      <c r="G32" s="60"/>
      <c r="H32" s="60"/>
      <c r="I32" s="60"/>
      <c r="J32" s="34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S32" s="285"/>
      <c r="BT32" s="59"/>
      <c r="BU32" s="285"/>
      <c r="BV32" s="285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285"/>
      <c r="CS32" s="59"/>
      <c r="CT32" s="59"/>
      <c r="CU32" s="59"/>
      <c r="CV32" s="59"/>
      <c r="CW32" s="59"/>
    </row>
    <row r="33" spans="1:101" s="14" customFormat="1" ht="15" customHeight="1" x14ac:dyDescent="0.25">
      <c r="A33" s="57"/>
      <c r="B33" s="58"/>
      <c r="C33" s="58"/>
      <c r="D33" s="59"/>
      <c r="E33" s="60"/>
      <c r="F33" s="60"/>
      <c r="G33" s="60"/>
      <c r="H33" s="60"/>
      <c r="I33" s="60"/>
      <c r="J33" s="34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S33" s="285"/>
      <c r="BT33" s="59"/>
      <c r="BU33" s="285"/>
      <c r="BV33" s="285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285"/>
      <c r="CS33" s="59"/>
      <c r="CT33" s="59"/>
      <c r="CU33" s="59"/>
      <c r="CV33" s="59"/>
      <c r="CW33" s="59"/>
    </row>
    <row r="34" spans="1:101" s="14" customFormat="1" ht="15" customHeight="1" x14ac:dyDescent="0.25">
      <c r="A34" s="36"/>
      <c r="B34" s="32"/>
      <c r="C34" s="19"/>
      <c r="D34" s="33"/>
      <c r="E34" s="27"/>
      <c r="F34" s="27"/>
      <c r="G34" s="34"/>
      <c r="H34" s="34"/>
      <c r="I34" s="34"/>
      <c r="J34" s="32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S34" s="283"/>
      <c r="BT34" s="33"/>
      <c r="BU34" s="283"/>
      <c r="BV34" s="28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283"/>
      <c r="CS34" s="33"/>
      <c r="CT34" s="33"/>
      <c r="CU34" s="33"/>
      <c r="CV34" s="33"/>
      <c r="CW34" s="33"/>
    </row>
    <row r="35" spans="1:101" s="14" customFormat="1" ht="15" customHeight="1" x14ac:dyDescent="0.25">
      <c r="A35" s="36"/>
      <c r="B35" s="32"/>
      <c r="C35" s="19"/>
      <c r="D35" s="33"/>
      <c r="E35" s="27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S35" s="283"/>
      <c r="BT35" s="33"/>
      <c r="BU35" s="283"/>
      <c r="BV35" s="28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283"/>
      <c r="CS35" s="33"/>
      <c r="CT35" s="33"/>
      <c r="CU35" s="33"/>
      <c r="CV35" s="33"/>
      <c r="CW35" s="33"/>
    </row>
    <row r="36" spans="1:101" s="14" customFormat="1" ht="15" customHeight="1" x14ac:dyDescent="0.25">
      <c r="B36" s="32"/>
      <c r="C36" s="19"/>
      <c r="D36" s="33"/>
      <c r="E36" s="27"/>
      <c r="F36" s="27"/>
      <c r="G36" s="34"/>
      <c r="H36" s="34"/>
      <c r="I36" s="34"/>
      <c r="J36" s="32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S36" s="283"/>
      <c r="BT36" s="33"/>
      <c r="BU36" s="283"/>
      <c r="BV36" s="28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283"/>
      <c r="CS36" s="33"/>
      <c r="CT36" s="33"/>
      <c r="CU36" s="33"/>
      <c r="CV36" s="33"/>
      <c r="CW36" s="33"/>
    </row>
    <row r="37" spans="1:101" s="14" customFormat="1" ht="15" customHeight="1" x14ac:dyDescent="0.25">
      <c r="B37" s="32"/>
      <c r="C37" s="37"/>
      <c r="D37" s="33"/>
      <c r="E37" s="34"/>
      <c r="F37" s="34"/>
      <c r="G37" s="34"/>
      <c r="H37" s="34"/>
      <c r="I37" s="34"/>
      <c r="J37" s="32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S37" s="283"/>
      <c r="BT37" s="33"/>
      <c r="BU37" s="283"/>
      <c r="BV37" s="28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283"/>
      <c r="CS37" s="33"/>
      <c r="CT37" s="33"/>
      <c r="CU37" s="33"/>
      <c r="CV37" s="33"/>
      <c r="CW37" s="33"/>
    </row>
    <row r="38" spans="1:101" s="14" customFormat="1" ht="10.15" customHeight="1" x14ac:dyDescent="0.25">
      <c r="B38" s="32"/>
      <c r="C38" s="19"/>
      <c r="D38" s="33"/>
      <c r="E38" s="38"/>
      <c r="F38" s="38"/>
      <c r="G38" s="23"/>
      <c r="H38" s="23"/>
      <c r="I38" s="23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S38" s="283"/>
      <c r="BT38" s="33"/>
      <c r="BU38" s="283"/>
      <c r="BV38" s="28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283"/>
      <c r="CS38" s="33"/>
      <c r="CT38" s="33"/>
      <c r="CU38" s="33"/>
      <c r="CV38" s="33"/>
      <c r="CW38" s="33"/>
    </row>
    <row r="39" spans="1:101" x14ac:dyDescent="0.2">
      <c r="G39" s="103"/>
      <c r="H39" s="103"/>
      <c r="I39" s="103"/>
    </row>
    <row r="41" spans="1:101" x14ac:dyDescent="0.2">
      <c r="E41" s="88"/>
      <c r="F41" s="88"/>
      <c r="G41" s="88"/>
      <c r="H41" s="88"/>
      <c r="I41" s="88"/>
    </row>
    <row r="42" spans="1:101" x14ac:dyDescent="0.2">
      <c r="E42" s="88"/>
      <c r="F42" s="88"/>
      <c r="G42" s="88"/>
      <c r="H42" s="88"/>
      <c r="I42" s="88"/>
    </row>
    <row r="51" spans="5:9" x14ac:dyDescent="0.2">
      <c r="E51" s="88"/>
      <c r="F51" s="88"/>
      <c r="G51" s="88"/>
      <c r="H51" s="88"/>
      <c r="I51" s="88"/>
    </row>
    <row r="52" spans="5:9" x14ac:dyDescent="0.2">
      <c r="E52" s="88"/>
      <c r="F52" s="88"/>
      <c r="G52" s="88"/>
      <c r="H52" s="88"/>
      <c r="I52" s="88"/>
    </row>
    <row r="61" spans="5:9" x14ac:dyDescent="0.2">
      <c r="E61" s="88"/>
      <c r="F61" s="88"/>
      <c r="G61" s="88"/>
      <c r="H61" s="88"/>
      <c r="I61" s="88"/>
    </row>
    <row r="62" spans="5:9" x14ac:dyDescent="0.2">
      <c r="E62" s="88"/>
      <c r="F62" s="88"/>
      <c r="G62" s="88"/>
      <c r="H62" s="88"/>
      <c r="I62" s="88"/>
    </row>
    <row r="71" spans="5:9" x14ac:dyDescent="0.2">
      <c r="E71" s="88"/>
      <c r="F71" s="88"/>
      <c r="G71" s="88"/>
      <c r="H71" s="88"/>
      <c r="I71" s="88"/>
    </row>
    <row r="72" spans="5:9" x14ac:dyDescent="0.2">
      <c r="E72" s="88"/>
      <c r="F72" s="88"/>
      <c r="G72" s="88"/>
      <c r="H72" s="88"/>
      <c r="I72" s="88"/>
    </row>
    <row r="81" spans="5:9" x14ac:dyDescent="0.2">
      <c r="E81" s="88"/>
      <c r="F81" s="88"/>
      <c r="G81" s="88"/>
      <c r="H81" s="88"/>
      <c r="I81" s="88"/>
    </row>
    <row r="82" spans="5:9" x14ac:dyDescent="0.2">
      <c r="E82" s="88"/>
      <c r="F82" s="88"/>
      <c r="G82" s="88"/>
      <c r="H82" s="88"/>
      <c r="I82" s="88"/>
    </row>
    <row r="91" spans="5:9" x14ac:dyDescent="0.2">
      <c r="E91" s="88"/>
      <c r="F91" s="88"/>
      <c r="G91" s="88"/>
      <c r="H91" s="88"/>
      <c r="I91" s="88"/>
    </row>
    <row r="92" spans="5:9" x14ac:dyDescent="0.2">
      <c r="E92" s="88"/>
      <c r="F92" s="88"/>
      <c r="G92" s="88"/>
      <c r="H92" s="88"/>
      <c r="I92" s="88"/>
    </row>
    <row r="101" spans="5:9" x14ac:dyDescent="0.2">
      <c r="E101" s="88"/>
      <c r="F101" s="88"/>
      <c r="G101" s="88"/>
      <c r="H101" s="88"/>
      <c r="I101" s="88"/>
    </row>
    <row r="102" spans="5:9" x14ac:dyDescent="0.2">
      <c r="E102" s="88"/>
      <c r="F102" s="88"/>
      <c r="G102" s="88"/>
      <c r="H102" s="88"/>
      <c r="I102" s="88"/>
    </row>
    <row r="111" spans="5:9" x14ac:dyDescent="0.2">
      <c r="E111" s="88"/>
      <c r="F111" s="88"/>
      <c r="G111" s="88"/>
      <c r="H111" s="88"/>
      <c r="I111" s="88"/>
    </row>
    <row r="112" spans="5:9" x14ac:dyDescent="0.2">
      <c r="E112" s="88"/>
      <c r="F112" s="88"/>
      <c r="G112" s="88"/>
      <c r="H112" s="88"/>
      <c r="I112" s="88"/>
    </row>
    <row r="121" spans="5:9" x14ac:dyDescent="0.2">
      <c r="E121" s="88"/>
      <c r="F121" s="88"/>
      <c r="G121" s="88"/>
      <c r="H121" s="88"/>
      <c r="I121" s="88"/>
    </row>
    <row r="122" spans="5:9" x14ac:dyDescent="0.2">
      <c r="E122" s="88"/>
      <c r="F122" s="88"/>
      <c r="G122" s="88"/>
      <c r="H122" s="88"/>
      <c r="I122" s="88"/>
    </row>
    <row r="131" spans="5:9" x14ac:dyDescent="0.2">
      <c r="E131" s="88"/>
      <c r="F131" s="88"/>
      <c r="G131" s="88"/>
      <c r="H131" s="88"/>
      <c r="I131" s="88"/>
    </row>
    <row r="132" spans="5:9" x14ac:dyDescent="0.2">
      <c r="E132" s="88"/>
      <c r="F132" s="88"/>
      <c r="G132" s="88"/>
      <c r="H132" s="88"/>
      <c r="I132" s="88"/>
    </row>
    <row r="141" spans="5:9" x14ac:dyDescent="0.2">
      <c r="E141" s="88"/>
      <c r="F141" s="88"/>
      <c r="G141" s="88"/>
      <c r="H141" s="88"/>
      <c r="I141" s="88"/>
    </row>
    <row r="142" spans="5:9" x14ac:dyDescent="0.2">
      <c r="E142" s="88"/>
      <c r="F142" s="88"/>
      <c r="G142" s="88"/>
      <c r="H142" s="88"/>
      <c r="I142" s="88"/>
    </row>
    <row r="151" spans="5:9" x14ac:dyDescent="0.2">
      <c r="E151" s="88"/>
      <c r="F151" s="88"/>
      <c r="G151" s="88"/>
      <c r="H151" s="88"/>
      <c r="I151" s="88"/>
    </row>
    <row r="152" spans="5:9" x14ac:dyDescent="0.2">
      <c r="E152" s="88"/>
      <c r="F152" s="88"/>
      <c r="G152" s="88"/>
      <c r="H152" s="88"/>
      <c r="I152" s="88"/>
    </row>
    <row r="161" spans="5:9" x14ac:dyDescent="0.2">
      <c r="E161" s="88"/>
      <c r="F161" s="88"/>
      <c r="G161" s="88"/>
      <c r="H161" s="88"/>
      <c r="I161" s="88"/>
    </row>
    <row r="162" spans="5:9" x14ac:dyDescent="0.2">
      <c r="E162" s="88"/>
      <c r="F162" s="88"/>
      <c r="G162" s="88"/>
      <c r="H162" s="88"/>
      <c r="I162" s="88"/>
    </row>
    <row r="187" spans="5:9" x14ac:dyDescent="0.2">
      <c r="E187" s="88"/>
      <c r="F187" s="88"/>
      <c r="G187" s="88"/>
      <c r="H187" s="88"/>
      <c r="I187" s="88"/>
    </row>
    <row r="188" spans="5:9" x14ac:dyDescent="0.2">
      <c r="E188" s="88"/>
      <c r="F188" s="88"/>
      <c r="G188" s="88"/>
      <c r="H188" s="88"/>
      <c r="I188" s="88"/>
    </row>
    <row r="189" spans="5:9" x14ac:dyDescent="0.2">
      <c r="E189" s="88"/>
      <c r="F189" s="88"/>
      <c r="G189" s="88"/>
      <c r="H189" s="88"/>
      <c r="I189" s="88"/>
    </row>
    <row r="190" spans="5:9" x14ac:dyDescent="0.2">
      <c r="E190" s="88"/>
      <c r="F190" s="88"/>
      <c r="G190" s="88"/>
      <c r="H190" s="88"/>
      <c r="I190" s="88"/>
    </row>
    <row r="191" spans="5:9" x14ac:dyDescent="0.2">
      <c r="E191" s="88"/>
      <c r="F191" s="88"/>
      <c r="G191" s="88"/>
      <c r="H191" s="88"/>
      <c r="I191" s="88"/>
    </row>
    <row r="192" spans="5:9" x14ac:dyDescent="0.2">
      <c r="E192" s="88"/>
      <c r="F192" s="88"/>
      <c r="G192" s="88"/>
      <c r="H192" s="88"/>
      <c r="I192" s="88"/>
    </row>
    <row r="193" spans="5:9" x14ac:dyDescent="0.2">
      <c r="E193" s="88"/>
      <c r="F193" s="88"/>
      <c r="G193" s="88"/>
      <c r="H193" s="88"/>
      <c r="I193" s="88"/>
    </row>
    <row r="194" spans="5:9" x14ac:dyDescent="0.2">
      <c r="E194" s="88"/>
      <c r="F194" s="88"/>
      <c r="G194" s="88"/>
      <c r="H194" s="88"/>
      <c r="I194" s="88"/>
    </row>
  </sheetData>
  <phoneticPr fontId="6" type="noConversion"/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&amp;C&amp;"Garamond,Bold"PAMPA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1" max="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0000"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12.625" style="7" hidden="1" customWidth="1"/>
    <col min="10" max="10" width="10.375" style="9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72" width="7.25" style="8" customWidth="1"/>
    <col min="73" max="74" width="7.25" style="255" customWidth="1"/>
    <col min="75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33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0">
        <v>166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+[2]Roxborough!E3</f>
        <v>627.89</v>
      </c>
      <c r="J3" s="27">
        <f>+[2]Roxborough!G3</f>
        <v>54.17</v>
      </c>
      <c r="K3" s="165">
        <v>185</v>
      </c>
      <c r="L3" s="165">
        <v>189</v>
      </c>
      <c r="M3" s="165">
        <v>188</v>
      </c>
      <c r="N3" s="165">
        <v>188</v>
      </c>
      <c r="O3" s="165">
        <v>192</v>
      </c>
      <c r="P3" s="165">
        <v>194</v>
      </c>
      <c r="Q3" s="165">
        <v>195</v>
      </c>
      <c r="R3" s="165">
        <v>197</v>
      </c>
      <c r="S3" s="165">
        <v>195</v>
      </c>
      <c r="T3" s="165">
        <v>190</v>
      </c>
      <c r="U3" s="165">
        <v>188</v>
      </c>
      <c r="V3" s="165">
        <v>189</v>
      </c>
      <c r="W3" s="165">
        <v>198</v>
      </c>
      <c r="X3" s="165">
        <v>197</v>
      </c>
      <c r="Y3" s="165">
        <v>197</v>
      </c>
      <c r="Z3" s="165">
        <v>199</v>
      </c>
      <c r="AA3" s="165">
        <v>201</v>
      </c>
      <c r="AB3" s="165">
        <v>197</v>
      </c>
      <c r="AC3" s="165">
        <v>193</v>
      </c>
      <c r="AD3" s="165">
        <v>196</v>
      </c>
      <c r="AE3" s="165">
        <v>190</v>
      </c>
      <c r="AF3" s="165">
        <v>191</v>
      </c>
      <c r="AG3" s="165">
        <v>191</v>
      </c>
      <c r="AH3" s="165">
        <v>191</v>
      </c>
      <c r="AI3" s="165">
        <v>195</v>
      </c>
      <c r="AJ3" s="165">
        <v>198</v>
      </c>
      <c r="AK3" s="165">
        <v>195</v>
      </c>
      <c r="AL3" s="165">
        <v>197</v>
      </c>
      <c r="AM3" s="165">
        <v>203</v>
      </c>
      <c r="AN3" s="165">
        <v>197</v>
      </c>
      <c r="AO3" s="165">
        <v>198</v>
      </c>
      <c r="AP3" s="165">
        <v>182</v>
      </c>
      <c r="AQ3" s="165">
        <v>188</v>
      </c>
      <c r="AR3" s="165">
        <v>184</v>
      </c>
      <c r="AS3" s="165">
        <v>183</v>
      </c>
      <c r="AT3" s="240">
        <v>185</v>
      </c>
      <c r="AU3" s="240">
        <v>192</v>
      </c>
      <c r="AV3" s="240">
        <v>193</v>
      </c>
      <c r="AW3" s="240">
        <v>191</v>
      </c>
      <c r="AX3" s="240">
        <v>190</v>
      </c>
      <c r="AY3" s="240">
        <v>188</v>
      </c>
      <c r="AZ3" s="240">
        <v>186</v>
      </c>
      <c r="BA3" s="240">
        <v>184</v>
      </c>
      <c r="BB3" s="240">
        <v>181</v>
      </c>
      <c r="BC3" s="240">
        <v>177</v>
      </c>
      <c r="BD3" s="240">
        <v>179</v>
      </c>
      <c r="BE3" s="240">
        <v>176</v>
      </c>
      <c r="BF3" s="240">
        <v>176</v>
      </c>
      <c r="BG3" s="240">
        <v>181</v>
      </c>
      <c r="BH3" s="240">
        <v>179</v>
      </c>
      <c r="BI3" s="240">
        <v>175</v>
      </c>
      <c r="BJ3" s="240">
        <v>176</v>
      </c>
      <c r="BK3" s="240">
        <v>169</v>
      </c>
      <c r="BL3" s="240">
        <v>168</v>
      </c>
      <c r="BM3" s="240">
        <v>163</v>
      </c>
      <c r="BN3" s="240">
        <v>161</v>
      </c>
      <c r="BO3" s="240">
        <v>153</v>
      </c>
      <c r="BP3" s="240">
        <v>151</v>
      </c>
      <c r="BQ3" s="240">
        <v>150</v>
      </c>
      <c r="BR3" s="240">
        <v>154</v>
      </c>
      <c r="BS3" s="240">
        <v>159</v>
      </c>
      <c r="BT3" s="240">
        <v>159</v>
      </c>
      <c r="BU3" s="240">
        <v>160</v>
      </c>
      <c r="BV3" s="240">
        <v>155</v>
      </c>
      <c r="BW3" s="240">
        <v>162</v>
      </c>
      <c r="BX3" s="240">
        <v>161</v>
      </c>
      <c r="BY3" s="240">
        <v>163</v>
      </c>
      <c r="BZ3" s="240">
        <v>168</v>
      </c>
      <c r="CA3" s="240">
        <v>163</v>
      </c>
      <c r="CB3" s="240">
        <v>160</v>
      </c>
      <c r="CC3" s="240">
        <v>159</v>
      </c>
      <c r="CD3" s="240">
        <v>158</v>
      </c>
      <c r="CE3" s="240">
        <v>168</v>
      </c>
      <c r="CF3" s="240">
        <v>164</v>
      </c>
      <c r="CG3" s="240">
        <v>164</v>
      </c>
      <c r="CH3" s="240">
        <v>164</v>
      </c>
      <c r="CI3" s="240">
        <v>157</v>
      </c>
      <c r="CJ3" s="240">
        <v>155</v>
      </c>
      <c r="CK3" s="240">
        <v>152</v>
      </c>
      <c r="CL3" s="240">
        <v>155</v>
      </c>
      <c r="CM3" s="240">
        <v>153</v>
      </c>
      <c r="CN3" s="240">
        <v>155</v>
      </c>
      <c r="CO3" s="240">
        <v>160</v>
      </c>
      <c r="CP3" s="240">
        <v>162</v>
      </c>
      <c r="CQ3" s="240">
        <v>169</v>
      </c>
      <c r="CR3" s="240">
        <v>168</v>
      </c>
      <c r="CS3" s="240">
        <v>164</v>
      </c>
      <c r="CT3" s="240">
        <v>166</v>
      </c>
      <c r="CU3" s="240">
        <v>167</v>
      </c>
      <c r="CV3" s="240">
        <v>164</v>
      </c>
      <c r="CW3" s="240">
        <v>166</v>
      </c>
    </row>
    <row r="4" spans="1:101" s="14" customFormat="1" ht="13.15" customHeight="1" x14ac:dyDescent="0.2">
      <c r="A4" s="22"/>
      <c r="B4" s="15"/>
      <c r="C4" s="66" t="s">
        <v>18</v>
      </c>
      <c r="D4" s="240">
        <v>16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+[2]Roxborough!E4</f>
        <v>1318.6</v>
      </c>
      <c r="J4" s="27">
        <f>+[2]Roxborough!G4</f>
        <v>144.29</v>
      </c>
      <c r="K4" s="165">
        <v>29</v>
      </c>
      <c r="L4" s="165">
        <v>27</v>
      </c>
      <c r="M4" s="165">
        <v>27</v>
      </c>
      <c r="N4" s="165">
        <v>27</v>
      </c>
      <c r="O4" s="165">
        <v>28</v>
      </c>
      <c r="P4" s="165">
        <v>28</v>
      </c>
      <c r="Q4" s="165">
        <v>27</v>
      </c>
      <c r="R4" s="165">
        <v>24</v>
      </c>
      <c r="S4" s="165">
        <v>25</v>
      </c>
      <c r="T4" s="165">
        <v>23</v>
      </c>
      <c r="U4" s="165">
        <v>22</v>
      </c>
      <c r="V4" s="165">
        <v>21</v>
      </c>
      <c r="W4" s="165">
        <v>21</v>
      </c>
      <c r="X4" s="165">
        <v>22</v>
      </c>
      <c r="Y4" s="165">
        <v>22</v>
      </c>
      <c r="Z4" s="165">
        <v>22</v>
      </c>
      <c r="AA4" s="165">
        <v>24</v>
      </c>
      <c r="AB4" s="165">
        <v>25</v>
      </c>
      <c r="AC4" s="165">
        <v>24</v>
      </c>
      <c r="AD4" s="165">
        <v>24</v>
      </c>
      <c r="AE4" s="165">
        <v>25</v>
      </c>
      <c r="AF4" s="165">
        <v>25</v>
      </c>
      <c r="AG4" s="165">
        <v>25</v>
      </c>
      <c r="AH4" s="165">
        <v>25</v>
      </c>
      <c r="AI4" s="165">
        <v>26</v>
      </c>
      <c r="AJ4" s="165">
        <v>25</v>
      </c>
      <c r="AK4" s="165">
        <v>26</v>
      </c>
      <c r="AL4" s="165">
        <v>25</v>
      </c>
      <c r="AM4" s="165">
        <v>25</v>
      </c>
      <c r="AN4" s="165">
        <v>24</v>
      </c>
      <c r="AO4" s="165">
        <v>25</v>
      </c>
      <c r="AP4" s="165">
        <v>26</v>
      </c>
      <c r="AQ4" s="165">
        <v>26</v>
      </c>
      <c r="AR4" s="165">
        <v>26</v>
      </c>
      <c r="AS4" s="165">
        <v>25</v>
      </c>
      <c r="AT4" s="240">
        <v>24</v>
      </c>
      <c r="AU4" s="240">
        <v>23</v>
      </c>
      <c r="AV4" s="240">
        <v>25</v>
      </c>
      <c r="AW4" s="240">
        <v>27</v>
      </c>
      <c r="AX4" s="240">
        <v>25</v>
      </c>
      <c r="AY4" s="240">
        <v>25</v>
      </c>
      <c r="AZ4" s="240">
        <v>24</v>
      </c>
      <c r="BA4" s="240">
        <v>23</v>
      </c>
      <c r="BB4" s="240">
        <v>24</v>
      </c>
      <c r="BC4" s="240">
        <v>24</v>
      </c>
      <c r="BD4" s="240">
        <v>24</v>
      </c>
      <c r="BE4" s="240">
        <v>23</v>
      </c>
      <c r="BF4" s="240">
        <v>23</v>
      </c>
      <c r="BG4" s="240">
        <v>20</v>
      </c>
      <c r="BH4" s="240">
        <v>19</v>
      </c>
      <c r="BI4" s="240">
        <v>20</v>
      </c>
      <c r="BJ4" s="240">
        <v>20</v>
      </c>
      <c r="BK4" s="240">
        <v>19</v>
      </c>
      <c r="BL4" s="240">
        <v>19</v>
      </c>
      <c r="BM4" s="240">
        <v>19</v>
      </c>
      <c r="BN4" s="240">
        <v>17</v>
      </c>
      <c r="BO4" s="240">
        <v>19</v>
      </c>
      <c r="BP4" s="240">
        <v>18</v>
      </c>
      <c r="BQ4" s="240">
        <v>18</v>
      </c>
      <c r="BR4" s="240">
        <v>18</v>
      </c>
      <c r="BS4" s="240">
        <v>17</v>
      </c>
      <c r="BT4" s="240">
        <v>18</v>
      </c>
      <c r="BU4" s="240">
        <v>16</v>
      </c>
      <c r="BV4" s="240">
        <v>18</v>
      </c>
      <c r="BW4" s="240">
        <v>16</v>
      </c>
      <c r="BX4" s="240">
        <v>15</v>
      </c>
      <c r="BY4" s="240">
        <v>14</v>
      </c>
      <c r="BZ4" s="240">
        <v>15</v>
      </c>
      <c r="CA4" s="240">
        <v>15</v>
      </c>
      <c r="CB4" s="240">
        <v>15</v>
      </c>
      <c r="CC4" s="240">
        <v>14</v>
      </c>
      <c r="CD4" s="240">
        <v>13</v>
      </c>
      <c r="CE4" s="240">
        <v>12</v>
      </c>
      <c r="CF4" s="240">
        <v>12</v>
      </c>
      <c r="CG4" s="240">
        <v>12</v>
      </c>
      <c r="CH4" s="240">
        <v>12</v>
      </c>
      <c r="CI4" s="240">
        <v>12</v>
      </c>
      <c r="CJ4" s="240">
        <v>12</v>
      </c>
      <c r="CK4" s="240">
        <v>12</v>
      </c>
      <c r="CL4" s="240">
        <v>12</v>
      </c>
      <c r="CM4" s="240">
        <v>12</v>
      </c>
      <c r="CN4" s="240">
        <v>11</v>
      </c>
      <c r="CO4" s="240">
        <v>12</v>
      </c>
      <c r="CP4" s="240">
        <v>13</v>
      </c>
      <c r="CQ4" s="240">
        <v>12</v>
      </c>
      <c r="CR4" s="240">
        <v>13</v>
      </c>
      <c r="CS4" s="240">
        <v>13</v>
      </c>
      <c r="CT4" s="240">
        <v>14</v>
      </c>
      <c r="CU4" s="240">
        <v>14</v>
      </c>
      <c r="CV4" s="240">
        <v>15</v>
      </c>
      <c r="CW4" s="240">
        <v>16</v>
      </c>
    </row>
    <row r="5" spans="1:101" s="14" customFormat="1" ht="13.15" customHeight="1" x14ac:dyDescent="0.2">
      <c r="A5" s="22"/>
      <c r="B5" s="15"/>
      <c r="C5" s="66" t="s">
        <v>19</v>
      </c>
      <c r="D5" s="240">
        <v>31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+[2]Roxborough!E5</f>
        <v>1186.73</v>
      </c>
      <c r="J5" s="27">
        <f>+[2]Roxborough!G5</f>
        <v>118.05</v>
      </c>
      <c r="K5" s="165">
        <v>57</v>
      </c>
      <c r="L5" s="165">
        <v>60</v>
      </c>
      <c r="M5" s="165">
        <v>60</v>
      </c>
      <c r="N5" s="165">
        <v>60</v>
      </c>
      <c r="O5" s="165">
        <v>60</v>
      </c>
      <c r="P5" s="165">
        <v>57</v>
      </c>
      <c r="Q5" s="165">
        <v>57</v>
      </c>
      <c r="R5" s="165">
        <v>55</v>
      </c>
      <c r="S5" s="165">
        <v>57</v>
      </c>
      <c r="T5" s="165">
        <v>57</v>
      </c>
      <c r="U5" s="165">
        <v>58</v>
      </c>
      <c r="V5" s="165">
        <v>56</v>
      </c>
      <c r="W5" s="165">
        <v>53</v>
      </c>
      <c r="X5" s="165">
        <v>53</v>
      </c>
      <c r="Y5" s="165">
        <v>53</v>
      </c>
      <c r="Z5" s="165">
        <v>54</v>
      </c>
      <c r="AA5" s="165">
        <v>55</v>
      </c>
      <c r="AB5" s="165">
        <v>55</v>
      </c>
      <c r="AC5" s="165">
        <v>56</v>
      </c>
      <c r="AD5" s="165">
        <v>55</v>
      </c>
      <c r="AE5" s="165">
        <v>55</v>
      </c>
      <c r="AF5" s="165">
        <v>56</v>
      </c>
      <c r="AG5" s="165">
        <v>57</v>
      </c>
      <c r="AH5" s="165">
        <v>57</v>
      </c>
      <c r="AI5" s="165">
        <v>56</v>
      </c>
      <c r="AJ5" s="165">
        <v>52</v>
      </c>
      <c r="AK5" s="165">
        <v>50</v>
      </c>
      <c r="AL5" s="165">
        <v>49</v>
      </c>
      <c r="AM5" s="165">
        <v>48</v>
      </c>
      <c r="AN5" s="165">
        <v>48</v>
      </c>
      <c r="AO5" s="165">
        <v>48</v>
      </c>
      <c r="AP5" s="165">
        <v>46</v>
      </c>
      <c r="AQ5" s="165">
        <v>47</v>
      </c>
      <c r="AR5" s="165">
        <v>47</v>
      </c>
      <c r="AS5" s="165">
        <v>42</v>
      </c>
      <c r="AT5" s="240">
        <v>44</v>
      </c>
      <c r="AU5" s="240">
        <v>47</v>
      </c>
      <c r="AV5" s="240">
        <v>45</v>
      </c>
      <c r="AW5" s="240">
        <v>45</v>
      </c>
      <c r="AX5" s="240">
        <v>44</v>
      </c>
      <c r="AY5" s="240">
        <v>43</v>
      </c>
      <c r="AZ5" s="240">
        <v>41</v>
      </c>
      <c r="BA5" s="240">
        <v>41</v>
      </c>
      <c r="BB5" s="240">
        <v>41</v>
      </c>
      <c r="BC5" s="240">
        <v>39</v>
      </c>
      <c r="BD5" s="240">
        <v>37</v>
      </c>
      <c r="BE5" s="240">
        <v>34</v>
      </c>
      <c r="BF5" s="240">
        <v>35</v>
      </c>
      <c r="BG5" s="240">
        <v>34</v>
      </c>
      <c r="BH5" s="240">
        <v>35</v>
      </c>
      <c r="BI5" s="240">
        <v>33</v>
      </c>
      <c r="BJ5" s="240">
        <v>33</v>
      </c>
      <c r="BK5" s="240">
        <v>31</v>
      </c>
      <c r="BL5" s="240">
        <v>31</v>
      </c>
      <c r="BM5" s="240">
        <v>32</v>
      </c>
      <c r="BN5" s="240">
        <v>35</v>
      </c>
      <c r="BO5" s="240">
        <v>38</v>
      </c>
      <c r="BP5" s="240">
        <v>37</v>
      </c>
      <c r="BQ5" s="240">
        <v>36</v>
      </c>
      <c r="BR5" s="240">
        <v>35</v>
      </c>
      <c r="BS5" s="240">
        <v>30</v>
      </c>
      <c r="BT5" s="240">
        <v>30</v>
      </c>
      <c r="BU5" s="240">
        <v>33</v>
      </c>
      <c r="BV5" s="240">
        <v>30</v>
      </c>
      <c r="BW5" s="240">
        <v>32</v>
      </c>
      <c r="BX5" s="240">
        <v>33</v>
      </c>
      <c r="BY5" s="240">
        <v>31</v>
      </c>
      <c r="BZ5" s="240">
        <v>30</v>
      </c>
      <c r="CA5" s="240">
        <v>27</v>
      </c>
      <c r="CB5" s="240">
        <v>28</v>
      </c>
      <c r="CC5" s="240">
        <v>28</v>
      </c>
      <c r="CD5" s="240">
        <v>29</v>
      </c>
      <c r="CE5" s="240">
        <v>31</v>
      </c>
      <c r="CF5" s="240">
        <v>30</v>
      </c>
      <c r="CG5" s="240">
        <v>29</v>
      </c>
      <c r="CH5" s="240">
        <v>27</v>
      </c>
      <c r="CI5" s="240">
        <v>27</v>
      </c>
      <c r="CJ5" s="240">
        <v>28</v>
      </c>
      <c r="CK5" s="240">
        <v>28</v>
      </c>
      <c r="CL5" s="240">
        <v>28</v>
      </c>
      <c r="CM5" s="240">
        <v>27</v>
      </c>
      <c r="CN5" s="240">
        <v>28</v>
      </c>
      <c r="CO5" s="240">
        <v>25</v>
      </c>
      <c r="CP5" s="240">
        <v>27</v>
      </c>
      <c r="CQ5" s="240">
        <v>28</v>
      </c>
      <c r="CR5" s="240">
        <v>27</v>
      </c>
      <c r="CS5" s="240">
        <v>28</v>
      </c>
      <c r="CT5" s="240">
        <v>29</v>
      </c>
      <c r="CU5" s="240">
        <v>31</v>
      </c>
      <c r="CV5" s="240">
        <v>31</v>
      </c>
      <c r="CW5" s="240">
        <v>31</v>
      </c>
    </row>
    <row r="6" spans="1:101" s="14" customFormat="1" ht="13.15" customHeight="1" x14ac:dyDescent="0.2">
      <c r="A6" s="22"/>
      <c r="B6" s="15"/>
      <c r="C6" s="66" t="s">
        <v>12</v>
      </c>
      <c r="D6" s="241">
        <v>13</v>
      </c>
      <c r="E6" s="151">
        <v>2353.48</v>
      </c>
      <c r="F6" s="153">
        <f>+E6-G6</f>
        <v>2058.35</v>
      </c>
      <c r="G6" s="153">
        <v>295.13</v>
      </c>
      <c r="H6" s="134" t="str">
        <f>+"Total:"&amp;TEXT(E6/I6-1,"0.00%")&amp;"/ EE:"&amp;TEXT(G6/J6-1,"0.00%")</f>
        <v>Total:18.99%/ EE:0.00%</v>
      </c>
      <c r="I6" s="27">
        <f>+[2]Roxborough!E6</f>
        <v>1977.91</v>
      </c>
      <c r="J6" s="27">
        <f>+[2]Roxborough!G6</f>
        <v>295.13</v>
      </c>
      <c r="K6" s="166">
        <v>32</v>
      </c>
      <c r="L6" s="166">
        <v>33</v>
      </c>
      <c r="M6" s="166">
        <v>32</v>
      </c>
      <c r="N6" s="166">
        <v>30</v>
      </c>
      <c r="O6" s="166">
        <v>31</v>
      </c>
      <c r="P6" s="166">
        <v>32</v>
      </c>
      <c r="Q6" s="166">
        <v>33</v>
      </c>
      <c r="R6" s="166">
        <v>31</v>
      </c>
      <c r="S6" s="166">
        <v>31</v>
      </c>
      <c r="T6" s="166">
        <v>32</v>
      </c>
      <c r="U6" s="166">
        <v>31</v>
      </c>
      <c r="V6" s="166">
        <v>31</v>
      </c>
      <c r="W6" s="166">
        <v>29</v>
      </c>
      <c r="X6" s="166">
        <v>29</v>
      </c>
      <c r="Y6" s="166">
        <v>29</v>
      </c>
      <c r="Z6" s="166">
        <v>31</v>
      </c>
      <c r="AA6" s="166">
        <v>28</v>
      </c>
      <c r="AB6" s="166">
        <v>26</v>
      </c>
      <c r="AC6" s="166">
        <v>27</v>
      </c>
      <c r="AD6" s="166">
        <v>27</v>
      </c>
      <c r="AE6" s="166">
        <v>28</v>
      </c>
      <c r="AF6" s="166">
        <v>29</v>
      </c>
      <c r="AG6" s="166">
        <v>29</v>
      </c>
      <c r="AH6" s="166">
        <v>29</v>
      </c>
      <c r="AI6" s="166">
        <v>25</v>
      </c>
      <c r="AJ6" s="166">
        <v>25</v>
      </c>
      <c r="AK6" s="166">
        <v>25</v>
      </c>
      <c r="AL6" s="166">
        <v>27</v>
      </c>
      <c r="AM6" s="166">
        <v>27</v>
      </c>
      <c r="AN6" s="166">
        <v>28</v>
      </c>
      <c r="AO6" s="166">
        <v>29</v>
      </c>
      <c r="AP6" s="166">
        <v>23</v>
      </c>
      <c r="AQ6" s="166">
        <v>22</v>
      </c>
      <c r="AR6" s="166">
        <v>22</v>
      </c>
      <c r="AS6" s="166">
        <v>23</v>
      </c>
      <c r="AT6" s="241">
        <v>23</v>
      </c>
      <c r="AU6" s="241">
        <v>22</v>
      </c>
      <c r="AV6" s="241">
        <v>22</v>
      </c>
      <c r="AW6" s="241">
        <v>23</v>
      </c>
      <c r="AX6" s="241">
        <v>23</v>
      </c>
      <c r="AY6" s="241">
        <v>23</v>
      </c>
      <c r="AZ6" s="241">
        <v>23</v>
      </c>
      <c r="BA6" s="241">
        <v>23</v>
      </c>
      <c r="BB6" s="241">
        <v>23</v>
      </c>
      <c r="BC6" s="241">
        <v>21</v>
      </c>
      <c r="BD6" s="241">
        <v>20</v>
      </c>
      <c r="BE6" s="241">
        <v>19</v>
      </c>
      <c r="BF6" s="241">
        <v>19</v>
      </c>
      <c r="BG6" s="241">
        <v>20</v>
      </c>
      <c r="BH6" s="241">
        <v>20</v>
      </c>
      <c r="BI6" s="241">
        <v>22</v>
      </c>
      <c r="BJ6" s="241">
        <v>22</v>
      </c>
      <c r="BK6" s="241">
        <v>21</v>
      </c>
      <c r="BL6" s="241">
        <v>21</v>
      </c>
      <c r="BM6" s="241">
        <v>20</v>
      </c>
      <c r="BN6" s="241">
        <v>20</v>
      </c>
      <c r="BO6" s="241">
        <v>19</v>
      </c>
      <c r="BP6" s="241">
        <v>18</v>
      </c>
      <c r="BQ6" s="241">
        <v>16</v>
      </c>
      <c r="BR6" s="241">
        <v>17</v>
      </c>
      <c r="BS6" s="241">
        <v>15</v>
      </c>
      <c r="BT6" s="241">
        <v>15</v>
      </c>
      <c r="BU6" s="241">
        <v>16</v>
      </c>
      <c r="BV6" s="241">
        <v>16</v>
      </c>
      <c r="BW6" s="241">
        <v>15</v>
      </c>
      <c r="BX6" s="241">
        <v>15</v>
      </c>
      <c r="BY6" s="241">
        <v>13</v>
      </c>
      <c r="BZ6" s="241">
        <v>13</v>
      </c>
      <c r="CA6" s="241">
        <v>12</v>
      </c>
      <c r="CB6" s="241">
        <v>13</v>
      </c>
      <c r="CC6" s="241">
        <v>12</v>
      </c>
      <c r="CD6" s="241">
        <v>12</v>
      </c>
      <c r="CE6" s="241">
        <v>12</v>
      </c>
      <c r="CF6" s="241">
        <v>10</v>
      </c>
      <c r="CG6" s="241">
        <v>11</v>
      </c>
      <c r="CH6" s="241">
        <v>11</v>
      </c>
      <c r="CI6" s="241">
        <v>11</v>
      </c>
      <c r="CJ6" s="241">
        <v>10</v>
      </c>
      <c r="CK6" s="241">
        <v>10</v>
      </c>
      <c r="CL6" s="241">
        <v>10</v>
      </c>
      <c r="CM6" s="241">
        <v>10</v>
      </c>
      <c r="CN6" s="241">
        <v>9</v>
      </c>
      <c r="CO6" s="241">
        <v>10</v>
      </c>
      <c r="CP6" s="241">
        <v>9</v>
      </c>
      <c r="CQ6" s="241">
        <v>11</v>
      </c>
      <c r="CR6" s="241">
        <v>12</v>
      </c>
      <c r="CS6" s="241">
        <v>12</v>
      </c>
      <c r="CT6" s="241">
        <v>13</v>
      </c>
      <c r="CU6" s="241">
        <v>13</v>
      </c>
      <c r="CV6" s="241">
        <v>14</v>
      </c>
      <c r="CW6" s="241">
        <v>13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226</v>
      </c>
      <c r="E7" s="70">
        <f>SUMPRODUCT(E3:E6,$D3:$D6)</f>
        <v>223494.84999999998</v>
      </c>
      <c r="F7" s="70">
        <f>SUMPRODUCT(F3:F6,$D3:$D6)</f>
        <v>204697.75</v>
      </c>
      <c r="G7" s="70">
        <f>SUMPRODUCT(G3:G6,$D3:$D6)</f>
        <v>18797.099999999999</v>
      </c>
      <c r="H7" s="34"/>
      <c r="I7" s="34"/>
      <c r="J7" s="32"/>
      <c r="K7" s="67">
        <f t="shared" ref="K7:P7" si="0">SUM(K3:K6)</f>
        <v>303</v>
      </c>
      <c r="L7" s="67">
        <f t="shared" si="0"/>
        <v>309</v>
      </c>
      <c r="M7" s="67">
        <f t="shared" si="0"/>
        <v>307</v>
      </c>
      <c r="N7" s="67">
        <f t="shared" si="0"/>
        <v>305</v>
      </c>
      <c r="O7" s="67">
        <f t="shared" si="0"/>
        <v>311</v>
      </c>
      <c r="P7" s="67">
        <f t="shared" si="0"/>
        <v>311</v>
      </c>
      <c r="Q7" s="67">
        <f t="shared" ref="Q7:V7" si="1">SUM(Q3:Q6)</f>
        <v>312</v>
      </c>
      <c r="R7" s="67">
        <f t="shared" si="1"/>
        <v>307</v>
      </c>
      <c r="S7" s="67">
        <f t="shared" si="1"/>
        <v>308</v>
      </c>
      <c r="T7" s="67">
        <f t="shared" si="1"/>
        <v>302</v>
      </c>
      <c r="U7" s="67">
        <f t="shared" si="1"/>
        <v>299</v>
      </c>
      <c r="V7" s="67">
        <f t="shared" si="1"/>
        <v>297</v>
      </c>
      <c r="W7" s="67">
        <f t="shared" ref="W7:AB7" si="2">SUM(W3:W6)</f>
        <v>301</v>
      </c>
      <c r="X7" s="67">
        <f t="shared" si="2"/>
        <v>301</v>
      </c>
      <c r="Y7" s="67">
        <f t="shared" si="2"/>
        <v>301</v>
      </c>
      <c r="Z7" s="67">
        <f t="shared" si="2"/>
        <v>306</v>
      </c>
      <c r="AA7" s="67">
        <f t="shared" si="2"/>
        <v>308</v>
      </c>
      <c r="AB7" s="67">
        <f t="shared" si="2"/>
        <v>303</v>
      </c>
      <c r="AC7" s="67">
        <f t="shared" ref="AC7:AH7" si="3">SUM(AC3:AC6)</f>
        <v>300</v>
      </c>
      <c r="AD7" s="67">
        <f t="shared" si="3"/>
        <v>302</v>
      </c>
      <c r="AE7" s="67">
        <f t="shared" si="3"/>
        <v>298</v>
      </c>
      <c r="AF7" s="67">
        <f t="shared" si="3"/>
        <v>301</v>
      </c>
      <c r="AG7" s="67">
        <f t="shared" si="3"/>
        <v>302</v>
      </c>
      <c r="AH7" s="67">
        <f t="shared" si="3"/>
        <v>302</v>
      </c>
      <c r="AI7" s="67">
        <f t="shared" ref="AI7:AN7" si="4">SUM(AI3:AI6)</f>
        <v>302</v>
      </c>
      <c r="AJ7" s="67">
        <f t="shared" si="4"/>
        <v>300</v>
      </c>
      <c r="AK7" s="67">
        <f t="shared" si="4"/>
        <v>296</v>
      </c>
      <c r="AL7" s="67">
        <f t="shared" si="4"/>
        <v>298</v>
      </c>
      <c r="AM7" s="67">
        <f t="shared" si="4"/>
        <v>303</v>
      </c>
      <c r="AN7" s="67">
        <f t="shared" si="4"/>
        <v>297</v>
      </c>
      <c r="AO7" s="67">
        <f t="shared" ref="AO7:AT7" si="5">SUM(AO3:AO6)</f>
        <v>300</v>
      </c>
      <c r="AP7" s="67">
        <f t="shared" si="5"/>
        <v>277</v>
      </c>
      <c r="AQ7" s="67">
        <f t="shared" si="5"/>
        <v>283</v>
      </c>
      <c r="AR7" s="67">
        <f t="shared" si="5"/>
        <v>279</v>
      </c>
      <c r="AS7" s="67">
        <f t="shared" si="5"/>
        <v>273</v>
      </c>
      <c r="AT7" s="67">
        <f t="shared" si="5"/>
        <v>276</v>
      </c>
      <c r="AU7" s="67">
        <f t="shared" ref="AU7:BB7" si="6">SUM(AU3:AU6)</f>
        <v>284</v>
      </c>
      <c r="AV7" s="67">
        <f t="shared" si="6"/>
        <v>285</v>
      </c>
      <c r="AW7" s="67">
        <f t="shared" si="6"/>
        <v>286</v>
      </c>
      <c r="AX7" s="67">
        <f t="shared" si="6"/>
        <v>282</v>
      </c>
      <c r="AY7" s="67">
        <f t="shared" si="6"/>
        <v>279</v>
      </c>
      <c r="AZ7" s="67">
        <f t="shared" si="6"/>
        <v>274</v>
      </c>
      <c r="BA7" s="67">
        <f t="shared" si="6"/>
        <v>271</v>
      </c>
      <c r="BB7" s="67">
        <f t="shared" si="6"/>
        <v>269</v>
      </c>
      <c r="BC7" s="67">
        <f t="shared" ref="BC7:BH7" si="7">SUM(BC3:BC6)</f>
        <v>261</v>
      </c>
      <c r="BD7" s="67">
        <f t="shared" si="7"/>
        <v>260</v>
      </c>
      <c r="BE7" s="67">
        <f t="shared" si="7"/>
        <v>252</v>
      </c>
      <c r="BF7" s="67">
        <f t="shared" si="7"/>
        <v>253</v>
      </c>
      <c r="BG7" s="67">
        <f t="shared" si="7"/>
        <v>255</v>
      </c>
      <c r="BH7" s="67">
        <f t="shared" si="7"/>
        <v>253</v>
      </c>
      <c r="BI7" s="67">
        <f t="shared" ref="BI7:BN7" si="8">SUM(BI3:BI6)</f>
        <v>250</v>
      </c>
      <c r="BJ7" s="67">
        <f t="shared" si="8"/>
        <v>251</v>
      </c>
      <c r="BK7" s="67">
        <f t="shared" si="8"/>
        <v>240</v>
      </c>
      <c r="BL7" s="67">
        <f t="shared" si="8"/>
        <v>239</v>
      </c>
      <c r="BM7" s="67">
        <f t="shared" si="8"/>
        <v>234</v>
      </c>
      <c r="BN7" s="67">
        <f t="shared" si="8"/>
        <v>233</v>
      </c>
      <c r="BO7" s="67">
        <f t="shared" ref="BO7:BT7" si="9">SUM(BO3:BO6)</f>
        <v>229</v>
      </c>
      <c r="BP7" s="67">
        <f t="shared" si="9"/>
        <v>224</v>
      </c>
      <c r="BQ7" s="94">
        <f t="shared" si="9"/>
        <v>220</v>
      </c>
      <c r="BR7" s="67">
        <f t="shared" si="9"/>
        <v>224</v>
      </c>
      <c r="BS7" s="67">
        <f t="shared" si="9"/>
        <v>221</v>
      </c>
      <c r="BT7" s="67">
        <f t="shared" si="9"/>
        <v>222</v>
      </c>
      <c r="BU7" s="94">
        <f t="shared" ref="BU7:BZ7" si="10">SUM(BU3:BU6)</f>
        <v>225</v>
      </c>
      <c r="BV7" s="94">
        <f t="shared" si="10"/>
        <v>219</v>
      </c>
      <c r="BW7" s="67">
        <f t="shared" si="10"/>
        <v>225</v>
      </c>
      <c r="BX7" s="67">
        <f t="shared" si="10"/>
        <v>224</v>
      </c>
      <c r="BY7" s="67">
        <f t="shared" si="10"/>
        <v>221</v>
      </c>
      <c r="BZ7" s="67">
        <f t="shared" si="10"/>
        <v>226</v>
      </c>
      <c r="CA7" s="67">
        <f t="shared" ref="CA7:CF7" si="11">SUM(CA3:CA6)</f>
        <v>217</v>
      </c>
      <c r="CB7" s="67">
        <f t="shared" si="11"/>
        <v>216</v>
      </c>
      <c r="CC7" s="67">
        <f t="shared" si="11"/>
        <v>213</v>
      </c>
      <c r="CD7" s="67">
        <f t="shared" si="11"/>
        <v>212</v>
      </c>
      <c r="CE7" s="67">
        <f t="shared" si="11"/>
        <v>223</v>
      </c>
      <c r="CF7" s="67">
        <f t="shared" si="11"/>
        <v>216</v>
      </c>
      <c r="CG7" s="67">
        <f t="shared" ref="CG7:CL7" si="12">SUM(CG3:CG6)</f>
        <v>216</v>
      </c>
      <c r="CH7" s="67">
        <f t="shared" si="12"/>
        <v>214</v>
      </c>
      <c r="CI7" s="67">
        <f t="shared" si="12"/>
        <v>207</v>
      </c>
      <c r="CJ7" s="67">
        <f t="shared" si="12"/>
        <v>205</v>
      </c>
      <c r="CK7" s="67">
        <f t="shared" si="12"/>
        <v>202</v>
      </c>
      <c r="CL7" s="67">
        <f t="shared" si="12"/>
        <v>205</v>
      </c>
      <c r="CM7" s="67">
        <f>SUM(CM3:CM6)</f>
        <v>202</v>
      </c>
      <c r="CN7" s="67">
        <f>SUM(CN3:CN6)</f>
        <v>203</v>
      </c>
      <c r="CO7" s="67">
        <f>SUM(CO3:CO6)</f>
        <v>207</v>
      </c>
      <c r="CP7" s="67">
        <f>SUM(CP3:CP6)</f>
        <v>211</v>
      </c>
      <c r="CQ7" s="67">
        <f>SUM(CQ3:CQ6)</f>
        <v>220</v>
      </c>
      <c r="CR7" s="67">
        <v>220</v>
      </c>
      <c r="CS7" s="67">
        <f>SUM(CS3:CS6)</f>
        <v>217</v>
      </c>
      <c r="CT7" s="67">
        <f>SUM(CT3:CT6)</f>
        <v>222</v>
      </c>
      <c r="CU7" s="67">
        <f>SUM(CU3:CU6)</f>
        <v>225</v>
      </c>
      <c r="CV7" s="67">
        <f>SUM(CV3:CV6)</f>
        <v>224</v>
      </c>
      <c r="CW7" s="67">
        <f>SUM(CW3:CW6)</f>
        <v>226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240">
        <v>43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+[2]Roxborough!E9</f>
        <v>435.99</v>
      </c>
      <c r="J9" s="27">
        <f>+[2]Roxborough!G9</f>
        <v>103.15</v>
      </c>
      <c r="K9" s="165">
        <v>7</v>
      </c>
      <c r="L9" s="165">
        <v>5</v>
      </c>
      <c r="M9" s="165">
        <v>5</v>
      </c>
      <c r="N9" s="165">
        <v>6</v>
      </c>
      <c r="O9" s="165">
        <v>5</v>
      </c>
      <c r="P9" s="165">
        <v>5</v>
      </c>
      <c r="Q9" s="165">
        <v>5</v>
      </c>
      <c r="R9" s="165">
        <v>3</v>
      </c>
      <c r="S9" s="165">
        <v>3</v>
      </c>
      <c r="T9" s="165">
        <v>5</v>
      </c>
      <c r="U9" s="165">
        <v>5</v>
      </c>
      <c r="V9" s="165">
        <v>5</v>
      </c>
      <c r="W9" s="165">
        <v>4</v>
      </c>
      <c r="X9" s="165">
        <v>3</v>
      </c>
      <c r="Y9" s="165">
        <v>3</v>
      </c>
      <c r="Z9" s="165">
        <v>2</v>
      </c>
      <c r="AA9" s="165">
        <v>3</v>
      </c>
      <c r="AB9" s="165">
        <v>3</v>
      </c>
      <c r="AC9" s="165">
        <v>3</v>
      </c>
      <c r="AD9" s="165">
        <v>4</v>
      </c>
      <c r="AE9" s="165">
        <v>5</v>
      </c>
      <c r="AF9" s="165">
        <v>5</v>
      </c>
      <c r="AG9" s="165">
        <v>5</v>
      </c>
      <c r="AH9" s="165">
        <v>5</v>
      </c>
      <c r="AI9" s="165">
        <v>6</v>
      </c>
      <c r="AJ9" s="165">
        <v>7</v>
      </c>
      <c r="AK9" s="165">
        <v>10</v>
      </c>
      <c r="AL9" s="165">
        <v>10</v>
      </c>
      <c r="AM9" s="165">
        <v>9</v>
      </c>
      <c r="AN9" s="165">
        <v>8</v>
      </c>
      <c r="AO9" s="165">
        <v>8</v>
      </c>
      <c r="AP9" s="165">
        <v>8</v>
      </c>
      <c r="AQ9" s="165">
        <v>7</v>
      </c>
      <c r="AR9" s="165">
        <v>7</v>
      </c>
      <c r="AS9" s="165">
        <v>7</v>
      </c>
      <c r="AT9" s="240">
        <v>7</v>
      </c>
      <c r="AU9" s="240">
        <v>8</v>
      </c>
      <c r="AV9" s="240">
        <v>8</v>
      </c>
      <c r="AW9" s="240">
        <v>7</v>
      </c>
      <c r="AX9" s="240">
        <v>7</v>
      </c>
      <c r="AY9" s="240">
        <v>8</v>
      </c>
      <c r="AZ9" s="240">
        <v>7</v>
      </c>
      <c r="BA9" s="240">
        <v>7</v>
      </c>
      <c r="BB9" s="240">
        <v>9</v>
      </c>
      <c r="BC9" s="240">
        <v>11</v>
      </c>
      <c r="BD9" s="240">
        <v>11</v>
      </c>
      <c r="BE9" s="240">
        <v>11</v>
      </c>
      <c r="BF9" s="240">
        <v>15</v>
      </c>
      <c r="BG9" s="240">
        <v>14</v>
      </c>
      <c r="BH9" s="240">
        <v>16</v>
      </c>
      <c r="BI9" s="240">
        <v>16</v>
      </c>
      <c r="BJ9" s="240">
        <v>16</v>
      </c>
      <c r="BK9" s="240">
        <v>15</v>
      </c>
      <c r="BL9" s="240">
        <v>18</v>
      </c>
      <c r="BM9" s="240">
        <v>18</v>
      </c>
      <c r="BN9" s="240">
        <v>18</v>
      </c>
      <c r="BO9" s="240">
        <v>18</v>
      </c>
      <c r="BP9" s="240">
        <v>20</v>
      </c>
      <c r="BQ9" s="240">
        <v>20</v>
      </c>
      <c r="BR9" s="240">
        <v>20</v>
      </c>
      <c r="BS9" s="240">
        <v>23</v>
      </c>
      <c r="BT9" s="240">
        <v>24</v>
      </c>
      <c r="BU9" s="240">
        <v>22</v>
      </c>
      <c r="BV9" s="240">
        <v>24</v>
      </c>
      <c r="BW9" s="240">
        <v>19</v>
      </c>
      <c r="BX9" s="240">
        <v>20</v>
      </c>
      <c r="BY9" s="240">
        <v>20</v>
      </c>
      <c r="BZ9" s="240">
        <v>20</v>
      </c>
      <c r="CA9" s="240">
        <v>20</v>
      </c>
      <c r="CB9" s="240">
        <v>20</v>
      </c>
      <c r="CC9" s="240">
        <v>23</v>
      </c>
      <c r="CD9" s="240">
        <v>21</v>
      </c>
      <c r="CE9" s="240">
        <v>27</v>
      </c>
      <c r="CF9" s="240">
        <v>29</v>
      </c>
      <c r="CG9" s="240">
        <v>33</v>
      </c>
      <c r="CH9" s="240">
        <v>37</v>
      </c>
      <c r="CI9" s="240">
        <v>36</v>
      </c>
      <c r="CJ9" s="240">
        <v>35</v>
      </c>
      <c r="CK9" s="240">
        <v>36</v>
      </c>
      <c r="CL9" s="240">
        <v>35</v>
      </c>
      <c r="CM9" s="240">
        <v>39</v>
      </c>
      <c r="CN9" s="240">
        <v>42</v>
      </c>
      <c r="CO9" s="240">
        <v>42</v>
      </c>
      <c r="CP9" s="240">
        <v>46</v>
      </c>
      <c r="CQ9" s="240">
        <v>44</v>
      </c>
      <c r="CR9" s="240">
        <v>47</v>
      </c>
      <c r="CS9" s="240">
        <v>46</v>
      </c>
      <c r="CT9" s="240">
        <v>44</v>
      </c>
      <c r="CU9" s="240">
        <v>43</v>
      </c>
      <c r="CV9" s="240">
        <v>43</v>
      </c>
      <c r="CW9" s="240">
        <v>43</v>
      </c>
    </row>
    <row r="10" spans="1:101" s="14" customFormat="1" ht="13.15" customHeight="1" x14ac:dyDescent="0.2">
      <c r="A10" s="22"/>
      <c r="B10" s="15"/>
      <c r="C10" s="66" t="s">
        <v>18</v>
      </c>
      <c r="D10" s="240">
        <v>3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+[2]Roxborough!E10</f>
        <v>872</v>
      </c>
      <c r="J10" s="27">
        <f>+[2]Roxborough!G10</f>
        <v>240.98</v>
      </c>
      <c r="K10" s="165">
        <v>1</v>
      </c>
      <c r="L10" s="165">
        <v>1</v>
      </c>
      <c r="M10" s="165">
        <v>1</v>
      </c>
      <c r="N10" s="165">
        <v>1</v>
      </c>
      <c r="O10" s="165">
        <v>1</v>
      </c>
      <c r="P10" s="165">
        <v>1</v>
      </c>
      <c r="Q10" s="165">
        <v>1</v>
      </c>
      <c r="R10" s="165">
        <v>1</v>
      </c>
      <c r="S10" s="165">
        <v>1</v>
      </c>
      <c r="T10" s="165">
        <v>1</v>
      </c>
      <c r="U10" s="165">
        <v>1</v>
      </c>
      <c r="V10" s="165">
        <v>1</v>
      </c>
      <c r="W10" s="165">
        <v>1</v>
      </c>
      <c r="X10" s="165">
        <v>1</v>
      </c>
      <c r="Y10" s="165">
        <v>1</v>
      </c>
      <c r="Z10" s="165">
        <v>1</v>
      </c>
      <c r="AA10" s="165">
        <v>1</v>
      </c>
      <c r="AB10" s="165">
        <v>1</v>
      </c>
      <c r="AC10" s="165">
        <v>1</v>
      </c>
      <c r="AD10" s="165">
        <v>1</v>
      </c>
      <c r="AE10" s="165">
        <v>1</v>
      </c>
      <c r="AF10" s="165">
        <v>1</v>
      </c>
      <c r="AG10" s="165">
        <v>1</v>
      </c>
      <c r="AH10" s="165">
        <v>1</v>
      </c>
      <c r="AI10" s="165">
        <v>1</v>
      </c>
      <c r="AJ10" s="165">
        <v>1</v>
      </c>
      <c r="AK10" s="165">
        <v>1</v>
      </c>
      <c r="AL10" s="165">
        <v>1</v>
      </c>
      <c r="AM10" s="165">
        <v>1</v>
      </c>
      <c r="AN10" s="165">
        <v>1</v>
      </c>
      <c r="AO10" s="165">
        <v>1</v>
      </c>
      <c r="AP10" s="165">
        <v>1</v>
      </c>
      <c r="AQ10" s="165">
        <v>1</v>
      </c>
      <c r="AR10" s="165">
        <v>1</v>
      </c>
      <c r="AS10" s="165">
        <v>1</v>
      </c>
      <c r="AT10" s="240">
        <v>1</v>
      </c>
      <c r="AU10" s="240">
        <v>1</v>
      </c>
      <c r="AV10" s="240">
        <v>2</v>
      </c>
      <c r="AW10" s="240">
        <v>2</v>
      </c>
      <c r="AX10" s="240">
        <v>2</v>
      </c>
      <c r="AY10" s="240">
        <v>2</v>
      </c>
      <c r="AZ10" s="240">
        <v>3</v>
      </c>
      <c r="BA10" s="240">
        <v>3</v>
      </c>
      <c r="BB10" s="240">
        <v>3</v>
      </c>
      <c r="BC10" s="240">
        <v>3</v>
      </c>
      <c r="BD10" s="240">
        <v>3</v>
      </c>
      <c r="BE10" s="240">
        <v>3</v>
      </c>
      <c r="BF10" s="240">
        <v>4</v>
      </c>
      <c r="BG10" s="240">
        <v>4</v>
      </c>
      <c r="BH10" s="240">
        <v>4</v>
      </c>
      <c r="BI10" s="240">
        <v>4</v>
      </c>
      <c r="BJ10" s="240">
        <v>4</v>
      </c>
      <c r="BK10" s="240">
        <v>3</v>
      </c>
      <c r="BL10" s="240">
        <v>4</v>
      </c>
      <c r="BM10" s="240">
        <v>3</v>
      </c>
      <c r="BN10" s="240">
        <v>3</v>
      </c>
      <c r="BO10" s="240">
        <v>3</v>
      </c>
      <c r="BP10" s="240">
        <v>3</v>
      </c>
      <c r="BQ10" s="240">
        <v>3</v>
      </c>
      <c r="BR10" s="240">
        <v>4</v>
      </c>
      <c r="BS10" s="240">
        <v>5</v>
      </c>
      <c r="BT10" s="240">
        <v>5</v>
      </c>
      <c r="BU10" s="240">
        <v>5</v>
      </c>
      <c r="BV10" s="240">
        <v>5</v>
      </c>
      <c r="BW10" s="240">
        <v>4</v>
      </c>
      <c r="BX10" s="240">
        <v>4</v>
      </c>
      <c r="BY10" s="240">
        <v>3</v>
      </c>
      <c r="BZ10" s="240">
        <v>3</v>
      </c>
      <c r="CA10" s="240">
        <v>3</v>
      </c>
      <c r="CB10" s="240">
        <v>3</v>
      </c>
      <c r="CC10" s="240">
        <v>3</v>
      </c>
      <c r="CD10" s="240">
        <v>3</v>
      </c>
      <c r="CE10" s="240">
        <v>5</v>
      </c>
      <c r="CF10" s="240">
        <v>5</v>
      </c>
      <c r="CG10" s="240">
        <v>5</v>
      </c>
      <c r="CH10" s="240">
        <v>4</v>
      </c>
      <c r="CI10" s="240">
        <v>4</v>
      </c>
      <c r="CJ10" s="240">
        <v>4</v>
      </c>
      <c r="CK10" s="240">
        <v>4</v>
      </c>
      <c r="CL10" s="240">
        <v>4</v>
      </c>
      <c r="CM10" s="240">
        <v>4</v>
      </c>
      <c r="CN10" s="240">
        <v>3</v>
      </c>
      <c r="CO10" s="240">
        <v>3</v>
      </c>
      <c r="CP10" s="240">
        <v>3</v>
      </c>
      <c r="CQ10" s="240">
        <v>4</v>
      </c>
      <c r="CR10" s="240">
        <v>4</v>
      </c>
      <c r="CS10" s="240">
        <v>4</v>
      </c>
      <c r="CT10" s="240">
        <v>4</v>
      </c>
      <c r="CU10" s="240">
        <v>4</v>
      </c>
      <c r="CV10" s="240">
        <v>3</v>
      </c>
      <c r="CW10" s="240">
        <v>3</v>
      </c>
    </row>
    <row r="11" spans="1:101" s="14" customFormat="1" ht="13.15" customHeight="1" x14ac:dyDescent="0.2">
      <c r="A11" s="22"/>
      <c r="B11" s="15"/>
      <c r="C11" s="66" t="s">
        <v>19</v>
      </c>
      <c r="D11" s="240">
        <v>10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+[2]Roxborough!E11</f>
        <v>784.79</v>
      </c>
      <c r="J11" s="27">
        <f>+[2]Roxborough!G11</f>
        <v>201.22</v>
      </c>
      <c r="K11" s="165">
        <v>3</v>
      </c>
      <c r="L11" s="165">
        <v>3</v>
      </c>
      <c r="M11" s="165">
        <v>3</v>
      </c>
      <c r="N11" s="165">
        <v>3</v>
      </c>
      <c r="O11" s="165">
        <v>3</v>
      </c>
      <c r="P11" s="165">
        <v>3</v>
      </c>
      <c r="Q11" s="165">
        <v>3</v>
      </c>
      <c r="R11" s="165">
        <v>3</v>
      </c>
      <c r="S11" s="165">
        <v>3</v>
      </c>
      <c r="T11" s="165">
        <v>3</v>
      </c>
      <c r="U11" s="165">
        <v>4</v>
      </c>
      <c r="V11" s="165">
        <v>5</v>
      </c>
      <c r="W11" s="165">
        <v>2</v>
      </c>
      <c r="X11" s="165">
        <v>1</v>
      </c>
      <c r="Y11" s="165">
        <v>1</v>
      </c>
      <c r="Z11" s="165">
        <v>1</v>
      </c>
      <c r="AA11" s="165">
        <v>1</v>
      </c>
      <c r="AB11" s="165">
        <v>1</v>
      </c>
      <c r="AC11" s="165">
        <v>1</v>
      </c>
      <c r="AD11" s="165">
        <v>1</v>
      </c>
      <c r="AE11" s="165">
        <v>1</v>
      </c>
      <c r="AF11" s="165">
        <v>1</v>
      </c>
      <c r="AG11" s="165">
        <v>1</v>
      </c>
      <c r="AH11" s="165">
        <v>1</v>
      </c>
      <c r="AI11" s="165">
        <v>1</v>
      </c>
      <c r="AJ11" s="165">
        <v>1</v>
      </c>
      <c r="AK11" s="165">
        <v>1</v>
      </c>
      <c r="AL11" s="165">
        <v>1</v>
      </c>
      <c r="AM11" s="165">
        <v>1</v>
      </c>
      <c r="AN11" s="165">
        <v>1</v>
      </c>
      <c r="AO11" s="165">
        <v>1</v>
      </c>
      <c r="AP11" s="165">
        <v>1</v>
      </c>
      <c r="AQ11" s="165">
        <v>1</v>
      </c>
      <c r="AR11" s="165">
        <v>1</v>
      </c>
      <c r="AS11" s="165">
        <v>1</v>
      </c>
      <c r="AT11" s="240">
        <v>1</v>
      </c>
      <c r="AU11" s="240">
        <v>0</v>
      </c>
      <c r="AV11" s="240">
        <v>0</v>
      </c>
      <c r="AW11" s="240">
        <v>0</v>
      </c>
      <c r="AX11" s="240">
        <v>0</v>
      </c>
      <c r="AY11" s="240">
        <v>0</v>
      </c>
      <c r="AZ11" s="240">
        <v>0</v>
      </c>
      <c r="BA11" s="240">
        <v>0</v>
      </c>
      <c r="BB11" s="240">
        <v>0</v>
      </c>
      <c r="BC11" s="240">
        <v>0</v>
      </c>
      <c r="BD11" s="240">
        <v>0</v>
      </c>
      <c r="BE11" s="240">
        <v>0</v>
      </c>
      <c r="BF11" s="240">
        <v>1</v>
      </c>
      <c r="BG11" s="240">
        <v>2</v>
      </c>
      <c r="BH11" s="240">
        <v>2</v>
      </c>
      <c r="BI11" s="240">
        <v>2</v>
      </c>
      <c r="BJ11" s="240">
        <v>2</v>
      </c>
      <c r="BK11" s="240">
        <v>2</v>
      </c>
      <c r="BL11" s="240">
        <v>2</v>
      </c>
      <c r="BM11" s="240">
        <v>3</v>
      </c>
      <c r="BN11" s="240">
        <v>3</v>
      </c>
      <c r="BO11" s="240">
        <v>3</v>
      </c>
      <c r="BP11" s="240">
        <v>4</v>
      </c>
      <c r="BQ11" s="240">
        <v>4</v>
      </c>
      <c r="BR11" s="240">
        <v>4</v>
      </c>
      <c r="BS11" s="240">
        <v>4</v>
      </c>
      <c r="BT11" s="240">
        <v>4</v>
      </c>
      <c r="BU11" s="240">
        <v>5</v>
      </c>
      <c r="BV11" s="240">
        <v>4</v>
      </c>
      <c r="BW11" s="240">
        <v>6</v>
      </c>
      <c r="BX11" s="240">
        <v>6</v>
      </c>
      <c r="BY11" s="240">
        <v>7</v>
      </c>
      <c r="BZ11" s="240">
        <v>7</v>
      </c>
      <c r="CA11" s="240">
        <v>7</v>
      </c>
      <c r="CB11" s="240">
        <v>6</v>
      </c>
      <c r="CC11" s="240">
        <v>6</v>
      </c>
      <c r="CD11" s="240">
        <v>6</v>
      </c>
      <c r="CE11" s="240">
        <v>6</v>
      </c>
      <c r="CF11" s="240">
        <v>6</v>
      </c>
      <c r="CG11" s="240">
        <v>5</v>
      </c>
      <c r="CH11" s="240">
        <v>6</v>
      </c>
      <c r="CI11" s="240">
        <v>5</v>
      </c>
      <c r="CJ11" s="240">
        <v>5</v>
      </c>
      <c r="CK11" s="240">
        <v>4</v>
      </c>
      <c r="CL11" s="240">
        <v>5</v>
      </c>
      <c r="CM11" s="240">
        <v>5</v>
      </c>
      <c r="CN11" s="240">
        <v>7</v>
      </c>
      <c r="CO11" s="240">
        <v>8</v>
      </c>
      <c r="CP11" s="240">
        <v>9</v>
      </c>
      <c r="CQ11" s="240">
        <v>11</v>
      </c>
      <c r="CR11" s="240">
        <v>10</v>
      </c>
      <c r="CS11" s="240">
        <v>9</v>
      </c>
      <c r="CT11" s="240">
        <v>10</v>
      </c>
      <c r="CU11" s="240">
        <v>10</v>
      </c>
      <c r="CV11" s="240">
        <v>9</v>
      </c>
      <c r="CW11" s="240">
        <v>10</v>
      </c>
    </row>
    <row r="12" spans="1:101" s="14" customFormat="1" ht="13.15" customHeight="1" x14ac:dyDescent="0.2">
      <c r="A12" s="22"/>
      <c r="B12" s="15"/>
      <c r="C12" s="66" t="s">
        <v>12</v>
      </c>
      <c r="D12" s="241">
        <v>2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+[2]Roxborough!E12</f>
        <v>1308</v>
      </c>
      <c r="J12" s="27">
        <f>+[2]Roxborough!G12</f>
        <v>401.59</v>
      </c>
      <c r="K12" s="166">
        <v>1</v>
      </c>
      <c r="L12" s="166">
        <v>1</v>
      </c>
      <c r="M12" s="166">
        <v>1</v>
      </c>
      <c r="N12" s="166">
        <v>1</v>
      </c>
      <c r="O12" s="166">
        <v>1</v>
      </c>
      <c r="P12" s="166">
        <v>1</v>
      </c>
      <c r="Q12" s="166">
        <v>1</v>
      </c>
      <c r="R12" s="166">
        <v>1</v>
      </c>
      <c r="S12" s="166">
        <v>1</v>
      </c>
      <c r="T12" s="166">
        <v>1</v>
      </c>
      <c r="U12" s="166">
        <v>1</v>
      </c>
      <c r="V12" s="166">
        <v>0</v>
      </c>
      <c r="W12" s="166">
        <v>1</v>
      </c>
      <c r="X12" s="166">
        <v>1</v>
      </c>
      <c r="Y12" s="166">
        <v>1</v>
      </c>
      <c r="Z12" s="166">
        <v>1</v>
      </c>
      <c r="AA12" s="166">
        <v>1</v>
      </c>
      <c r="AB12" s="166">
        <v>1</v>
      </c>
      <c r="AC12" s="166">
        <v>1</v>
      </c>
      <c r="AD12" s="166">
        <v>0</v>
      </c>
      <c r="AE12" s="166">
        <v>0</v>
      </c>
      <c r="AF12" s="166">
        <v>0</v>
      </c>
      <c r="AG12" s="166">
        <v>0</v>
      </c>
      <c r="AH12" s="166">
        <v>0</v>
      </c>
      <c r="AI12" s="166">
        <v>0</v>
      </c>
      <c r="AJ12" s="166">
        <v>0</v>
      </c>
      <c r="AK12" s="166">
        <v>0</v>
      </c>
      <c r="AL12" s="166">
        <v>0</v>
      </c>
      <c r="AM12" s="166">
        <v>0</v>
      </c>
      <c r="AN12" s="166">
        <v>0</v>
      </c>
      <c r="AO12" s="166">
        <v>0</v>
      </c>
      <c r="AP12" s="166">
        <v>0</v>
      </c>
      <c r="AQ12" s="166">
        <v>0</v>
      </c>
      <c r="AR12" s="166">
        <v>0</v>
      </c>
      <c r="AS12" s="166">
        <v>0</v>
      </c>
      <c r="AT12" s="241">
        <v>0</v>
      </c>
      <c r="AU12" s="241">
        <v>0</v>
      </c>
      <c r="AV12" s="241">
        <v>0</v>
      </c>
      <c r="AW12" s="241">
        <v>0</v>
      </c>
      <c r="AX12" s="241">
        <v>1</v>
      </c>
      <c r="AY12" s="241">
        <v>1</v>
      </c>
      <c r="AZ12" s="241">
        <v>1</v>
      </c>
      <c r="BA12" s="241">
        <v>2</v>
      </c>
      <c r="BB12" s="241">
        <v>2</v>
      </c>
      <c r="BC12" s="241">
        <v>2</v>
      </c>
      <c r="BD12" s="241">
        <v>2</v>
      </c>
      <c r="BE12" s="241">
        <v>2</v>
      </c>
      <c r="BF12" s="241">
        <v>3</v>
      </c>
      <c r="BG12" s="241">
        <v>3</v>
      </c>
      <c r="BH12" s="241">
        <v>2</v>
      </c>
      <c r="BI12" s="241">
        <v>2</v>
      </c>
      <c r="BJ12" s="241">
        <v>2</v>
      </c>
      <c r="BK12" s="241">
        <v>2</v>
      </c>
      <c r="BL12" s="241">
        <v>1</v>
      </c>
      <c r="BM12" s="241">
        <v>1</v>
      </c>
      <c r="BN12" s="241">
        <v>1</v>
      </c>
      <c r="BO12" s="241">
        <v>1</v>
      </c>
      <c r="BP12" s="241">
        <v>2</v>
      </c>
      <c r="BQ12" s="241">
        <v>2</v>
      </c>
      <c r="BR12" s="241">
        <v>1</v>
      </c>
      <c r="BS12" s="241">
        <v>1</v>
      </c>
      <c r="BT12" s="241">
        <v>1</v>
      </c>
      <c r="BU12" s="241">
        <v>2</v>
      </c>
      <c r="BV12" s="241">
        <v>1</v>
      </c>
      <c r="BW12" s="241">
        <v>3</v>
      </c>
      <c r="BX12" s="241">
        <v>3</v>
      </c>
      <c r="BY12" s="241">
        <v>3</v>
      </c>
      <c r="BZ12" s="241">
        <v>3</v>
      </c>
      <c r="CA12" s="241">
        <v>3</v>
      </c>
      <c r="CB12" s="241">
        <v>2</v>
      </c>
      <c r="CC12" s="241">
        <v>2</v>
      </c>
      <c r="CD12" s="241">
        <v>2</v>
      </c>
      <c r="CE12" s="241">
        <v>1</v>
      </c>
      <c r="CF12" s="241">
        <v>1</v>
      </c>
      <c r="CG12" s="241">
        <v>1</v>
      </c>
      <c r="CH12" s="241">
        <v>1</v>
      </c>
      <c r="CI12" s="241">
        <v>1</v>
      </c>
      <c r="CJ12" s="241">
        <v>1</v>
      </c>
      <c r="CK12" s="241">
        <v>1</v>
      </c>
      <c r="CL12" s="241">
        <v>1</v>
      </c>
      <c r="CM12" s="241">
        <v>1</v>
      </c>
      <c r="CN12" s="241">
        <v>2</v>
      </c>
      <c r="CO12" s="241">
        <v>2</v>
      </c>
      <c r="CP12" s="241">
        <v>3</v>
      </c>
      <c r="CQ12" s="241">
        <v>2</v>
      </c>
      <c r="CR12" s="241">
        <v>2</v>
      </c>
      <c r="CS12" s="241">
        <v>2</v>
      </c>
      <c r="CT12" s="241">
        <v>2</v>
      </c>
      <c r="CU12" s="241">
        <v>2</v>
      </c>
      <c r="CV12" s="241">
        <v>2</v>
      </c>
      <c r="CW12" s="241">
        <v>2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58</v>
      </c>
      <c r="E13" s="70">
        <f>SUMPRODUCT(E9:E12,$D9:$D12)</f>
        <v>37870.559999999998</v>
      </c>
      <c r="F13" s="70">
        <f>SUMPRODUCT(F9:F12,$D9:$D12)</f>
        <v>29464.639999999999</v>
      </c>
      <c r="G13" s="70">
        <f>SUMPRODUCT(G9:G12,$D9:$D12)</f>
        <v>8405.92</v>
      </c>
      <c r="H13" s="34"/>
      <c r="I13" s="34"/>
      <c r="J13" s="106"/>
      <c r="K13" s="67">
        <f t="shared" ref="K13:P13" si="13">SUM(K9:K12)</f>
        <v>12</v>
      </c>
      <c r="L13" s="67">
        <f t="shared" si="13"/>
        <v>10</v>
      </c>
      <c r="M13" s="67">
        <f t="shared" si="13"/>
        <v>10</v>
      </c>
      <c r="N13" s="67">
        <f t="shared" si="13"/>
        <v>11</v>
      </c>
      <c r="O13" s="67">
        <f t="shared" si="13"/>
        <v>10</v>
      </c>
      <c r="P13" s="67">
        <f t="shared" si="13"/>
        <v>10</v>
      </c>
      <c r="Q13" s="67">
        <f t="shared" ref="Q13:V13" si="14">SUM(Q9:Q12)</f>
        <v>10</v>
      </c>
      <c r="R13" s="67">
        <f t="shared" si="14"/>
        <v>8</v>
      </c>
      <c r="S13" s="67">
        <f t="shared" si="14"/>
        <v>8</v>
      </c>
      <c r="T13" s="67">
        <f t="shared" si="14"/>
        <v>10</v>
      </c>
      <c r="U13" s="67">
        <f t="shared" si="14"/>
        <v>11</v>
      </c>
      <c r="V13" s="67">
        <f t="shared" si="14"/>
        <v>11</v>
      </c>
      <c r="W13" s="67">
        <f t="shared" ref="W13:AB13" si="15">SUM(W9:W12)</f>
        <v>8</v>
      </c>
      <c r="X13" s="67">
        <f t="shared" si="15"/>
        <v>6</v>
      </c>
      <c r="Y13" s="67">
        <f t="shared" si="15"/>
        <v>6</v>
      </c>
      <c r="Z13" s="67">
        <f t="shared" si="15"/>
        <v>5</v>
      </c>
      <c r="AA13" s="67">
        <f t="shared" si="15"/>
        <v>6</v>
      </c>
      <c r="AB13" s="67">
        <f t="shared" si="15"/>
        <v>6</v>
      </c>
      <c r="AC13" s="67">
        <f t="shared" ref="AC13:AH13" si="16">SUM(AC9:AC12)</f>
        <v>6</v>
      </c>
      <c r="AD13" s="67">
        <f t="shared" si="16"/>
        <v>6</v>
      </c>
      <c r="AE13" s="67">
        <f t="shared" si="16"/>
        <v>7</v>
      </c>
      <c r="AF13" s="67">
        <f t="shared" si="16"/>
        <v>7</v>
      </c>
      <c r="AG13" s="67">
        <f t="shared" si="16"/>
        <v>7</v>
      </c>
      <c r="AH13" s="67">
        <f t="shared" si="16"/>
        <v>7</v>
      </c>
      <c r="AI13" s="67">
        <f t="shared" ref="AI13:AN13" si="17">SUM(AI9:AI12)</f>
        <v>8</v>
      </c>
      <c r="AJ13" s="67">
        <f t="shared" si="17"/>
        <v>9</v>
      </c>
      <c r="AK13" s="67">
        <f t="shared" si="17"/>
        <v>12</v>
      </c>
      <c r="AL13" s="67">
        <f t="shared" si="17"/>
        <v>12</v>
      </c>
      <c r="AM13" s="67">
        <f t="shared" si="17"/>
        <v>11</v>
      </c>
      <c r="AN13" s="67">
        <f t="shared" si="17"/>
        <v>10</v>
      </c>
      <c r="AO13" s="67">
        <f t="shared" ref="AO13:AT13" si="18">SUM(AO9:AO12)</f>
        <v>10</v>
      </c>
      <c r="AP13" s="67">
        <f t="shared" si="18"/>
        <v>10</v>
      </c>
      <c r="AQ13" s="67">
        <f t="shared" si="18"/>
        <v>9</v>
      </c>
      <c r="AR13" s="67">
        <f t="shared" si="18"/>
        <v>9</v>
      </c>
      <c r="AS13" s="67">
        <f t="shared" si="18"/>
        <v>9</v>
      </c>
      <c r="AT13" s="67">
        <f t="shared" si="18"/>
        <v>9</v>
      </c>
      <c r="AU13" s="67">
        <f t="shared" ref="AU13:BB13" si="19">SUM(AU9:AU12)</f>
        <v>9</v>
      </c>
      <c r="AV13" s="67">
        <f t="shared" si="19"/>
        <v>10</v>
      </c>
      <c r="AW13" s="67">
        <f t="shared" si="19"/>
        <v>9</v>
      </c>
      <c r="AX13" s="67">
        <f t="shared" si="19"/>
        <v>10</v>
      </c>
      <c r="AY13" s="67">
        <f t="shared" si="19"/>
        <v>11</v>
      </c>
      <c r="AZ13" s="67">
        <f t="shared" si="19"/>
        <v>11</v>
      </c>
      <c r="BA13" s="67">
        <f t="shared" si="19"/>
        <v>12</v>
      </c>
      <c r="BB13" s="67">
        <f t="shared" si="19"/>
        <v>14</v>
      </c>
      <c r="BC13" s="67">
        <f t="shared" ref="BC13:BH13" si="20">SUM(BC9:BC12)</f>
        <v>16</v>
      </c>
      <c r="BD13" s="67">
        <f t="shared" si="20"/>
        <v>16</v>
      </c>
      <c r="BE13" s="67">
        <f t="shared" si="20"/>
        <v>16</v>
      </c>
      <c r="BF13" s="67">
        <f t="shared" si="20"/>
        <v>23</v>
      </c>
      <c r="BG13" s="67">
        <f t="shared" si="20"/>
        <v>23</v>
      </c>
      <c r="BH13" s="67">
        <f t="shared" si="20"/>
        <v>24</v>
      </c>
      <c r="BI13" s="67">
        <f t="shared" ref="BI13:BN13" si="21">SUM(BI9:BI12)</f>
        <v>24</v>
      </c>
      <c r="BJ13" s="67">
        <f t="shared" si="21"/>
        <v>24</v>
      </c>
      <c r="BK13" s="67">
        <f t="shared" si="21"/>
        <v>22</v>
      </c>
      <c r="BL13" s="67">
        <f t="shared" si="21"/>
        <v>25</v>
      </c>
      <c r="BM13" s="67">
        <f t="shared" si="21"/>
        <v>25</v>
      </c>
      <c r="BN13" s="67">
        <f t="shared" si="21"/>
        <v>25</v>
      </c>
      <c r="BO13" s="67">
        <f t="shared" ref="BO13:BT13" si="22">SUM(BO9:BO12)</f>
        <v>25</v>
      </c>
      <c r="BP13" s="67">
        <f t="shared" si="22"/>
        <v>29</v>
      </c>
      <c r="BQ13" s="94">
        <f t="shared" si="22"/>
        <v>29</v>
      </c>
      <c r="BR13" s="67">
        <f t="shared" si="22"/>
        <v>29</v>
      </c>
      <c r="BS13" s="67">
        <f t="shared" si="22"/>
        <v>33</v>
      </c>
      <c r="BT13" s="67">
        <f t="shared" si="22"/>
        <v>34</v>
      </c>
      <c r="BU13" s="94">
        <f t="shared" ref="BU13:BZ13" si="23">SUM(BU9:BU12)</f>
        <v>34</v>
      </c>
      <c r="BV13" s="94">
        <f t="shared" si="23"/>
        <v>34</v>
      </c>
      <c r="BW13" s="67">
        <f t="shared" si="23"/>
        <v>32</v>
      </c>
      <c r="BX13" s="67">
        <f t="shared" si="23"/>
        <v>33</v>
      </c>
      <c r="BY13" s="67">
        <f t="shared" si="23"/>
        <v>33</v>
      </c>
      <c r="BZ13" s="67">
        <f t="shared" si="23"/>
        <v>33</v>
      </c>
      <c r="CA13" s="67">
        <f t="shared" ref="CA13:CF13" si="24">SUM(CA9:CA12)</f>
        <v>33</v>
      </c>
      <c r="CB13" s="67">
        <f t="shared" si="24"/>
        <v>31</v>
      </c>
      <c r="CC13" s="67">
        <f t="shared" si="24"/>
        <v>34</v>
      </c>
      <c r="CD13" s="67">
        <f t="shared" si="24"/>
        <v>32</v>
      </c>
      <c r="CE13" s="67">
        <f t="shared" si="24"/>
        <v>39</v>
      </c>
      <c r="CF13" s="67">
        <f t="shared" si="24"/>
        <v>41</v>
      </c>
      <c r="CG13" s="67">
        <f t="shared" ref="CG13:CL13" si="25">SUM(CG9:CG12)</f>
        <v>44</v>
      </c>
      <c r="CH13" s="67">
        <f t="shared" si="25"/>
        <v>48</v>
      </c>
      <c r="CI13" s="67">
        <f t="shared" si="25"/>
        <v>46</v>
      </c>
      <c r="CJ13" s="67">
        <f t="shared" si="25"/>
        <v>45</v>
      </c>
      <c r="CK13" s="67">
        <f t="shared" si="25"/>
        <v>45</v>
      </c>
      <c r="CL13" s="67">
        <f t="shared" si="25"/>
        <v>45</v>
      </c>
      <c r="CM13" s="67">
        <f>SUM(CM9:CM12)</f>
        <v>49</v>
      </c>
      <c r="CN13" s="67">
        <f>SUM(CN9:CN12)</f>
        <v>54</v>
      </c>
      <c r="CO13" s="67">
        <f>SUM(CO9:CO12)</f>
        <v>55</v>
      </c>
      <c r="CP13" s="67">
        <f>SUM(CP9:CP12)</f>
        <v>61</v>
      </c>
      <c r="CQ13" s="67">
        <f>SUM(CQ9:CQ12)</f>
        <v>61</v>
      </c>
      <c r="CR13" s="67">
        <v>63</v>
      </c>
      <c r="CS13" s="67">
        <f>SUM(CS9:CS12)</f>
        <v>61</v>
      </c>
      <c r="CT13" s="67">
        <f>SUM(CT9:CT12)</f>
        <v>60</v>
      </c>
      <c r="CU13" s="67">
        <f>SUM(CU9:CU12)</f>
        <v>59</v>
      </c>
      <c r="CV13" s="67">
        <f>SUM(CV9:CV12)</f>
        <v>57</v>
      </c>
      <c r="CW13" s="67">
        <f>SUM(CW9:CW12)</f>
        <v>58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284</v>
      </c>
      <c r="E15" s="61">
        <f>+E7+E13</f>
        <v>261365.40999999997</v>
      </c>
      <c r="F15" s="61">
        <f>+F7+F13</f>
        <v>234162.39</v>
      </c>
      <c r="G15" s="61">
        <f>+G7+G13</f>
        <v>27203.019999999997</v>
      </c>
      <c r="H15" s="275"/>
      <c r="I15" s="275"/>
      <c r="J15" s="31"/>
      <c r="K15" s="51">
        <f t="shared" ref="K15:P15" si="26">+K7+K13</f>
        <v>315</v>
      </c>
      <c r="L15" s="51">
        <f t="shared" si="26"/>
        <v>319</v>
      </c>
      <c r="M15" s="51">
        <f t="shared" si="26"/>
        <v>317</v>
      </c>
      <c r="N15" s="51">
        <f t="shared" si="26"/>
        <v>316</v>
      </c>
      <c r="O15" s="51">
        <f t="shared" si="26"/>
        <v>321</v>
      </c>
      <c r="P15" s="51">
        <f t="shared" si="26"/>
        <v>321</v>
      </c>
      <c r="Q15" s="51">
        <f t="shared" ref="Q15:V15" si="27">+Q7+Q13</f>
        <v>322</v>
      </c>
      <c r="R15" s="51">
        <f t="shared" si="27"/>
        <v>315</v>
      </c>
      <c r="S15" s="51">
        <f t="shared" si="27"/>
        <v>316</v>
      </c>
      <c r="T15" s="51">
        <f t="shared" si="27"/>
        <v>312</v>
      </c>
      <c r="U15" s="51">
        <f t="shared" si="27"/>
        <v>310</v>
      </c>
      <c r="V15" s="51">
        <f t="shared" si="27"/>
        <v>308</v>
      </c>
      <c r="W15" s="51">
        <f t="shared" ref="W15:AB15" si="28">+W7+W13</f>
        <v>309</v>
      </c>
      <c r="X15" s="51">
        <f t="shared" si="28"/>
        <v>307</v>
      </c>
      <c r="Y15" s="51">
        <f t="shared" si="28"/>
        <v>307</v>
      </c>
      <c r="Z15" s="51">
        <f t="shared" si="28"/>
        <v>311</v>
      </c>
      <c r="AA15" s="51">
        <f t="shared" si="28"/>
        <v>314</v>
      </c>
      <c r="AB15" s="51">
        <f t="shared" si="28"/>
        <v>309</v>
      </c>
      <c r="AC15" s="51">
        <f t="shared" ref="AC15:AH15" si="29">+AC7+AC13</f>
        <v>306</v>
      </c>
      <c r="AD15" s="51">
        <f t="shared" si="29"/>
        <v>308</v>
      </c>
      <c r="AE15" s="51">
        <f t="shared" si="29"/>
        <v>305</v>
      </c>
      <c r="AF15" s="51">
        <f t="shared" si="29"/>
        <v>308</v>
      </c>
      <c r="AG15" s="51">
        <f t="shared" si="29"/>
        <v>309</v>
      </c>
      <c r="AH15" s="51">
        <f t="shared" si="29"/>
        <v>309</v>
      </c>
      <c r="AI15" s="51">
        <f t="shared" ref="AI15:AN15" si="30">+AI7+AI13</f>
        <v>310</v>
      </c>
      <c r="AJ15" s="51">
        <f t="shared" si="30"/>
        <v>309</v>
      </c>
      <c r="AK15" s="51">
        <f t="shared" si="30"/>
        <v>308</v>
      </c>
      <c r="AL15" s="51">
        <f t="shared" si="30"/>
        <v>310</v>
      </c>
      <c r="AM15" s="51">
        <f t="shared" si="30"/>
        <v>314</v>
      </c>
      <c r="AN15" s="51">
        <f t="shared" si="30"/>
        <v>307</v>
      </c>
      <c r="AO15" s="51">
        <f t="shared" ref="AO15:AT15" si="31">+AO7+AO13</f>
        <v>310</v>
      </c>
      <c r="AP15" s="51">
        <f t="shared" si="31"/>
        <v>287</v>
      </c>
      <c r="AQ15" s="51">
        <f t="shared" si="31"/>
        <v>292</v>
      </c>
      <c r="AR15" s="51">
        <f t="shared" si="31"/>
        <v>288</v>
      </c>
      <c r="AS15" s="51">
        <f t="shared" si="31"/>
        <v>282</v>
      </c>
      <c r="AT15" s="51">
        <f t="shared" si="31"/>
        <v>285</v>
      </c>
      <c r="AU15" s="51">
        <f t="shared" ref="AU15:BB15" si="32">+AU7+AU13</f>
        <v>293</v>
      </c>
      <c r="AV15" s="51">
        <f t="shared" si="32"/>
        <v>295</v>
      </c>
      <c r="AW15" s="51">
        <f t="shared" si="32"/>
        <v>295</v>
      </c>
      <c r="AX15" s="51">
        <f t="shared" si="32"/>
        <v>292</v>
      </c>
      <c r="AY15" s="51">
        <f t="shared" si="32"/>
        <v>290</v>
      </c>
      <c r="AZ15" s="51">
        <f t="shared" si="32"/>
        <v>285</v>
      </c>
      <c r="BA15" s="51">
        <f t="shared" si="32"/>
        <v>283</v>
      </c>
      <c r="BB15" s="51">
        <f t="shared" si="32"/>
        <v>283</v>
      </c>
      <c r="BC15" s="51">
        <f t="shared" ref="BC15:BH15" si="33">+BC7+BC13</f>
        <v>277</v>
      </c>
      <c r="BD15" s="51">
        <f t="shared" si="33"/>
        <v>276</v>
      </c>
      <c r="BE15" s="51">
        <f t="shared" si="33"/>
        <v>268</v>
      </c>
      <c r="BF15" s="51">
        <f t="shared" si="33"/>
        <v>276</v>
      </c>
      <c r="BG15" s="51">
        <f t="shared" si="33"/>
        <v>278</v>
      </c>
      <c r="BH15" s="51">
        <f t="shared" si="33"/>
        <v>277</v>
      </c>
      <c r="BI15" s="51">
        <f t="shared" ref="BI15:BN15" si="34">+BI7+BI13</f>
        <v>274</v>
      </c>
      <c r="BJ15" s="51">
        <f t="shared" si="34"/>
        <v>275</v>
      </c>
      <c r="BK15" s="51">
        <f t="shared" si="34"/>
        <v>262</v>
      </c>
      <c r="BL15" s="51">
        <f t="shared" si="34"/>
        <v>264</v>
      </c>
      <c r="BM15" s="51">
        <f t="shared" si="34"/>
        <v>259</v>
      </c>
      <c r="BN15" s="51">
        <f t="shared" si="34"/>
        <v>258</v>
      </c>
      <c r="BO15" s="51">
        <f t="shared" ref="BO15:BT15" si="35">+BO7+BO13</f>
        <v>254</v>
      </c>
      <c r="BP15" s="51">
        <f t="shared" si="35"/>
        <v>253</v>
      </c>
      <c r="BQ15" s="51">
        <f t="shared" si="35"/>
        <v>249</v>
      </c>
      <c r="BR15" s="51">
        <f t="shared" si="35"/>
        <v>253</v>
      </c>
      <c r="BS15" s="51">
        <f t="shared" si="35"/>
        <v>254</v>
      </c>
      <c r="BT15" s="51">
        <f t="shared" si="35"/>
        <v>256</v>
      </c>
      <c r="BU15" s="51">
        <f t="shared" ref="BU15:BZ15" si="36">+BU7+BU13</f>
        <v>259</v>
      </c>
      <c r="BV15" s="51">
        <f t="shared" si="36"/>
        <v>253</v>
      </c>
      <c r="BW15" s="51">
        <f t="shared" si="36"/>
        <v>257</v>
      </c>
      <c r="BX15" s="51">
        <f t="shared" si="36"/>
        <v>257</v>
      </c>
      <c r="BY15" s="51">
        <f t="shared" si="36"/>
        <v>254</v>
      </c>
      <c r="BZ15" s="51">
        <f t="shared" si="36"/>
        <v>259</v>
      </c>
      <c r="CA15" s="51">
        <f t="shared" ref="CA15:CF15" si="37">+CA7+CA13</f>
        <v>250</v>
      </c>
      <c r="CB15" s="51">
        <f t="shared" si="37"/>
        <v>247</v>
      </c>
      <c r="CC15" s="51">
        <f t="shared" si="37"/>
        <v>247</v>
      </c>
      <c r="CD15" s="51">
        <f t="shared" si="37"/>
        <v>244</v>
      </c>
      <c r="CE15" s="51">
        <f t="shared" si="37"/>
        <v>262</v>
      </c>
      <c r="CF15" s="51">
        <f t="shared" si="37"/>
        <v>257</v>
      </c>
      <c r="CG15" s="51">
        <f t="shared" ref="CG15:CL15" si="38">+CG7+CG13</f>
        <v>260</v>
      </c>
      <c r="CH15" s="51">
        <f t="shared" si="38"/>
        <v>262</v>
      </c>
      <c r="CI15" s="51">
        <f t="shared" si="38"/>
        <v>253</v>
      </c>
      <c r="CJ15" s="51">
        <f t="shared" si="38"/>
        <v>250</v>
      </c>
      <c r="CK15" s="51">
        <f t="shared" si="38"/>
        <v>247</v>
      </c>
      <c r="CL15" s="51">
        <f t="shared" si="38"/>
        <v>250</v>
      </c>
      <c r="CM15" s="51">
        <f>+CM7+CM13</f>
        <v>251</v>
      </c>
      <c r="CN15" s="51">
        <f>+CN7+CN13</f>
        <v>257</v>
      </c>
      <c r="CO15" s="51">
        <f>+CO7+CO13</f>
        <v>262</v>
      </c>
      <c r="CP15" s="51">
        <f>+CP7+CP13</f>
        <v>272</v>
      </c>
      <c r="CQ15" s="51">
        <f>+CQ7+CQ13</f>
        <v>281</v>
      </c>
      <c r="CR15" s="51">
        <v>283</v>
      </c>
      <c r="CS15" s="51">
        <f>+CS7+CS13</f>
        <v>278</v>
      </c>
      <c r="CT15" s="51">
        <f>+CT7+CT13</f>
        <v>282</v>
      </c>
      <c r="CU15" s="51">
        <f>+CU7+CU13</f>
        <v>284</v>
      </c>
      <c r="CV15" s="51">
        <f>+CV7+CV13</f>
        <v>281</v>
      </c>
      <c r="CW15" s="51">
        <f>+CW7+CW13</f>
        <v>284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3136384.92</v>
      </c>
      <c r="F16" s="100">
        <f>F15*12</f>
        <v>2809948.68</v>
      </c>
      <c r="G16" s="100">
        <f>G15*12</f>
        <v>326436.24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282"/>
      <c r="BV17" s="282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283"/>
      <c r="BV18" s="28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283"/>
      <c r="BV19" s="28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283"/>
      <c r="BV20" s="28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283"/>
      <c r="BV21" s="28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283"/>
      <c r="BV22" s="28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283"/>
      <c r="BV23" s="28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283"/>
      <c r="BV24" s="28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283"/>
      <c r="BV25" s="28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283"/>
      <c r="BV26" s="28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283"/>
      <c r="BV27" s="28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284"/>
      <c r="BV28" s="284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282"/>
      <c r="BV29" s="282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283"/>
      <c r="BV30" s="28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283"/>
      <c r="BV31" s="28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 t="s">
        <v>24</v>
      </c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283"/>
      <c r="BV32" s="28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283"/>
      <c r="BV33" s="28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283"/>
      <c r="BV34" s="28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283"/>
      <c r="BV35" s="28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284"/>
      <c r="BV36" s="284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5"/>
      <c r="BV37" s="25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5"/>
      <c r="BV38" s="25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285"/>
      <c r="BV39" s="285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285"/>
      <c r="BV40" s="285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283"/>
      <c r="BV41" s="28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283"/>
      <c r="BV42" s="28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283"/>
      <c r="BV43" s="28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  <row r="44" spans="1:101" s="14" customFormat="1" ht="15" customHeight="1" x14ac:dyDescent="0.25">
      <c r="B44" s="32"/>
      <c r="C44" s="37"/>
      <c r="D44" s="33"/>
      <c r="E44" s="34"/>
      <c r="F44" s="34"/>
      <c r="G44" s="34"/>
      <c r="H44" s="34"/>
      <c r="I44" s="34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283"/>
      <c r="BV44" s="28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</row>
    <row r="45" spans="1:101" s="14" customFormat="1" ht="10.15" customHeight="1" x14ac:dyDescent="0.25">
      <c r="B45" s="32"/>
      <c r="C45" s="19"/>
      <c r="D45" s="33"/>
      <c r="E45" s="38"/>
      <c r="F45" s="38"/>
      <c r="G45" s="23"/>
      <c r="H45" s="23"/>
      <c r="I45" s="23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283"/>
      <c r="BV45" s="28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</row>
    <row r="46" spans="1:101" x14ac:dyDescent="0.2">
      <c r="G46" s="103"/>
      <c r="H46" s="103"/>
      <c r="I46" s="103"/>
    </row>
    <row r="48" spans="1:101" x14ac:dyDescent="0.2">
      <c r="E48" s="88"/>
      <c r="F48" s="88"/>
      <c r="G48" s="88"/>
      <c r="H48" s="88"/>
      <c r="I48" s="88"/>
    </row>
    <row r="49" spans="5:9" x14ac:dyDescent="0.2">
      <c r="E49" s="88"/>
      <c r="F49" s="88"/>
      <c r="G49" s="88"/>
      <c r="H49" s="88"/>
      <c r="I49" s="88"/>
    </row>
    <row r="58" spans="5:9" x14ac:dyDescent="0.2">
      <c r="E58" s="88"/>
      <c r="F58" s="88"/>
      <c r="G58" s="88"/>
      <c r="H58" s="88"/>
      <c r="I58" s="88"/>
    </row>
    <row r="59" spans="5:9" x14ac:dyDescent="0.2">
      <c r="E59" s="88"/>
      <c r="F59" s="88"/>
      <c r="G59" s="88"/>
      <c r="H59" s="88"/>
      <c r="I59" s="88"/>
    </row>
    <row r="68" spans="5:9" x14ac:dyDescent="0.2">
      <c r="E68" s="88"/>
      <c r="F68" s="88"/>
      <c r="G68" s="88"/>
      <c r="H68" s="88"/>
      <c r="I68" s="88"/>
    </row>
    <row r="69" spans="5:9" x14ac:dyDescent="0.2">
      <c r="E69" s="88"/>
      <c r="F69" s="88"/>
      <c r="G69" s="88"/>
      <c r="H69" s="88"/>
      <c r="I69" s="88"/>
    </row>
    <row r="78" spans="5:9" x14ac:dyDescent="0.2">
      <c r="E78" s="88"/>
      <c r="F78" s="88"/>
      <c r="G78" s="88"/>
      <c r="H78" s="88"/>
      <c r="I78" s="88"/>
    </row>
    <row r="79" spans="5:9" x14ac:dyDescent="0.2">
      <c r="E79" s="88"/>
      <c r="F79" s="88"/>
      <c r="G79" s="88"/>
      <c r="H79" s="88"/>
      <c r="I79" s="88"/>
    </row>
    <row r="88" spans="5:9" x14ac:dyDescent="0.2">
      <c r="E88" s="88"/>
      <c r="F88" s="88"/>
      <c r="G88" s="88"/>
      <c r="H88" s="88"/>
      <c r="I88" s="88"/>
    </row>
    <row r="89" spans="5:9" x14ac:dyDescent="0.2">
      <c r="E89" s="88"/>
      <c r="F89" s="88"/>
      <c r="G89" s="88"/>
      <c r="H89" s="88"/>
      <c r="I89" s="88"/>
    </row>
    <row r="98" spans="5:9" x14ac:dyDescent="0.2">
      <c r="E98" s="88"/>
      <c r="F98" s="88"/>
      <c r="G98" s="88"/>
      <c r="H98" s="88"/>
      <c r="I98" s="88"/>
    </row>
    <row r="99" spans="5:9" x14ac:dyDescent="0.2">
      <c r="E99" s="88"/>
      <c r="F99" s="88"/>
      <c r="G99" s="88"/>
      <c r="H99" s="88"/>
      <c r="I99" s="88"/>
    </row>
    <row r="108" spans="5:9" x14ac:dyDescent="0.2">
      <c r="E108" s="88"/>
      <c r="F108" s="88"/>
      <c r="G108" s="88"/>
      <c r="H108" s="88"/>
      <c r="I108" s="88"/>
    </row>
    <row r="109" spans="5:9" x14ac:dyDescent="0.2">
      <c r="E109" s="88"/>
      <c r="F109" s="88"/>
      <c r="G109" s="88"/>
      <c r="H109" s="88"/>
      <c r="I109" s="88"/>
    </row>
    <row r="118" spans="5:9" x14ac:dyDescent="0.2">
      <c r="E118" s="88"/>
      <c r="F118" s="88"/>
      <c r="G118" s="88"/>
      <c r="H118" s="88"/>
      <c r="I118" s="88"/>
    </row>
    <row r="119" spans="5:9" x14ac:dyDescent="0.2">
      <c r="E119" s="88"/>
      <c r="F119" s="88"/>
      <c r="G119" s="88"/>
      <c r="H119" s="88"/>
      <c r="I119" s="88"/>
    </row>
    <row r="128" spans="5:9" x14ac:dyDescent="0.2">
      <c r="E128" s="88"/>
      <c r="F128" s="88"/>
      <c r="G128" s="88"/>
      <c r="H128" s="88"/>
      <c r="I128" s="88"/>
    </row>
    <row r="129" spans="5:9" x14ac:dyDescent="0.2">
      <c r="E129" s="88"/>
      <c r="F129" s="88"/>
      <c r="G129" s="88"/>
      <c r="H129" s="88"/>
      <c r="I129" s="88"/>
    </row>
    <row r="138" spans="5:9" x14ac:dyDescent="0.2">
      <c r="E138" s="88"/>
      <c r="F138" s="88"/>
      <c r="G138" s="88"/>
      <c r="H138" s="88"/>
      <c r="I138" s="88"/>
    </row>
    <row r="139" spans="5:9" x14ac:dyDescent="0.2">
      <c r="E139" s="88"/>
      <c r="F139" s="88"/>
      <c r="G139" s="88"/>
      <c r="H139" s="88"/>
      <c r="I139" s="88"/>
    </row>
    <row r="148" spans="5:9" x14ac:dyDescent="0.2">
      <c r="E148" s="88"/>
      <c r="F148" s="88"/>
      <c r="G148" s="88"/>
      <c r="H148" s="88"/>
      <c r="I148" s="88"/>
    </row>
    <row r="149" spans="5:9" x14ac:dyDescent="0.2">
      <c r="E149" s="88"/>
      <c r="F149" s="88"/>
      <c r="G149" s="88"/>
      <c r="H149" s="88"/>
      <c r="I149" s="88"/>
    </row>
    <row r="158" spans="5:9" x14ac:dyDescent="0.2">
      <c r="E158" s="88"/>
      <c r="F158" s="88"/>
      <c r="G158" s="88"/>
      <c r="H158" s="88"/>
      <c r="I158" s="88"/>
    </row>
    <row r="159" spans="5:9" x14ac:dyDescent="0.2">
      <c r="E159" s="88"/>
      <c r="F159" s="88"/>
      <c r="G159" s="88"/>
      <c r="H159" s="88"/>
      <c r="I159" s="88"/>
    </row>
    <row r="168" spans="5:9" x14ac:dyDescent="0.2">
      <c r="E168" s="88"/>
      <c r="F168" s="88"/>
      <c r="G168" s="88"/>
      <c r="H168" s="88"/>
      <c r="I168" s="88"/>
    </row>
    <row r="169" spans="5:9" x14ac:dyDescent="0.2">
      <c r="E169" s="88"/>
      <c r="F169" s="88"/>
      <c r="G169" s="88"/>
      <c r="H169" s="88"/>
      <c r="I169" s="88"/>
    </row>
    <row r="190" spans="5:9" x14ac:dyDescent="0.2">
      <c r="E190" s="88"/>
      <c r="F190" s="88"/>
      <c r="G190" s="88"/>
      <c r="H190" s="88"/>
      <c r="I190" s="88"/>
    </row>
    <row r="191" spans="5:9" x14ac:dyDescent="0.2">
      <c r="E191" s="88"/>
      <c r="F191" s="88"/>
      <c r="G191" s="88"/>
      <c r="H191" s="88"/>
      <c r="I191" s="88"/>
    </row>
    <row r="192" spans="5:9" x14ac:dyDescent="0.2">
      <c r="E192" s="88"/>
      <c r="F192" s="88"/>
      <c r="G192" s="88"/>
      <c r="H192" s="88"/>
      <c r="I192" s="88"/>
    </row>
    <row r="193" spans="5:9" x14ac:dyDescent="0.2">
      <c r="E193" s="88"/>
      <c r="F193" s="88"/>
      <c r="G193" s="88"/>
      <c r="H193" s="88"/>
      <c r="I193" s="88"/>
    </row>
    <row r="194" spans="5:9" x14ac:dyDescent="0.2">
      <c r="E194" s="88"/>
      <c r="F194" s="88"/>
      <c r="G194" s="88"/>
      <c r="H194" s="88"/>
      <c r="I194" s="88"/>
    </row>
    <row r="195" spans="5:9" x14ac:dyDescent="0.2">
      <c r="E195" s="88"/>
      <c r="F195" s="88"/>
      <c r="G195" s="88"/>
      <c r="H195" s="88"/>
      <c r="I195" s="88"/>
    </row>
    <row r="196" spans="5:9" x14ac:dyDescent="0.2">
      <c r="E196" s="88"/>
      <c r="F196" s="88"/>
      <c r="G196" s="88"/>
      <c r="H196" s="88"/>
      <c r="I196" s="88"/>
    </row>
    <row r="197" spans="5:9" x14ac:dyDescent="0.2">
      <c r="E197" s="88"/>
      <c r="F197" s="88"/>
      <c r="G197" s="88"/>
      <c r="H197" s="88"/>
      <c r="I197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&amp;C&amp;"Garamond,Bold"ROXBOROUGH MEMORIAL HOSPITAL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defaultColWidth="9" defaultRowHeight="12" x14ac:dyDescent="0.2"/>
  <cols>
    <col min="1" max="1" width="62.75" style="6" customWidth="1"/>
    <col min="2" max="2" width="15.75" style="7" customWidth="1"/>
    <col min="3" max="3" width="24.625" style="7" customWidth="1"/>
    <col min="4" max="4" width="7.25" style="115" customWidth="1"/>
    <col min="5" max="7" width="12.625" style="7" customWidth="1"/>
    <col min="8" max="8" width="21.375" style="7" hidden="1" customWidth="1"/>
    <col min="9" max="9" width="12.625" style="7" hidden="1" customWidth="1"/>
    <col min="10" max="10" width="11.5" style="281" hidden="1" customWidth="1"/>
    <col min="11" max="58" width="7.25" style="115" hidden="1" customWidth="1"/>
    <col min="59" max="59" width="7.125" style="115" bestFit="1" customWidth="1"/>
    <col min="60" max="60" width="7.375" style="115" bestFit="1" customWidth="1"/>
    <col min="61" max="61" width="7.125" style="115" bestFit="1" customWidth="1"/>
    <col min="62" max="62" width="7" style="115" bestFit="1" customWidth="1"/>
    <col min="63" max="63" width="7.5" style="115" bestFit="1" customWidth="1"/>
    <col min="64" max="64" width="7.125" style="115" bestFit="1" customWidth="1"/>
    <col min="65" max="65" width="6.625" style="115" bestFit="1" customWidth="1"/>
    <col min="66" max="67" width="7.5" style="115" bestFit="1" customWidth="1"/>
    <col min="68" max="68" width="7.125" style="115" bestFit="1" customWidth="1"/>
    <col min="69" max="69" width="7.375" style="115" bestFit="1" customWidth="1"/>
    <col min="70" max="70" width="7.5" style="313" bestFit="1" customWidth="1"/>
    <col min="71" max="72" width="7.25" style="115" customWidth="1"/>
    <col min="73" max="73" width="7.25" style="313" customWidth="1"/>
    <col min="74" max="95" width="7.25" style="115" customWidth="1"/>
    <col min="96" max="96" width="8.25" style="115" bestFit="1" customWidth="1"/>
    <col min="97" max="101" width="7.25" style="115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276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32</v>
      </c>
      <c r="B2" s="77"/>
      <c r="C2" s="78"/>
      <c r="D2" s="111"/>
      <c r="E2" s="80"/>
      <c r="F2" s="80"/>
      <c r="G2" s="80"/>
      <c r="H2" s="268"/>
      <c r="I2" s="268"/>
      <c r="J2" s="277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hidden="1" customHeight="1" x14ac:dyDescent="0.2">
      <c r="A3" s="309" t="s">
        <v>167</v>
      </c>
      <c r="B3" s="65" t="str">
        <f>Legacy!E4</f>
        <v>1/1/25 - 12/31/25</v>
      </c>
      <c r="C3" s="66" t="s">
        <v>11</v>
      </c>
      <c r="D3" s="167">
        <v>0</v>
      </c>
      <c r="E3" s="150">
        <v>1042.71</v>
      </c>
      <c r="F3" s="152">
        <f>+E3-G3</f>
        <v>853.8900000000001</v>
      </c>
      <c r="G3" s="152">
        <v>188.82</v>
      </c>
      <c r="H3" s="27" t="str">
        <f>+"Total:"&amp;TEXT(E3/I3-1,"0.00%")&amp;"/ EE:"&amp;TEXT(G3/J3-1,"0.00%")</f>
        <v>Total:0.00%/ EE:0.00%</v>
      </c>
      <c r="I3" s="27">
        <f>+'[2]Lower Bucks'!E3</f>
        <v>1042.71</v>
      </c>
      <c r="J3" s="278">
        <f>+'[2]Lower Bucks'!G3</f>
        <v>188.82</v>
      </c>
      <c r="K3" s="167">
        <v>93</v>
      </c>
      <c r="L3" s="167">
        <v>91</v>
      </c>
      <c r="M3" s="167">
        <v>88</v>
      </c>
      <c r="N3" s="167">
        <v>86</v>
      </c>
      <c r="O3" s="167">
        <v>88</v>
      </c>
      <c r="P3" s="167">
        <v>84</v>
      </c>
      <c r="Q3" s="167">
        <v>82</v>
      </c>
      <c r="R3" s="167">
        <v>77</v>
      </c>
      <c r="S3" s="167">
        <v>75</v>
      </c>
      <c r="T3" s="167">
        <v>77</v>
      </c>
      <c r="U3" s="167">
        <v>77</v>
      </c>
      <c r="V3" s="167">
        <v>75</v>
      </c>
      <c r="W3" s="167">
        <v>83</v>
      </c>
      <c r="X3" s="167">
        <v>83</v>
      </c>
      <c r="Y3" s="167">
        <v>81</v>
      </c>
      <c r="Z3" s="167">
        <v>79</v>
      </c>
      <c r="AA3" s="167">
        <v>81</v>
      </c>
      <c r="AB3" s="167">
        <v>81</v>
      </c>
      <c r="AC3" s="167">
        <v>77</v>
      </c>
      <c r="AD3" s="167">
        <v>77</v>
      </c>
      <c r="AE3" s="167">
        <v>79</v>
      </c>
      <c r="AF3" s="167">
        <v>80</v>
      </c>
      <c r="AG3" s="167">
        <v>82</v>
      </c>
      <c r="AH3" s="167">
        <v>81</v>
      </c>
      <c r="AI3" s="167">
        <v>82</v>
      </c>
      <c r="AJ3" s="167">
        <v>81</v>
      </c>
      <c r="AK3" s="167">
        <v>79</v>
      </c>
      <c r="AL3" s="167">
        <v>83</v>
      </c>
      <c r="AM3" s="167">
        <v>83</v>
      </c>
      <c r="AN3" s="167">
        <v>73</v>
      </c>
      <c r="AO3" s="167">
        <v>76</v>
      </c>
      <c r="AP3" s="167">
        <v>76</v>
      </c>
      <c r="AQ3" s="167">
        <v>74</v>
      </c>
      <c r="AR3" s="167">
        <v>71</v>
      </c>
      <c r="AS3" s="167">
        <v>71</v>
      </c>
      <c r="AT3" s="167">
        <v>72</v>
      </c>
      <c r="AU3" s="167">
        <v>6</v>
      </c>
      <c r="AV3" s="167">
        <v>4</v>
      </c>
      <c r="AW3" s="167">
        <v>4</v>
      </c>
      <c r="AX3" s="167">
        <v>4</v>
      </c>
      <c r="AY3" s="167">
        <v>4</v>
      </c>
      <c r="AZ3" s="167">
        <v>4</v>
      </c>
      <c r="BA3" s="167">
        <v>4</v>
      </c>
      <c r="BB3" s="167">
        <v>4</v>
      </c>
      <c r="BC3" s="167">
        <v>4</v>
      </c>
      <c r="BD3" s="167">
        <v>3</v>
      </c>
      <c r="BE3" s="167">
        <v>4</v>
      </c>
      <c r="BF3" s="167">
        <v>4</v>
      </c>
      <c r="BG3" s="167">
        <v>4</v>
      </c>
      <c r="BH3" s="167">
        <v>4</v>
      </c>
      <c r="BI3" s="167">
        <v>4</v>
      </c>
      <c r="BJ3" s="167">
        <v>6</v>
      </c>
      <c r="BK3" s="167">
        <v>6</v>
      </c>
      <c r="BL3" s="167">
        <v>5</v>
      </c>
      <c r="BM3" s="167">
        <v>5</v>
      </c>
      <c r="BN3" s="167">
        <v>5</v>
      </c>
      <c r="BO3" s="167">
        <v>5</v>
      </c>
      <c r="BP3" s="167">
        <v>5</v>
      </c>
      <c r="BQ3" s="167">
        <v>5</v>
      </c>
      <c r="BR3" s="242">
        <v>5</v>
      </c>
      <c r="BS3" s="167">
        <v>0</v>
      </c>
      <c r="BT3" s="167">
        <v>0</v>
      </c>
      <c r="BU3" s="242">
        <v>0</v>
      </c>
      <c r="BV3" s="167">
        <v>0</v>
      </c>
      <c r="BW3" s="167">
        <v>0</v>
      </c>
      <c r="BX3" s="167">
        <v>0</v>
      </c>
      <c r="BY3" s="167">
        <v>0</v>
      </c>
      <c r="BZ3" s="167">
        <v>0</v>
      </c>
      <c r="CA3" s="167">
        <v>0</v>
      </c>
      <c r="CB3" s="167">
        <v>0</v>
      </c>
      <c r="CC3" s="167">
        <v>0</v>
      </c>
      <c r="CD3" s="167">
        <v>0</v>
      </c>
      <c r="CE3" s="167">
        <v>0</v>
      </c>
      <c r="CF3" s="167">
        <v>0</v>
      </c>
      <c r="CG3" s="167">
        <v>0</v>
      </c>
      <c r="CH3" s="167">
        <v>0</v>
      </c>
      <c r="CI3" s="167">
        <v>0</v>
      </c>
      <c r="CJ3" s="167">
        <v>0</v>
      </c>
      <c r="CK3" s="167">
        <v>0</v>
      </c>
      <c r="CL3" s="167">
        <v>0</v>
      </c>
      <c r="CM3" s="167">
        <v>0</v>
      </c>
      <c r="CN3" s="167">
        <v>0</v>
      </c>
      <c r="CO3" s="167">
        <v>0</v>
      </c>
      <c r="CP3" s="167">
        <v>0</v>
      </c>
      <c r="CQ3" s="167">
        <v>0</v>
      </c>
      <c r="CR3" s="167">
        <v>0</v>
      </c>
      <c r="CS3" s="167">
        <v>0</v>
      </c>
      <c r="CT3" s="167">
        <v>0</v>
      </c>
      <c r="CU3" s="167">
        <v>0</v>
      </c>
      <c r="CV3" s="167">
        <v>0</v>
      </c>
      <c r="CW3" s="167">
        <v>0</v>
      </c>
    </row>
    <row r="4" spans="1:101" s="14" customFormat="1" ht="13.15" hidden="1" customHeight="1" x14ac:dyDescent="0.2">
      <c r="A4" s="129" t="s">
        <v>74</v>
      </c>
      <c r="B4" s="15"/>
      <c r="C4" s="66" t="s">
        <v>18</v>
      </c>
      <c r="D4" s="167">
        <v>0</v>
      </c>
      <c r="E4" s="150">
        <v>2360.23</v>
      </c>
      <c r="F4" s="152">
        <f>+E4-G4</f>
        <v>1932.7</v>
      </c>
      <c r="G4" s="152">
        <v>427.53</v>
      </c>
      <c r="H4" s="27" t="str">
        <f>+"Total:"&amp;TEXT(E4/I4-1,"0.00%")&amp;"/ EE:"&amp;TEXT(G4/J4-1,"0.00%")</f>
        <v>Total:0.00%/ EE:0.00%</v>
      </c>
      <c r="I4" s="27">
        <f>+'[2]Lower Bucks'!E4</f>
        <v>2360.23</v>
      </c>
      <c r="J4" s="278">
        <f>+'[2]Lower Bucks'!G4</f>
        <v>427.53</v>
      </c>
      <c r="K4" s="167">
        <v>20</v>
      </c>
      <c r="L4" s="167">
        <v>20</v>
      </c>
      <c r="M4" s="167">
        <v>20</v>
      </c>
      <c r="N4" s="167">
        <v>20</v>
      </c>
      <c r="O4" s="167">
        <v>20</v>
      </c>
      <c r="P4" s="167">
        <v>20</v>
      </c>
      <c r="Q4" s="167">
        <v>21</v>
      </c>
      <c r="R4" s="167">
        <v>19</v>
      </c>
      <c r="S4" s="167">
        <v>19</v>
      </c>
      <c r="T4" s="167">
        <v>19</v>
      </c>
      <c r="U4" s="167">
        <v>19</v>
      </c>
      <c r="V4" s="167">
        <v>20</v>
      </c>
      <c r="W4" s="167">
        <v>20</v>
      </c>
      <c r="X4" s="167">
        <v>20</v>
      </c>
      <c r="Y4" s="167">
        <v>20</v>
      </c>
      <c r="Z4" s="167">
        <v>20</v>
      </c>
      <c r="AA4" s="167">
        <v>20</v>
      </c>
      <c r="AB4" s="167">
        <v>18</v>
      </c>
      <c r="AC4" s="167">
        <v>22</v>
      </c>
      <c r="AD4" s="167">
        <v>22</v>
      </c>
      <c r="AE4" s="167">
        <v>22</v>
      </c>
      <c r="AF4" s="167">
        <v>22</v>
      </c>
      <c r="AG4" s="167">
        <v>21</v>
      </c>
      <c r="AH4" s="167">
        <v>22</v>
      </c>
      <c r="AI4" s="167">
        <v>26</v>
      </c>
      <c r="AJ4" s="167">
        <v>26</v>
      </c>
      <c r="AK4" s="167">
        <v>26</v>
      </c>
      <c r="AL4" s="167">
        <v>27</v>
      </c>
      <c r="AM4" s="167">
        <v>27</v>
      </c>
      <c r="AN4" s="167">
        <v>24</v>
      </c>
      <c r="AO4" s="167">
        <v>25</v>
      </c>
      <c r="AP4" s="167">
        <v>23</v>
      </c>
      <c r="AQ4" s="167">
        <v>22</v>
      </c>
      <c r="AR4" s="167">
        <v>23</v>
      </c>
      <c r="AS4" s="167">
        <v>23</v>
      </c>
      <c r="AT4" s="167">
        <v>23</v>
      </c>
      <c r="AU4" s="167">
        <v>3</v>
      </c>
      <c r="AV4" s="167">
        <v>4</v>
      </c>
      <c r="AW4" s="167">
        <v>4</v>
      </c>
      <c r="AX4" s="167">
        <v>4</v>
      </c>
      <c r="AY4" s="167">
        <v>4</v>
      </c>
      <c r="AZ4" s="167">
        <v>3</v>
      </c>
      <c r="BA4" s="167">
        <v>3</v>
      </c>
      <c r="BB4" s="167">
        <v>3</v>
      </c>
      <c r="BC4" s="167">
        <v>3</v>
      </c>
      <c r="BD4" s="167">
        <v>3</v>
      </c>
      <c r="BE4" s="167">
        <v>3</v>
      </c>
      <c r="BF4" s="167">
        <v>3</v>
      </c>
      <c r="BG4" s="167">
        <v>3</v>
      </c>
      <c r="BH4" s="167">
        <v>3</v>
      </c>
      <c r="BI4" s="167">
        <v>3</v>
      </c>
      <c r="BJ4" s="167">
        <v>3</v>
      </c>
      <c r="BK4" s="167">
        <v>3</v>
      </c>
      <c r="BL4" s="167">
        <v>3</v>
      </c>
      <c r="BM4" s="167">
        <v>3</v>
      </c>
      <c r="BN4" s="167">
        <v>3</v>
      </c>
      <c r="BO4" s="167">
        <v>3</v>
      </c>
      <c r="BP4" s="167">
        <v>3</v>
      </c>
      <c r="BQ4" s="167">
        <v>3</v>
      </c>
      <c r="BR4" s="242">
        <v>3</v>
      </c>
      <c r="BS4" s="167">
        <v>0</v>
      </c>
      <c r="BT4" s="167">
        <v>0</v>
      </c>
      <c r="BU4" s="242">
        <v>0</v>
      </c>
      <c r="BV4" s="167">
        <v>0</v>
      </c>
      <c r="BW4" s="167">
        <v>0</v>
      </c>
      <c r="BX4" s="167">
        <v>0</v>
      </c>
      <c r="BY4" s="167">
        <v>0</v>
      </c>
      <c r="BZ4" s="167">
        <v>0</v>
      </c>
      <c r="CA4" s="167">
        <v>0</v>
      </c>
      <c r="CB4" s="167">
        <v>0</v>
      </c>
      <c r="CC4" s="167">
        <v>0</v>
      </c>
      <c r="CD4" s="167">
        <v>0</v>
      </c>
      <c r="CE4" s="167">
        <v>0</v>
      </c>
      <c r="CF4" s="167">
        <v>0</v>
      </c>
      <c r="CG4" s="167">
        <v>0</v>
      </c>
      <c r="CH4" s="167">
        <v>0</v>
      </c>
      <c r="CI4" s="167">
        <v>0</v>
      </c>
      <c r="CJ4" s="167">
        <v>0</v>
      </c>
      <c r="CK4" s="167">
        <v>0</v>
      </c>
      <c r="CL4" s="167">
        <v>0</v>
      </c>
      <c r="CM4" s="167">
        <v>0</v>
      </c>
      <c r="CN4" s="167">
        <v>0</v>
      </c>
      <c r="CO4" s="167">
        <v>0</v>
      </c>
      <c r="CP4" s="167">
        <v>0</v>
      </c>
      <c r="CQ4" s="167">
        <v>0</v>
      </c>
      <c r="CR4" s="167">
        <v>0</v>
      </c>
      <c r="CS4" s="167">
        <v>0</v>
      </c>
      <c r="CT4" s="167">
        <v>0</v>
      </c>
      <c r="CU4" s="167">
        <v>0</v>
      </c>
      <c r="CV4" s="167">
        <v>0</v>
      </c>
      <c r="CW4" s="167">
        <v>0</v>
      </c>
    </row>
    <row r="5" spans="1:101" s="14" customFormat="1" ht="13.15" hidden="1" customHeight="1" x14ac:dyDescent="0.2">
      <c r="A5" s="22"/>
      <c r="B5" s="15"/>
      <c r="C5" s="66" t="s">
        <v>20</v>
      </c>
      <c r="D5" s="167">
        <v>0</v>
      </c>
      <c r="E5" s="150">
        <v>1295.46</v>
      </c>
      <c r="F5" s="152">
        <f>+E5-G5</f>
        <v>1061.78</v>
      </c>
      <c r="G5" s="152">
        <v>233.68</v>
      </c>
      <c r="H5" s="27" t="str">
        <f>+"Total:"&amp;TEXT(E5/I5-1,"0.00%")&amp;"/ EE:"&amp;TEXT(G5/J5-1,"0.00%")</f>
        <v>Total:0.00%/ EE:0.00%</v>
      </c>
      <c r="I5" s="27">
        <f>+'[2]Lower Bucks'!E5</f>
        <v>1295.46</v>
      </c>
      <c r="J5" s="278">
        <f>+'[2]Lower Bucks'!G5</f>
        <v>233.68</v>
      </c>
      <c r="K5" s="167">
        <v>18</v>
      </c>
      <c r="L5" s="167">
        <v>19</v>
      </c>
      <c r="M5" s="167">
        <v>19</v>
      </c>
      <c r="N5" s="167">
        <v>20</v>
      </c>
      <c r="O5" s="167">
        <v>21</v>
      </c>
      <c r="P5" s="167">
        <v>22</v>
      </c>
      <c r="Q5" s="167">
        <v>22</v>
      </c>
      <c r="R5" s="167">
        <v>22</v>
      </c>
      <c r="S5" s="167">
        <v>23</v>
      </c>
      <c r="T5" s="167">
        <v>22</v>
      </c>
      <c r="U5" s="167">
        <v>22</v>
      </c>
      <c r="V5" s="167">
        <v>22</v>
      </c>
      <c r="W5" s="167">
        <v>17</v>
      </c>
      <c r="X5" s="167">
        <v>16</v>
      </c>
      <c r="Y5" s="167">
        <v>15</v>
      </c>
      <c r="Z5" s="167">
        <v>15</v>
      </c>
      <c r="AA5" s="167">
        <v>14</v>
      </c>
      <c r="AB5" s="167">
        <v>16</v>
      </c>
      <c r="AC5" s="167">
        <v>16</v>
      </c>
      <c r="AD5" s="167">
        <v>16</v>
      </c>
      <c r="AE5" s="167">
        <v>15</v>
      </c>
      <c r="AF5" s="167">
        <v>15</v>
      </c>
      <c r="AG5" s="167">
        <v>15</v>
      </c>
      <c r="AH5" s="167">
        <v>15</v>
      </c>
      <c r="AI5" s="167">
        <v>16</v>
      </c>
      <c r="AJ5" s="167">
        <v>16</v>
      </c>
      <c r="AK5" s="167">
        <v>16</v>
      </c>
      <c r="AL5" s="167">
        <v>16</v>
      </c>
      <c r="AM5" s="167">
        <v>17</v>
      </c>
      <c r="AN5" s="167">
        <v>16</v>
      </c>
      <c r="AO5" s="167">
        <v>16</v>
      </c>
      <c r="AP5" s="167">
        <v>17</v>
      </c>
      <c r="AQ5" s="167">
        <v>16</v>
      </c>
      <c r="AR5" s="167">
        <v>17</v>
      </c>
      <c r="AS5" s="167">
        <v>18</v>
      </c>
      <c r="AT5" s="167">
        <v>18</v>
      </c>
      <c r="AU5" s="167">
        <v>0</v>
      </c>
      <c r="AV5" s="167">
        <v>0</v>
      </c>
      <c r="AW5" s="167">
        <v>0</v>
      </c>
      <c r="AX5" s="167">
        <v>0</v>
      </c>
      <c r="AY5" s="167">
        <v>0</v>
      </c>
      <c r="AZ5" s="167">
        <v>0</v>
      </c>
      <c r="BA5" s="167">
        <v>1</v>
      </c>
      <c r="BB5" s="167">
        <v>1</v>
      </c>
      <c r="BC5" s="167">
        <v>1</v>
      </c>
      <c r="BD5" s="167">
        <v>1</v>
      </c>
      <c r="BE5" s="167">
        <v>0</v>
      </c>
      <c r="BF5" s="167">
        <v>0</v>
      </c>
      <c r="BG5" s="167">
        <v>0</v>
      </c>
      <c r="BH5" s="167">
        <v>0</v>
      </c>
      <c r="BI5" s="167">
        <v>0</v>
      </c>
      <c r="BJ5" s="167">
        <v>0</v>
      </c>
      <c r="BK5" s="167">
        <v>0</v>
      </c>
      <c r="BL5" s="167">
        <v>0</v>
      </c>
      <c r="BM5" s="167">
        <v>0</v>
      </c>
      <c r="BN5" s="167">
        <v>0</v>
      </c>
      <c r="BO5" s="167">
        <v>0</v>
      </c>
      <c r="BP5" s="167">
        <v>0</v>
      </c>
      <c r="BQ5" s="167">
        <v>0</v>
      </c>
      <c r="BR5" s="242">
        <v>0</v>
      </c>
      <c r="BS5" s="167">
        <v>0</v>
      </c>
      <c r="BT5" s="167">
        <v>0</v>
      </c>
      <c r="BU5" s="242">
        <v>0</v>
      </c>
      <c r="BV5" s="167">
        <v>0</v>
      </c>
      <c r="BW5" s="167">
        <v>0</v>
      </c>
      <c r="BX5" s="167">
        <v>0</v>
      </c>
      <c r="BY5" s="167">
        <v>0</v>
      </c>
      <c r="BZ5" s="167">
        <v>0</v>
      </c>
      <c r="CA5" s="167">
        <v>0</v>
      </c>
      <c r="CB5" s="167">
        <v>0</v>
      </c>
      <c r="CC5" s="167">
        <v>0</v>
      </c>
      <c r="CD5" s="167">
        <v>0</v>
      </c>
      <c r="CE5" s="167">
        <v>0</v>
      </c>
      <c r="CF5" s="167">
        <v>0</v>
      </c>
      <c r="CG5" s="167">
        <v>0</v>
      </c>
      <c r="CH5" s="167">
        <v>0</v>
      </c>
      <c r="CI5" s="167">
        <v>0</v>
      </c>
      <c r="CJ5" s="167">
        <v>0</v>
      </c>
      <c r="CK5" s="167">
        <v>0</v>
      </c>
      <c r="CL5" s="167">
        <v>0</v>
      </c>
      <c r="CM5" s="167">
        <v>0</v>
      </c>
      <c r="CN5" s="167">
        <v>0</v>
      </c>
      <c r="CO5" s="167">
        <v>0</v>
      </c>
      <c r="CP5" s="167">
        <v>0</v>
      </c>
      <c r="CQ5" s="167">
        <v>0</v>
      </c>
      <c r="CR5" s="167">
        <v>0</v>
      </c>
      <c r="CS5" s="167">
        <v>0</v>
      </c>
      <c r="CT5" s="167">
        <v>0</v>
      </c>
      <c r="CU5" s="167">
        <v>0</v>
      </c>
      <c r="CV5" s="167">
        <v>0</v>
      </c>
      <c r="CW5" s="167">
        <v>0</v>
      </c>
    </row>
    <row r="6" spans="1:101" s="14" customFormat="1" ht="13.15" hidden="1" customHeight="1" x14ac:dyDescent="0.2">
      <c r="A6" s="20"/>
      <c r="B6" s="15"/>
      <c r="C6" s="66" t="s">
        <v>21</v>
      </c>
      <c r="D6" s="167">
        <v>0</v>
      </c>
      <c r="E6" s="150">
        <v>1794.95</v>
      </c>
      <c r="F6" s="152">
        <f>+E6-G6</f>
        <v>1471.14</v>
      </c>
      <c r="G6" s="152">
        <v>323.81</v>
      </c>
      <c r="H6" s="27" t="str">
        <f>+"Total:"&amp;TEXT(E6/I6-1,"0.00%")&amp;"/ EE:"&amp;TEXT(G6/J6-1,"0.00%")</f>
        <v>Total:0.00%/ EE:0.00%</v>
      </c>
      <c r="I6" s="27">
        <f>+'[2]Lower Bucks'!E6</f>
        <v>1794.95</v>
      </c>
      <c r="J6" s="278">
        <f>+'[2]Lower Bucks'!G6</f>
        <v>323.81</v>
      </c>
      <c r="K6" s="167">
        <v>19</v>
      </c>
      <c r="L6" s="167">
        <v>18</v>
      </c>
      <c r="M6" s="167">
        <v>18</v>
      </c>
      <c r="N6" s="167">
        <v>17</v>
      </c>
      <c r="O6" s="167">
        <v>19</v>
      </c>
      <c r="P6" s="167">
        <v>19</v>
      </c>
      <c r="Q6" s="167">
        <v>19</v>
      </c>
      <c r="R6" s="167">
        <v>18</v>
      </c>
      <c r="S6" s="167">
        <v>17</v>
      </c>
      <c r="T6" s="167">
        <v>16</v>
      </c>
      <c r="U6" s="167">
        <v>16</v>
      </c>
      <c r="V6" s="167">
        <v>16</v>
      </c>
      <c r="W6" s="167">
        <v>16</v>
      </c>
      <c r="X6" s="167">
        <v>16</v>
      </c>
      <c r="Y6" s="167">
        <v>16</v>
      </c>
      <c r="Z6" s="167">
        <v>15</v>
      </c>
      <c r="AA6" s="167">
        <v>15</v>
      </c>
      <c r="AB6" s="167">
        <v>15</v>
      </c>
      <c r="AC6" s="167">
        <v>14</v>
      </c>
      <c r="AD6" s="167">
        <v>14</v>
      </c>
      <c r="AE6" s="167">
        <v>16</v>
      </c>
      <c r="AF6" s="167">
        <v>16</v>
      </c>
      <c r="AG6" s="167">
        <v>16</v>
      </c>
      <c r="AH6" s="167">
        <v>16</v>
      </c>
      <c r="AI6" s="167">
        <v>18</v>
      </c>
      <c r="AJ6" s="167">
        <v>18</v>
      </c>
      <c r="AK6" s="167">
        <v>18</v>
      </c>
      <c r="AL6" s="167">
        <v>20</v>
      </c>
      <c r="AM6" s="167">
        <v>21</v>
      </c>
      <c r="AN6" s="167">
        <v>20</v>
      </c>
      <c r="AO6" s="167">
        <v>20</v>
      </c>
      <c r="AP6" s="167">
        <v>20</v>
      </c>
      <c r="AQ6" s="167">
        <v>20</v>
      </c>
      <c r="AR6" s="167">
        <v>20</v>
      </c>
      <c r="AS6" s="167">
        <v>19</v>
      </c>
      <c r="AT6" s="167">
        <v>20</v>
      </c>
      <c r="AU6" s="167">
        <v>0</v>
      </c>
      <c r="AV6" s="167">
        <v>0</v>
      </c>
      <c r="AW6" s="167">
        <v>0</v>
      </c>
      <c r="AX6" s="167">
        <v>0</v>
      </c>
      <c r="AY6" s="167">
        <v>0</v>
      </c>
      <c r="AZ6" s="167">
        <v>0</v>
      </c>
      <c r="BA6" s="167">
        <v>0</v>
      </c>
      <c r="BB6" s="167">
        <v>0</v>
      </c>
      <c r="BC6" s="167">
        <v>0</v>
      </c>
      <c r="BD6" s="167">
        <v>0</v>
      </c>
      <c r="BE6" s="167">
        <v>0</v>
      </c>
      <c r="BF6" s="167">
        <v>0</v>
      </c>
      <c r="BG6" s="167">
        <v>0</v>
      </c>
      <c r="BH6" s="167">
        <v>0</v>
      </c>
      <c r="BI6" s="167">
        <v>0</v>
      </c>
      <c r="BJ6" s="167">
        <v>0</v>
      </c>
      <c r="BK6" s="167">
        <v>0</v>
      </c>
      <c r="BL6" s="167">
        <v>0</v>
      </c>
      <c r="BM6" s="167">
        <v>0</v>
      </c>
      <c r="BN6" s="167">
        <v>0</v>
      </c>
      <c r="BO6" s="167">
        <v>0</v>
      </c>
      <c r="BP6" s="167">
        <v>0</v>
      </c>
      <c r="BQ6" s="167">
        <v>0</v>
      </c>
      <c r="BR6" s="242">
        <v>0</v>
      </c>
      <c r="BS6" s="167">
        <v>0</v>
      </c>
      <c r="BT6" s="167">
        <v>0</v>
      </c>
      <c r="BU6" s="242">
        <v>0</v>
      </c>
      <c r="BV6" s="167">
        <v>0</v>
      </c>
      <c r="BW6" s="167">
        <v>0</v>
      </c>
      <c r="BX6" s="167">
        <v>0</v>
      </c>
      <c r="BY6" s="167">
        <v>0</v>
      </c>
      <c r="BZ6" s="167">
        <v>0</v>
      </c>
      <c r="CA6" s="167">
        <v>0</v>
      </c>
      <c r="CB6" s="167">
        <v>0</v>
      </c>
      <c r="CC6" s="167">
        <v>0</v>
      </c>
      <c r="CD6" s="167">
        <v>0</v>
      </c>
      <c r="CE6" s="167">
        <v>0</v>
      </c>
      <c r="CF6" s="167">
        <v>0</v>
      </c>
      <c r="CG6" s="167">
        <v>0</v>
      </c>
      <c r="CH6" s="167">
        <v>0</v>
      </c>
      <c r="CI6" s="167">
        <v>0</v>
      </c>
      <c r="CJ6" s="167">
        <v>0</v>
      </c>
      <c r="CK6" s="167">
        <v>0</v>
      </c>
      <c r="CL6" s="167">
        <v>0</v>
      </c>
      <c r="CM6" s="167">
        <v>0</v>
      </c>
      <c r="CN6" s="167">
        <v>0</v>
      </c>
      <c r="CO6" s="167">
        <v>0</v>
      </c>
      <c r="CP6" s="167">
        <v>0</v>
      </c>
      <c r="CQ6" s="167">
        <v>0</v>
      </c>
      <c r="CR6" s="167">
        <v>0</v>
      </c>
      <c r="CS6" s="167">
        <v>0</v>
      </c>
      <c r="CT6" s="167">
        <v>0</v>
      </c>
      <c r="CU6" s="167">
        <v>0</v>
      </c>
      <c r="CV6" s="167">
        <v>0</v>
      </c>
      <c r="CW6" s="167">
        <v>0</v>
      </c>
    </row>
    <row r="7" spans="1:101" s="14" customFormat="1" ht="13.15" hidden="1" customHeight="1" x14ac:dyDescent="0.2">
      <c r="A7" s="20"/>
      <c r="B7" s="15"/>
      <c r="C7" s="66" t="s">
        <v>12</v>
      </c>
      <c r="D7" s="168">
        <v>0</v>
      </c>
      <c r="E7" s="151">
        <v>3007.73</v>
      </c>
      <c r="F7" s="153">
        <f>+E7-G7</f>
        <v>2458.94</v>
      </c>
      <c r="G7" s="153">
        <v>548.79</v>
      </c>
      <c r="H7" s="27" t="str">
        <f>+"Total:"&amp;TEXT(E7/I7-1,"0.00%")&amp;"/ EE:"&amp;TEXT(G7/J7-1,"0.00%")</f>
        <v>Total:0.00%/ EE:0.00%</v>
      </c>
      <c r="I7" s="27">
        <f>+'[2]Lower Bucks'!E7</f>
        <v>3007.73</v>
      </c>
      <c r="J7" s="278">
        <f>+'[2]Lower Bucks'!G7</f>
        <v>548.79</v>
      </c>
      <c r="K7" s="168">
        <v>37</v>
      </c>
      <c r="L7" s="168">
        <v>41</v>
      </c>
      <c r="M7" s="168">
        <v>41</v>
      </c>
      <c r="N7" s="168">
        <v>37</v>
      </c>
      <c r="O7" s="168">
        <v>36</v>
      </c>
      <c r="P7" s="168">
        <v>34</v>
      </c>
      <c r="Q7" s="168">
        <v>34</v>
      </c>
      <c r="R7" s="168">
        <v>33</v>
      </c>
      <c r="S7" s="168">
        <v>32</v>
      </c>
      <c r="T7" s="168">
        <v>29</v>
      </c>
      <c r="U7" s="168">
        <v>27</v>
      </c>
      <c r="V7" s="168">
        <v>26</v>
      </c>
      <c r="W7" s="168">
        <v>22</v>
      </c>
      <c r="X7" s="168">
        <v>22</v>
      </c>
      <c r="Y7" s="168">
        <v>22</v>
      </c>
      <c r="Z7" s="168">
        <v>22</v>
      </c>
      <c r="AA7" s="168">
        <v>23</v>
      </c>
      <c r="AB7" s="168">
        <v>24</v>
      </c>
      <c r="AC7" s="168">
        <v>24</v>
      </c>
      <c r="AD7" s="168">
        <v>23</v>
      </c>
      <c r="AE7" s="168">
        <v>25</v>
      </c>
      <c r="AF7" s="168">
        <v>25</v>
      </c>
      <c r="AG7" s="168">
        <v>25</v>
      </c>
      <c r="AH7" s="168">
        <v>25</v>
      </c>
      <c r="AI7" s="168">
        <v>26</v>
      </c>
      <c r="AJ7" s="168">
        <v>26</v>
      </c>
      <c r="AK7" s="168">
        <v>25</v>
      </c>
      <c r="AL7" s="168">
        <v>25</v>
      </c>
      <c r="AM7" s="168">
        <v>25</v>
      </c>
      <c r="AN7" s="168">
        <v>28</v>
      </c>
      <c r="AO7" s="168">
        <v>28</v>
      </c>
      <c r="AP7" s="168">
        <v>30</v>
      </c>
      <c r="AQ7" s="168">
        <v>30</v>
      </c>
      <c r="AR7" s="168">
        <v>30</v>
      </c>
      <c r="AS7" s="168">
        <v>27</v>
      </c>
      <c r="AT7" s="168">
        <v>26</v>
      </c>
      <c r="AU7" s="168">
        <v>2</v>
      </c>
      <c r="AV7" s="168">
        <v>1</v>
      </c>
      <c r="AW7" s="168">
        <v>1</v>
      </c>
      <c r="AX7" s="168">
        <v>1</v>
      </c>
      <c r="AY7" s="168">
        <v>1</v>
      </c>
      <c r="AZ7" s="168">
        <v>1</v>
      </c>
      <c r="BA7" s="168">
        <v>1</v>
      </c>
      <c r="BB7" s="168">
        <v>1</v>
      </c>
      <c r="BC7" s="168">
        <v>1</v>
      </c>
      <c r="BD7" s="168">
        <v>1</v>
      </c>
      <c r="BE7" s="168">
        <v>1</v>
      </c>
      <c r="BF7" s="168">
        <v>1</v>
      </c>
      <c r="BG7" s="168">
        <v>1</v>
      </c>
      <c r="BH7" s="168">
        <v>1</v>
      </c>
      <c r="BI7" s="168">
        <v>1</v>
      </c>
      <c r="BJ7" s="168">
        <v>1</v>
      </c>
      <c r="BK7" s="168">
        <v>1</v>
      </c>
      <c r="BL7" s="168">
        <v>1</v>
      </c>
      <c r="BM7" s="168">
        <v>1</v>
      </c>
      <c r="BN7" s="168">
        <v>1</v>
      </c>
      <c r="BO7" s="168">
        <v>1</v>
      </c>
      <c r="BP7" s="168">
        <v>1</v>
      </c>
      <c r="BQ7" s="168">
        <v>1</v>
      </c>
      <c r="BR7" s="243">
        <v>1</v>
      </c>
      <c r="BS7" s="168">
        <v>0</v>
      </c>
      <c r="BT7" s="168">
        <v>0</v>
      </c>
      <c r="BU7" s="243">
        <v>0</v>
      </c>
      <c r="BV7" s="168">
        <v>0</v>
      </c>
      <c r="BW7" s="168">
        <v>0</v>
      </c>
      <c r="BX7" s="168">
        <v>0</v>
      </c>
      <c r="BY7" s="168">
        <v>0</v>
      </c>
      <c r="BZ7" s="168">
        <v>0</v>
      </c>
      <c r="CA7" s="168">
        <v>0</v>
      </c>
      <c r="CB7" s="168">
        <v>0</v>
      </c>
      <c r="CC7" s="168">
        <v>0</v>
      </c>
      <c r="CD7" s="168">
        <v>0</v>
      </c>
      <c r="CE7" s="168">
        <v>0</v>
      </c>
      <c r="CF7" s="168">
        <v>0</v>
      </c>
      <c r="CG7" s="168">
        <v>0</v>
      </c>
      <c r="CH7" s="168">
        <v>0</v>
      </c>
      <c r="CI7" s="168">
        <v>0</v>
      </c>
      <c r="CJ7" s="168">
        <v>0</v>
      </c>
      <c r="CK7" s="168">
        <v>0</v>
      </c>
      <c r="CL7" s="168">
        <v>0</v>
      </c>
      <c r="CM7" s="168">
        <v>0</v>
      </c>
      <c r="CN7" s="168">
        <v>0</v>
      </c>
      <c r="CO7" s="168">
        <v>0</v>
      </c>
      <c r="CP7" s="168">
        <v>0</v>
      </c>
      <c r="CQ7" s="168">
        <v>0</v>
      </c>
      <c r="CR7" s="168">
        <v>0</v>
      </c>
      <c r="CS7" s="168">
        <v>0</v>
      </c>
      <c r="CT7" s="168">
        <v>0</v>
      </c>
      <c r="CU7" s="168">
        <v>0</v>
      </c>
      <c r="CV7" s="168">
        <v>0</v>
      </c>
      <c r="CW7" s="168">
        <v>0</v>
      </c>
    </row>
    <row r="8" spans="1:101" s="14" customFormat="1" ht="13.15" hidden="1" customHeight="1" x14ac:dyDescent="0.2">
      <c r="A8" s="20"/>
      <c r="B8" s="15"/>
      <c r="C8" s="69" t="s">
        <v>7</v>
      </c>
      <c r="D8" s="149">
        <f>SUM(D3:D7)</f>
        <v>0</v>
      </c>
      <c r="E8" s="95">
        <f>SUMPRODUCT(E3:E7,$D3:$D7)</f>
        <v>0</v>
      </c>
      <c r="F8" s="95">
        <f>SUMPRODUCT(F3:F7,$D3:$D7)</f>
        <v>0</v>
      </c>
      <c r="G8" s="95">
        <f>SUMPRODUCT(G3:G7,$D3:$D7)</f>
        <v>0</v>
      </c>
      <c r="H8" s="138"/>
      <c r="I8" s="138"/>
      <c r="J8" s="278"/>
      <c r="K8" s="149">
        <f t="shared" ref="K8:P8" si="0">SUM(K3:K7)</f>
        <v>187</v>
      </c>
      <c r="L8" s="149">
        <f t="shared" si="0"/>
        <v>189</v>
      </c>
      <c r="M8" s="149">
        <f t="shared" si="0"/>
        <v>186</v>
      </c>
      <c r="N8" s="149">
        <f t="shared" si="0"/>
        <v>180</v>
      </c>
      <c r="O8" s="149">
        <f t="shared" si="0"/>
        <v>184</v>
      </c>
      <c r="P8" s="149">
        <f t="shared" si="0"/>
        <v>179</v>
      </c>
      <c r="Q8" s="149">
        <f t="shared" ref="Q8:V8" si="1">SUM(Q3:Q7)</f>
        <v>178</v>
      </c>
      <c r="R8" s="149">
        <f t="shared" si="1"/>
        <v>169</v>
      </c>
      <c r="S8" s="149">
        <f t="shared" si="1"/>
        <v>166</v>
      </c>
      <c r="T8" s="149">
        <f t="shared" si="1"/>
        <v>163</v>
      </c>
      <c r="U8" s="149">
        <f t="shared" si="1"/>
        <v>161</v>
      </c>
      <c r="V8" s="149">
        <f t="shared" si="1"/>
        <v>159</v>
      </c>
      <c r="W8" s="149">
        <f t="shared" ref="W8:AB8" si="2">SUM(W3:W7)</f>
        <v>158</v>
      </c>
      <c r="X8" s="149">
        <f t="shared" si="2"/>
        <v>157</v>
      </c>
      <c r="Y8" s="149">
        <f t="shared" si="2"/>
        <v>154</v>
      </c>
      <c r="Z8" s="149">
        <f t="shared" si="2"/>
        <v>151</v>
      </c>
      <c r="AA8" s="149">
        <f t="shared" si="2"/>
        <v>153</v>
      </c>
      <c r="AB8" s="149">
        <f t="shared" si="2"/>
        <v>154</v>
      </c>
      <c r="AC8" s="149">
        <f t="shared" ref="AC8:AH8" si="3">SUM(AC3:AC7)</f>
        <v>153</v>
      </c>
      <c r="AD8" s="149">
        <f t="shared" si="3"/>
        <v>152</v>
      </c>
      <c r="AE8" s="149">
        <f t="shared" si="3"/>
        <v>157</v>
      </c>
      <c r="AF8" s="149">
        <f t="shared" si="3"/>
        <v>158</v>
      </c>
      <c r="AG8" s="149">
        <f t="shared" si="3"/>
        <v>159</v>
      </c>
      <c r="AH8" s="149">
        <f t="shared" si="3"/>
        <v>159</v>
      </c>
      <c r="AI8" s="149">
        <f t="shared" ref="AI8:AN8" si="4">SUM(AI3:AI7)</f>
        <v>168</v>
      </c>
      <c r="AJ8" s="149">
        <f t="shared" si="4"/>
        <v>167</v>
      </c>
      <c r="AK8" s="149">
        <f t="shared" si="4"/>
        <v>164</v>
      </c>
      <c r="AL8" s="149">
        <f t="shared" si="4"/>
        <v>171</v>
      </c>
      <c r="AM8" s="149">
        <f t="shared" si="4"/>
        <v>173</v>
      </c>
      <c r="AN8" s="149">
        <f t="shared" si="4"/>
        <v>161</v>
      </c>
      <c r="AO8" s="149">
        <f t="shared" ref="AO8:AT8" si="5">SUM(AO3:AO7)</f>
        <v>165</v>
      </c>
      <c r="AP8" s="149">
        <f t="shared" si="5"/>
        <v>166</v>
      </c>
      <c r="AQ8" s="149">
        <f t="shared" si="5"/>
        <v>162</v>
      </c>
      <c r="AR8" s="149">
        <f t="shared" si="5"/>
        <v>161</v>
      </c>
      <c r="AS8" s="149">
        <f t="shared" si="5"/>
        <v>158</v>
      </c>
      <c r="AT8" s="149">
        <f t="shared" si="5"/>
        <v>159</v>
      </c>
      <c r="AU8" s="149">
        <f t="shared" ref="AU8:AZ8" si="6">SUM(AU3:AU7)</f>
        <v>11</v>
      </c>
      <c r="AV8" s="149">
        <f t="shared" si="6"/>
        <v>9</v>
      </c>
      <c r="AW8" s="149">
        <f t="shared" si="6"/>
        <v>9</v>
      </c>
      <c r="AX8" s="149">
        <f t="shared" si="6"/>
        <v>9</v>
      </c>
      <c r="AY8" s="149">
        <f t="shared" si="6"/>
        <v>9</v>
      </c>
      <c r="AZ8" s="149">
        <f t="shared" si="6"/>
        <v>8</v>
      </c>
      <c r="BA8" s="149">
        <f t="shared" ref="BA8:BF8" si="7">SUM(BA3:BA7)</f>
        <v>9</v>
      </c>
      <c r="BB8" s="149">
        <f t="shared" si="7"/>
        <v>9</v>
      </c>
      <c r="BC8" s="149">
        <f t="shared" si="7"/>
        <v>9</v>
      </c>
      <c r="BD8" s="149">
        <f t="shared" si="7"/>
        <v>8</v>
      </c>
      <c r="BE8" s="149">
        <f t="shared" si="7"/>
        <v>8</v>
      </c>
      <c r="BF8" s="149">
        <f t="shared" si="7"/>
        <v>8</v>
      </c>
      <c r="BG8" s="149">
        <f t="shared" ref="BG8:BL8" si="8">SUM(BG3:BG7)</f>
        <v>8</v>
      </c>
      <c r="BH8" s="149">
        <f t="shared" si="8"/>
        <v>8</v>
      </c>
      <c r="BI8" s="149">
        <f t="shared" si="8"/>
        <v>8</v>
      </c>
      <c r="BJ8" s="149">
        <f t="shared" si="8"/>
        <v>10</v>
      </c>
      <c r="BK8" s="149">
        <f t="shared" si="8"/>
        <v>10</v>
      </c>
      <c r="BL8" s="149">
        <f t="shared" si="8"/>
        <v>9</v>
      </c>
      <c r="BM8" s="149">
        <f t="shared" ref="BM8:BR8" si="9">SUM(BM3:BM7)</f>
        <v>9</v>
      </c>
      <c r="BN8" s="149">
        <f t="shared" si="9"/>
        <v>9</v>
      </c>
      <c r="BO8" s="149">
        <f t="shared" si="9"/>
        <v>9</v>
      </c>
      <c r="BP8" s="149">
        <f t="shared" si="9"/>
        <v>9</v>
      </c>
      <c r="BQ8" s="149">
        <f t="shared" si="9"/>
        <v>9</v>
      </c>
      <c r="BR8" s="310">
        <f t="shared" si="9"/>
        <v>9</v>
      </c>
      <c r="BS8" s="149">
        <f t="shared" ref="BS8:BX8" si="10">SUM(BS3:BS7)</f>
        <v>0</v>
      </c>
      <c r="BT8" s="149">
        <f t="shared" si="10"/>
        <v>0</v>
      </c>
      <c r="BU8" s="310">
        <f t="shared" si="10"/>
        <v>0</v>
      </c>
      <c r="BV8" s="149">
        <f t="shared" si="10"/>
        <v>0</v>
      </c>
      <c r="BW8" s="149">
        <f t="shared" si="10"/>
        <v>0</v>
      </c>
      <c r="BX8" s="149">
        <f t="shared" si="10"/>
        <v>0</v>
      </c>
      <c r="BY8" s="149">
        <f t="shared" ref="BY8:CD8" si="11">SUM(BY3:BY7)</f>
        <v>0</v>
      </c>
      <c r="BZ8" s="149">
        <f t="shared" si="11"/>
        <v>0</v>
      </c>
      <c r="CA8" s="149">
        <f t="shared" si="11"/>
        <v>0</v>
      </c>
      <c r="CB8" s="149">
        <f t="shared" si="11"/>
        <v>0</v>
      </c>
      <c r="CC8" s="149">
        <f t="shared" si="11"/>
        <v>0</v>
      </c>
      <c r="CD8" s="149">
        <f t="shared" si="11"/>
        <v>0</v>
      </c>
      <c r="CE8" s="149">
        <f t="shared" ref="CE8:CJ8" si="12">SUM(CE3:CE7)</f>
        <v>0</v>
      </c>
      <c r="CF8" s="149">
        <f t="shared" si="12"/>
        <v>0</v>
      </c>
      <c r="CG8" s="149">
        <f t="shared" si="12"/>
        <v>0</v>
      </c>
      <c r="CH8" s="149">
        <f t="shared" si="12"/>
        <v>0</v>
      </c>
      <c r="CI8" s="149">
        <f t="shared" si="12"/>
        <v>0</v>
      </c>
      <c r="CJ8" s="149">
        <f t="shared" si="12"/>
        <v>0</v>
      </c>
      <c r="CK8" s="149">
        <f t="shared" ref="CK8:CP8" si="13">SUM(CK3:CK7)</f>
        <v>0</v>
      </c>
      <c r="CL8" s="149">
        <f t="shared" si="13"/>
        <v>0</v>
      </c>
      <c r="CM8" s="149">
        <f t="shared" si="13"/>
        <v>0</v>
      </c>
      <c r="CN8" s="149">
        <f t="shared" si="13"/>
        <v>0</v>
      </c>
      <c r="CO8" s="149">
        <f t="shared" si="13"/>
        <v>0</v>
      </c>
      <c r="CP8" s="149">
        <f t="shared" si="13"/>
        <v>0</v>
      </c>
      <c r="CQ8" s="149">
        <f>SUM(CQ3:CQ7)</f>
        <v>0</v>
      </c>
      <c r="CR8" s="149">
        <v>0</v>
      </c>
      <c r="CS8" s="149">
        <f>SUM(CS3:CS7)</f>
        <v>0</v>
      </c>
      <c r="CT8" s="149">
        <f>SUM(CT3:CT7)</f>
        <v>0</v>
      </c>
      <c r="CU8" s="149">
        <f>SUM(CU3:CU7)</f>
        <v>0</v>
      </c>
      <c r="CV8" s="149">
        <f>SUM(CV3:CV7)</f>
        <v>0</v>
      </c>
      <c r="CW8" s="149">
        <f>SUM(CW3:CW7)</f>
        <v>0</v>
      </c>
    </row>
    <row r="9" spans="1:101" s="14" customFormat="1" ht="13.15" customHeight="1" x14ac:dyDescent="0.25">
      <c r="A9" s="20"/>
      <c r="B9" s="15"/>
      <c r="C9" s="12"/>
      <c r="D9" s="16"/>
      <c r="E9" s="21"/>
      <c r="F9" s="21"/>
      <c r="G9" s="21"/>
      <c r="H9" s="135"/>
      <c r="I9" s="135"/>
      <c r="J9" s="278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</row>
    <row r="10" spans="1:101" s="14" customFormat="1" ht="13.15" customHeight="1" x14ac:dyDescent="0.2">
      <c r="A10" s="64" t="s">
        <v>168</v>
      </c>
      <c r="B10" s="65" t="str">
        <f>B3</f>
        <v>1/1/25 - 12/31/25</v>
      </c>
      <c r="C10" s="66" t="s">
        <v>11</v>
      </c>
      <c r="D10" s="167">
        <v>11</v>
      </c>
      <c r="E10" s="150">
        <v>710.18</v>
      </c>
      <c r="F10" s="152">
        <f>+E10-G10</f>
        <v>710.18</v>
      </c>
      <c r="G10" s="152">
        <v>0</v>
      </c>
      <c r="H10" s="27" t="e">
        <f>+"Total:"&amp;TEXT(E10/I10-1,"0.00%")&amp;"/ EE:"&amp;TEXT(G10/J10-1,"0.00%")</f>
        <v>#DIV/0!</v>
      </c>
      <c r="I10" s="27">
        <f>+'[2]Lower Bucks'!E10</f>
        <v>596.85</v>
      </c>
      <c r="J10" s="278">
        <f>+'[2]Lower Bucks'!G10</f>
        <v>0</v>
      </c>
      <c r="K10" s="167">
        <v>162</v>
      </c>
      <c r="L10" s="167">
        <v>158</v>
      </c>
      <c r="M10" s="167">
        <v>156</v>
      </c>
      <c r="N10" s="167">
        <v>146</v>
      </c>
      <c r="O10" s="167">
        <v>138</v>
      </c>
      <c r="P10" s="167">
        <v>139</v>
      </c>
      <c r="Q10" s="167">
        <v>141</v>
      </c>
      <c r="R10" s="167">
        <v>133</v>
      </c>
      <c r="S10" s="167">
        <v>134</v>
      </c>
      <c r="T10" s="167">
        <v>137</v>
      </c>
      <c r="U10" s="167">
        <v>137</v>
      </c>
      <c r="V10" s="167">
        <v>130</v>
      </c>
      <c r="W10" s="167">
        <v>150</v>
      </c>
      <c r="X10" s="167">
        <v>148</v>
      </c>
      <c r="Y10" s="167">
        <v>147</v>
      </c>
      <c r="Z10" s="167">
        <v>150</v>
      </c>
      <c r="AA10" s="167">
        <v>148</v>
      </c>
      <c r="AB10" s="167">
        <v>144</v>
      </c>
      <c r="AC10" s="167">
        <v>144</v>
      </c>
      <c r="AD10" s="167">
        <v>140</v>
      </c>
      <c r="AE10" s="167">
        <v>140</v>
      </c>
      <c r="AF10" s="167">
        <v>143</v>
      </c>
      <c r="AG10" s="167">
        <v>145</v>
      </c>
      <c r="AH10" s="167">
        <v>147</v>
      </c>
      <c r="AI10" s="167">
        <v>142</v>
      </c>
      <c r="AJ10" s="167">
        <v>141</v>
      </c>
      <c r="AK10" s="167">
        <v>137</v>
      </c>
      <c r="AL10" s="167">
        <v>139</v>
      </c>
      <c r="AM10" s="167">
        <v>143</v>
      </c>
      <c r="AN10" s="167">
        <v>137</v>
      </c>
      <c r="AO10" s="167">
        <v>140</v>
      </c>
      <c r="AP10" s="167">
        <v>141</v>
      </c>
      <c r="AQ10" s="167">
        <v>145</v>
      </c>
      <c r="AR10" s="167">
        <v>146</v>
      </c>
      <c r="AS10" s="167">
        <v>150</v>
      </c>
      <c r="AT10" s="167">
        <v>151</v>
      </c>
      <c r="AU10" s="167">
        <v>19</v>
      </c>
      <c r="AV10" s="167">
        <v>15</v>
      </c>
      <c r="AW10" s="167">
        <v>14</v>
      </c>
      <c r="AX10" s="167">
        <v>14</v>
      </c>
      <c r="AY10" s="167">
        <v>13</v>
      </c>
      <c r="AZ10" s="167">
        <v>12</v>
      </c>
      <c r="BA10" s="167">
        <v>12</v>
      </c>
      <c r="BB10" s="167">
        <v>12</v>
      </c>
      <c r="BC10" s="167">
        <v>15</v>
      </c>
      <c r="BD10" s="167">
        <v>16</v>
      </c>
      <c r="BE10" s="167">
        <v>15</v>
      </c>
      <c r="BF10" s="167">
        <v>14</v>
      </c>
      <c r="BG10" s="167">
        <v>12</v>
      </c>
      <c r="BH10" s="167">
        <v>11</v>
      </c>
      <c r="BI10" s="167">
        <v>10</v>
      </c>
      <c r="BJ10" s="167">
        <v>10</v>
      </c>
      <c r="BK10" s="167">
        <v>10</v>
      </c>
      <c r="BL10" s="167">
        <v>10</v>
      </c>
      <c r="BM10" s="167">
        <v>9</v>
      </c>
      <c r="BN10" s="167">
        <v>10</v>
      </c>
      <c r="BO10" s="167">
        <v>10</v>
      </c>
      <c r="BP10" s="167">
        <v>10</v>
      </c>
      <c r="BQ10" s="167">
        <v>10</v>
      </c>
      <c r="BR10" s="242">
        <v>11</v>
      </c>
      <c r="BS10" s="167">
        <v>15</v>
      </c>
      <c r="BT10" s="167">
        <v>17</v>
      </c>
      <c r="BU10" s="242">
        <v>17</v>
      </c>
      <c r="BV10" s="167">
        <v>17</v>
      </c>
      <c r="BW10" s="167">
        <v>13</v>
      </c>
      <c r="BX10" s="167">
        <v>14</v>
      </c>
      <c r="BY10" s="167">
        <v>12</v>
      </c>
      <c r="BZ10" s="167">
        <v>12</v>
      </c>
      <c r="CA10" s="167">
        <v>11</v>
      </c>
      <c r="CB10" s="167">
        <v>12</v>
      </c>
      <c r="CC10" s="167">
        <v>12</v>
      </c>
      <c r="CD10" s="167">
        <v>12</v>
      </c>
      <c r="CE10" s="167">
        <v>13</v>
      </c>
      <c r="CF10" s="167">
        <v>13</v>
      </c>
      <c r="CG10" s="167">
        <v>13</v>
      </c>
      <c r="CH10" s="167">
        <v>13</v>
      </c>
      <c r="CI10" s="167">
        <v>12</v>
      </c>
      <c r="CJ10" s="167">
        <v>13</v>
      </c>
      <c r="CK10" s="167">
        <v>12</v>
      </c>
      <c r="CL10" s="167">
        <v>12</v>
      </c>
      <c r="CM10" s="167">
        <v>12</v>
      </c>
      <c r="CN10" s="167">
        <v>12</v>
      </c>
      <c r="CO10" s="167">
        <v>12</v>
      </c>
      <c r="CP10" s="167">
        <v>12</v>
      </c>
      <c r="CQ10" s="167">
        <v>14</v>
      </c>
      <c r="CR10" s="167">
        <v>13</v>
      </c>
      <c r="CS10" s="167">
        <v>12</v>
      </c>
      <c r="CT10" s="167">
        <v>13</v>
      </c>
      <c r="CU10" s="167">
        <v>13</v>
      </c>
      <c r="CV10" s="167">
        <v>12</v>
      </c>
      <c r="CW10" s="167">
        <v>11</v>
      </c>
    </row>
    <row r="11" spans="1:101" s="14" customFormat="1" ht="13.15" customHeight="1" x14ac:dyDescent="0.2">
      <c r="A11" s="129" t="s">
        <v>80</v>
      </c>
      <c r="B11" s="15"/>
      <c r="C11" s="66" t="s">
        <v>18</v>
      </c>
      <c r="D11" s="167">
        <v>3</v>
      </c>
      <c r="E11" s="150">
        <v>1565.99</v>
      </c>
      <c r="F11" s="152">
        <f>+E11-G11</f>
        <v>1441.07</v>
      </c>
      <c r="G11" s="152">
        <v>124.92</v>
      </c>
      <c r="H11" s="27" t="str">
        <f>+"Total:"&amp;TEXT(E11/I11-1,"0.00%")&amp;"/ EE:"&amp;TEXT(G11/J11-1,"0.00%")</f>
        <v>Total:18.99%/ EE:0.00%</v>
      </c>
      <c r="I11" s="27">
        <f>+'[2]Lower Bucks'!E11</f>
        <v>1316.09</v>
      </c>
      <c r="J11" s="278">
        <f>+'[2]Lower Bucks'!G11</f>
        <v>124.92</v>
      </c>
      <c r="K11" s="167">
        <v>39</v>
      </c>
      <c r="L11" s="167">
        <v>41</v>
      </c>
      <c r="M11" s="167">
        <v>40</v>
      </c>
      <c r="N11" s="167">
        <v>36</v>
      </c>
      <c r="O11" s="167">
        <v>34</v>
      </c>
      <c r="P11" s="167">
        <v>31</v>
      </c>
      <c r="Q11" s="167">
        <v>29</v>
      </c>
      <c r="R11" s="167">
        <v>32</v>
      </c>
      <c r="S11" s="167">
        <v>32</v>
      </c>
      <c r="T11" s="167">
        <v>33</v>
      </c>
      <c r="U11" s="167">
        <v>32</v>
      </c>
      <c r="V11" s="167">
        <v>32</v>
      </c>
      <c r="W11" s="167">
        <v>25</v>
      </c>
      <c r="X11" s="167">
        <v>24</v>
      </c>
      <c r="Y11" s="167">
        <v>25</v>
      </c>
      <c r="Z11" s="167">
        <v>24</v>
      </c>
      <c r="AA11" s="167">
        <v>24</v>
      </c>
      <c r="AB11" s="167">
        <v>24</v>
      </c>
      <c r="AC11" s="167">
        <v>25</v>
      </c>
      <c r="AD11" s="167">
        <v>25</v>
      </c>
      <c r="AE11" s="167">
        <v>27</v>
      </c>
      <c r="AF11" s="167">
        <v>27</v>
      </c>
      <c r="AG11" s="167">
        <v>27</v>
      </c>
      <c r="AH11" s="167">
        <v>27</v>
      </c>
      <c r="AI11" s="167">
        <v>31</v>
      </c>
      <c r="AJ11" s="167">
        <v>29</v>
      </c>
      <c r="AK11" s="167">
        <v>29</v>
      </c>
      <c r="AL11" s="167">
        <v>27</v>
      </c>
      <c r="AM11" s="167">
        <v>26</v>
      </c>
      <c r="AN11" s="167">
        <v>26</v>
      </c>
      <c r="AO11" s="167">
        <v>25</v>
      </c>
      <c r="AP11" s="167">
        <v>25</v>
      </c>
      <c r="AQ11" s="167">
        <v>26</v>
      </c>
      <c r="AR11" s="167">
        <v>26</v>
      </c>
      <c r="AS11" s="167">
        <v>25</v>
      </c>
      <c r="AT11" s="167">
        <v>24</v>
      </c>
      <c r="AU11" s="167">
        <v>2</v>
      </c>
      <c r="AV11" s="167">
        <v>1</v>
      </c>
      <c r="AW11" s="167">
        <v>1</v>
      </c>
      <c r="AX11" s="167">
        <v>1</v>
      </c>
      <c r="AY11" s="167">
        <v>1</v>
      </c>
      <c r="AZ11" s="167">
        <v>1</v>
      </c>
      <c r="BA11" s="167">
        <v>1</v>
      </c>
      <c r="BB11" s="167">
        <v>1</v>
      </c>
      <c r="BC11" s="167">
        <v>2</v>
      </c>
      <c r="BD11" s="167">
        <v>2</v>
      </c>
      <c r="BE11" s="167">
        <v>2</v>
      </c>
      <c r="BF11" s="167">
        <v>2</v>
      </c>
      <c r="BG11" s="167">
        <v>2</v>
      </c>
      <c r="BH11" s="167">
        <v>2</v>
      </c>
      <c r="BI11" s="167">
        <v>2</v>
      </c>
      <c r="BJ11" s="167">
        <v>2</v>
      </c>
      <c r="BK11" s="167">
        <v>2</v>
      </c>
      <c r="BL11" s="167">
        <v>2</v>
      </c>
      <c r="BM11" s="167">
        <v>2</v>
      </c>
      <c r="BN11" s="167">
        <v>2</v>
      </c>
      <c r="BO11" s="167">
        <v>2</v>
      </c>
      <c r="BP11" s="167">
        <v>2</v>
      </c>
      <c r="BQ11" s="167">
        <v>2</v>
      </c>
      <c r="BR11" s="242">
        <v>2</v>
      </c>
      <c r="BS11" s="167">
        <v>4</v>
      </c>
      <c r="BT11" s="167">
        <v>4</v>
      </c>
      <c r="BU11" s="242">
        <v>4</v>
      </c>
      <c r="BV11" s="167">
        <v>4</v>
      </c>
      <c r="BW11" s="167">
        <v>4</v>
      </c>
      <c r="BX11" s="167">
        <v>1</v>
      </c>
      <c r="BY11" s="167">
        <v>5</v>
      </c>
      <c r="BZ11" s="167">
        <v>5</v>
      </c>
      <c r="CA11" s="167">
        <v>5</v>
      </c>
      <c r="CB11" s="167">
        <v>5</v>
      </c>
      <c r="CC11" s="167">
        <v>5</v>
      </c>
      <c r="CD11" s="167">
        <v>5</v>
      </c>
      <c r="CE11" s="167">
        <v>5</v>
      </c>
      <c r="CF11" s="167">
        <v>5</v>
      </c>
      <c r="CG11" s="167">
        <v>4</v>
      </c>
      <c r="CH11" s="167">
        <v>4</v>
      </c>
      <c r="CI11" s="167">
        <v>3</v>
      </c>
      <c r="CJ11" s="167">
        <v>3</v>
      </c>
      <c r="CK11" s="167">
        <v>3</v>
      </c>
      <c r="CL11" s="167">
        <v>3</v>
      </c>
      <c r="CM11" s="167">
        <v>3</v>
      </c>
      <c r="CN11" s="167">
        <v>4</v>
      </c>
      <c r="CO11" s="167">
        <v>4</v>
      </c>
      <c r="CP11" s="167">
        <v>3</v>
      </c>
      <c r="CQ11" s="167">
        <v>3</v>
      </c>
      <c r="CR11" s="167">
        <v>3</v>
      </c>
      <c r="CS11" s="167">
        <v>3</v>
      </c>
      <c r="CT11" s="167">
        <v>3</v>
      </c>
      <c r="CU11" s="167">
        <v>3</v>
      </c>
      <c r="CV11" s="167">
        <v>3</v>
      </c>
      <c r="CW11" s="167">
        <v>3</v>
      </c>
    </row>
    <row r="12" spans="1:101" s="14" customFormat="1" ht="13.15" customHeight="1" x14ac:dyDescent="0.2">
      <c r="A12" s="22"/>
      <c r="B12" s="15"/>
      <c r="C12" s="66" t="s">
        <v>19</v>
      </c>
      <c r="D12" s="167">
        <v>1</v>
      </c>
      <c r="E12" s="152">
        <v>1409.38</v>
      </c>
      <c r="F12" s="152">
        <f>+E12-G12</f>
        <v>1307.17</v>
      </c>
      <c r="G12" s="152">
        <v>102.21</v>
      </c>
      <c r="H12" s="27" t="str">
        <f>+"Total:"&amp;TEXT(E12/I12-1,"0.00%")&amp;"/ EE:"&amp;TEXT(G12/J12-1,"0.00%")</f>
        <v>Total:18.99%/ EE:0.00%</v>
      </c>
      <c r="I12" s="27">
        <f>+'[2]Lower Bucks'!E12</f>
        <v>1184.47</v>
      </c>
      <c r="J12" s="278">
        <f>+'[2]Lower Bucks'!G12</f>
        <v>102.21</v>
      </c>
      <c r="K12" s="167">
        <v>45</v>
      </c>
      <c r="L12" s="167">
        <v>45</v>
      </c>
      <c r="M12" s="167">
        <v>45</v>
      </c>
      <c r="N12" s="167">
        <v>43</v>
      </c>
      <c r="O12" s="167">
        <v>38</v>
      </c>
      <c r="P12" s="167">
        <v>40</v>
      </c>
      <c r="Q12" s="167">
        <v>38</v>
      </c>
      <c r="R12" s="167">
        <v>36</v>
      </c>
      <c r="S12" s="167">
        <v>34</v>
      </c>
      <c r="T12" s="167">
        <v>35</v>
      </c>
      <c r="U12" s="167">
        <v>33</v>
      </c>
      <c r="V12" s="167">
        <v>31</v>
      </c>
      <c r="W12" s="167">
        <v>26</v>
      </c>
      <c r="X12" s="167">
        <v>26</v>
      </c>
      <c r="Y12" s="167">
        <v>25</v>
      </c>
      <c r="Z12" s="167">
        <v>28</v>
      </c>
      <c r="AA12" s="167">
        <v>28</v>
      </c>
      <c r="AB12" s="167">
        <v>24</v>
      </c>
      <c r="AC12" s="167">
        <v>26</v>
      </c>
      <c r="AD12" s="167">
        <v>25</v>
      </c>
      <c r="AE12" s="167">
        <v>27</v>
      </c>
      <c r="AF12" s="167">
        <v>28</v>
      </c>
      <c r="AG12" s="167">
        <v>30</v>
      </c>
      <c r="AH12" s="167">
        <v>30</v>
      </c>
      <c r="AI12" s="167">
        <v>28</v>
      </c>
      <c r="AJ12" s="167">
        <v>27</v>
      </c>
      <c r="AK12" s="167">
        <v>27</v>
      </c>
      <c r="AL12" s="167">
        <v>26</v>
      </c>
      <c r="AM12" s="167">
        <v>26</v>
      </c>
      <c r="AN12" s="167">
        <v>25</v>
      </c>
      <c r="AO12" s="167">
        <v>25</v>
      </c>
      <c r="AP12" s="167">
        <v>28</v>
      </c>
      <c r="AQ12" s="167">
        <v>25</v>
      </c>
      <c r="AR12" s="167">
        <v>24</v>
      </c>
      <c r="AS12" s="167">
        <v>23</v>
      </c>
      <c r="AT12" s="167">
        <v>22</v>
      </c>
      <c r="AU12" s="167">
        <v>1</v>
      </c>
      <c r="AV12" s="167">
        <v>1</v>
      </c>
      <c r="AW12" s="167">
        <v>1</v>
      </c>
      <c r="AX12" s="167">
        <v>1</v>
      </c>
      <c r="AY12" s="167">
        <v>2</v>
      </c>
      <c r="AZ12" s="167">
        <v>2</v>
      </c>
      <c r="BA12" s="167">
        <v>2</v>
      </c>
      <c r="BB12" s="167">
        <v>2</v>
      </c>
      <c r="BC12" s="167">
        <v>2</v>
      </c>
      <c r="BD12" s="167">
        <v>2</v>
      </c>
      <c r="BE12" s="167">
        <v>2</v>
      </c>
      <c r="BF12" s="167">
        <v>2</v>
      </c>
      <c r="BG12" s="167">
        <v>2</v>
      </c>
      <c r="BH12" s="167">
        <v>2</v>
      </c>
      <c r="BI12" s="167">
        <v>2</v>
      </c>
      <c r="BJ12" s="167">
        <v>2</v>
      </c>
      <c r="BK12" s="167">
        <v>2</v>
      </c>
      <c r="BL12" s="167">
        <v>2</v>
      </c>
      <c r="BM12" s="167">
        <v>2</v>
      </c>
      <c r="BN12" s="167">
        <v>2</v>
      </c>
      <c r="BO12" s="167">
        <v>2</v>
      </c>
      <c r="BP12" s="167">
        <v>2</v>
      </c>
      <c r="BQ12" s="167">
        <v>1</v>
      </c>
      <c r="BR12" s="242">
        <v>1</v>
      </c>
      <c r="BS12" s="167">
        <v>1</v>
      </c>
      <c r="BT12" s="167">
        <v>2</v>
      </c>
      <c r="BU12" s="242">
        <v>2</v>
      </c>
      <c r="BV12" s="167">
        <v>2</v>
      </c>
      <c r="BW12" s="167">
        <v>1</v>
      </c>
      <c r="BX12" s="167">
        <v>6</v>
      </c>
      <c r="BY12" s="167">
        <v>1</v>
      </c>
      <c r="BZ12" s="167">
        <v>2</v>
      </c>
      <c r="CA12" s="167">
        <v>2</v>
      </c>
      <c r="CB12" s="167">
        <v>2</v>
      </c>
      <c r="CC12" s="167">
        <v>2</v>
      </c>
      <c r="CD12" s="167">
        <v>2</v>
      </c>
      <c r="CE12" s="167">
        <v>1</v>
      </c>
      <c r="CF12" s="167">
        <v>1</v>
      </c>
      <c r="CG12" s="167">
        <v>1</v>
      </c>
      <c r="CH12" s="167">
        <v>1</v>
      </c>
      <c r="CI12" s="167">
        <v>1</v>
      </c>
      <c r="CJ12" s="167">
        <v>1</v>
      </c>
      <c r="CK12" s="167">
        <v>1</v>
      </c>
      <c r="CL12" s="167">
        <v>1</v>
      </c>
      <c r="CM12" s="167">
        <v>1</v>
      </c>
      <c r="CN12" s="167">
        <v>1</v>
      </c>
      <c r="CO12" s="167">
        <v>1</v>
      </c>
      <c r="CP12" s="167">
        <v>1</v>
      </c>
      <c r="CQ12" s="167">
        <v>1</v>
      </c>
      <c r="CR12" s="167">
        <v>1</v>
      </c>
      <c r="CS12" s="167">
        <v>1</v>
      </c>
      <c r="CT12" s="167">
        <v>1</v>
      </c>
      <c r="CU12" s="167">
        <v>1</v>
      </c>
      <c r="CV12" s="167">
        <v>1</v>
      </c>
      <c r="CW12" s="167">
        <v>1</v>
      </c>
    </row>
    <row r="13" spans="1:101" s="14" customFormat="1" ht="13.15" customHeight="1" x14ac:dyDescent="0.2">
      <c r="A13" s="22"/>
      <c r="B13" s="15"/>
      <c r="C13" s="66" t="s">
        <v>12</v>
      </c>
      <c r="D13" s="168">
        <v>1</v>
      </c>
      <c r="E13" s="151">
        <v>2349</v>
      </c>
      <c r="F13" s="153">
        <f>+E13-G13</f>
        <v>2093.48</v>
      </c>
      <c r="G13" s="153">
        <v>255.52</v>
      </c>
      <c r="H13" s="134" t="str">
        <f>+"Total:"&amp;TEXT(E13/I13-1,"0.00%")&amp;"/ EE:"&amp;TEXT(G13/J13-1,"0.00%")</f>
        <v>Total:18.99%/ EE:0.00%</v>
      </c>
      <c r="I13" s="134">
        <f>+'[2]Lower Bucks'!E13</f>
        <v>1974.15</v>
      </c>
      <c r="J13" s="278">
        <f>+'[2]Lower Bucks'!G13</f>
        <v>255.52</v>
      </c>
      <c r="K13" s="168">
        <v>34</v>
      </c>
      <c r="L13" s="168">
        <v>35</v>
      </c>
      <c r="M13" s="168">
        <v>33</v>
      </c>
      <c r="N13" s="168">
        <v>30</v>
      </c>
      <c r="O13" s="168">
        <v>28</v>
      </c>
      <c r="P13" s="168">
        <v>26</v>
      </c>
      <c r="Q13" s="168">
        <v>25</v>
      </c>
      <c r="R13" s="168">
        <v>21</v>
      </c>
      <c r="S13" s="168">
        <v>20</v>
      </c>
      <c r="T13" s="168">
        <v>18</v>
      </c>
      <c r="U13" s="168">
        <v>19</v>
      </c>
      <c r="V13" s="168">
        <v>19</v>
      </c>
      <c r="W13" s="168">
        <v>15</v>
      </c>
      <c r="X13" s="168">
        <v>15</v>
      </c>
      <c r="Y13" s="168">
        <v>15</v>
      </c>
      <c r="Z13" s="168">
        <v>15</v>
      </c>
      <c r="AA13" s="168">
        <v>15</v>
      </c>
      <c r="AB13" s="168">
        <v>14</v>
      </c>
      <c r="AC13" s="168">
        <v>14</v>
      </c>
      <c r="AD13" s="168">
        <v>14</v>
      </c>
      <c r="AE13" s="168">
        <v>16</v>
      </c>
      <c r="AF13" s="168">
        <v>16</v>
      </c>
      <c r="AG13" s="168">
        <v>18</v>
      </c>
      <c r="AH13" s="168">
        <v>18</v>
      </c>
      <c r="AI13" s="168">
        <v>16</v>
      </c>
      <c r="AJ13" s="168">
        <v>18</v>
      </c>
      <c r="AK13" s="168">
        <v>18</v>
      </c>
      <c r="AL13" s="168">
        <v>17</v>
      </c>
      <c r="AM13" s="168">
        <v>16</v>
      </c>
      <c r="AN13" s="168">
        <v>17</v>
      </c>
      <c r="AO13" s="168">
        <v>17</v>
      </c>
      <c r="AP13" s="168">
        <v>17</v>
      </c>
      <c r="AQ13" s="168">
        <v>18</v>
      </c>
      <c r="AR13" s="168">
        <v>19</v>
      </c>
      <c r="AS13" s="168">
        <v>17</v>
      </c>
      <c r="AT13" s="168">
        <v>18</v>
      </c>
      <c r="AU13" s="168">
        <v>0</v>
      </c>
      <c r="AV13" s="168">
        <v>0</v>
      </c>
      <c r="AW13" s="168">
        <v>0</v>
      </c>
      <c r="AX13" s="168">
        <v>0</v>
      </c>
      <c r="AY13" s="168">
        <v>0</v>
      </c>
      <c r="AZ13" s="168">
        <v>0</v>
      </c>
      <c r="BA13" s="168">
        <v>0</v>
      </c>
      <c r="BB13" s="168">
        <v>0</v>
      </c>
      <c r="BC13" s="168">
        <v>0</v>
      </c>
      <c r="BD13" s="168">
        <v>0</v>
      </c>
      <c r="BE13" s="168">
        <v>0</v>
      </c>
      <c r="BF13" s="168">
        <v>0</v>
      </c>
      <c r="BG13" s="168">
        <v>1</v>
      </c>
      <c r="BH13" s="168">
        <v>1</v>
      </c>
      <c r="BI13" s="168">
        <v>2</v>
      </c>
      <c r="BJ13" s="168">
        <v>1</v>
      </c>
      <c r="BK13" s="168">
        <v>1</v>
      </c>
      <c r="BL13" s="168">
        <v>1</v>
      </c>
      <c r="BM13" s="168">
        <v>0</v>
      </c>
      <c r="BN13" s="168">
        <v>0</v>
      </c>
      <c r="BO13" s="168">
        <v>0</v>
      </c>
      <c r="BP13" s="168">
        <v>0</v>
      </c>
      <c r="BQ13" s="168">
        <v>0</v>
      </c>
      <c r="BR13" s="243">
        <v>0</v>
      </c>
      <c r="BS13" s="168">
        <v>1</v>
      </c>
      <c r="BT13" s="168">
        <v>1</v>
      </c>
      <c r="BU13" s="243">
        <v>1</v>
      </c>
      <c r="BV13" s="168">
        <v>1</v>
      </c>
      <c r="BW13" s="168">
        <v>1</v>
      </c>
      <c r="BX13" s="168">
        <v>2</v>
      </c>
      <c r="BY13" s="168">
        <v>1</v>
      </c>
      <c r="BZ13" s="168">
        <v>1</v>
      </c>
      <c r="CA13" s="168">
        <v>1</v>
      </c>
      <c r="CB13" s="168">
        <v>1</v>
      </c>
      <c r="CC13" s="168">
        <v>1</v>
      </c>
      <c r="CD13" s="168">
        <v>1</v>
      </c>
      <c r="CE13" s="168">
        <v>1</v>
      </c>
      <c r="CF13" s="168">
        <v>1</v>
      </c>
      <c r="CG13" s="168">
        <v>1</v>
      </c>
      <c r="CH13" s="168">
        <v>1</v>
      </c>
      <c r="CI13" s="168">
        <v>1</v>
      </c>
      <c r="CJ13" s="168">
        <v>1</v>
      </c>
      <c r="CK13" s="168">
        <v>1</v>
      </c>
      <c r="CL13" s="168">
        <v>1</v>
      </c>
      <c r="CM13" s="168">
        <v>1</v>
      </c>
      <c r="CN13" s="168">
        <v>1</v>
      </c>
      <c r="CO13" s="168">
        <v>1</v>
      </c>
      <c r="CP13" s="168">
        <v>1</v>
      </c>
      <c r="CQ13" s="168">
        <v>1</v>
      </c>
      <c r="CR13" s="168">
        <v>1</v>
      </c>
      <c r="CS13" s="168">
        <v>1</v>
      </c>
      <c r="CT13" s="168">
        <v>1</v>
      </c>
      <c r="CU13" s="168">
        <v>1</v>
      </c>
      <c r="CV13" s="168">
        <v>1</v>
      </c>
      <c r="CW13" s="168">
        <v>1</v>
      </c>
    </row>
    <row r="14" spans="1:101" s="14" customFormat="1" ht="13.15" customHeight="1" x14ac:dyDescent="0.2">
      <c r="A14" s="20"/>
      <c r="B14" s="15"/>
      <c r="C14" s="69" t="s">
        <v>7</v>
      </c>
      <c r="D14" s="149">
        <f>SUM(D10:D13)</f>
        <v>16</v>
      </c>
      <c r="E14" s="70">
        <f>SUMPRODUCT(E10:E13,$D10:$D13)</f>
        <v>16268.330000000002</v>
      </c>
      <c r="F14" s="70">
        <f>SUMPRODUCT(F10:F13,$D10:$D13)</f>
        <v>15535.839999999998</v>
      </c>
      <c r="G14" s="70">
        <f>SUMPRODUCT(G10:G13,$D10:$D13)</f>
        <v>732.49</v>
      </c>
      <c r="H14" s="34"/>
      <c r="I14" s="34"/>
      <c r="J14" s="278"/>
      <c r="K14" s="149">
        <f t="shared" ref="K14:AN14" si="14">SUM(K10:K13)</f>
        <v>280</v>
      </c>
      <c r="L14" s="149">
        <f t="shared" si="14"/>
        <v>279</v>
      </c>
      <c r="M14" s="149">
        <f t="shared" si="14"/>
        <v>274</v>
      </c>
      <c r="N14" s="149">
        <f t="shared" si="14"/>
        <v>255</v>
      </c>
      <c r="O14" s="149">
        <f t="shared" si="14"/>
        <v>238</v>
      </c>
      <c r="P14" s="149">
        <f t="shared" si="14"/>
        <v>236</v>
      </c>
      <c r="Q14" s="149">
        <f t="shared" si="14"/>
        <v>233</v>
      </c>
      <c r="R14" s="149">
        <f t="shared" si="14"/>
        <v>222</v>
      </c>
      <c r="S14" s="149">
        <f t="shared" si="14"/>
        <v>220</v>
      </c>
      <c r="T14" s="149">
        <f t="shared" si="14"/>
        <v>223</v>
      </c>
      <c r="U14" s="149">
        <f t="shared" si="14"/>
        <v>221</v>
      </c>
      <c r="V14" s="149">
        <f t="shared" si="14"/>
        <v>212</v>
      </c>
      <c r="W14" s="149">
        <f t="shared" si="14"/>
        <v>216</v>
      </c>
      <c r="X14" s="149">
        <f t="shared" si="14"/>
        <v>213</v>
      </c>
      <c r="Y14" s="149">
        <f t="shared" si="14"/>
        <v>212</v>
      </c>
      <c r="Z14" s="149">
        <f t="shared" si="14"/>
        <v>217</v>
      </c>
      <c r="AA14" s="149">
        <f t="shared" si="14"/>
        <v>215</v>
      </c>
      <c r="AB14" s="149">
        <f t="shared" si="14"/>
        <v>206</v>
      </c>
      <c r="AC14" s="149">
        <f t="shared" si="14"/>
        <v>209</v>
      </c>
      <c r="AD14" s="149">
        <f t="shared" si="14"/>
        <v>204</v>
      </c>
      <c r="AE14" s="149">
        <f t="shared" si="14"/>
        <v>210</v>
      </c>
      <c r="AF14" s="149">
        <f t="shared" si="14"/>
        <v>214</v>
      </c>
      <c r="AG14" s="149">
        <f t="shared" si="14"/>
        <v>220</v>
      </c>
      <c r="AH14" s="149">
        <f t="shared" si="14"/>
        <v>222</v>
      </c>
      <c r="AI14" s="149">
        <f t="shared" si="14"/>
        <v>217</v>
      </c>
      <c r="AJ14" s="149">
        <f t="shared" si="14"/>
        <v>215</v>
      </c>
      <c r="AK14" s="149">
        <f t="shared" si="14"/>
        <v>211</v>
      </c>
      <c r="AL14" s="149">
        <f t="shared" si="14"/>
        <v>209</v>
      </c>
      <c r="AM14" s="149">
        <f t="shared" si="14"/>
        <v>211</v>
      </c>
      <c r="AN14" s="149">
        <f t="shared" si="14"/>
        <v>205</v>
      </c>
      <c r="AO14" s="149">
        <f t="shared" ref="AO14:AT14" si="15">SUM(AO10:AO13)</f>
        <v>207</v>
      </c>
      <c r="AP14" s="149">
        <f t="shared" si="15"/>
        <v>211</v>
      </c>
      <c r="AQ14" s="149">
        <f t="shared" si="15"/>
        <v>214</v>
      </c>
      <c r="AR14" s="149">
        <f t="shared" si="15"/>
        <v>215</v>
      </c>
      <c r="AS14" s="149">
        <f t="shared" si="15"/>
        <v>215</v>
      </c>
      <c r="AT14" s="149">
        <f t="shared" si="15"/>
        <v>215</v>
      </c>
      <c r="AU14" s="149">
        <f t="shared" ref="AU14:AZ14" si="16">SUM(AU10:AU13)</f>
        <v>22</v>
      </c>
      <c r="AV14" s="149">
        <f t="shared" si="16"/>
        <v>17</v>
      </c>
      <c r="AW14" s="149">
        <f t="shared" si="16"/>
        <v>16</v>
      </c>
      <c r="AX14" s="149">
        <f t="shared" si="16"/>
        <v>16</v>
      </c>
      <c r="AY14" s="149">
        <f t="shared" si="16"/>
        <v>16</v>
      </c>
      <c r="AZ14" s="149">
        <f t="shared" si="16"/>
        <v>15</v>
      </c>
      <c r="BA14" s="149">
        <f t="shared" ref="BA14:BF14" si="17">SUM(BA10:BA13)</f>
        <v>15</v>
      </c>
      <c r="BB14" s="149">
        <f t="shared" si="17"/>
        <v>15</v>
      </c>
      <c r="BC14" s="149">
        <f t="shared" si="17"/>
        <v>19</v>
      </c>
      <c r="BD14" s="149">
        <f t="shared" si="17"/>
        <v>20</v>
      </c>
      <c r="BE14" s="149">
        <f t="shared" si="17"/>
        <v>19</v>
      </c>
      <c r="BF14" s="149">
        <f t="shared" si="17"/>
        <v>18</v>
      </c>
      <c r="BG14" s="149">
        <f t="shared" ref="BG14:BL14" si="18">SUM(BG10:BG13)</f>
        <v>17</v>
      </c>
      <c r="BH14" s="149">
        <f t="shared" si="18"/>
        <v>16</v>
      </c>
      <c r="BI14" s="149">
        <f t="shared" si="18"/>
        <v>16</v>
      </c>
      <c r="BJ14" s="149">
        <f t="shared" si="18"/>
        <v>15</v>
      </c>
      <c r="BK14" s="149">
        <f t="shared" si="18"/>
        <v>15</v>
      </c>
      <c r="BL14" s="149">
        <f t="shared" si="18"/>
        <v>15</v>
      </c>
      <c r="BM14" s="149">
        <f t="shared" ref="BM14:BR14" si="19">SUM(BM10:BM13)</f>
        <v>13</v>
      </c>
      <c r="BN14" s="149">
        <f t="shared" si="19"/>
        <v>14</v>
      </c>
      <c r="BO14" s="149">
        <f t="shared" si="19"/>
        <v>14</v>
      </c>
      <c r="BP14" s="149">
        <f t="shared" si="19"/>
        <v>14</v>
      </c>
      <c r="BQ14" s="149">
        <f t="shared" si="19"/>
        <v>13</v>
      </c>
      <c r="BR14" s="310">
        <f t="shared" si="19"/>
        <v>14</v>
      </c>
      <c r="BS14" s="149">
        <f t="shared" ref="BS14:BX14" si="20">SUM(BS10:BS13)</f>
        <v>21</v>
      </c>
      <c r="BT14" s="149">
        <f t="shared" si="20"/>
        <v>24</v>
      </c>
      <c r="BU14" s="310">
        <f t="shared" si="20"/>
        <v>24</v>
      </c>
      <c r="BV14" s="149">
        <f t="shared" si="20"/>
        <v>24</v>
      </c>
      <c r="BW14" s="149">
        <f t="shared" si="20"/>
        <v>19</v>
      </c>
      <c r="BX14" s="149">
        <f t="shared" si="20"/>
        <v>23</v>
      </c>
      <c r="BY14" s="149">
        <f t="shared" ref="BY14:CD14" si="21">SUM(BY10:BY13)</f>
        <v>19</v>
      </c>
      <c r="BZ14" s="149">
        <f t="shared" si="21"/>
        <v>20</v>
      </c>
      <c r="CA14" s="149">
        <f t="shared" si="21"/>
        <v>19</v>
      </c>
      <c r="CB14" s="149">
        <f t="shared" si="21"/>
        <v>20</v>
      </c>
      <c r="CC14" s="149">
        <f t="shared" si="21"/>
        <v>20</v>
      </c>
      <c r="CD14" s="149">
        <f t="shared" si="21"/>
        <v>20</v>
      </c>
      <c r="CE14" s="149">
        <f t="shared" ref="CE14:CJ14" si="22">SUM(CE10:CE13)</f>
        <v>20</v>
      </c>
      <c r="CF14" s="149">
        <f t="shared" si="22"/>
        <v>20</v>
      </c>
      <c r="CG14" s="149">
        <f t="shared" si="22"/>
        <v>19</v>
      </c>
      <c r="CH14" s="149">
        <f t="shared" si="22"/>
        <v>19</v>
      </c>
      <c r="CI14" s="149">
        <f t="shared" si="22"/>
        <v>17</v>
      </c>
      <c r="CJ14" s="149">
        <f t="shared" si="22"/>
        <v>18</v>
      </c>
      <c r="CK14" s="149">
        <f t="shared" ref="CK14:CP14" si="23">SUM(CK10:CK13)</f>
        <v>17</v>
      </c>
      <c r="CL14" s="149">
        <f t="shared" si="23"/>
        <v>17</v>
      </c>
      <c r="CM14" s="149">
        <f t="shared" si="23"/>
        <v>17</v>
      </c>
      <c r="CN14" s="149">
        <f t="shared" si="23"/>
        <v>18</v>
      </c>
      <c r="CO14" s="149">
        <f t="shared" si="23"/>
        <v>18</v>
      </c>
      <c r="CP14" s="149">
        <f t="shared" si="23"/>
        <v>17</v>
      </c>
      <c r="CQ14" s="149">
        <f>SUM(CQ10:CQ13)</f>
        <v>19</v>
      </c>
      <c r="CR14" s="149">
        <v>18</v>
      </c>
      <c r="CS14" s="149">
        <f>SUM(CS10:CS13)</f>
        <v>17</v>
      </c>
      <c r="CT14" s="149">
        <f>SUM(CT10:CT13)</f>
        <v>18</v>
      </c>
      <c r="CU14" s="149">
        <f>SUM(CU10:CU13)</f>
        <v>18</v>
      </c>
      <c r="CV14" s="149">
        <f>SUM(CV10:CV13)</f>
        <v>17</v>
      </c>
      <c r="CW14" s="149">
        <f>SUM(CW10:CW13)</f>
        <v>16</v>
      </c>
    </row>
    <row r="15" spans="1:101" s="14" customFormat="1" ht="13.15" customHeight="1" x14ac:dyDescent="0.25">
      <c r="A15" s="20"/>
      <c r="B15" s="15"/>
      <c r="C15" s="12"/>
      <c r="D15" s="16"/>
      <c r="E15" s="21"/>
      <c r="F15" s="21"/>
      <c r="G15" s="21"/>
      <c r="H15" s="135"/>
      <c r="I15" s="135"/>
      <c r="J15" s="279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</row>
    <row r="16" spans="1:101" s="14" customFormat="1" ht="13.15" customHeight="1" x14ac:dyDescent="0.2">
      <c r="A16" s="64" t="s">
        <v>169</v>
      </c>
      <c r="B16" s="65" t="str">
        <f>B3</f>
        <v>1/1/25 - 12/31/25</v>
      </c>
      <c r="C16" s="66" t="s">
        <v>11</v>
      </c>
      <c r="D16" s="167">
        <v>186</v>
      </c>
      <c r="E16" s="150">
        <v>754.66</v>
      </c>
      <c r="F16" s="152">
        <f>+E16-G16</f>
        <v>754.66</v>
      </c>
      <c r="G16" s="152">
        <v>0</v>
      </c>
      <c r="H16" s="27" t="e">
        <f>+"Total:"&amp;TEXT(E16/I16-1,"0.00%")&amp;"/ EE:"&amp;TEXT(G16/J16-1,"0.00%")</f>
        <v>#DIV/0!</v>
      </c>
      <c r="I16" s="27">
        <f>+'[2]Lower Bucks'!E16</f>
        <v>635.42999999999995</v>
      </c>
      <c r="J16" s="278">
        <f>+'[2]Lower Bucks'!G16</f>
        <v>0</v>
      </c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>
        <v>206</v>
      </c>
      <c r="AV16" s="167">
        <v>208</v>
      </c>
      <c r="AW16" s="167">
        <v>204</v>
      </c>
      <c r="AX16" s="167">
        <v>206</v>
      </c>
      <c r="AY16" s="167">
        <v>209</v>
      </c>
      <c r="AZ16" s="167">
        <v>209</v>
      </c>
      <c r="BA16" s="167">
        <v>211</v>
      </c>
      <c r="BB16" s="167">
        <v>202</v>
      </c>
      <c r="BC16" s="167">
        <v>193</v>
      </c>
      <c r="BD16" s="167">
        <v>195</v>
      </c>
      <c r="BE16" s="167">
        <v>191</v>
      </c>
      <c r="BF16" s="167">
        <v>187</v>
      </c>
      <c r="BG16" s="167">
        <v>196</v>
      </c>
      <c r="BH16" s="167">
        <v>203</v>
      </c>
      <c r="BI16" s="167">
        <v>201</v>
      </c>
      <c r="BJ16" s="167">
        <v>203</v>
      </c>
      <c r="BK16" s="167">
        <v>201</v>
      </c>
      <c r="BL16" s="167">
        <v>195</v>
      </c>
      <c r="BM16" s="167">
        <v>195</v>
      </c>
      <c r="BN16" s="167">
        <v>193</v>
      </c>
      <c r="BO16" s="167">
        <v>185</v>
      </c>
      <c r="BP16" s="167">
        <v>182</v>
      </c>
      <c r="BQ16" s="167">
        <v>181</v>
      </c>
      <c r="BR16" s="242">
        <v>177</v>
      </c>
      <c r="BS16" s="167">
        <v>189</v>
      </c>
      <c r="BT16" s="167">
        <v>189</v>
      </c>
      <c r="BU16" s="242">
        <v>185</v>
      </c>
      <c r="BV16" s="167">
        <v>189</v>
      </c>
      <c r="BW16" s="167">
        <v>182</v>
      </c>
      <c r="BX16" s="167">
        <v>181</v>
      </c>
      <c r="BY16" s="167">
        <v>178</v>
      </c>
      <c r="BZ16" s="167">
        <v>172</v>
      </c>
      <c r="CA16" s="167">
        <v>185</v>
      </c>
      <c r="CB16" s="167">
        <v>185</v>
      </c>
      <c r="CC16" s="167">
        <v>180</v>
      </c>
      <c r="CD16" s="167">
        <v>182</v>
      </c>
      <c r="CE16" s="167">
        <v>188</v>
      </c>
      <c r="CF16" s="167">
        <v>180</v>
      </c>
      <c r="CG16" s="167">
        <v>177</v>
      </c>
      <c r="CH16" s="167">
        <v>177</v>
      </c>
      <c r="CI16" s="167">
        <v>175</v>
      </c>
      <c r="CJ16" s="167">
        <v>178</v>
      </c>
      <c r="CK16" s="167">
        <v>176</v>
      </c>
      <c r="CL16" s="167">
        <v>176</v>
      </c>
      <c r="CM16" s="167">
        <v>178</v>
      </c>
      <c r="CN16" s="167">
        <v>179</v>
      </c>
      <c r="CO16" s="167">
        <v>176</v>
      </c>
      <c r="CP16" s="167">
        <v>175</v>
      </c>
      <c r="CQ16" s="167">
        <v>185</v>
      </c>
      <c r="CR16" s="167">
        <v>185</v>
      </c>
      <c r="CS16" s="167">
        <v>182</v>
      </c>
      <c r="CT16" s="167">
        <v>184</v>
      </c>
      <c r="CU16" s="167">
        <v>188</v>
      </c>
      <c r="CV16" s="167">
        <v>187</v>
      </c>
      <c r="CW16" s="167">
        <v>186</v>
      </c>
    </row>
    <row r="17" spans="1:101" s="14" customFormat="1" ht="13.15" customHeight="1" x14ac:dyDescent="0.2">
      <c r="A17" s="129" t="s">
        <v>74</v>
      </c>
      <c r="B17" s="15"/>
      <c r="C17" s="66" t="s">
        <v>18</v>
      </c>
      <c r="D17" s="167">
        <v>45</v>
      </c>
      <c r="E17" s="150">
        <v>1659.5</v>
      </c>
      <c r="F17" s="152">
        <f>+E17-G17</f>
        <v>1534.58</v>
      </c>
      <c r="G17" s="152">
        <v>124.92</v>
      </c>
      <c r="H17" s="27" t="str">
        <f>+"Total:"&amp;TEXT(E17/I17-1,"0.00%")&amp;"/ EE:"&amp;TEXT(G17/J17-1,"0.00%")</f>
        <v>Total:18.82%/ EE:0.00%</v>
      </c>
      <c r="I17" s="27">
        <f>+'[2]Lower Bucks'!E17</f>
        <v>1396.61</v>
      </c>
      <c r="J17" s="278">
        <f>+'[2]Lower Bucks'!G17</f>
        <v>124.92</v>
      </c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>
        <v>38</v>
      </c>
      <c r="AV17" s="167">
        <v>38</v>
      </c>
      <c r="AW17" s="167">
        <v>41</v>
      </c>
      <c r="AX17" s="167">
        <v>41</v>
      </c>
      <c r="AY17" s="167">
        <v>42</v>
      </c>
      <c r="AZ17" s="167">
        <v>44</v>
      </c>
      <c r="BA17" s="167">
        <v>45</v>
      </c>
      <c r="BB17" s="167">
        <v>46</v>
      </c>
      <c r="BC17" s="167">
        <v>46</v>
      </c>
      <c r="BD17" s="167">
        <v>47</v>
      </c>
      <c r="BE17" s="167">
        <v>48</v>
      </c>
      <c r="BF17" s="167">
        <v>48</v>
      </c>
      <c r="BG17" s="167">
        <v>47</v>
      </c>
      <c r="BH17" s="167">
        <v>48</v>
      </c>
      <c r="BI17" s="167">
        <v>47</v>
      </c>
      <c r="BJ17" s="167">
        <v>48</v>
      </c>
      <c r="BK17" s="167">
        <v>49</v>
      </c>
      <c r="BL17" s="167">
        <v>49</v>
      </c>
      <c r="BM17" s="167">
        <v>44</v>
      </c>
      <c r="BN17" s="167">
        <v>44</v>
      </c>
      <c r="BO17" s="167">
        <v>43</v>
      </c>
      <c r="BP17" s="167">
        <v>44</v>
      </c>
      <c r="BQ17" s="167">
        <v>43</v>
      </c>
      <c r="BR17" s="242">
        <v>43</v>
      </c>
      <c r="BS17" s="167">
        <v>41</v>
      </c>
      <c r="BT17" s="167">
        <v>41</v>
      </c>
      <c r="BU17" s="242">
        <v>43</v>
      </c>
      <c r="BV17" s="167">
        <v>41</v>
      </c>
      <c r="BW17" s="167">
        <v>44</v>
      </c>
      <c r="BX17" s="167">
        <v>45</v>
      </c>
      <c r="BY17" s="167">
        <v>45</v>
      </c>
      <c r="BZ17" s="167">
        <v>40</v>
      </c>
      <c r="CA17" s="167">
        <v>38</v>
      </c>
      <c r="CB17" s="167">
        <v>39</v>
      </c>
      <c r="CC17" s="167">
        <v>39</v>
      </c>
      <c r="CD17" s="167">
        <v>39</v>
      </c>
      <c r="CE17" s="167">
        <v>39</v>
      </c>
      <c r="CF17" s="167">
        <v>38</v>
      </c>
      <c r="CG17" s="167">
        <v>36</v>
      </c>
      <c r="CH17" s="167">
        <v>37</v>
      </c>
      <c r="CI17" s="167">
        <v>36</v>
      </c>
      <c r="CJ17" s="167">
        <v>38</v>
      </c>
      <c r="CK17" s="167">
        <v>37</v>
      </c>
      <c r="CL17" s="167">
        <v>38</v>
      </c>
      <c r="CM17" s="167">
        <v>39</v>
      </c>
      <c r="CN17" s="167">
        <v>40</v>
      </c>
      <c r="CO17" s="167">
        <v>40</v>
      </c>
      <c r="CP17" s="167">
        <v>39</v>
      </c>
      <c r="CQ17" s="167">
        <v>44</v>
      </c>
      <c r="CR17" s="167">
        <v>44</v>
      </c>
      <c r="CS17" s="167">
        <v>43</v>
      </c>
      <c r="CT17" s="167">
        <v>44</v>
      </c>
      <c r="CU17" s="167">
        <v>45</v>
      </c>
      <c r="CV17" s="167">
        <v>46</v>
      </c>
      <c r="CW17" s="167">
        <v>45</v>
      </c>
    </row>
    <row r="18" spans="1:101" s="14" customFormat="1" ht="13.15" customHeight="1" x14ac:dyDescent="0.2">
      <c r="A18" s="22"/>
      <c r="B18" s="15"/>
      <c r="C18" s="66" t="s">
        <v>19</v>
      </c>
      <c r="D18" s="167">
        <v>36</v>
      </c>
      <c r="E18" s="152">
        <v>1495</v>
      </c>
      <c r="F18" s="152">
        <f>+E18-G18</f>
        <v>1392.79</v>
      </c>
      <c r="G18" s="152">
        <v>102.21</v>
      </c>
      <c r="H18" s="27" t="str">
        <f>+"Total:"&amp;TEXT(E18/I18-1,"0.00%")&amp;"/ EE:"&amp;TEXT(G18/J18-1,"0.00%")</f>
        <v>Total:18.80%/ EE:0.00%</v>
      </c>
      <c r="I18" s="27">
        <f>+'[2]Lower Bucks'!E18</f>
        <v>1258.3999999999999</v>
      </c>
      <c r="J18" s="278">
        <f>+'[2]Lower Bucks'!G18</f>
        <v>102.21</v>
      </c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>
        <v>54</v>
      </c>
      <c r="AV18" s="167">
        <v>53</v>
      </c>
      <c r="AW18" s="167">
        <v>54</v>
      </c>
      <c r="AX18" s="167">
        <v>54</v>
      </c>
      <c r="AY18" s="167">
        <v>55</v>
      </c>
      <c r="AZ18" s="167">
        <v>56</v>
      </c>
      <c r="BA18" s="167">
        <v>56</v>
      </c>
      <c r="BB18" s="167">
        <v>56</v>
      </c>
      <c r="BC18" s="167">
        <v>53</v>
      </c>
      <c r="BD18" s="167">
        <f>29+23</f>
        <v>52</v>
      </c>
      <c r="BE18" s="167">
        <v>48</v>
      </c>
      <c r="BF18" s="167">
        <v>45</v>
      </c>
      <c r="BG18" s="167">
        <v>37</v>
      </c>
      <c r="BH18" s="167">
        <v>39</v>
      </c>
      <c r="BI18" s="167">
        <v>38</v>
      </c>
      <c r="BJ18" s="167">
        <v>39</v>
      </c>
      <c r="BK18" s="167">
        <v>39</v>
      </c>
      <c r="BL18" s="167">
        <v>39</v>
      </c>
      <c r="BM18" s="167">
        <v>40</v>
      </c>
      <c r="BN18" s="167">
        <v>42</v>
      </c>
      <c r="BO18" s="167">
        <v>41</v>
      </c>
      <c r="BP18" s="167">
        <v>41</v>
      </c>
      <c r="BQ18" s="167">
        <v>40</v>
      </c>
      <c r="BR18" s="242">
        <v>43</v>
      </c>
      <c r="BS18" s="167">
        <v>39</v>
      </c>
      <c r="BT18" s="167">
        <v>40</v>
      </c>
      <c r="BU18" s="242">
        <v>39</v>
      </c>
      <c r="BV18" s="167">
        <v>41</v>
      </c>
      <c r="BW18" s="167">
        <v>39</v>
      </c>
      <c r="BX18" s="167">
        <v>37</v>
      </c>
      <c r="BY18" s="167">
        <v>36</v>
      </c>
      <c r="BZ18" s="167">
        <v>35</v>
      </c>
      <c r="CA18" s="167">
        <v>36</v>
      </c>
      <c r="CB18" s="167">
        <v>37</v>
      </c>
      <c r="CC18" s="167">
        <v>35</v>
      </c>
      <c r="CD18" s="167">
        <v>35</v>
      </c>
      <c r="CE18" s="167">
        <v>35</v>
      </c>
      <c r="CF18" s="167">
        <v>35</v>
      </c>
      <c r="CG18" s="167">
        <v>34</v>
      </c>
      <c r="CH18" s="167">
        <v>35</v>
      </c>
      <c r="CI18" s="167">
        <v>33</v>
      </c>
      <c r="CJ18" s="167">
        <v>32</v>
      </c>
      <c r="CK18" s="167">
        <v>32</v>
      </c>
      <c r="CL18" s="167">
        <v>31</v>
      </c>
      <c r="CM18" s="167">
        <v>31</v>
      </c>
      <c r="CN18" s="167">
        <v>33</v>
      </c>
      <c r="CO18" s="167">
        <v>32</v>
      </c>
      <c r="CP18" s="167">
        <v>33</v>
      </c>
      <c r="CQ18" s="167">
        <v>38</v>
      </c>
      <c r="CR18" s="167">
        <v>36</v>
      </c>
      <c r="CS18" s="167">
        <v>37</v>
      </c>
      <c r="CT18" s="167">
        <v>37</v>
      </c>
      <c r="CU18" s="167">
        <v>38</v>
      </c>
      <c r="CV18" s="167">
        <v>36</v>
      </c>
      <c r="CW18" s="167">
        <v>36</v>
      </c>
    </row>
    <row r="19" spans="1:101" s="14" customFormat="1" ht="13.15" customHeight="1" x14ac:dyDescent="0.2">
      <c r="A19" s="22"/>
      <c r="B19" s="15"/>
      <c r="C19" s="66" t="s">
        <v>12</v>
      </c>
      <c r="D19" s="168">
        <v>38</v>
      </c>
      <c r="E19" s="151">
        <v>2491.06</v>
      </c>
      <c r="F19" s="153">
        <f>+E19-G19</f>
        <v>2235.54</v>
      </c>
      <c r="G19" s="153">
        <v>255.52</v>
      </c>
      <c r="H19" s="134" t="str">
        <f>+"Total:"&amp;TEXT(E19/I19-1,"0.00%")&amp;"/ EE:"&amp;TEXT(G19/J19-1,"0.00%")</f>
        <v>Total:18.81%/ EE:0.00%</v>
      </c>
      <c r="I19" s="134">
        <f>+'[2]Lower Bucks'!E19</f>
        <v>2096.71</v>
      </c>
      <c r="J19" s="278">
        <f>+'[2]Lower Bucks'!G19</f>
        <v>255.52</v>
      </c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8">
        <v>41</v>
      </c>
      <c r="AV19" s="168">
        <v>43</v>
      </c>
      <c r="AW19" s="168">
        <v>42</v>
      </c>
      <c r="AX19" s="168">
        <v>41</v>
      </c>
      <c r="AY19" s="168">
        <v>41</v>
      </c>
      <c r="AZ19" s="168">
        <v>38</v>
      </c>
      <c r="BA19" s="168">
        <v>40</v>
      </c>
      <c r="BB19" s="168">
        <v>39</v>
      </c>
      <c r="BC19" s="168">
        <v>40</v>
      </c>
      <c r="BD19" s="168">
        <v>40</v>
      </c>
      <c r="BE19" s="168">
        <v>39</v>
      </c>
      <c r="BF19" s="168">
        <v>35</v>
      </c>
      <c r="BG19" s="168">
        <v>35</v>
      </c>
      <c r="BH19" s="168">
        <v>35</v>
      </c>
      <c r="BI19" s="168">
        <v>36</v>
      </c>
      <c r="BJ19" s="168">
        <v>35</v>
      </c>
      <c r="BK19" s="168">
        <v>36</v>
      </c>
      <c r="BL19" s="168">
        <v>37</v>
      </c>
      <c r="BM19" s="168">
        <v>37</v>
      </c>
      <c r="BN19" s="168">
        <v>38</v>
      </c>
      <c r="BO19" s="168">
        <v>36</v>
      </c>
      <c r="BP19" s="168">
        <v>36</v>
      </c>
      <c r="BQ19" s="168">
        <v>37</v>
      </c>
      <c r="BR19" s="243">
        <v>36</v>
      </c>
      <c r="BS19" s="168">
        <v>34</v>
      </c>
      <c r="BT19" s="168">
        <v>35</v>
      </c>
      <c r="BU19" s="243">
        <v>35</v>
      </c>
      <c r="BV19" s="168">
        <v>36</v>
      </c>
      <c r="BW19" s="168">
        <v>34</v>
      </c>
      <c r="BX19" s="168">
        <v>34</v>
      </c>
      <c r="BY19" s="168">
        <v>35</v>
      </c>
      <c r="BZ19" s="168">
        <v>34</v>
      </c>
      <c r="CA19" s="168">
        <v>35</v>
      </c>
      <c r="CB19" s="168">
        <v>35</v>
      </c>
      <c r="CC19" s="168">
        <v>35</v>
      </c>
      <c r="CD19" s="168">
        <v>36</v>
      </c>
      <c r="CE19" s="168">
        <v>36</v>
      </c>
      <c r="CF19" s="168">
        <v>37</v>
      </c>
      <c r="CG19" s="168">
        <v>36</v>
      </c>
      <c r="CH19" s="168">
        <v>35</v>
      </c>
      <c r="CI19" s="168">
        <v>36</v>
      </c>
      <c r="CJ19" s="168">
        <v>37</v>
      </c>
      <c r="CK19" s="168">
        <v>38</v>
      </c>
      <c r="CL19" s="168">
        <v>35</v>
      </c>
      <c r="CM19" s="168">
        <v>35</v>
      </c>
      <c r="CN19" s="168">
        <v>34</v>
      </c>
      <c r="CO19" s="168">
        <v>35</v>
      </c>
      <c r="CP19" s="168">
        <v>36</v>
      </c>
      <c r="CQ19" s="168">
        <v>35</v>
      </c>
      <c r="CR19" s="168">
        <v>35</v>
      </c>
      <c r="CS19" s="168">
        <v>36</v>
      </c>
      <c r="CT19" s="168">
        <v>36</v>
      </c>
      <c r="CU19" s="168">
        <v>37</v>
      </c>
      <c r="CV19" s="168">
        <v>37</v>
      </c>
      <c r="CW19" s="168">
        <v>38</v>
      </c>
    </row>
    <row r="20" spans="1:101" s="14" customFormat="1" ht="13.15" customHeight="1" x14ac:dyDescent="0.2">
      <c r="A20" s="20"/>
      <c r="B20" s="15"/>
      <c r="C20" s="69" t="s">
        <v>7</v>
      </c>
      <c r="D20" s="149">
        <f>SUM(D16:D19)</f>
        <v>305</v>
      </c>
      <c r="E20" s="70">
        <f>SUMPRODUCT(E16:E19,$D16:$D19)</f>
        <v>363524.54000000004</v>
      </c>
      <c r="F20" s="70">
        <f>SUMPRODUCT(F16:F19,$D16:$D19)</f>
        <v>344513.82</v>
      </c>
      <c r="G20" s="70">
        <f>SUMPRODUCT(G16:G19,$D16:$D19)</f>
        <v>19010.72</v>
      </c>
      <c r="H20" s="34"/>
      <c r="I20" s="34"/>
      <c r="J20" s="278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>
        <f t="shared" ref="AU20:AZ20" si="24">SUM(AU16:AU19)</f>
        <v>339</v>
      </c>
      <c r="AV20" s="149">
        <f t="shared" si="24"/>
        <v>342</v>
      </c>
      <c r="AW20" s="149">
        <f t="shared" si="24"/>
        <v>341</v>
      </c>
      <c r="AX20" s="149">
        <f t="shared" si="24"/>
        <v>342</v>
      </c>
      <c r="AY20" s="149">
        <f t="shared" si="24"/>
        <v>347</v>
      </c>
      <c r="AZ20" s="149">
        <f t="shared" si="24"/>
        <v>347</v>
      </c>
      <c r="BA20" s="149">
        <f t="shared" ref="BA20:BF20" si="25">SUM(BA16:BA19)</f>
        <v>352</v>
      </c>
      <c r="BB20" s="149">
        <f t="shared" si="25"/>
        <v>343</v>
      </c>
      <c r="BC20" s="149">
        <f t="shared" si="25"/>
        <v>332</v>
      </c>
      <c r="BD20" s="149">
        <f t="shared" si="25"/>
        <v>334</v>
      </c>
      <c r="BE20" s="149">
        <f t="shared" si="25"/>
        <v>326</v>
      </c>
      <c r="BF20" s="149">
        <f t="shared" si="25"/>
        <v>315</v>
      </c>
      <c r="BG20" s="149">
        <f t="shared" ref="BG20:BL20" si="26">SUM(BG16:BG19)</f>
        <v>315</v>
      </c>
      <c r="BH20" s="149">
        <f t="shared" si="26"/>
        <v>325</v>
      </c>
      <c r="BI20" s="149">
        <f t="shared" si="26"/>
        <v>322</v>
      </c>
      <c r="BJ20" s="149">
        <f t="shared" si="26"/>
        <v>325</v>
      </c>
      <c r="BK20" s="149">
        <f t="shared" si="26"/>
        <v>325</v>
      </c>
      <c r="BL20" s="149">
        <f t="shared" si="26"/>
        <v>320</v>
      </c>
      <c r="BM20" s="149">
        <f t="shared" ref="BM20:BR20" si="27">SUM(BM16:BM19)</f>
        <v>316</v>
      </c>
      <c r="BN20" s="149">
        <f t="shared" si="27"/>
        <v>317</v>
      </c>
      <c r="BO20" s="149">
        <f t="shared" si="27"/>
        <v>305</v>
      </c>
      <c r="BP20" s="149">
        <f t="shared" si="27"/>
        <v>303</v>
      </c>
      <c r="BQ20" s="149">
        <f t="shared" si="27"/>
        <v>301</v>
      </c>
      <c r="BR20" s="310">
        <f t="shared" si="27"/>
        <v>299</v>
      </c>
      <c r="BS20" s="149">
        <f t="shared" ref="BS20:BX20" si="28">SUM(BS16:BS19)</f>
        <v>303</v>
      </c>
      <c r="BT20" s="149">
        <f t="shared" si="28"/>
        <v>305</v>
      </c>
      <c r="BU20" s="310">
        <f t="shared" si="28"/>
        <v>302</v>
      </c>
      <c r="BV20" s="149">
        <f t="shared" si="28"/>
        <v>307</v>
      </c>
      <c r="BW20" s="149">
        <f t="shared" si="28"/>
        <v>299</v>
      </c>
      <c r="BX20" s="149">
        <f t="shared" si="28"/>
        <v>297</v>
      </c>
      <c r="BY20" s="149">
        <f t="shared" ref="BY20:CD20" si="29">SUM(BY16:BY19)</f>
        <v>294</v>
      </c>
      <c r="BZ20" s="149">
        <f t="shared" si="29"/>
        <v>281</v>
      </c>
      <c r="CA20" s="149">
        <f t="shared" si="29"/>
        <v>294</v>
      </c>
      <c r="CB20" s="149">
        <f t="shared" si="29"/>
        <v>296</v>
      </c>
      <c r="CC20" s="149">
        <f t="shared" si="29"/>
        <v>289</v>
      </c>
      <c r="CD20" s="149">
        <f t="shared" si="29"/>
        <v>292</v>
      </c>
      <c r="CE20" s="149">
        <f t="shared" ref="CE20:CJ20" si="30">SUM(CE16:CE19)</f>
        <v>298</v>
      </c>
      <c r="CF20" s="149">
        <f t="shared" si="30"/>
        <v>290</v>
      </c>
      <c r="CG20" s="149">
        <f t="shared" si="30"/>
        <v>283</v>
      </c>
      <c r="CH20" s="149">
        <f t="shared" si="30"/>
        <v>284</v>
      </c>
      <c r="CI20" s="149">
        <f t="shared" si="30"/>
        <v>280</v>
      </c>
      <c r="CJ20" s="149">
        <f t="shared" si="30"/>
        <v>285</v>
      </c>
      <c r="CK20" s="149">
        <f t="shared" ref="CK20:CP20" si="31">SUM(CK16:CK19)</f>
        <v>283</v>
      </c>
      <c r="CL20" s="149">
        <f t="shared" si="31"/>
        <v>280</v>
      </c>
      <c r="CM20" s="149">
        <f t="shared" si="31"/>
        <v>283</v>
      </c>
      <c r="CN20" s="149">
        <f t="shared" si="31"/>
        <v>286</v>
      </c>
      <c r="CO20" s="149">
        <f t="shared" si="31"/>
        <v>283</v>
      </c>
      <c r="CP20" s="149">
        <f t="shared" si="31"/>
        <v>283</v>
      </c>
      <c r="CQ20" s="149">
        <f>SUM(CQ16:CQ19)</f>
        <v>302</v>
      </c>
      <c r="CR20" s="149">
        <v>300</v>
      </c>
      <c r="CS20" s="149">
        <f>SUM(CS16:CS19)</f>
        <v>298</v>
      </c>
      <c r="CT20" s="149">
        <f>SUM(CT16:CT19)</f>
        <v>301</v>
      </c>
      <c r="CU20" s="149">
        <f>SUM(CU16:CU19)</f>
        <v>308</v>
      </c>
      <c r="CV20" s="149">
        <f>SUM(CV16:CV19)</f>
        <v>306</v>
      </c>
      <c r="CW20" s="149">
        <f>SUM(CW16:CW19)</f>
        <v>305</v>
      </c>
    </row>
    <row r="21" spans="1:101" s="14" customFormat="1" ht="13.15" customHeight="1" x14ac:dyDescent="0.25">
      <c r="A21" s="20"/>
      <c r="B21" s="15"/>
      <c r="C21" s="12"/>
      <c r="D21" s="16"/>
      <c r="E21" s="21"/>
      <c r="F21" s="21"/>
      <c r="G21" s="21"/>
      <c r="H21" s="135"/>
      <c r="I21" s="135"/>
      <c r="J21" s="279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</row>
    <row r="22" spans="1:101" s="14" customFormat="1" ht="13.15" customHeight="1" x14ac:dyDescent="0.2">
      <c r="A22" s="64" t="s">
        <v>73</v>
      </c>
      <c r="B22" s="65" t="str">
        <f>B3</f>
        <v>1/1/25 - 12/31/25</v>
      </c>
      <c r="C22" s="66" t="s">
        <v>11</v>
      </c>
      <c r="D22" s="167">
        <v>21</v>
      </c>
      <c r="E22" s="152">
        <v>518.77</v>
      </c>
      <c r="F22" s="152">
        <f>+E22-G22</f>
        <v>416.97999999999996</v>
      </c>
      <c r="G22" s="152">
        <v>101.79</v>
      </c>
      <c r="H22" s="27" t="str">
        <f>+"Total:"&amp;TEXT(E22/I22-1,"0.00%")&amp;"/ EE:"&amp;TEXT(G22/J22-1,"0.00%")</f>
        <v>Total:18.99%/ EE:0.00%</v>
      </c>
      <c r="I22" s="27">
        <f>+'[2]Lower Bucks'!E22</f>
        <v>435.99</v>
      </c>
      <c r="J22" s="278">
        <f>+'[2]Lower Bucks'!G22</f>
        <v>101.79</v>
      </c>
      <c r="K22" s="167">
        <v>6</v>
      </c>
      <c r="L22" s="167">
        <v>5</v>
      </c>
      <c r="M22" s="167">
        <v>6</v>
      </c>
      <c r="N22" s="167">
        <v>7</v>
      </c>
      <c r="O22" s="167">
        <v>7</v>
      </c>
      <c r="P22" s="167">
        <v>7</v>
      </c>
      <c r="Q22" s="167">
        <v>4</v>
      </c>
      <c r="R22" s="167">
        <v>4</v>
      </c>
      <c r="S22" s="167">
        <v>5</v>
      </c>
      <c r="T22" s="167">
        <v>8</v>
      </c>
      <c r="U22" s="167">
        <v>9</v>
      </c>
      <c r="V22" s="167">
        <v>10</v>
      </c>
      <c r="W22" s="167">
        <v>16</v>
      </c>
      <c r="X22" s="167">
        <v>16</v>
      </c>
      <c r="Y22" s="167">
        <v>16</v>
      </c>
      <c r="Z22" s="167">
        <v>14</v>
      </c>
      <c r="AA22" s="167">
        <v>14</v>
      </c>
      <c r="AB22" s="167">
        <v>14</v>
      </c>
      <c r="AC22" s="167">
        <v>12</v>
      </c>
      <c r="AD22" s="167">
        <v>12</v>
      </c>
      <c r="AE22" s="167">
        <v>12</v>
      </c>
      <c r="AF22" s="167">
        <v>12</v>
      </c>
      <c r="AG22" s="167">
        <v>10</v>
      </c>
      <c r="AH22" s="167">
        <v>10</v>
      </c>
      <c r="AI22" s="167">
        <v>9</v>
      </c>
      <c r="AJ22" s="167">
        <v>11</v>
      </c>
      <c r="AK22" s="167">
        <v>10</v>
      </c>
      <c r="AL22" s="167">
        <v>10</v>
      </c>
      <c r="AM22" s="167">
        <v>8</v>
      </c>
      <c r="AN22" s="167">
        <v>8</v>
      </c>
      <c r="AO22" s="167">
        <v>9</v>
      </c>
      <c r="AP22" s="167">
        <v>9</v>
      </c>
      <c r="AQ22" s="167">
        <v>8</v>
      </c>
      <c r="AR22" s="167">
        <v>8</v>
      </c>
      <c r="AS22" s="167">
        <v>8</v>
      </c>
      <c r="AT22" s="167">
        <v>7</v>
      </c>
      <c r="AU22" s="167">
        <v>10</v>
      </c>
      <c r="AV22" s="167">
        <v>11</v>
      </c>
      <c r="AW22" s="167">
        <v>12</v>
      </c>
      <c r="AX22" s="167">
        <v>12</v>
      </c>
      <c r="AY22" s="167">
        <v>12</v>
      </c>
      <c r="AZ22" s="167">
        <v>13</v>
      </c>
      <c r="BA22" s="167">
        <v>13</v>
      </c>
      <c r="BB22" s="167">
        <v>10</v>
      </c>
      <c r="BC22" s="167">
        <v>10</v>
      </c>
      <c r="BD22" s="167">
        <v>10</v>
      </c>
      <c r="BE22" s="167">
        <v>10</v>
      </c>
      <c r="BF22" s="167">
        <v>9</v>
      </c>
      <c r="BG22" s="167">
        <v>14</v>
      </c>
      <c r="BH22" s="167">
        <v>14</v>
      </c>
      <c r="BI22" s="167">
        <v>15</v>
      </c>
      <c r="BJ22" s="167">
        <v>15</v>
      </c>
      <c r="BK22" s="167">
        <v>14</v>
      </c>
      <c r="BL22" s="167">
        <v>12</v>
      </c>
      <c r="BM22" s="167">
        <v>12</v>
      </c>
      <c r="BN22" s="167">
        <v>12</v>
      </c>
      <c r="BO22" s="167">
        <v>10</v>
      </c>
      <c r="BP22" s="167">
        <v>10</v>
      </c>
      <c r="BQ22" s="167">
        <v>11</v>
      </c>
      <c r="BR22" s="242">
        <v>12</v>
      </c>
      <c r="BS22" s="167">
        <v>14</v>
      </c>
      <c r="BT22" s="167">
        <v>14</v>
      </c>
      <c r="BU22" s="242">
        <v>15</v>
      </c>
      <c r="BV22" s="167">
        <v>14</v>
      </c>
      <c r="BW22" s="167">
        <v>12</v>
      </c>
      <c r="BX22" s="167">
        <v>12</v>
      </c>
      <c r="BY22" s="167">
        <v>15</v>
      </c>
      <c r="BZ22" s="167">
        <v>17</v>
      </c>
      <c r="CA22" s="167">
        <v>17</v>
      </c>
      <c r="CB22" s="167">
        <v>16</v>
      </c>
      <c r="CC22" s="167">
        <v>16</v>
      </c>
      <c r="CD22" s="167">
        <v>18</v>
      </c>
      <c r="CE22" s="167">
        <v>18</v>
      </c>
      <c r="CF22" s="167">
        <v>19</v>
      </c>
      <c r="CG22" s="167">
        <v>14</v>
      </c>
      <c r="CH22" s="167">
        <v>13</v>
      </c>
      <c r="CI22" s="167">
        <v>12</v>
      </c>
      <c r="CJ22" s="167">
        <v>13</v>
      </c>
      <c r="CK22" s="167">
        <v>13</v>
      </c>
      <c r="CL22" s="167">
        <v>15</v>
      </c>
      <c r="CM22" s="167">
        <v>13</v>
      </c>
      <c r="CN22" s="167">
        <v>14</v>
      </c>
      <c r="CO22" s="167">
        <v>17</v>
      </c>
      <c r="CP22" s="167">
        <v>17</v>
      </c>
      <c r="CQ22" s="167">
        <v>19</v>
      </c>
      <c r="CR22" s="167">
        <v>19</v>
      </c>
      <c r="CS22" s="167">
        <v>20</v>
      </c>
      <c r="CT22" s="167">
        <v>19</v>
      </c>
      <c r="CU22" s="167">
        <v>20</v>
      </c>
      <c r="CV22" s="167">
        <v>22</v>
      </c>
      <c r="CW22" s="167">
        <v>21</v>
      </c>
    </row>
    <row r="23" spans="1:101" s="14" customFormat="1" ht="13.15" customHeight="1" x14ac:dyDescent="0.2">
      <c r="A23" s="22"/>
      <c r="B23" s="15"/>
      <c r="C23" s="66" t="s">
        <v>18</v>
      </c>
      <c r="D23" s="167">
        <v>1</v>
      </c>
      <c r="E23" s="152">
        <v>1037.57</v>
      </c>
      <c r="F23" s="152">
        <f>+E23-G23</f>
        <v>799.78</v>
      </c>
      <c r="G23" s="152">
        <v>237.79</v>
      </c>
      <c r="H23" s="27" t="str">
        <f>+"Total:"&amp;TEXT(E23/I23-1,"0.00%")&amp;"/ EE:"&amp;TEXT(G23/J23-1,"0.00%")</f>
        <v>Total:18.99%/ EE:0.00%</v>
      </c>
      <c r="I23" s="27">
        <f>+'[2]Lower Bucks'!E23</f>
        <v>872</v>
      </c>
      <c r="J23" s="278">
        <f>+'[2]Lower Bucks'!G23</f>
        <v>237.79</v>
      </c>
      <c r="K23" s="167">
        <v>1</v>
      </c>
      <c r="L23" s="167">
        <v>1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1</v>
      </c>
      <c r="AH23" s="167">
        <v>1</v>
      </c>
      <c r="AI23" s="167">
        <v>1</v>
      </c>
      <c r="AJ23" s="167">
        <v>1</v>
      </c>
      <c r="AK23" s="167">
        <v>1</v>
      </c>
      <c r="AL23" s="167">
        <v>1</v>
      </c>
      <c r="AM23" s="167">
        <v>1</v>
      </c>
      <c r="AN23" s="167">
        <v>1</v>
      </c>
      <c r="AO23" s="167">
        <v>1</v>
      </c>
      <c r="AP23" s="167">
        <v>1</v>
      </c>
      <c r="AQ23" s="167">
        <v>1</v>
      </c>
      <c r="AR23" s="167">
        <v>1</v>
      </c>
      <c r="AS23" s="167">
        <v>1</v>
      </c>
      <c r="AT23" s="167">
        <v>1</v>
      </c>
      <c r="AU23" s="167">
        <v>1</v>
      </c>
      <c r="AV23" s="167">
        <v>2</v>
      </c>
      <c r="AW23" s="167">
        <v>1</v>
      </c>
      <c r="AX23" s="167">
        <v>1</v>
      </c>
      <c r="AY23" s="167">
        <v>1</v>
      </c>
      <c r="AZ23" s="167">
        <v>1</v>
      </c>
      <c r="BA23" s="167">
        <v>1</v>
      </c>
      <c r="BB23" s="167">
        <v>1</v>
      </c>
      <c r="BC23" s="167">
        <v>1</v>
      </c>
      <c r="BD23" s="167">
        <v>1</v>
      </c>
      <c r="BE23" s="167">
        <v>1</v>
      </c>
      <c r="BF23" s="167">
        <v>1</v>
      </c>
      <c r="BG23" s="167">
        <v>1</v>
      </c>
      <c r="BH23" s="167">
        <v>1</v>
      </c>
      <c r="BI23" s="167">
        <v>1</v>
      </c>
      <c r="BJ23" s="167">
        <v>1</v>
      </c>
      <c r="BK23" s="167">
        <v>1</v>
      </c>
      <c r="BL23" s="167">
        <v>1</v>
      </c>
      <c r="BM23" s="167">
        <v>1</v>
      </c>
      <c r="BN23" s="167">
        <v>1</v>
      </c>
      <c r="BO23" s="167">
        <v>1</v>
      </c>
      <c r="BP23" s="167">
        <v>1</v>
      </c>
      <c r="BQ23" s="167">
        <v>1</v>
      </c>
      <c r="BR23" s="242">
        <v>1</v>
      </c>
      <c r="BS23" s="167">
        <v>0</v>
      </c>
      <c r="BT23" s="167">
        <v>0</v>
      </c>
      <c r="BU23" s="242">
        <v>0</v>
      </c>
      <c r="BV23" s="167">
        <v>0</v>
      </c>
      <c r="BW23" s="167">
        <v>0</v>
      </c>
      <c r="BX23" s="167">
        <v>4</v>
      </c>
      <c r="BY23" s="167">
        <v>1</v>
      </c>
      <c r="BZ23" s="167">
        <v>1</v>
      </c>
      <c r="CA23" s="167">
        <v>1</v>
      </c>
      <c r="CB23" s="167">
        <v>0</v>
      </c>
      <c r="CC23" s="167">
        <v>0</v>
      </c>
      <c r="CD23" s="167">
        <v>0</v>
      </c>
      <c r="CE23" s="167">
        <v>1</v>
      </c>
      <c r="CF23" s="167">
        <v>2</v>
      </c>
      <c r="CG23" s="167">
        <v>2</v>
      </c>
      <c r="CH23" s="167">
        <v>2</v>
      </c>
      <c r="CI23" s="167">
        <v>2</v>
      </c>
      <c r="CJ23" s="167">
        <v>2</v>
      </c>
      <c r="CK23" s="167">
        <v>2</v>
      </c>
      <c r="CL23" s="167">
        <v>4</v>
      </c>
      <c r="CM23" s="167">
        <v>3</v>
      </c>
      <c r="CN23" s="167">
        <v>3</v>
      </c>
      <c r="CO23" s="167">
        <v>4</v>
      </c>
      <c r="CP23" s="167">
        <v>4</v>
      </c>
      <c r="CQ23" s="167">
        <v>2</v>
      </c>
      <c r="CR23" s="167">
        <v>2</v>
      </c>
      <c r="CS23" s="167">
        <v>1</v>
      </c>
      <c r="CT23" s="167">
        <v>1</v>
      </c>
      <c r="CU23" s="167">
        <v>1</v>
      </c>
      <c r="CV23" s="167">
        <v>1</v>
      </c>
      <c r="CW23" s="167">
        <v>1</v>
      </c>
    </row>
    <row r="24" spans="1:101" s="14" customFormat="1" ht="13.15" customHeight="1" x14ac:dyDescent="0.2">
      <c r="A24" s="22"/>
      <c r="B24" s="15"/>
      <c r="C24" s="66" t="s">
        <v>19</v>
      </c>
      <c r="D24" s="167">
        <v>8</v>
      </c>
      <c r="E24" s="152">
        <v>933.8</v>
      </c>
      <c r="F24" s="152">
        <f>+E24-G24</f>
        <v>735.24</v>
      </c>
      <c r="G24" s="152">
        <v>198.56</v>
      </c>
      <c r="H24" s="27" t="str">
        <f>+"Total:"&amp;TEXT(E24/I24-1,"0.00%")&amp;"/ EE:"&amp;TEXT(G24/J24-1,"0.00%")</f>
        <v>Total:18.99%/ EE:0.00%</v>
      </c>
      <c r="I24" s="27">
        <f>+'[2]Lower Bucks'!E24</f>
        <v>784.79</v>
      </c>
      <c r="J24" s="278">
        <f>+'[2]Lower Bucks'!G24</f>
        <v>198.56</v>
      </c>
      <c r="K24" s="167">
        <v>5</v>
      </c>
      <c r="L24" s="167">
        <v>5</v>
      </c>
      <c r="M24" s="167">
        <v>4</v>
      </c>
      <c r="N24" s="167">
        <v>4</v>
      </c>
      <c r="O24" s="167">
        <v>4</v>
      </c>
      <c r="P24" s="167">
        <v>4</v>
      </c>
      <c r="Q24" s="167">
        <v>4</v>
      </c>
      <c r="R24" s="167">
        <v>4</v>
      </c>
      <c r="S24" s="167">
        <v>4</v>
      </c>
      <c r="T24" s="167">
        <v>4</v>
      </c>
      <c r="U24" s="167">
        <v>4</v>
      </c>
      <c r="V24" s="167">
        <v>5</v>
      </c>
      <c r="W24" s="167">
        <v>2</v>
      </c>
      <c r="X24" s="167">
        <v>2</v>
      </c>
      <c r="Y24" s="167">
        <v>2</v>
      </c>
      <c r="Z24" s="167">
        <v>2</v>
      </c>
      <c r="AA24" s="167">
        <v>2</v>
      </c>
      <c r="AB24" s="167">
        <v>1</v>
      </c>
      <c r="AC24" s="167">
        <v>1</v>
      </c>
      <c r="AD24" s="167">
        <v>1</v>
      </c>
      <c r="AE24" s="167">
        <v>1</v>
      </c>
      <c r="AF24" s="167">
        <v>1</v>
      </c>
      <c r="AG24" s="167">
        <v>3</v>
      </c>
      <c r="AH24" s="167">
        <v>3</v>
      </c>
      <c r="AI24" s="167">
        <v>4</v>
      </c>
      <c r="AJ24" s="167">
        <v>2</v>
      </c>
      <c r="AK24" s="167">
        <v>2</v>
      </c>
      <c r="AL24" s="167">
        <v>2</v>
      </c>
      <c r="AM24" s="167">
        <v>2</v>
      </c>
      <c r="AN24" s="167">
        <v>2</v>
      </c>
      <c r="AO24" s="167">
        <v>2</v>
      </c>
      <c r="AP24" s="167">
        <v>2</v>
      </c>
      <c r="AQ24" s="167">
        <v>1</v>
      </c>
      <c r="AR24" s="167">
        <v>1</v>
      </c>
      <c r="AS24" s="167">
        <v>2</v>
      </c>
      <c r="AT24" s="167">
        <v>2</v>
      </c>
      <c r="AU24" s="167">
        <v>2</v>
      </c>
      <c r="AV24" s="167">
        <v>2</v>
      </c>
      <c r="AW24" s="167">
        <v>2</v>
      </c>
      <c r="AX24" s="167">
        <v>2</v>
      </c>
      <c r="AY24" s="167">
        <v>2</v>
      </c>
      <c r="AZ24" s="167">
        <v>1</v>
      </c>
      <c r="BA24" s="167">
        <v>1</v>
      </c>
      <c r="BB24" s="167">
        <v>1</v>
      </c>
      <c r="BC24" s="167">
        <v>1</v>
      </c>
      <c r="BD24" s="167">
        <v>1</v>
      </c>
      <c r="BE24" s="167">
        <v>1</v>
      </c>
      <c r="BF24" s="167">
        <v>1</v>
      </c>
      <c r="BG24" s="167">
        <v>5</v>
      </c>
      <c r="BH24" s="167">
        <v>5</v>
      </c>
      <c r="BI24" s="167">
        <v>5</v>
      </c>
      <c r="BJ24" s="167">
        <v>5</v>
      </c>
      <c r="BK24" s="167">
        <v>4</v>
      </c>
      <c r="BL24" s="167">
        <v>4</v>
      </c>
      <c r="BM24" s="167">
        <v>6</v>
      </c>
      <c r="BN24" s="167">
        <v>6</v>
      </c>
      <c r="BO24" s="167">
        <v>6</v>
      </c>
      <c r="BP24" s="167">
        <v>6</v>
      </c>
      <c r="BQ24" s="167">
        <v>5</v>
      </c>
      <c r="BR24" s="242">
        <v>5</v>
      </c>
      <c r="BS24" s="167">
        <v>4</v>
      </c>
      <c r="BT24" s="167">
        <v>4</v>
      </c>
      <c r="BU24" s="242">
        <v>4</v>
      </c>
      <c r="BV24" s="167">
        <v>5</v>
      </c>
      <c r="BW24" s="167">
        <v>6</v>
      </c>
      <c r="BX24" s="167">
        <v>1</v>
      </c>
      <c r="BY24" s="167">
        <v>6</v>
      </c>
      <c r="BZ24" s="167">
        <v>6</v>
      </c>
      <c r="CA24" s="167">
        <v>6</v>
      </c>
      <c r="CB24" s="167">
        <v>7</v>
      </c>
      <c r="CC24" s="167">
        <v>7</v>
      </c>
      <c r="CD24" s="167">
        <v>7</v>
      </c>
      <c r="CE24" s="167">
        <v>7</v>
      </c>
      <c r="CF24" s="167">
        <v>7</v>
      </c>
      <c r="CG24" s="167">
        <v>6</v>
      </c>
      <c r="CH24" s="167">
        <v>7</v>
      </c>
      <c r="CI24" s="167">
        <v>7</v>
      </c>
      <c r="CJ24" s="167">
        <v>7</v>
      </c>
      <c r="CK24" s="167">
        <v>7</v>
      </c>
      <c r="CL24" s="167">
        <v>7</v>
      </c>
      <c r="CM24" s="167">
        <v>7</v>
      </c>
      <c r="CN24" s="167">
        <v>7</v>
      </c>
      <c r="CO24" s="167">
        <v>7</v>
      </c>
      <c r="CP24" s="167">
        <v>7</v>
      </c>
      <c r="CQ24" s="167">
        <v>7</v>
      </c>
      <c r="CR24" s="167">
        <v>8</v>
      </c>
      <c r="CS24" s="167">
        <v>8</v>
      </c>
      <c r="CT24" s="167">
        <v>8</v>
      </c>
      <c r="CU24" s="167">
        <v>8</v>
      </c>
      <c r="CV24" s="167">
        <v>8</v>
      </c>
      <c r="CW24" s="167">
        <v>8</v>
      </c>
    </row>
    <row r="25" spans="1:101" s="14" customFormat="1" ht="13.15" customHeight="1" x14ac:dyDescent="0.2">
      <c r="A25" s="22"/>
      <c r="B25" s="15"/>
      <c r="C25" s="66" t="s">
        <v>12</v>
      </c>
      <c r="D25" s="168">
        <v>1</v>
      </c>
      <c r="E25" s="153">
        <v>1556.37</v>
      </c>
      <c r="F25" s="153">
        <f>+E25-G25</f>
        <v>1160.0899999999999</v>
      </c>
      <c r="G25" s="153">
        <v>396.28</v>
      </c>
      <c r="H25" s="134" t="str">
        <f>+"Total:"&amp;TEXT(E25/I25-1,"0.00%")&amp;"/ EE:"&amp;TEXT(G25/J25-1,"0.00%")</f>
        <v>Total:18.99%/ EE:0.00%</v>
      </c>
      <c r="I25" s="134">
        <f>+'[2]Lower Bucks'!E25</f>
        <v>1308</v>
      </c>
      <c r="J25" s="278">
        <f>+'[2]Lower Bucks'!G25</f>
        <v>396.28</v>
      </c>
      <c r="K25" s="168">
        <v>3</v>
      </c>
      <c r="L25" s="168">
        <v>3</v>
      </c>
      <c r="M25" s="168">
        <v>3</v>
      </c>
      <c r="N25" s="168">
        <v>3</v>
      </c>
      <c r="O25" s="168">
        <v>3</v>
      </c>
      <c r="P25" s="168">
        <v>3</v>
      </c>
      <c r="Q25" s="168">
        <v>3</v>
      </c>
      <c r="R25" s="168">
        <v>4</v>
      </c>
      <c r="S25" s="168">
        <v>4</v>
      </c>
      <c r="T25" s="168">
        <v>4</v>
      </c>
      <c r="U25" s="168">
        <v>4</v>
      </c>
      <c r="V25" s="168">
        <v>4</v>
      </c>
      <c r="W25" s="168">
        <v>1</v>
      </c>
      <c r="X25" s="168">
        <v>1</v>
      </c>
      <c r="Y25" s="168">
        <v>1</v>
      </c>
      <c r="Z25" s="168">
        <v>1</v>
      </c>
      <c r="AA25" s="168">
        <v>1</v>
      </c>
      <c r="AB25" s="168">
        <v>2</v>
      </c>
      <c r="AC25" s="168">
        <v>2</v>
      </c>
      <c r="AD25" s="168">
        <v>2</v>
      </c>
      <c r="AE25" s="168">
        <v>2</v>
      </c>
      <c r="AF25" s="168">
        <v>2</v>
      </c>
      <c r="AG25" s="168">
        <v>2</v>
      </c>
      <c r="AH25" s="168">
        <v>2</v>
      </c>
      <c r="AI25" s="168">
        <v>2</v>
      </c>
      <c r="AJ25" s="168">
        <v>2</v>
      </c>
      <c r="AK25" s="168">
        <v>2</v>
      </c>
      <c r="AL25" s="168">
        <v>2</v>
      </c>
      <c r="AM25" s="168">
        <v>2</v>
      </c>
      <c r="AN25" s="168">
        <v>2</v>
      </c>
      <c r="AO25" s="168">
        <v>2</v>
      </c>
      <c r="AP25" s="168">
        <v>2</v>
      </c>
      <c r="AQ25" s="168">
        <v>1</v>
      </c>
      <c r="AR25" s="168">
        <v>1</v>
      </c>
      <c r="AS25" s="168">
        <v>1</v>
      </c>
      <c r="AT25" s="168">
        <v>1</v>
      </c>
      <c r="AU25" s="168">
        <v>2</v>
      </c>
      <c r="AV25" s="168">
        <v>2</v>
      </c>
      <c r="AW25" s="168">
        <v>2</v>
      </c>
      <c r="AX25" s="168">
        <v>2</v>
      </c>
      <c r="AY25" s="168">
        <v>2</v>
      </c>
      <c r="AZ25" s="168">
        <v>2</v>
      </c>
      <c r="BA25" s="168">
        <v>1</v>
      </c>
      <c r="BB25" s="168">
        <v>1</v>
      </c>
      <c r="BC25" s="168">
        <v>1</v>
      </c>
      <c r="BD25" s="168">
        <v>1</v>
      </c>
      <c r="BE25" s="168">
        <v>1</v>
      </c>
      <c r="BF25" s="168">
        <v>1</v>
      </c>
      <c r="BG25" s="168">
        <v>0</v>
      </c>
      <c r="BH25" s="168">
        <v>0</v>
      </c>
      <c r="BI25" s="168">
        <v>0</v>
      </c>
      <c r="BJ25" s="168">
        <v>0</v>
      </c>
      <c r="BK25" s="168">
        <v>0</v>
      </c>
      <c r="BL25" s="168">
        <v>0</v>
      </c>
      <c r="BM25" s="168">
        <v>1</v>
      </c>
      <c r="BN25" s="168">
        <v>1</v>
      </c>
      <c r="BO25" s="168">
        <v>1</v>
      </c>
      <c r="BP25" s="168">
        <v>1</v>
      </c>
      <c r="BQ25" s="168">
        <v>1</v>
      </c>
      <c r="BR25" s="243">
        <v>1</v>
      </c>
      <c r="BS25" s="168">
        <v>1</v>
      </c>
      <c r="BT25" s="168">
        <v>1</v>
      </c>
      <c r="BU25" s="243">
        <v>1</v>
      </c>
      <c r="BV25" s="168">
        <v>1</v>
      </c>
      <c r="BW25" s="168">
        <v>2</v>
      </c>
      <c r="BX25" s="168">
        <v>1</v>
      </c>
      <c r="BY25" s="168">
        <v>2</v>
      </c>
      <c r="BZ25" s="168">
        <v>2</v>
      </c>
      <c r="CA25" s="168">
        <v>2</v>
      </c>
      <c r="CB25" s="168">
        <v>1</v>
      </c>
      <c r="CC25" s="168">
        <v>1</v>
      </c>
      <c r="CD25" s="168">
        <v>1</v>
      </c>
      <c r="CE25" s="168">
        <v>1</v>
      </c>
      <c r="CF25" s="168">
        <v>1</v>
      </c>
      <c r="CG25" s="168">
        <v>1</v>
      </c>
      <c r="CH25" s="168">
        <v>1</v>
      </c>
      <c r="CI25" s="168">
        <v>2</v>
      </c>
      <c r="CJ25" s="168">
        <v>2</v>
      </c>
      <c r="CK25" s="168">
        <v>2</v>
      </c>
      <c r="CL25" s="168">
        <v>2</v>
      </c>
      <c r="CM25" s="168">
        <v>2</v>
      </c>
      <c r="CN25" s="168">
        <v>2</v>
      </c>
      <c r="CO25" s="168">
        <v>2</v>
      </c>
      <c r="CP25" s="168">
        <v>1</v>
      </c>
      <c r="CQ25" s="168">
        <v>2</v>
      </c>
      <c r="CR25" s="168">
        <v>2</v>
      </c>
      <c r="CS25" s="168">
        <v>2</v>
      </c>
      <c r="CT25" s="168">
        <v>2</v>
      </c>
      <c r="CU25" s="168">
        <v>2</v>
      </c>
      <c r="CV25" s="168">
        <v>2</v>
      </c>
      <c r="CW25" s="168">
        <v>1</v>
      </c>
    </row>
    <row r="26" spans="1:101" s="14" customFormat="1" ht="13.15" customHeight="1" x14ac:dyDescent="0.2">
      <c r="A26" s="20"/>
      <c r="B26" s="15"/>
      <c r="C26" s="69" t="s">
        <v>7</v>
      </c>
      <c r="D26" s="149">
        <f>SUM(D22:D25)</f>
        <v>31</v>
      </c>
      <c r="E26" s="70">
        <f>SUMPRODUCT(E22:E25,$D22:$D25)</f>
        <v>20958.509999999998</v>
      </c>
      <c r="F26" s="70">
        <f>SUMPRODUCT(F22:F25,$D22:$D25)</f>
        <v>16598.37</v>
      </c>
      <c r="G26" s="70">
        <f>SUMPRODUCT(G22:G25,$D22:$D25)</f>
        <v>4360.1400000000003</v>
      </c>
      <c r="H26" s="34"/>
      <c r="I26" s="34"/>
      <c r="J26" s="279"/>
      <c r="K26" s="149">
        <f t="shared" ref="K26:P26" si="32">SUM(K22:K25)</f>
        <v>15</v>
      </c>
      <c r="L26" s="149">
        <f t="shared" si="32"/>
        <v>14</v>
      </c>
      <c r="M26" s="149">
        <f t="shared" si="32"/>
        <v>13</v>
      </c>
      <c r="N26" s="149">
        <f t="shared" si="32"/>
        <v>14</v>
      </c>
      <c r="O26" s="149">
        <f t="shared" si="32"/>
        <v>14</v>
      </c>
      <c r="P26" s="149">
        <f t="shared" si="32"/>
        <v>14</v>
      </c>
      <c r="Q26" s="149">
        <f t="shared" ref="Q26:V26" si="33">SUM(Q22:Q25)</f>
        <v>11</v>
      </c>
      <c r="R26" s="149">
        <f t="shared" si="33"/>
        <v>12</v>
      </c>
      <c r="S26" s="149">
        <f t="shared" si="33"/>
        <v>13</v>
      </c>
      <c r="T26" s="149">
        <f t="shared" si="33"/>
        <v>16</v>
      </c>
      <c r="U26" s="149">
        <f t="shared" si="33"/>
        <v>17</v>
      </c>
      <c r="V26" s="149">
        <f t="shared" si="33"/>
        <v>19</v>
      </c>
      <c r="W26" s="149">
        <f t="shared" ref="W26:AB26" si="34">SUM(W22:W25)</f>
        <v>19</v>
      </c>
      <c r="X26" s="149">
        <f t="shared" si="34"/>
        <v>19</v>
      </c>
      <c r="Y26" s="149">
        <f t="shared" si="34"/>
        <v>19</v>
      </c>
      <c r="Z26" s="149">
        <f t="shared" si="34"/>
        <v>17</v>
      </c>
      <c r="AA26" s="149">
        <f t="shared" si="34"/>
        <v>17</v>
      </c>
      <c r="AB26" s="149">
        <f t="shared" si="34"/>
        <v>17</v>
      </c>
      <c r="AC26" s="149">
        <f t="shared" ref="AC26:AH26" si="35">SUM(AC22:AC25)</f>
        <v>15</v>
      </c>
      <c r="AD26" s="149">
        <f t="shared" si="35"/>
        <v>15</v>
      </c>
      <c r="AE26" s="149">
        <f t="shared" si="35"/>
        <v>15</v>
      </c>
      <c r="AF26" s="149">
        <f t="shared" si="35"/>
        <v>15</v>
      </c>
      <c r="AG26" s="149">
        <f t="shared" si="35"/>
        <v>16</v>
      </c>
      <c r="AH26" s="149">
        <f t="shared" si="35"/>
        <v>16</v>
      </c>
      <c r="AI26" s="149">
        <f t="shared" ref="AI26:AN26" si="36">SUM(AI22:AI25)</f>
        <v>16</v>
      </c>
      <c r="AJ26" s="149">
        <f t="shared" si="36"/>
        <v>16</v>
      </c>
      <c r="AK26" s="149">
        <f t="shared" si="36"/>
        <v>15</v>
      </c>
      <c r="AL26" s="149">
        <f t="shared" si="36"/>
        <v>15</v>
      </c>
      <c r="AM26" s="149">
        <f t="shared" si="36"/>
        <v>13</v>
      </c>
      <c r="AN26" s="149">
        <f t="shared" si="36"/>
        <v>13</v>
      </c>
      <c r="AO26" s="149">
        <f t="shared" ref="AO26:AT26" si="37">SUM(AO22:AO25)</f>
        <v>14</v>
      </c>
      <c r="AP26" s="149">
        <f t="shared" si="37"/>
        <v>14</v>
      </c>
      <c r="AQ26" s="149">
        <f t="shared" si="37"/>
        <v>11</v>
      </c>
      <c r="AR26" s="149">
        <f t="shared" si="37"/>
        <v>11</v>
      </c>
      <c r="AS26" s="149">
        <f t="shared" si="37"/>
        <v>12</v>
      </c>
      <c r="AT26" s="149">
        <f t="shared" si="37"/>
        <v>11</v>
      </c>
      <c r="AU26" s="149">
        <f t="shared" ref="AU26:AZ26" si="38">SUM(AU22:AU25)</f>
        <v>15</v>
      </c>
      <c r="AV26" s="149">
        <f t="shared" si="38"/>
        <v>17</v>
      </c>
      <c r="AW26" s="149">
        <f t="shared" si="38"/>
        <v>17</v>
      </c>
      <c r="AX26" s="149">
        <f t="shared" si="38"/>
        <v>17</v>
      </c>
      <c r="AY26" s="149">
        <f t="shared" si="38"/>
        <v>17</v>
      </c>
      <c r="AZ26" s="149">
        <f t="shared" si="38"/>
        <v>17</v>
      </c>
      <c r="BA26" s="149">
        <f t="shared" ref="BA26:BF26" si="39">SUM(BA22:BA25)</f>
        <v>16</v>
      </c>
      <c r="BB26" s="149">
        <f t="shared" si="39"/>
        <v>13</v>
      </c>
      <c r="BC26" s="149">
        <f t="shared" si="39"/>
        <v>13</v>
      </c>
      <c r="BD26" s="149">
        <f t="shared" si="39"/>
        <v>13</v>
      </c>
      <c r="BE26" s="149">
        <f t="shared" si="39"/>
        <v>13</v>
      </c>
      <c r="BF26" s="149">
        <f t="shared" si="39"/>
        <v>12</v>
      </c>
      <c r="BG26" s="149">
        <f t="shared" ref="BG26:BL26" si="40">SUM(BG22:BG25)</f>
        <v>20</v>
      </c>
      <c r="BH26" s="149">
        <f t="shared" si="40"/>
        <v>20</v>
      </c>
      <c r="BI26" s="149">
        <f t="shared" si="40"/>
        <v>21</v>
      </c>
      <c r="BJ26" s="149">
        <f t="shared" si="40"/>
        <v>21</v>
      </c>
      <c r="BK26" s="149">
        <f t="shared" si="40"/>
        <v>19</v>
      </c>
      <c r="BL26" s="149">
        <f t="shared" si="40"/>
        <v>17</v>
      </c>
      <c r="BM26" s="149">
        <f t="shared" ref="BM26:BR26" si="41">SUM(BM22:BM25)</f>
        <v>20</v>
      </c>
      <c r="BN26" s="149">
        <f t="shared" si="41"/>
        <v>20</v>
      </c>
      <c r="BO26" s="149">
        <f t="shared" si="41"/>
        <v>18</v>
      </c>
      <c r="BP26" s="149">
        <f t="shared" si="41"/>
        <v>18</v>
      </c>
      <c r="BQ26" s="149">
        <f t="shared" si="41"/>
        <v>18</v>
      </c>
      <c r="BR26" s="310">
        <f t="shared" si="41"/>
        <v>19</v>
      </c>
      <c r="BS26" s="149">
        <f t="shared" ref="BS26:BX26" si="42">SUM(BS22:BS25)</f>
        <v>19</v>
      </c>
      <c r="BT26" s="149">
        <f t="shared" si="42"/>
        <v>19</v>
      </c>
      <c r="BU26" s="310">
        <f t="shared" si="42"/>
        <v>20</v>
      </c>
      <c r="BV26" s="149">
        <f t="shared" si="42"/>
        <v>20</v>
      </c>
      <c r="BW26" s="149">
        <f t="shared" si="42"/>
        <v>20</v>
      </c>
      <c r="BX26" s="149">
        <f t="shared" si="42"/>
        <v>18</v>
      </c>
      <c r="BY26" s="149">
        <f t="shared" ref="BY26:CD26" si="43">SUM(BY22:BY25)</f>
        <v>24</v>
      </c>
      <c r="BZ26" s="149">
        <f t="shared" si="43"/>
        <v>26</v>
      </c>
      <c r="CA26" s="149">
        <f t="shared" si="43"/>
        <v>26</v>
      </c>
      <c r="CB26" s="149">
        <f t="shared" si="43"/>
        <v>24</v>
      </c>
      <c r="CC26" s="149">
        <f t="shared" si="43"/>
        <v>24</v>
      </c>
      <c r="CD26" s="149">
        <f t="shared" si="43"/>
        <v>26</v>
      </c>
      <c r="CE26" s="149">
        <f t="shared" ref="CE26:CJ26" si="44">SUM(CE22:CE25)</f>
        <v>27</v>
      </c>
      <c r="CF26" s="149">
        <f t="shared" si="44"/>
        <v>29</v>
      </c>
      <c r="CG26" s="149">
        <f t="shared" si="44"/>
        <v>23</v>
      </c>
      <c r="CH26" s="149">
        <f t="shared" si="44"/>
        <v>23</v>
      </c>
      <c r="CI26" s="149">
        <f t="shared" si="44"/>
        <v>23</v>
      </c>
      <c r="CJ26" s="149">
        <f t="shared" si="44"/>
        <v>24</v>
      </c>
      <c r="CK26" s="149">
        <f t="shared" ref="CK26:CP26" si="45">SUM(CK22:CK25)</f>
        <v>24</v>
      </c>
      <c r="CL26" s="149">
        <f t="shared" si="45"/>
        <v>28</v>
      </c>
      <c r="CM26" s="149">
        <f t="shared" si="45"/>
        <v>25</v>
      </c>
      <c r="CN26" s="149">
        <f t="shared" si="45"/>
        <v>26</v>
      </c>
      <c r="CO26" s="149">
        <f t="shared" si="45"/>
        <v>30</v>
      </c>
      <c r="CP26" s="149">
        <f t="shared" si="45"/>
        <v>29</v>
      </c>
      <c r="CQ26" s="149">
        <f>SUM(CQ22:CQ25)</f>
        <v>30</v>
      </c>
      <c r="CR26" s="149">
        <v>31</v>
      </c>
      <c r="CS26" s="149">
        <f>SUM(CS22:CS25)</f>
        <v>31</v>
      </c>
      <c r="CT26" s="149">
        <f>SUM(CT22:CT25)</f>
        <v>30</v>
      </c>
      <c r="CU26" s="149">
        <f>SUM(CU22:CU25)</f>
        <v>31</v>
      </c>
      <c r="CV26" s="149">
        <f>SUM(CV22:CV25)</f>
        <v>33</v>
      </c>
      <c r="CW26" s="149">
        <f>SUM(CW22:CW25)</f>
        <v>31</v>
      </c>
    </row>
    <row r="27" spans="1:101" s="14" customFormat="1" ht="13.15" customHeight="1" x14ac:dyDescent="0.25">
      <c r="A27" s="20"/>
      <c r="B27" s="15"/>
      <c r="C27" s="12"/>
      <c r="D27" s="16"/>
      <c r="E27" s="21"/>
      <c r="F27" s="21"/>
      <c r="G27" s="21"/>
      <c r="H27" s="135"/>
      <c r="I27" s="135"/>
      <c r="J27" s="279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</row>
    <row r="28" spans="1:101" s="4" customFormat="1" ht="13.15" customHeight="1" x14ac:dyDescent="0.2">
      <c r="A28" s="48" t="s">
        <v>8</v>
      </c>
      <c r="B28" s="49"/>
      <c r="C28" s="50" t="s">
        <v>10</v>
      </c>
      <c r="D28" s="51">
        <f>+D20+D26+D8+D14</f>
        <v>352</v>
      </c>
      <c r="E28" s="100">
        <f>+E20+E26+E8+E14</f>
        <v>400751.38000000006</v>
      </c>
      <c r="F28" s="100">
        <f>+F20+F26+F8+F14</f>
        <v>376648.03</v>
      </c>
      <c r="G28" s="100">
        <f>+G20+G26+G8+G14</f>
        <v>24103.350000000002</v>
      </c>
      <c r="H28" s="266"/>
      <c r="I28" s="266"/>
      <c r="J28" s="276"/>
      <c r="K28" s="51">
        <f>+K20+K26+K8+K14</f>
        <v>482</v>
      </c>
      <c r="L28" s="51">
        <f t="shared" ref="L28:AS28" si="46">+L20+L26+L8+L14</f>
        <v>482</v>
      </c>
      <c r="M28" s="51">
        <f t="shared" si="46"/>
        <v>473</v>
      </c>
      <c r="N28" s="51">
        <f t="shared" si="46"/>
        <v>449</v>
      </c>
      <c r="O28" s="51">
        <f t="shared" si="46"/>
        <v>436</v>
      </c>
      <c r="P28" s="51">
        <f t="shared" si="46"/>
        <v>429</v>
      </c>
      <c r="Q28" s="51">
        <f t="shared" si="46"/>
        <v>422</v>
      </c>
      <c r="R28" s="51">
        <f t="shared" si="46"/>
        <v>403</v>
      </c>
      <c r="S28" s="51">
        <f t="shared" si="46"/>
        <v>399</v>
      </c>
      <c r="T28" s="51">
        <f t="shared" si="46"/>
        <v>402</v>
      </c>
      <c r="U28" s="51">
        <f t="shared" si="46"/>
        <v>399</v>
      </c>
      <c r="V28" s="51">
        <f t="shared" si="46"/>
        <v>390</v>
      </c>
      <c r="W28" s="51">
        <f t="shared" si="46"/>
        <v>393</v>
      </c>
      <c r="X28" s="51">
        <f t="shared" si="46"/>
        <v>389</v>
      </c>
      <c r="Y28" s="51">
        <f t="shared" si="46"/>
        <v>385</v>
      </c>
      <c r="Z28" s="51">
        <f t="shared" si="46"/>
        <v>385</v>
      </c>
      <c r="AA28" s="51">
        <f t="shared" si="46"/>
        <v>385</v>
      </c>
      <c r="AB28" s="51">
        <f t="shared" si="46"/>
        <v>377</v>
      </c>
      <c r="AC28" s="51">
        <f t="shared" si="46"/>
        <v>377</v>
      </c>
      <c r="AD28" s="51">
        <f t="shared" si="46"/>
        <v>371</v>
      </c>
      <c r="AE28" s="51">
        <f t="shared" si="46"/>
        <v>382</v>
      </c>
      <c r="AF28" s="51">
        <f t="shared" si="46"/>
        <v>387</v>
      </c>
      <c r="AG28" s="51">
        <f t="shared" si="46"/>
        <v>395</v>
      </c>
      <c r="AH28" s="51">
        <f t="shared" si="46"/>
        <v>397</v>
      </c>
      <c r="AI28" s="51">
        <f t="shared" si="46"/>
        <v>401</v>
      </c>
      <c r="AJ28" s="51">
        <f t="shared" si="46"/>
        <v>398</v>
      </c>
      <c r="AK28" s="51">
        <f t="shared" si="46"/>
        <v>390</v>
      </c>
      <c r="AL28" s="51">
        <f t="shared" si="46"/>
        <v>395</v>
      </c>
      <c r="AM28" s="51">
        <f t="shared" si="46"/>
        <v>397</v>
      </c>
      <c r="AN28" s="51">
        <f t="shared" si="46"/>
        <v>379</v>
      </c>
      <c r="AO28" s="51">
        <f t="shared" si="46"/>
        <v>386</v>
      </c>
      <c r="AP28" s="51">
        <f t="shared" si="46"/>
        <v>391</v>
      </c>
      <c r="AQ28" s="51">
        <f t="shared" si="46"/>
        <v>387</v>
      </c>
      <c r="AR28" s="51">
        <f t="shared" si="46"/>
        <v>387</v>
      </c>
      <c r="AS28" s="51">
        <f t="shared" si="46"/>
        <v>385</v>
      </c>
      <c r="AT28" s="51">
        <f>+AT20+AT26+AT8+AT14</f>
        <v>385</v>
      </c>
      <c r="AU28" s="51">
        <f t="shared" ref="AU28:AZ28" si="47">+AU20+AU26+AU8+AU14</f>
        <v>387</v>
      </c>
      <c r="AV28" s="51">
        <f t="shared" si="47"/>
        <v>385</v>
      </c>
      <c r="AW28" s="51">
        <f t="shared" si="47"/>
        <v>383</v>
      </c>
      <c r="AX28" s="51">
        <f t="shared" si="47"/>
        <v>384</v>
      </c>
      <c r="AY28" s="51">
        <f t="shared" si="47"/>
        <v>389</v>
      </c>
      <c r="AZ28" s="51">
        <f t="shared" si="47"/>
        <v>387</v>
      </c>
      <c r="BA28" s="51">
        <f t="shared" ref="BA28:BF28" si="48">+BA20+BA26+BA8+BA14</f>
        <v>392</v>
      </c>
      <c r="BB28" s="51">
        <f t="shared" si="48"/>
        <v>380</v>
      </c>
      <c r="BC28" s="51">
        <f t="shared" si="48"/>
        <v>373</v>
      </c>
      <c r="BD28" s="51">
        <f t="shared" si="48"/>
        <v>375</v>
      </c>
      <c r="BE28" s="51">
        <f t="shared" si="48"/>
        <v>366</v>
      </c>
      <c r="BF28" s="51">
        <f t="shared" si="48"/>
        <v>353</v>
      </c>
      <c r="BG28" s="51">
        <f t="shared" ref="BG28:BL28" si="49">+BG20+BG26+BG8+BG14</f>
        <v>360</v>
      </c>
      <c r="BH28" s="51">
        <f t="shared" si="49"/>
        <v>369</v>
      </c>
      <c r="BI28" s="51">
        <f t="shared" si="49"/>
        <v>367</v>
      </c>
      <c r="BJ28" s="51">
        <f t="shared" si="49"/>
        <v>371</v>
      </c>
      <c r="BK28" s="51">
        <f t="shared" si="49"/>
        <v>369</v>
      </c>
      <c r="BL28" s="51">
        <f t="shared" si="49"/>
        <v>361</v>
      </c>
      <c r="BM28" s="51">
        <f t="shared" ref="BM28:BR28" si="50">+BM20+BM26+BM8+BM14</f>
        <v>358</v>
      </c>
      <c r="BN28" s="51">
        <f t="shared" si="50"/>
        <v>360</v>
      </c>
      <c r="BO28" s="51">
        <f t="shared" si="50"/>
        <v>346</v>
      </c>
      <c r="BP28" s="51">
        <f t="shared" si="50"/>
        <v>344</v>
      </c>
      <c r="BQ28" s="51">
        <f t="shared" si="50"/>
        <v>341</v>
      </c>
      <c r="BR28" s="51">
        <f t="shared" si="50"/>
        <v>341</v>
      </c>
      <c r="BS28" s="51">
        <f t="shared" ref="BS28:BX28" si="51">+BS20+BS26+BS8+BS14</f>
        <v>343</v>
      </c>
      <c r="BT28" s="51">
        <f t="shared" si="51"/>
        <v>348</v>
      </c>
      <c r="BU28" s="51">
        <f t="shared" si="51"/>
        <v>346</v>
      </c>
      <c r="BV28" s="51">
        <f t="shared" si="51"/>
        <v>351</v>
      </c>
      <c r="BW28" s="51">
        <f t="shared" si="51"/>
        <v>338</v>
      </c>
      <c r="BX28" s="51">
        <f t="shared" si="51"/>
        <v>338</v>
      </c>
      <c r="BY28" s="51">
        <f t="shared" ref="BY28:CD28" si="52">+BY20+BY26+BY8+BY14</f>
        <v>337</v>
      </c>
      <c r="BZ28" s="51">
        <f t="shared" si="52"/>
        <v>327</v>
      </c>
      <c r="CA28" s="51">
        <f t="shared" si="52"/>
        <v>339</v>
      </c>
      <c r="CB28" s="51">
        <f t="shared" si="52"/>
        <v>340</v>
      </c>
      <c r="CC28" s="51">
        <f t="shared" si="52"/>
        <v>333</v>
      </c>
      <c r="CD28" s="51">
        <f t="shared" si="52"/>
        <v>338</v>
      </c>
      <c r="CE28" s="51">
        <f t="shared" ref="CE28:CJ28" si="53">+CE20+CE26+CE8+CE14</f>
        <v>345</v>
      </c>
      <c r="CF28" s="51">
        <f t="shared" si="53"/>
        <v>339</v>
      </c>
      <c r="CG28" s="51">
        <f t="shared" si="53"/>
        <v>325</v>
      </c>
      <c r="CH28" s="51">
        <f t="shared" si="53"/>
        <v>326</v>
      </c>
      <c r="CI28" s="51">
        <f t="shared" si="53"/>
        <v>320</v>
      </c>
      <c r="CJ28" s="51">
        <f t="shared" si="53"/>
        <v>327</v>
      </c>
      <c r="CK28" s="51">
        <f t="shared" ref="CK28:CP28" si="54">+CK20+CK26+CK8+CK14</f>
        <v>324</v>
      </c>
      <c r="CL28" s="51">
        <f t="shared" si="54"/>
        <v>325</v>
      </c>
      <c r="CM28" s="51">
        <f t="shared" si="54"/>
        <v>325</v>
      </c>
      <c r="CN28" s="51">
        <f t="shared" si="54"/>
        <v>330</v>
      </c>
      <c r="CO28" s="51">
        <f t="shared" si="54"/>
        <v>331</v>
      </c>
      <c r="CP28" s="51">
        <f t="shared" si="54"/>
        <v>329</v>
      </c>
      <c r="CQ28" s="51">
        <f>+CQ20+CQ26+CQ8+CQ14</f>
        <v>351</v>
      </c>
      <c r="CR28" s="51">
        <v>349</v>
      </c>
      <c r="CS28" s="51">
        <f>+CS20+CS26+CS8+CS14</f>
        <v>346</v>
      </c>
      <c r="CT28" s="51">
        <f>+CT20+CT26+CT8+CT14</f>
        <v>349</v>
      </c>
      <c r="CU28" s="51">
        <f>+CU20+CU26+CU8+CU14</f>
        <v>357</v>
      </c>
      <c r="CV28" s="51">
        <f>+CV20+CV26+CV8+CV14</f>
        <v>356</v>
      </c>
      <c r="CW28" s="51">
        <f>+CW20+CW26+CW8+CW14</f>
        <v>352</v>
      </c>
    </row>
    <row r="29" spans="1:101" s="14" customFormat="1" ht="13.15" customHeight="1" x14ac:dyDescent="0.25">
      <c r="A29" s="48" t="s">
        <v>9</v>
      </c>
      <c r="B29" s="50"/>
      <c r="C29" s="96"/>
      <c r="D29" s="120"/>
      <c r="E29" s="100">
        <f>E28*12</f>
        <v>4809016.5600000005</v>
      </c>
      <c r="F29" s="100">
        <f>F28*12</f>
        <v>4519776.3600000003</v>
      </c>
      <c r="G29" s="100">
        <f>G28*12</f>
        <v>289240.2</v>
      </c>
      <c r="H29" s="266"/>
      <c r="I29" s="266"/>
      <c r="J29" s="278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120"/>
      <c r="BY29" s="120"/>
      <c r="BZ29" s="120"/>
      <c r="CA29" s="120"/>
      <c r="CB29" s="120"/>
      <c r="CC29" s="120"/>
      <c r="CD29" s="120"/>
      <c r="CE29" s="120"/>
      <c r="CF29" s="120"/>
      <c r="CG29" s="120"/>
      <c r="CH29" s="120"/>
      <c r="CI29" s="120"/>
      <c r="CJ29" s="120"/>
      <c r="CK29" s="120"/>
      <c r="CL29" s="120"/>
      <c r="CM29" s="120"/>
      <c r="CN29" s="120"/>
      <c r="CO29" s="120"/>
      <c r="CP29" s="120"/>
      <c r="CQ29" s="120"/>
      <c r="CR29" s="120"/>
      <c r="CS29" s="120"/>
      <c r="CT29" s="120"/>
      <c r="CU29" s="120"/>
      <c r="CV29" s="120"/>
      <c r="CW29" s="120"/>
    </row>
    <row r="30" spans="1:101" s="14" customFormat="1" ht="15" customHeight="1" x14ac:dyDescent="0.2">
      <c r="A30" s="52"/>
      <c r="B30" s="53"/>
      <c r="C30" s="31"/>
      <c r="D30" s="121"/>
      <c r="E30" s="54"/>
      <c r="F30" s="54"/>
      <c r="G30" s="54"/>
      <c r="H30" s="54"/>
      <c r="I30" s="54"/>
      <c r="J30" s="278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  <c r="BN30" s="121"/>
      <c r="BO30" s="121"/>
      <c r="BP30" s="121"/>
      <c r="BQ30" s="121"/>
      <c r="BR30" s="311"/>
      <c r="BS30" s="121"/>
      <c r="BT30" s="121"/>
      <c r="BU30" s="311"/>
      <c r="BV30" s="121"/>
      <c r="BW30" s="121"/>
      <c r="BX30" s="121"/>
      <c r="BY30" s="121"/>
      <c r="BZ30" s="121"/>
      <c r="CA30" s="121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121"/>
      <c r="CN30" s="121"/>
      <c r="CO30" s="121"/>
      <c r="CP30" s="121"/>
      <c r="CQ30" s="121"/>
      <c r="CR30" s="121"/>
      <c r="CS30" s="121"/>
      <c r="CT30" s="121"/>
      <c r="CU30" s="121"/>
      <c r="CV30" s="121"/>
      <c r="CW30" s="121"/>
    </row>
    <row r="31" spans="1:101" s="14" customFormat="1" ht="15" customHeight="1" x14ac:dyDescent="0.25">
      <c r="A31" s="195" t="s">
        <v>137</v>
      </c>
      <c r="B31" s="32"/>
      <c r="C31" s="19"/>
      <c r="D31" s="122"/>
      <c r="E31" s="27"/>
      <c r="F31" s="27"/>
      <c r="G31" s="27"/>
      <c r="H31" s="27"/>
      <c r="I31" s="27"/>
      <c r="J31" s="278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256"/>
      <c r="BS31" s="122"/>
      <c r="BT31" s="122"/>
      <c r="BU31" s="256"/>
      <c r="BV31" s="122"/>
      <c r="BW31" s="122"/>
      <c r="BX31" s="122"/>
      <c r="BY31" s="122"/>
      <c r="BZ31" s="122"/>
      <c r="CA31" s="122"/>
      <c r="CB31" s="122"/>
      <c r="CC31" s="122"/>
      <c r="CD31" s="122"/>
      <c r="CE31" s="122"/>
      <c r="CF31" s="122"/>
      <c r="CG31" s="122"/>
      <c r="CH31" s="122"/>
      <c r="CI31" s="122"/>
      <c r="CJ31" s="122"/>
      <c r="CK31" s="122"/>
      <c r="CL31" s="122"/>
      <c r="CM31" s="122"/>
      <c r="CN31" s="122"/>
      <c r="CO31" s="122"/>
      <c r="CP31" s="122"/>
      <c r="CQ31" s="122"/>
      <c r="CR31" s="122"/>
      <c r="CS31" s="122"/>
      <c r="CT31" s="122"/>
      <c r="CU31" s="122"/>
      <c r="CV31" s="122"/>
      <c r="CW31" s="122"/>
    </row>
    <row r="32" spans="1:101" s="14" customFormat="1" ht="15" customHeight="1" x14ac:dyDescent="0.25">
      <c r="A32" s="36"/>
      <c r="B32" s="32"/>
      <c r="C32" s="19"/>
      <c r="D32" s="122"/>
      <c r="E32" s="27"/>
      <c r="F32" s="27"/>
      <c r="G32" s="27"/>
      <c r="H32" s="27"/>
      <c r="I32" s="27"/>
      <c r="J32" s="278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256"/>
      <c r="BS32" s="122"/>
      <c r="BT32" s="122"/>
      <c r="BU32" s="256"/>
      <c r="BV32" s="122"/>
      <c r="BW32" s="122"/>
      <c r="BX32" s="122"/>
      <c r="BY32" s="122"/>
      <c r="BZ32" s="122"/>
      <c r="CA32" s="122"/>
      <c r="CB32" s="122"/>
      <c r="CC32" s="122"/>
      <c r="CD32" s="122"/>
      <c r="CE32" s="122"/>
      <c r="CF32" s="122"/>
      <c r="CG32" s="122"/>
      <c r="CH32" s="122"/>
      <c r="CI32" s="122"/>
      <c r="CJ32" s="122"/>
      <c r="CK32" s="122"/>
      <c r="CL32" s="122"/>
      <c r="CM32" s="122"/>
      <c r="CN32" s="122"/>
      <c r="CO32" s="122"/>
      <c r="CP32" s="122"/>
      <c r="CQ32" s="122"/>
      <c r="CR32" s="122"/>
      <c r="CS32" s="122"/>
      <c r="CT32" s="122"/>
      <c r="CU32" s="122"/>
      <c r="CV32" s="122"/>
      <c r="CW32" s="122"/>
    </row>
    <row r="33" spans="1:101" s="14" customFormat="1" ht="15" customHeight="1" x14ac:dyDescent="0.25">
      <c r="B33" s="32"/>
      <c r="C33" s="19"/>
      <c r="D33" s="122"/>
      <c r="E33" s="27"/>
      <c r="F33" s="27"/>
      <c r="G33" s="27"/>
      <c r="H33" s="27"/>
      <c r="I33" s="27"/>
      <c r="J33" s="278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256"/>
      <c r="BS33" s="122"/>
      <c r="BT33" s="122"/>
      <c r="BU33" s="256"/>
      <c r="BV33" s="122"/>
      <c r="BW33" s="122"/>
      <c r="BX33" s="122"/>
      <c r="BY33" s="122"/>
      <c r="BZ33" s="122"/>
      <c r="CA33" s="122"/>
      <c r="CB33" s="122"/>
      <c r="CC33" s="122"/>
      <c r="CD33" s="122"/>
      <c r="CE33" s="122"/>
      <c r="CF33" s="122"/>
      <c r="CG33" s="122"/>
      <c r="CH33" s="122"/>
      <c r="CI33" s="122"/>
      <c r="CJ33" s="122"/>
      <c r="CK33" s="122"/>
      <c r="CL33" s="122"/>
      <c r="CM33" s="122"/>
      <c r="CN33" s="122"/>
      <c r="CO33" s="122"/>
      <c r="CP33" s="122"/>
      <c r="CQ33" s="122"/>
      <c r="CR33" s="122"/>
      <c r="CS33" s="122"/>
      <c r="CT33" s="122"/>
      <c r="CU33" s="122"/>
      <c r="CV33" s="122"/>
      <c r="CW33" s="122"/>
    </row>
    <row r="34" spans="1:101" s="14" customFormat="1" ht="15" customHeight="1" x14ac:dyDescent="0.25">
      <c r="B34" s="32"/>
      <c r="C34" s="37"/>
      <c r="D34" s="122"/>
      <c r="E34" s="34"/>
      <c r="F34" s="34"/>
      <c r="G34" s="34"/>
      <c r="H34" s="27"/>
      <c r="I34" s="34"/>
      <c r="J34" s="278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256"/>
      <c r="BS34" s="122"/>
      <c r="BT34" s="122"/>
      <c r="BU34" s="256"/>
      <c r="BV34" s="122"/>
      <c r="BW34" s="122"/>
      <c r="BX34" s="122"/>
      <c r="BY34" s="122"/>
      <c r="BZ34" s="122"/>
      <c r="CA34" s="122"/>
      <c r="CB34" s="122"/>
      <c r="CC34" s="122"/>
      <c r="CD34" s="122"/>
      <c r="CE34" s="122"/>
      <c r="CF34" s="122"/>
      <c r="CG34" s="122"/>
      <c r="CH34" s="122"/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</row>
    <row r="35" spans="1:101" s="14" customFormat="1" ht="15" customHeight="1" x14ac:dyDescent="0.25">
      <c r="B35" s="32"/>
      <c r="C35" s="19"/>
      <c r="D35" s="122"/>
      <c r="E35" s="38"/>
      <c r="F35" s="38"/>
      <c r="G35" s="38"/>
      <c r="H35" s="27"/>
      <c r="I35" s="38"/>
      <c r="J35" s="278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256"/>
      <c r="BS35" s="122"/>
      <c r="BT35" s="122"/>
      <c r="BU35" s="256"/>
      <c r="BV35" s="122"/>
      <c r="BW35" s="122"/>
      <c r="BX35" s="122"/>
      <c r="BY35" s="122"/>
      <c r="BZ35" s="122"/>
      <c r="CA35" s="122"/>
      <c r="CB35" s="122"/>
      <c r="CC35" s="122"/>
      <c r="CD35" s="122"/>
      <c r="CE35" s="122"/>
      <c r="CF35" s="122"/>
      <c r="CG35" s="122"/>
      <c r="CH35" s="122"/>
      <c r="CI35" s="122"/>
      <c r="CJ35" s="122"/>
      <c r="CK35" s="122"/>
      <c r="CL35" s="122"/>
      <c r="CM35" s="122"/>
      <c r="CN35" s="122"/>
      <c r="CO35" s="122"/>
      <c r="CP35" s="122"/>
      <c r="CQ35" s="122"/>
      <c r="CR35" s="122"/>
      <c r="CS35" s="122"/>
      <c r="CT35" s="122"/>
      <c r="CU35" s="122"/>
      <c r="CV35" s="122"/>
      <c r="CW35" s="122"/>
    </row>
    <row r="36" spans="1:101" s="14" customFormat="1" ht="15" customHeight="1" x14ac:dyDescent="0.25">
      <c r="A36" s="35"/>
      <c r="B36" s="32"/>
      <c r="C36" s="19"/>
      <c r="D36" s="122"/>
      <c r="E36" s="27"/>
      <c r="F36" s="27"/>
      <c r="G36" s="27"/>
      <c r="H36" s="27"/>
      <c r="I36" s="27"/>
      <c r="J36" s="278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256"/>
      <c r="BS36" s="122"/>
      <c r="BT36" s="122"/>
      <c r="BU36" s="256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</row>
    <row r="37" spans="1:101" s="14" customFormat="1" ht="15" customHeight="1" x14ac:dyDescent="0.25">
      <c r="A37" s="36"/>
      <c r="B37" s="32"/>
      <c r="C37" s="19"/>
      <c r="D37" s="122"/>
      <c r="E37" s="27"/>
      <c r="F37" s="27"/>
      <c r="G37" s="27"/>
      <c r="H37" s="27"/>
      <c r="I37" s="27"/>
      <c r="J37" s="278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256"/>
      <c r="BS37" s="122"/>
      <c r="BT37" s="122"/>
      <c r="BU37" s="256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</row>
    <row r="38" spans="1:101" s="14" customFormat="1" ht="15" customHeight="1" x14ac:dyDescent="0.25">
      <c r="A38" s="36"/>
      <c r="B38" s="32"/>
      <c r="C38" s="19"/>
      <c r="D38" s="122"/>
      <c r="E38" s="27"/>
      <c r="F38" s="27"/>
      <c r="G38" s="27"/>
      <c r="H38" s="27"/>
      <c r="I38" s="27"/>
      <c r="J38" s="278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256"/>
      <c r="BS38" s="122"/>
      <c r="BT38" s="122"/>
      <c r="BU38" s="256"/>
      <c r="BV38" s="122"/>
      <c r="BW38" s="122"/>
      <c r="BX38" s="122"/>
      <c r="BY38" s="122"/>
      <c r="BZ38" s="122"/>
      <c r="CA38" s="122"/>
      <c r="CB38" s="122"/>
      <c r="CC38" s="122"/>
      <c r="CD38" s="122"/>
      <c r="CE38" s="122"/>
      <c r="CF38" s="122"/>
      <c r="CG38" s="122"/>
      <c r="CH38" s="122"/>
      <c r="CI38" s="122"/>
      <c r="CJ38" s="122"/>
      <c r="CK38" s="122"/>
      <c r="CL38" s="122"/>
      <c r="CM38" s="122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</row>
    <row r="39" spans="1:101" s="14" customFormat="1" ht="15" customHeight="1" x14ac:dyDescent="0.25">
      <c r="B39" s="32"/>
      <c r="C39" s="19"/>
      <c r="D39" s="122"/>
      <c r="E39" s="27"/>
      <c r="F39" s="27"/>
      <c r="G39" s="27"/>
      <c r="H39" s="27"/>
      <c r="I39" s="27"/>
      <c r="J39" s="278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256"/>
      <c r="BS39" s="122"/>
      <c r="BT39" s="122"/>
      <c r="BU39" s="256"/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/>
      <c r="CI39" s="122"/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</row>
    <row r="40" spans="1:101" s="14" customFormat="1" ht="15" customHeight="1" x14ac:dyDescent="0.25">
      <c r="B40" s="32"/>
      <c r="C40" s="37"/>
      <c r="D40" s="122"/>
      <c r="E40" s="34"/>
      <c r="F40" s="34"/>
      <c r="G40" s="34"/>
      <c r="H40" s="34"/>
      <c r="I40" s="34"/>
      <c r="J40" s="278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256"/>
      <c r="BS40" s="122"/>
      <c r="BT40" s="122"/>
      <c r="BU40" s="256"/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/>
      <c r="CJ40" s="122"/>
      <c r="CK40" s="122"/>
      <c r="CL40" s="122"/>
      <c r="CM40" s="122"/>
      <c r="CN40" s="122"/>
      <c r="CO40" s="122"/>
      <c r="CP40" s="122"/>
      <c r="CQ40" s="122"/>
      <c r="CR40" s="122"/>
      <c r="CS40" s="122"/>
      <c r="CT40" s="122"/>
      <c r="CU40" s="122"/>
      <c r="CV40" s="122"/>
      <c r="CW40" s="122"/>
    </row>
    <row r="41" spans="1:101" s="14" customFormat="1" ht="15" customHeight="1" x14ac:dyDescent="0.25">
      <c r="A41" s="52"/>
      <c r="B41" s="32"/>
      <c r="C41" s="37"/>
      <c r="D41" s="123"/>
      <c r="E41" s="56"/>
      <c r="F41" s="56"/>
      <c r="G41" s="56"/>
      <c r="H41" s="56"/>
      <c r="I41" s="56"/>
      <c r="J41" s="278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312"/>
      <c r="BS41" s="123"/>
      <c r="BT41" s="123"/>
      <c r="BU41" s="312"/>
      <c r="BV41" s="123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3"/>
      <c r="CI41" s="123"/>
      <c r="CJ41" s="123"/>
      <c r="CK41" s="123"/>
      <c r="CL41" s="123"/>
      <c r="CM41" s="123"/>
      <c r="CN41" s="123"/>
      <c r="CO41" s="123"/>
      <c r="CP41" s="123"/>
      <c r="CQ41" s="123"/>
      <c r="CR41" s="123"/>
      <c r="CS41" s="123"/>
      <c r="CT41" s="123"/>
      <c r="CU41" s="123"/>
      <c r="CV41" s="123"/>
      <c r="CW41" s="123"/>
    </row>
    <row r="42" spans="1:101" s="14" customFormat="1" ht="15" customHeight="1" x14ac:dyDescent="0.2">
      <c r="A42" s="52"/>
      <c r="B42" s="53"/>
      <c r="C42" s="31"/>
      <c r="D42" s="121"/>
      <c r="E42" s="54"/>
      <c r="F42" s="54"/>
      <c r="G42" s="54"/>
      <c r="H42" s="54"/>
      <c r="I42" s="54"/>
      <c r="J42" s="278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311"/>
      <c r="BS42" s="121"/>
      <c r="BT42" s="121"/>
      <c r="BU42" s="31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</row>
    <row r="43" spans="1:101" s="14" customFormat="1" ht="15" customHeight="1" x14ac:dyDescent="0.25">
      <c r="B43" s="32"/>
      <c r="C43" s="19"/>
      <c r="D43" s="122"/>
      <c r="E43" s="38"/>
      <c r="F43" s="38"/>
      <c r="G43" s="38"/>
      <c r="H43" s="38"/>
      <c r="I43" s="38"/>
      <c r="J43" s="278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256"/>
      <c r="BS43" s="122"/>
      <c r="BT43" s="122"/>
      <c r="BU43" s="256"/>
      <c r="BV43" s="122"/>
      <c r="BW43" s="122"/>
      <c r="BX43" s="122"/>
      <c r="BY43" s="122"/>
      <c r="BZ43" s="122"/>
      <c r="CA43" s="122"/>
      <c r="CB43" s="122"/>
      <c r="CC43" s="122"/>
      <c r="CD43" s="122"/>
      <c r="CE43" s="122"/>
      <c r="CF43" s="122"/>
      <c r="CG43" s="122"/>
      <c r="CH43" s="122"/>
      <c r="CI43" s="122"/>
      <c r="CJ43" s="122"/>
      <c r="CK43" s="122"/>
      <c r="CL43" s="122"/>
      <c r="CM43" s="122"/>
      <c r="CN43" s="122"/>
      <c r="CO43" s="122"/>
      <c r="CP43" s="122"/>
      <c r="CQ43" s="122"/>
      <c r="CR43" s="122"/>
      <c r="CS43" s="122"/>
      <c r="CT43" s="122"/>
      <c r="CU43" s="122"/>
      <c r="CV43" s="122"/>
      <c r="CW43" s="122"/>
    </row>
    <row r="44" spans="1:101" s="14" customFormat="1" ht="15" customHeight="1" x14ac:dyDescent="0.25">
      <c r="A44" s="35"/>
      <c r="B44" s="32"/>
      <c r="C44" s="19"/>
      <c r="D44" s="122"/>
      <c r="E44" s="27"/>
      <c r="F44" s="27"/>
      <c r="G44" s="27"/>
      <c r="H44" s="27"/>
      <c r="I44" s="27"/>
      <c r="J44" s="278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256"/>
      <c r="BS44" s="122"/>
      <c r="BT44" s="122"/>
      <c r="BU44" s="256"/>
      <c r="BV44" s="122"/>
      <c r="BW44" s="122"/>
      <c r="BX44" s="122"/>
      <c r="BY44" s="122"/>
      <c r="BZ44" s="122"/>
      <c r="CA44" s="122"/>
      <c r="CB44" s="122"/>
      <c r="CC44" s="122"/>
      <c r="CD44" s="122"/>
      <c r="CE44" s="122"/>
      <c r="CF44" s="122"/>
      <c r="CG44" s="122"/>
      <c r="CH44" s="122"/>
      <c r="CI44" s="122"/>
      <c r="CJ44" s="122"/>
      <c r="CK44" s="122"/>
      <c r="CL44" s="122"/>
      <c r="CM44" s="122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</row>
    <row r="45" spans="1:101" s="14" customFormat="1" ht="15" customHeight="1" x14ac:dyDescent="0.25">
      <c r="A45" s="36"/>
      <c r="B45" s="32"/>
      <c r="C45" s="19"/>
      <c r="D45" s="122"/>
      <c r="E45" s="27"/>
      <c r="F45" s="27"/>
      <c r="G45" s="27"/>
      <c r="H45" s="27"/>
      <c r="I45" s="27"/>
      <c r="J45" s="278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256"/>
      <c r="BS45" s="122"/>
      <c r="BT45" s="122"/>
      <c r="BU45" s="256"/>
      <c r="BV45" s="122"/>
      <c r="BW45" s="122"/>
      <c r="BX45" s="122"/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/>
      <c r="CK45" s="122"/>
      <c r="CL45" s="122"/>
      <c r="CM45" s="122"/>
      <c r="CN45" s="122"/>
      <c r="CO45" s="122"/>
      <c r="CP45" s="122"/>
      <c r="CQ45" s="122"/>
      <c r="CR45" s="122"/>
      <c r="CS45" s="122"/>
      <c r="CT45" s="122"/>
      <c r="CU45" s="122"/>
      <c r="CV45" s="122"/>
      <c r="CW45" s="122"/>
    </row>
    <row r="46" spans="1:101" s="14" customFormat="1" ht="15" customHeight="1" x14ac:dyDescent="0.25">
      <c r="A46" s="36"/>
      <c r="B46" s="32"/>
      <c r="C46" s="19"/>
      <c r="D46" s="122"/>
      <c r="E46" s="27"/>
      <c r="F46" s="27"/>
      <c r="G46" s="27"/>
      <c r="H46" s="27"/>
      <c r="I46" s="27"/>
      <c r="J46" s="278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256"/>
      <c r="BS46" s="122"/>
      <c r="BT46" s="122"/>
      <c r="BU46" s="256"/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/>
      <c r="CL46" s="122"/>
      <c r="CM46" s="122"/>
      <c r="CN46" s="122"/>
      <c r="CO46" s="122"/>
      <c r="CP46" s="122"/>
      <c r="CQ46" s="122"/>
      <c r="CR46" s="122"/>
      <c r="CS46" s="122"/>
      <c r="CT46" s="122"/>
      <c r="CU46" s="122"/>
      <c r="CV46" s="122"/>
      <c r="CW46" s="122"/>
    </row>
    <row r="47" spans="1:101" s="14" customFormat="1" ht="15" customHeight="1" x14ac:dyDescent="0.25">
      <c r="B47" s="32"/>
      <c r="C47" s="19"/>
      <c r="D47" s="122"/>
      <c r="E47" s="27"/>
      <c r="F47" s="27"/>
      <c r="G47" s="34"/>
      <c r="H47" s="34"/>
      <c r="I47" s="34"/>
      <c r="J47" s="278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256"/>
      <c r="BS47" s="122"/>
      <c r="BT47" s="122"/>
      <c r="BU47" s="256"/>
      <c r="BV47" s="122"/>
      <c r="BW47" s="122"/>
      <c r="BX47" s="122"/>
      <c r="BY47" s="122"/>
      <c r="BZ47" s="122"/>
      <c r="CA47" s="122"/>
      <c r="CB47" s="122"/>
      <c r="CC47" s="122"/>
      <c r="CD47" s="122"/>
      <c r="CE47" s="122"/>
      <c r="CF47" s="122"/>
      <c r="CG47" s="122"/>
      <c r="CH47" s="122"/>
      <c r="CI47" s="122"/>
      <c r="CJ47" s="122"/>
      <c r="CK47" s="122"/>
      <c r="CL47" s="122"/>
      <c r="CM47" s="122"/>
      <c r="CN47" s="122"/>
      <c r="CO47" s="122"/>
      <c r="CP47" s="122"/>
      <c r="CQ47" s="122"/>
      <c r="CR47" s="122"/>
      <c r="CS47" s="122"/>
      <c r="CT47" s="122"/>
      <c r="CU47" s="122"/>
      <c r="CV47" s="122"/>
      <c r="CW47" s="122"/>
    </row>
    <row r="48" spans="1:101" s="14" customFormat="1" ht="15" customHeight="1" x14ac:dyDescent="0.25">
      <c r="B48" s="32"/>
      <c r="C48" s="37"/>
      <c r="D48" s="122"/>
      <c r="E48" s="34"/>
      <c r="F48" s="27"/>
      <c r="G48" s="34"/>
      <c r="H48" s="34"/>
      <c r="I48" s="34"/>
      <c r="J48" s="278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256"/>
      <c r="BS48" s="122"/>
      <c r="BT48" s="122"/>
      <c r="BU48" s="256"/>
      <c r="BV48" s="122"/>
      <c r="BW48" s="122"/>
      <c r="BX48" s="122"/>
      <c r="BY48" s="122"/>
      <c r="BZ48" s="122"/>
      <c r="CA48" s="122"/>
      <c r="CB48" s="122"/>
      <c r="CC48" s="122"/>
      <c r="CD48" s="122"/>
      <c r="CE48" s="122"/>
      <c r="CF48" s="122"/>
      <c r="CG48" s="122"/>
      <c r="CH48" s="122"/>
      <c r="CI48" s="122"/>
      <c r="CJ48" s="122"/>
      <c r="CK48" s="122"/>
      <c r="CL48" s="122"/>
      <c r="CM48" s="122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</row>
    <row r="49" spans="1:101" s="14" customFormat="1" ht="15" customHeight="1" x14ac:dyDescent="0.25">
      <c r="A49" s="52"/>
      <c r="B49" s="32"/>
      <c r="C49" s="37"/>
      <c r="D49" s="123"/>
      <c r="E49" s="56"/>
      <c r="F49" s="56"/>
      <c r="G49" s="56"/>
      <c r="H49" s="56"/>
      <c r="I49" s="56"/>
      <c r="J49" s="278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312"/>
      <c r="BS49" s="123"/>
      <c r="BT49" s="123"/>
      <c r="BU49" s="312"/>
      <c r="BV49" s="123"/>
      <c r="BW49" s="123"/>
      <c r="BX49" s="123"/>
      <c r="BY49" s="123"/>
      <c r="BZ49" s="123"/>
      <c r="CA49" s="123"/>
      <c r="CB49" s="123"/>
      <c r="CC49" s="123"/>
      <c r="CD49" s="123"/>
      <c r="CE49" s="123"/>
      <c r="CF49" s="123"/>
      <c r="CG49" s="123"/>
      <c r="CH49" s="123"/>
      <c r="CI49" s="123"/>
      <c r="CJ49" s="123"/>
      <c r="CK49" s="123"/>
      <c r="CL49" s="123"/>
      <c r="CM49" s="123"/>
      <c r="CN49" s="123"/>
      <c r="CO49" s="123"/>
      <c r="CP49" s="123"/>
      <c r="CQ49" s="123"/>
      <c r="CR49" s="123"/>
      <c r="CS49" s="123"/>
      <c r="CT49" s="123"/>
      <c r="CU49" s="123"/>
      <c r="CV49" s="123"/>
      <c r="CW49" s="123"/>
    </row>
    <row r="50" spans="1:101" s="14" customFormat="1" ht="15" customHeight="1" x14ac:dyDescent="0.2">
      <c r="A50" s="52"/>
      <c r="B50" s="26"/>
      <c r="C50" s="26"/>
      <c r="D50" s="124"/>
      <c r="E50" s="54"/>
      <c r="F50" s="54"/>
      <c r="G50" s="54"/>
      <c r="H50" s="54"/>
      <c r="I50" s="54"/>
      <c r="J50" s="278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313"/>
      <c r="BS50" s="124"/>
      <c r="BT50" s="124"/>
      <c r="BU50" s="313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4"/>
      <c r="CQ50" s="124"/>
      <c r="CR50" s="124"/>
      <c r="CS50" s="124"/>
      <c r="CT50" s="124"/>
      <c r="CU50" s="124"/>
      <c r="CV50" s="124"/>
      <c r="CW50" s="124"/>
    </row>
    <row r="51" spans="1:101" s="14" customFormat="1" ht="15" customHeight="1" x14ac:dyDescent="0.2">
      <c r="A51" s="5"/>
      <c r="B51" s="26"/>
      <c r="C51" s="26"/>
      <c r="D51" s="124"/>
      <c r="E51" s="26"/>
      <c r="F51" s="26"/>
      <c r="G51" s="26"/>
      <c r="H51" s="26"/>
      <c r="I51" s="26"/>
      <c r="J51" s="278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313"/>
      <c r="BS51" s="124"/>
      <c r="BT51" s="124"/>
      <c r="BU51" s="313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4"/>
      <c r="CO51" s="124"/>
      <c r="CP51" s="124"/>
      <c r="CQ51" s="124"/>
      <c r="CR51" s="124"/>
      <c r="CS51" s="124"/>
      <c r="CT51" s="124"/>
      <c r="CU51" s="124"/>
      <c r="CV51" s="124"/>
      <c r="CW51" s="124"/>
    </row>
    <row r="52" spans="1:101" s="14" customFormat="1" ht="15" customHeight="1" x14ac:dyDescent="0.25">
      <c r="A52" s="57"/>
      <c r="B52" s="58"/>
      <c r="C52" s="58"/>
      <c r="D52" s="125"/>
      <c r="E52" s="60"/>
      <c r="F52" s="60"/>
      <c r="G52" s="60"/>
      <c r="H52" s="60"/>
      <c r="I52" s="60"/>
      <c r="J52" s="278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314"/>
      <c r="BS52" s="125"/>
      <c r="BT52" s="125"/>
      <c r="BU52" s="314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</row>
    <row r="53" spans="1:101" s="14" customFormat="1" ht="15" customHeight="1" x14ac:dyDescent="0.25">
      <c r="A53" s="57"/>
      <c r="B53" s="58"/>
      <c r="C53" s="58"/>
      <c r="D53" s="125"/>
      <c r="E53" s="60"/>
      <c r="F53" s="60"/>
      <c r="G53" s="60"/>
      <c r="H53" s="60"/>
      <c r="I53" s="60"/>
      <c r="J53" s="278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314"/>
      <c r="BS53" s="125"/>
      <c r="BT53" s="125"/>
      <c r="BU53" s="314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</row>
    <row r="54" spans="1:101" s="14" customFormat="1" ht="15" customHeight="1" x14ac:dyDescent="0.25">
      <c r="A54" s="36"/>
      <c r="B54" s="32"/>
      <c r="C54" s="19"/>
      <c r="D54" s="122"/>
      <c r="E54" s="27"/>
      <c r="F54" s="27"/>
      <c r="G54" s="34"/>
      <c r="H54" s="34"/>
      <c r="I54" s="34"/>
      <c r="J54" s="278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256"/>
      <c r="BS54" s="122"/>
      <c r="BT54" s="122"/>
      <c r="BU54" s="256"/>
      <c r="BV54" s="122"/>
      <c r="BW54" s="122"/>
      <c r="BX54" s="122"/>
      <c r="BY54" s="122"/>
      <c r="BZ54" s="122"/>
      <c r="CA54" s="122"/>
      <c r="CB54" s="122"/>
      <c r="CC54" s="122"/>
      <c r="CD54" s="122"/>
      <c r="CE54" s="122"/>
      <c r="CF54" s="122"/>
      <c r="CG54" s="122"/>
      <c r="CH54" s="122"/>
      <c r="CI54" s="122"/>
      <c r="CJ54" s="122"/>
      <c r="CK54" s="122"/>
      <c r="CL54" s="122"/>
      <c r="CM54" s="122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</row>
    <row r="55" spans="1:101" s="14" customFormat="1" ht="15" customHeight="1" x14ac:dyDescent="0.2">
      <c r="A55" s="36"/>
      <c r="B55" s="32"/>
      <c r="C55" s="19"/>
      <c r="D55" s="122"/>
      <c r="E55" s="88"/>
      <c r="F55" s="88"/>
      <c r="G55" s="88"/>
      <c r="H55" s="88"/>
      <c r="I55" s="88"/>
      <c r="J55" s="278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256"/>
      <c r="BS55" s="122"/>
      <c r="BT55" s="122"/>
      <c r="BU55" s="256"/>
      <c r="BV55" s="122"/>
      <c r="BW55" s="122"/>
      <c r="BX55" s="122"/>
      <c r="BY55" s="122"/>
      <c r="BZ55" s="122"/>
      <c r="CA55" s="122"/>
      <c r="CB55" s="122"/>
      <c r="CC55" s="122"/>
      <c r="CD55" s="122"/>
      <c r="CE55" s="122"/>
      <c r="CF55" s="122"/>
      <c r="CG55" s="122"/>
      <c r="CH55" s="122"/>
      <c r="CI55" s="122"/>
      <c r="CJ55" s="122"/>
      <c r="CK55" s="122"/>
      <c r="CL55" s="122"/>
      <c r="CM55" s="122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</row>
    <row r="56" spans="1:101" s="14" customFormat="1" ht="15" customHeight="1" x14ac:dyDescent="0.2">
      <c r="B56" s="32"/>
      <c r="C56" s="19"/>
      <c r="D56" s="122"/>
      <c r="E56" s="88"/>
      <c r="F56" s="88"/>
      <c r="G56" s="88"/>
      <c r="H56" s="88"/>
      <c r="I56" s="88"/>
      <c r="J56" s="278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256"/>
      <c r="BS56" s="122"/>
      <c r="BT56" s="122"/>
      <c r="BU56" s="256"/>
      <c r="BV56" s="122"/>
      <c r="BW56" s="122"/>
      <c r="BX56" s="122"/>
      <c r="BY56" s="122"/>
      <c r="BZ56" s="122"/>
      <c r="CA56" s="122"/>
      <c r="CB56" s="122"/>
      <c r="CC56" s="122"/>
      <c r="CD56" s="122"/>
      <c r="CE56" s="122"/>
      <c r="CF56" s="122"/>
      <c r="CG56" s="122"/>
      <c r="CH56" s="122"/>
      <c r="CI56" s="122"/>
      <c r="CJ56" s="122"/>
      <c r="CK56" s="122"/>
      <c r="CL56" s="122"/>
      <c r="CM56" s="122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</row>
    <row r="57" spans="1:101" s="14" customFormat="1" ht="15" customHeight="1" x14ac:dyDescent="0.25">
      <c r="B57" s="32"/>
      <c r="C57" s="37"/>
      <c r="D57" s="122"/>
      <c r="E57" s="34"/>
      <c r="F57" s="34"/>
      <c r="G57" s="34"/>
      <c r="H57" s="34"/>
      <c r="I57" s="34"/>
      <c r="J57" s="278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256"/>
      <c r="BS57" s="122"/>
      <c r="BT57" s="122"/>
      <c r="BU57" s="256"/>
      <c r="BV57" s="122"/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/>
      <c r="CI57" s="122"/>
      <c r="CJ57" s="122"/>
      <c r="CK57" s="122"/>
      <c r="CL57" s="122"/>
      <c r="CM57" s="122"/>
      <c r="CN57" s="122"/>
      <c r="CO57" s="122"/>
      <c r="CP57" s="122"/>
      <c r="CQ57" s="122"/>
      <c r="CR57" s="122"/>
      <c r="CS57" s="122"/>
      <c r="CT57" s="122"/>
      <c r="CU57" s="122"/>
      <c r="CV57" s="122"/>
      <c r="CW57" s="122"/>
    </row>
    <row r="58" spans="1:101" s="14" customFormat="1" ht="10.15" customHeight="1" x14ac:dyDescent="0.25">
      <c r="B58" s="32"/>
      <c r="C58" s="19"/>
      <c r="D58" s="122"/>
      <c r="E58" s="38"/>
      <c r="F58" s="38"/>
      <c r="G58" s="23"/>
      <c r="H58" s="23"/>
      <c r="I58" s="23"/>
      <c r="J58" s="278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256"/>
      <c r="BS58" s="122"/>
      <c r="BT58" s="122"/>
      <c r="BU58" s="256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</row>
    <row r="59" spans="1:101" x14ac:dyDescent="0.2">
      <c r="A59" s="147"/>
      <c r="B59" s="13"/>
      <c r="C59" s="13"/>
      <c r="E59" s="13"/>
      <c r="F59" s="13"/>
      <c r="G59" s="13"/>
      <c r="H59" s="13"/>
      <c r="I59" s="13"/>
      <c r="J59" s="280"/>
    </row>
    <row r="60" spans="1:101" x14ac:dyDescent="0.2">
      <c r="A60" s="147"/>
      <c r="B60" s="13"/>
      <c r="C60" s="13"/>
      <c r="E60" s="13"/>
      <c r="F60" s="13"/>
      <c r="G60" s="13"/>
      <c r="H60" s="13"/>
      <c r="I60" s="13"/>
      <c r="J60" s="280"/>
    </row>
    <row r="61" spans="1:101" x14ac:dyDescent="0.2">
      <c r="A61" s="147"/>
      <c r="B61" s="13"/>
      <c r="C61" s="13"/>
      <c r="E61" s="13"/>
      <c r="F61" s="13"/>
      <c r="G61" s="13"/>
      <c r="H61" s="13"/>
      <c r="I61" s="13"/>
      <c r="J61" s="280"/>
    </row>
    <row r="62" spans="1:101" x14ac:dyDescent="0.2">
      <c r="A62" s="147"/>
      <c r="B62" s="13"/>
      <c r="C62" s="13"/>
      <c r="E62" s="13"/>
      <c r="F62" s="13"/>
      <c r="G62" s="13"/>
      <c r="H62" s="13"/>
      <c r="I62" s="13"/>
      <c r="J62" s="280"/>
    </row>
    <row r="63" spans="1:101" x14ac:dyDescent="0.2">
      <c r="A63" s="147"/>
      <c r="B63" s="13"/>
      <c r="C63" s="13"/>
      <c r="E63" s="13"/>
      <c r="F63" s="13"/>
      <c r="G63" s="13"/>
      <c r="H63" s="13"/>
      <c r="I63" s="13"/>
      <c r="J63" s="280"/>
    </row>
    <row r="64" spans="1:101" x14ac:dyDescent="0.2">
      <c r="A64" s="147"/>
      <c r="B64" s="13"/>
      <c r="C64" s="13"/>
      <c r="E64" s="13"/>
      <c r="F64" s="13"/>
      <c r="G64" s="13"/>
      <c r="H64" s="13"/>
      <c r="I64" s="13"/>
      <c r="J64" s="280"/>
    </row>
    <row r="65" spans="1:101" x14ac:dyDescent="0.2">
      <c r="A65" s="147"/>
      <c r="B65" s="13"/>
      <c r="C65" s="13"/>
      <c r="E65" s="148"/>
      <c r="F65" s="148"/>
      <c r="G65" s="148"/>
      <c r="H65" s="148"/>
      <c r="I65" s="148"/>
      <c r="J65" s="280"/>
    </row>
    <row r="66" spans="1:101" x14ac:dyDescent="0.2">
      <c r="A66" s="147"/>
      <c r="B66" s="13"/>
      <c r="C66" s="13"/>
      <c r="E66" s="148"/>
      <c r="F66" s="148"/>
      <c r="G66" s="148"/>
      <c r="H66" s="148"/>
      <c r="I66" s="148"/>
      <c r="J66" s="280"/>
    </row>
    <row r="67" spans="1:101" x14ac:dyDescent="0.2">
      <c r="A67" s="147"/>
      <c r="B67" s="13"/>
      <c r="C67" s="13"/>
      <c r="E67" s="13"/>
      <c r="F67" s="13"/>
      <c r="G67" s="13"/>
      <c r="H67" s="13"/>
      <c r="I67" s="13"/>
      <c r="J67" s="280"/>
    </row>
    <row r="68" spans="1:101" x14ac:dyDescent="0.2">
      <c r="A68" s="147"/>
      <c r="B68" s="13"/>
      <c r="C68" s="13"/>
      <c r="E68" s="13"/>
      <c r="F68" s="13"/>
      <c r="G68" s="13"/>
      <c r="H68" s="13"/>
      <c r="I68" s="13"/>
      <c r="J68" s="280"/>
    </row>
    <row r="69" spans="1:101" x14ac:dyDescent="0.2">
      <c r="A69" s="147"/>
      <c r="B69" s="13"/>
      <c r="C69" s="13"/>
      <c r="E69" s="13"/>
      <c r="F69" s="13"/>
      <c r="G69" s="13"/>
      <c r="H69" s="13"/>
      <c r="I69" s="13"/>
      <c r="J69" s="280"/>
    </row>
    <row r="70" spans="1:101" x14ac:dyDescent="0.2">
      <c r="A70" s="147"/>
      <c r="B70" s="13"/>
      <c r="C70" s="13"/>
      <c r="E70" s="13"/>
      <c r="F70" s="13"/>
      <c r="G70" s="13"/>
      <c r="H70" s="13"/>
      <c r="I70" s="13"/>
      <c r="J70" s="280"/>
    </row>
    <row r="71" spans="1:101" x14ac:dyDescent="0.2">
      <c r="A71" s="147"/>
      <c r="B71" s="13"/>
      <c r="C71" s="13"/>
      <c r="E71" s="13"/>
      <c r="F71" s="13"/>
      <c r="G71" s="13"/>
      <c r="H71" s="13"/>
      <c r="I71" s="13"/>
      <c r="J71" s="280"/>
    </row>
    <row r="72" spans="1:101" x14ac:dyDescent="0.2">
      <c r="A72" s="147"/>
      <c r="B72" s="13"/>
      <c r="C72" s="13"/>
      <c r="E72" s="13"/>
      <c r="F72" s="13"/>
      <c r="G72" s="13"/>
      <c r="H72" s="13"/>
      <c r="I72" s="13"/>
      <c r="J72" s="280"/>
    </row>
    <row r="73" spans="1:101" x14ac:dyDescent="0.2">
      <c r="A73" s="147"/>
      <c r="B73" s="13"/>
      <c r="C73" s="13"/>
      <c r="E73" s="13"/>
      <c r="F73" s="13"/>
      <c r="G73" s="13"/>
      <c r="H73" s="13"/>
      <c r="I73" s="13"/>
      <c r="J73" s="280"/>
    </row>
    <row r="74" spans="1:101" x14ac:dyDescent="0.2">
      <c r="A74" s="147"/>
      <c r="B74" s="13"/>
      <c r="C74" s="13"/>
      <c r="E74" s="13"/>
      <c r="F74" s="13"/>
      <c r="G74" s="13"/>
      <c r="H74" s="13"/>
      <c r="I74" s="13"/>
      <c r="J74" s="280"/>
    </row>
    <row r="75" spans="1:101" s="13" customFormat="1" x14ac:dyDescent="0.2">
      <c r="A75" s="147"/>
      <c r="D75" s="115"/>
      <c r="E75" s="148"/>
      <c r="F75" s="148"/>
      <c r="G75" s="148"/>
      <c r="H75" s="148"/>
      <c r="I75" s="148"/>
      <c r="J75" s="280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313"/>
      <c r="BS75" s="115"/>
      <c r="BT75" s="115"/>
      <c r="BU75" s="313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  <c r="CG75" s="115"/>
      <c r="CH75" s="115"/>
      <c r="CI75" s="115"/>
      <c r="CJ75" s="115"/>
      <c r="CK75" s="115"/>
      <c r="CL75" s="115"/>
      <c r="CM75" s="115"/>
      <c r="CN75" s="115"/>
      <c r="CO75" s="115"/>
      <c r="CP75" s="115"/>
      <c r="CQ75" s="115"/>
      <c r="CR75" s="115"/>
      <c r="CS75" s="115"/>
      <c r="CT75" s="115"/>
      <c r="CU75" s="115"/>
      <c r="CV75" s="115"/>
      <c r="CW75" s="115"/>
    </row>
    <row r="76" spans="1:101" s="13" customFormat="1" x14ac:dyDescent="0.2">
      <c r="A76" s="147"/>
      <c r="D76" s="115"/>
      <c r="E76" s="148"/>
      <c r="F76" s="148"/>
      <c r="G76" s="148"/>
      <c r="H76" s="148"/>
      <c r="I76" s="148"/>
      <c r="J76" s="280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313"/>
      <c r="BS76" s="115"/>
      <c r="BT76" s="115"/>
      <c r="BU76" s="313"/>
      <c r="BV76" s="115"/>
      <c r="BW76" s="115"/>
      <c r="BX76" s="115"/>
      <c r="BY76" s="115"/>
      <c r="BZ76" s="115"/>
      <c r="CA76" s="115"/>
      <c r="CB76" s="115"/>
      <c r="CC76" s="115"/>
      <c r="CD76" s="115"/>
      <c r="CE76" s="115"/>
      <c r="CF76" s="115"/>
      <c r="CG76" s="115"/>
      <c r="CH76" s="115"/>
      <c r="CI76" s="115"/>
      <c r="CJ76" s="115"/>
      <c r="CK76" s="115"/>
      <c r="CL76" s="115"/>
      <c r="CM76" s="115"/>
      <c r="CN76" s="115"/>
      <c r="CO76" s="115"/>
      <c r="CP76" s="115"/>
      <c r="CQ76" s="115"/>
      <c r="CR76" s="115"/>
      <c r="CS76" s="115"/>
      <c r="CT76" s="115"/>
      <c r="CU76" s="115"/>
      <c r="CV76" s="115"/>
      <c r="CW76" s="115"/>
    </row>
    <row r="77" spans="1:101" x14ac:dyDescent="0.2">
      <c r="A77" s="147"/>
      <c r="B77" s="13"/>
      <c r="C77" s="13"/>
      <c r="E77" s="13"/>
      <c r="F77" s="13"/>
      <c r="G77" s="13"/>
      <c r="H77" s="13"/>
      <c r="I77" s="13"/>
      <c r="J77" s="280"/>
    </row>
    <row r="78" spans="1:101" x14ac:dyDescent="0.2">
      <c r="A78" s="147"/>
      <c r="B78" s="13"/>
      <c r="C78" s="13"/>
      <c r="E78" s="13"/>
      <c r="F78" s="13"/>
      <c r="G78" s="13"/>
      <c r="H78" s="13"/>
      <c r="I78" s="13"/>
      <c r="J78" s="280"/>
    </row>
    <row r="79" spans="1:101" x14ac:dyDescent="0.2">
      <c r="A79" s="147"/>
      <c r="B79" s="13"/>
      <c r="C79" s="13"/>
      <c r="E79" s="13"/>
      <c r="F79" s="13"/>
      <c r="G79" s="13"/>
      <c r="H79" s="13"/>
      <c r="I79" s="13"/>
      <c r="J79" s="280"/>
    </row>
    <row r="80" spans="1:101" x14ac:dyDescent="0.2">
      <c r="A80" s="147"/>
      <c r="B80" s="13"/>
      <c r="C80" s="13"/>
      <c r="E80" s="13"/>
      <c r="F80" s="13"/>
      <c r="G80" s="13"/>
      <c r="H80" s="13"/>
      <c r="I80" s="13"/>
      <c r="J80" s="280"/>
    </row>
    <row r="81" spans="1:101" x14ac:dyDescent="0.2">
      <c r="A81" s="147"/>
      <c r="B81" s="13"/>
      <c r="C81" s="13"/>
      <c r="E81" s="13"/>
      <c r="F81" s="13"/>
      <c r="G81" s="13"/>
      <c r="H81" s="13"/>
      <c r="I81" s="13"/>
      <c r="J81" s="280"/>
    </row>
    <row r="82" spans="1:101" x14ac:dyDescent="0.2">
      <c r="A82" s="147"/>
      <c r="B82" s="13"/>
      <c r="C82" s="13"/>
      <c r="E82" s="13"/>
      <c r="F82" s="13"/>
      <c r="G82" s="13"/>
      <c r="H82" s="13"/>
      <c r="I82" s="13"/>
      <c r="J82" s="280"/>
    </row>
    <row r="83" spans="1:101" x14ac:dyDescent="0.2">
      <c r="A83" s="147"/>
      <c r="B83" s="13"/>
      <c r="C83" s="13"/>
      <c r="E83" s="13"/>
      <c r="F83" s="13"/>
      <c r="G83" s="13"/>
      <c r="H83" s="13"/>
      <c r="I83" s="13"/>
      <c r="J83" s="280"/>
    </row>
    <row r="84" spans="1:101" x14ac:dyDescent="0.2">
      <c r="A84" s="147"/>
      <c r="B84" s="13"/>
      <c r="C84" s="13"/>
      <c r="E84" s="13"/>
      <c r="F84" s="13"/>
      <c r="G84" s="13"/>
      <c r="H84" s="13"/>
      <c r="I84" s="13"/>
      <c r="J84" s="280"/>
    </row>
    <row r="85" spans="1:101" s="13" customFormat="1" x14ac:dyDescent="0.2">
      <c r="A85" s="147"/>
      <c r="D85" s="115"/>
      <c r="E85" s="148"/>
      <c r="F85" s="148"/>
      <c r="G85" s="148"/>
      <c r="H85" s="148"/>
      <c r="I85" s="148"/>
      <c r="J85" s="280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313"/>
      <c r="BS85" s="115"/>
      <c r="BT85" s="115"/>
      <c r="BU85" s="313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15"/>
      <c r="CG85" s="115"/>
      <c r="CH85" s="115"/>
      <c r="CI85" s="115"/>
      <c r="CJ85" s="115"/>
      <c r="CK85" s="115"/>
      <c r="CL85" s="115"/>
      <c r="CM85" s="115"/>
      <c r="CN85" s="115"/>
      <c r="CO85" s="115"/>
      <c r="CP85" s="115"/>
      <c r="CQ85" s="115"/>
      <c r="CR85" s="115"/>
      <c r="CS85" s="115"/>
      <c r="CT85" s="115"/>
      <c r="CU85" s="115"/>
      <c r="CV85" s="115"/>
      <c r="CW85" s="115"/>
    </row>
    <row r="86" spans="1:101" s="13" customFormat="1" x14ac:dyDescent="0.2">
      <c r="A86" s="147"/>
      <c r="D86" s="115"/>
      <c r="E86" s="148"/>
      <c r="F86" s="148"/>
      <c r="G86" s="148"/>
      <c r="H86" s="148"/>
      <c r="I86" s="148"/>
      <c r="J86" s="280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313"/>
      <c r="BS86" s="115"/>
      <c r="BT86" s="115"/>
      <c r="BU86" s="313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15"/>
      <c r="CG86" s="115"/>
      <c r="CH86" s="115"/>
      <c r="CI86" s="115"/>
      <c r="CJ86" s="115"/>
      <c r="CK86" s="115"/>
      <c r="CL86" s="115"/>
      <c r="CM86" s="115"/>
      <c r="CN86" s="115"/>
      <c r="CO86" s="115"/>
      <c r="CP86" s="115"/>
      <c r="CQ86" s="115"/>
      <c r="CR86" s="115"/>
      <c r="CS86" s="115"/>
      <c r="CT86" s="115"/>
      <c r="CU86" s="115"/>
      <c r="CV86" s="115"/>
      <c r="CW86" s="115"/>
    </row>
    <row r="87" spans="1:101" x14ac:dyDescent="0.2">
      <c r="A87" s="147"/>
      <c r="B87" s="13"/>
      <c r="C87" s="13"/>
      <c r="E87" s="13"/>
      <c r="F87" s="13"/>
      <c r="G87" s="13"/>
      <c r="H87" s="13"/>
      <c r="I87" s="13"/>
      <c r="J87" s="280"/>
    </row>
    <row r="88" spans="1:101" x14ac:dyDescent="0.2">
      <c r="A88" s="147"/>
      <c r="B88" s="13"/>
      <c r="C88" s="13"/>
      <c r="E88" s="13"/>
      <c r="F88" s="13"/>
      <c r="G88" s="13"/>
      <c r="H88" s="13"/>
      <c r="I88" s="13"/>
      <c r="J88" s="280"/>
    </row>
    <row r="89" spans="1:101" x14ac:dyDescent="0.2">
      <c r="A89" s="147"/>
      <c r="B89" s="13"/>
      <c r="C89" s="13"/>
      <c r="E89" s="13"/>
      <c r="F89" s="13"/>
      <c r="G89" s="13"/>
      <c r="H89" s="13"/>
      <c r="I89" s="13"/>
      <c r="J89" s="280"/>
    </row>
    <row r="90" spans="1:101" x14ac:dyDescent="0.2">
      <c r="A90" s="147"/>
      <c r="B90" s="13"/>
      <c r="C90" s="13"/>
      <c r="E90" s="13"/>
      <c r="F90" s="13"/>
      <c r="G90" s="13"/>
      <c r="H90" s="13"/>
      <c r="I90" s="13"/>
      <c r="J90" s="280"/>
    </row>
    <row r="91" spans="1:101" x14ac:dyDescent="0.2">
      <c r="A91" s="147"/>
      <c r="B91" s="13"/>
      <c r="C91" s="13"/>
      <c r="E91" s="13"/>
      <c r="F91" s="13"/>
      <c r="G91" s="13"/>
      <c r="H91" s="13"/>
      <c r="I91" s="13"/>
      <c r="J91" s="280"/>
    </row>
    <row r="92" spans="1:101" x14ac:dyDescent="0.2">
      <c r="A92" s="147"/>
      <c r="B92" s="13"/>
      <c r="C92" s="13"/>
      <c r="E92" s="13"/>
      <c r="F92" s="13"/>
      <c r="G92" s="13"/>
      <c r="H92" s="13"/>
      <c r="I92" s="13"/>
      <c r="J92" s="280"/>
    </row>
    <row r="93" spans="1:101" x14ac:dyDescent="0.2">
      <c r="A93" s="147"/>
      <c r="B93" s="13"/>
      <c r="C93" s="13"/>
      <c r="E93" s="13"/>
      <c r="F93" s="13"/>
      <c r="G93" s="13"/>
      <c r="H93" s="13"/>
      <c r="I93" s="13"/>
      <c r="J93" s="280"/>
    </row>
    <row r="94" spans="1:101" x14ac:dyDescent="0.2">
      <c r="A94" s="147"/>
      <c r="B94" s="13"/>
      <c r="C94" s="13"/>
      <c r="E94" s="13"/>
      <c r="F94" s="13"/>
      <c r="G94" s="13"/>
      <c r="H94" s="13"/>
      <c r="I94" s="13"/>
      <c r="J94" s="280"/>
    </row>
    <row r="95" spans="1:101" s="13" customFormat="1" x14ac:dyDescent="0.2">
      <c r="A95" s="147"/>
      <c r="D95" s="115"/>
      <c r="E95" s="148"/>
      <c r="F95" s="148"/>
      <c r="G95" s="148"/>
      <c r="H95" s="148"/>
      <c r="I95" s="148"/>
      <c r="J95" s="280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313"/>
      <c r="BS95" s="115"/>
      <c r="BT95" s="115"/>
      <c r="BU95" s="313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  <c r="CG95" s="115"/>
      <c r="CH95" s="115"/>
      <c r="CI95" s="115"/>
      <c r="CJ95" s="115"/>
      <c r="CK95" s="115"/>
      <c r="CL95" s="115"/>
      <c r="CM95" s="115"/>
      <c r="CN95" s="115"/>
      <c r="CO95" s="115"/>
      <c r="CP95" s="115"/>
      <c r="CQ95" s="115"/>
      <c r="CR95" s="115"/>
      <c r="CS95" s="115"/>
      <c r="CT95" s="115"/>
      <c r="CU95" s="115"/>
      <c r="CV95" s="115"/>
      <c r="CW95" s="115"/>
    </row>
    <row r="96" spans="1:101" s="13" customFormat="1" x14ac:dyDescent="0.2">
      <c r="A96" s="147"/>
      <c r="D96" s="115"/>
      <c r="E96" s="148"/>
      <c r="F96" s="148"/>
      <c r="G96" s="148"/>
      <c r="H96" s="148"/>
      <c r="I96" s="148"/>
      <c r="J96" s="280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313"/>
      <c r="BS96" s="115"/>
      <c r="BT96" s="115"/>
      <c r="BU96" s="313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  <c r="CG96" s="115"/>
      <c r="CH96" s="115"/>
      <c r="CI96" s="115"/>
      <c r="CJ96" s="115"/>
      <c r="CK96" s="115"/>
      <c r="CL96" s="115"/>
      <c r="CM96" s="115"/>
      <c r="CN96" s="115"/>
      <c r="CO96" s="115"/>
      <c r="CP96" s="115"/>
      <c r="CQ96" s="115"/>
      <c r="CR96" s="115"/>
      <c r="CS96" s="115"/>
      <c r="CT96" s="115"/>
      <c r="CU96" s="115"/>
      <c r="CV96" s="115"/>
      <c r="CW96" s="115"/>
    </row>
    <row r="97" spans="1:101" x14ac:dyDescent="0.2">
      <c r="A97" s="147"/>
      <c r="B97" s="13"/>
      <c r="C97" s="13"/>
      <c r="E97" s="13"/>
      <c r="F97" s="13"/>
      <c r="G97" s="13"/>
      <c r="H97" s="13"/>
      <c r="I97" s="13"/>
      <c r="J97" s="280"/>
    </row>
    <row r="98" spans="1:101" x14ac:dyDescent="0.2">
      <c r="A98" s="147"/>
      <c r="B98" s="13"/>
      <c r="C98" s="13"/>
      <c r="E98" s="13"/>
      <c r="F98" s="13"/>
      <c r="G98" s="13"/>
      <c r="H98" s="13"/>
      <c r="I98" s="13"/>
      <c r="J98" s="280"/>
    </row>
    <row r="99" spans="1:101" x14ac:dyDescent="0.2">
      <c r="A99" s="147"/>
      <c r="B99" s="13"/>
      <c r="C99" s="13"/>
      <c r="E99" s="13"/>
      <c r="F99" s="13"/>
      <c r="G99" s="13"/>
      <c r="H99" s="13"/>
      <c r="I99" s="13"/>
      <c r="J99" s="280"/>
    </row>
    <row r="100" spans="1:101" x14ac:dyDescent="0.2">
      <c r="A100" s="147"/>
      <c r="B100" s="13"/>
      <c r="C100" s="13"/>
      <c r="E100" s="13"/>
      <c r="F100" s="13"/>
      <c r="G100" s="13"/>
      <c r="H100" s="13"/>
      <c r="I100" s="13"/>
      <c r="J100" s="280"/>
    </row>
    <row r="101" spans="1:101" x14ac:dyDescent="0.2">
      <c r="A101" s="147"/>
      <c r="B101" s="13"/>
      <c r="C101" s="13"/>
      <c r="E101" s="13"/>
      <c r="F101" s="13"/>
      <c r="G101" s="13"/>
      <c r="H101" s="13"/>
      <c r="I101" s="13"/>
      <c r="J101" s="280"/>
    </row>
    <row r="102" spans="1:101" x14ac:dyDescent="0.2">
      <c r="A102" s="147"/>
      <c r="B102" s="13"/>
      <c r="C102" s="13"/>
      <c r="E102" s="13"/>
      <c r="F102" s="13"/>
      <c r="G102" s="13"/>
      <c r="H102" s="13"/>
      <c r="I102" s="13"/>
      <c r="J102" s="280"/>
    </row>
    <row r="103" spans="1:101" x14ac:dyDescent="0.2">
      <c r="A103" s="147"/>
      <c r="B103" s="13"/>
      <c r="C103" s="13"/>
      <c r="E103" s="13"/>
      <c r="F103" s="13"/>
      <c r="G103" s="13"/>
      <c r="H103" s="13"/>
      <c r="I103" s="13"/>
      <c r="J103" s="280"/>
    </row>
    <row r="104" spans="1:101" x14ac:dyDescent="0.2">
      <c r="A104" s="147"/>
      <c r="B104" s="13"/>
      <c r="C104" s="13"/>
      <c r="E104" s="13"/>
      <c r="F104" s="13"/>
      <c r="G104" s="13"/>
      <c r="H104" s="13"/>
      <c r="I104" s="13"/>
      <c r="J104" s="280"/>
    </row>
    <row r="105" spans="1:101" s="13" customFormat="1" x14ac:dyDescent="0.2">
      <c r="A105" s="147"/>
      <c r="D105" s="115"/>
      <c r="E105" s="148"/>
      <c r="F105" s="148"/>
      <c r="G105" s="148"/>
      <c r="H105" s="148"/>
      <c r="I105" s="148"/>
      <c r="J105" s="280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313"/>
      <c r="BS105" s="115"/>
      <c r="BT105" s="115"/>
      <c r="BU105" s="313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  <c r="CG105" s="115"/>
      <c r="CH105" s="115"/>
      <c r="CI105" s="115"/>
      <c r="CJ105" s="115"/>
      <c r="CK105" s="115"/>
      <c r="CL105" s="115"/>
      <c r="CM105" s="115"/>
      <c r="CN105" s="115"/>
      <c r="CO105" s="115"/>
      <c r="CP105" s="115"/>
      <c r="CQ105" s="115"/>
      <c r="CR105" s="115"/>
      <c r="CS105" s="115"/>
      <c r="CT105" s="115"/>
      <c r="CU105" s="115"/>
      <c r="CV105" s="115"/>
      <c r="CW105" s="115"/>
    </row>
    <row r="106" spans="1:101" s="13" customFormat="1" x14ac:dyDescent="0.2">
      <c r="A106" s="147"/>
      <c r="D106" s="115"/>
      <c r="E106" s="148"/>
      <c r="F106" s="148"/>
      <c r="G106" s="148"/>
      <c r="H106" s="148"/>
      <c r="I106" s="148"/>
      <c r="J106" s="280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313"/>
      <c r="BS106" s="115"/>
      <c r="BT106" s="115"/>
      <c r="BU106" s="313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5"/>
      <c r="CJ106" s="115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</row>
    <row r="107" spans="1:101" x14ac:dyDescent="0.2">
      <c r="A107" s="147"/>
      <c r="B107" s="13"/>
      <c r="C107" s="13"/>
      <c r="E107" s="13"/>
      <c r="F107" s="13"/>
      <c r="G107" s="13"/>
      <c r="H107" s="13"/>
      <c r="I107" s="13"/>
      <c r="J107" s="280"/>
    </row>
    <row r="108" spans="1:101" x14ac:dyDescent="0.2">
      <c r="A108" s="147"/>
      <c r="B108" s="13"/>
      <c r="C108" s="13"/>
      <c r="E108" s="13"/>
      <c r="F108" s="13"/>
      <c r="G108" s="13"/>
      <c r="H108" s="13"/>
      <c r="I108" s="13"/>
      <c r="J108" s="280"/>
    </row>
    <row r="109" spans="1:101" x14ac:dyDescent="0.2">
      <c r="A109" s="147"/>
      <c r="B109" s="13"/>
      <c r="C109" s="13"/>
      <c r="E109" s="13"/>
      <c r="F109" s="13"/>
      <c r="G109" s="13"/>
      <c r="H109" s="13"/>
      <c r="I109" s="13"/>
      <c r="J109" s="280"/>
    </row>
    <row r="110" spans="1:101" x14ac:dyDescent="0.2">
      <c r="A110" s="147"/>
      <c r="B110" s="13"/>
      <c r="C110" s="13"/>
      <c r="E110" s="13"/>
      <c r="F110" s="13"/>
      <c r="G110" s="13"/>
      <c r="H110" s="13"/>
      <c r="I110" s="13"/>
      <c r="J110" s="280"/>
    </row>
    <row r="111" spans="1:101" x14ac:dyDescent="0.2">
      <c r="A111" s="147"/>
      <c r="B111" s="13"/>
      <c r="C111" s="13"/>
      <c r="E111" s="13"/>
      <c r="F111" s="13"/>
      <c r="G111" s="13"/>
      <c r="H111" s="13"/>
      <c r="I111" s="13"/>
      <c r="J111" s="280"/>
    </row>
    <row r="112" spans="1:101" x14ac:dyDescent="0.2">
      <c r="A112" s="147"/>
      <c r="B112" s="13"/>
      <c r="C112" s="13"/>
      <c r="E112" s="13"/>
      <c r="F112" s="13"/>
      <c r="G112" s="13"/>
      <c r="H112" s="13"/>
      <c r="I112" s="13"/>
      <c r="J112" s="280"/>
    </row>
    <row r="113" spans="1:101" x14ac:dyDescent="0.2">
      <c r="A113" s="147"/>
      <c r="B113" s="13"/>
      <c r="C113" s="13"/>
      <c r="E113" s="13"/>
      <c r="F113" s="13"/>
      <c r="G113" s="13"/>
      <c r="H113" s="13"/>
      <c r="I113" s="13"/>
      <c r="J113" s="280"/>
    </row>
    <row r="114" spans="1:101" x14ac:dyDescent="0.2">
      <c r="A114" s="147"/>
      <c r="B114" s="13"/>
      <c r="C114" s="13"/>
      <c r="E114" s="13"/>
      <c r="F114" s="13"/>
      <c r="G114" s="13"/>
      <c r="H114" s="13"/>
      <c r="I114" s="13"/>
      <c r="J114" s="280"/>
    </row>
    <row r="115" spans="1:101" s="13" customFormat="1" x14ac:dyDescent="0.2">
      <c r="A115" s="147"/>
      <c r="D115" s="115"/>
      <c r="E115" s="148"/>
      <c r="F115" s="148"/>
      <c r="G115" s="148"/>
      <c r="H115" s="148"/>
      <c r="I115" s="148"/>
      <c r="J115" s="280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313"/>
      <c r="BS115" s="115"/>
      <c r="BT115" s="115"/>
      <c r="BU115" s="313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  <c r="CG115" s="115"/>
      <c r="CH115" s="115"/>
      <c r="CI115" s="115"/>
      <c r="CJ115" s="115"/>
      <c r="CK115" s="115"/>
      <c r="CL115" s="115"/>
      <c r="CM115" s="115"/>
      <c r="CN115" s="115"/>
      <c r="CO115" s="115"/>
      <c r="CP115" s="115"/>
      <c r="CQ115" s="115"/>
      <c r="CR115" s="115"/>
      <c r="CS115" s="115"/>
      <c r="CT115" s="115"/>
      <c r="CU115" s="115"/>
      <c r="CV115" s="115"/>
      <c r="CW115" s="115"/>
    </row>
    <row r="116" spans="1:101" s="13" customFormat="1" x14ac:dyDescent="0.2">
      <c r="A116" s="147"/>
      <c r="D116" s="115"/>
      <c r="E116" s="148"/>
      <c r="F116" s="148"/>
      <c r="G116" s="148"/>
      <c r="H116" s="148"/>
      <c r="I116" s="148"/>
      <c r="J116" s="280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313"/>
      <c r="BS116" s="115"/>
      <c r="BT116" s="115"/>
      <c r="BU116" s="313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  <c r="CG116" s="115"/>
      <c r="CH116" s="115"/>
      <c r="CI116" s="115"/>
      <c r="CJ116" s="115"/>
      <c r="CK116" s="115"/>
      <c r="CL116" s="115"/>
      <c r="CM116" s="115"/>
      <c r="CN116" s="115"/>
      <c r="CO116" s="115"/>
      <c r="CP116" s="115"/>
      <c r="CQ116" s="115"/>
      <c r="CR116" s="115"/>
      <c r="CS116" s="115"/>
      <c r="CT116" s="115"/>
      <c r="CU116" s="115"/>
      <c r="CV116" s="115"/>
      <c r="CW116" s="115"/>
    </row>
    <row r="117" spans="1:101" x14ac:dyDescent="0.2">
      <c r="A117" s="147"/>
      <c r="B117" s="13"/>
      <c r="C117" s="13"/>
      <c r="E117" s="13"/>
      <c r="F117" s="13"/>
      <c r="G117" s="13"/>
      <c r="H117" s="13"/>
      <c r="I117" s="13"/>
      <c r="J117" s="280"/>
    </row>
    <row r="118" spans="1:101" x14ac:dyDescent="0.2">
      <c r="A118" s="147"/>
      <c r="B118" s="13"/>
      <c r="C118" s="13"/>
      <c r="E118" s="13"/>
      <c r="F118" s="13"/>
      <c r="G118" s="13"/>
      <c r="H118" s="13"/>
      <c r="I118" s="13"/>
      <c r="J118" s="280"/>
    </row>
    <row r="119" spans="1:101" x14ac:dyDescent="0.2">
      <c r="A119" s="147"/>
      <c r="B119" s="13"/>
      <c r="C119" s="13"/>
      <c r="E119" s="13"/>
      <c r="F119" s="13"/>
      <c r="G119" s="13"/>
      <c r="H119" s="13"/>
      <c r="I119" s="13"/>
      <c r="J119" s="280"/>
    </row>
    <row r="120" spans="1:101" x14ac:dyDescent="0.2">
      <c r="A120" s="147"/>
      <c r="B120" s="13"/>
      <c r="C120" s="13"/>
      <c r="E120" s="13"/>
      <c r="F120" s="13"/>
      <c r="G120" s="13"/>
      <c r="H120" s="13"/>
      <c r="I120" s="13"/>
      <c r="J120" s="280"/>
    </row>
    <row r="121" spans="1:101" x14ac:dyDescent="0.2">
      <c r="A121" s="147"/>
      <c r="B121" s="13"/>
      <c r="C121" s="13"/>
      <c r="E121" s="13"/>
      <c r="F121" s="13"/>
      <c r="G121" s="13"/>
      <c r="H121" s="13"/>
      <c r="I121" s="13"/>
      <c r="J121" s="280"/>
    </row>
    <row r="122" spans="1:101" x14ac:dyDescent="0.2">
      <c r="A122" s="147"/>
      <c r="B122" s="13"/>
      <c r="C122" s="13"/>
      <c r="E122" s="13"/>
      <c r="F122" s="13"/>
      <c r="G122" s="13"/>
      <c r="H122" s="13"/>
      <c r="I122" s="13"/>
      <c r="J122" s="280"/>
    </row>
    <row r="123" spans="1:101" x14ac:dyDescent="0.2">
      <c r="A123" s="147"/>
      <c r="B123" s="13"/>
      <c r="C123" s="13"/>
      <c r="E123" s="13"/>
      <c r="F123" s="13"/>
      <c r="G123" s="13"/>
      <c r="H123" s="13"/>
      <c r="I123" s="13"/>
      <c r="J123" s="280"/>
    </row>
    <row r="124" spans="1:101" x14ac:dyDescent="0.2">
      <c r="A124" s="147"/>
      <c r="B124" s="13"/>
      <c r="C124" s="13"/>
      <c r="E124" s="13"/>
      <c r="F124" s="13"/>
      <c r="G124" s="13"/>
      <c r="H124" s="13"/>
      <c r="I124" s="13"/>
      <c r="J124" s="280"/>
    </row>
    <row r="125" spans="1:101" s="13" customFormat="1" x14ac:dyDescent="0.2">
      <c r="A125" s="147"/>
      <c r="D125" s="115"/>
      <c r="E125" s="148"/>
      <c r="F125" s="148"/>
      <c r="G125" s="148"/>
      <c r="H125" s="148"/>
      <c r="I125" s="148"/>
      <c r="J125" s="280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313"/>
      <c r="BS125" s="115"/>
      <c r="BT125" s="115"/>
      <c r="BU125" s="313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  <c r="CG125" s="115"/>
      <c r="CH125" s="115"/>
      <c r="CI125" s="115"/>
      <c r="CJ125" s="115"/>
      <c r="CK125" s="115"/>
      <c r="CL125" s="115"/>
      <c r="CM125" s="115"/>
      <c r="CN125" s="115"/>
      <c r="CO125" s="115"/>
      <c r="CP125" s="115"/>
      <c r="CQ125" s="115"/>
      <c r="CR125" s="115"/>
      <c r="CS125" s="115"/>
      <c r="CT125" s="115"/>
      <c r="CU125" s="115"/>
      <c r="CV125" s="115"/>
      <c r="CW125" s="115"/>
    </row>
    <row r="126" spans="1:101" s="13" customFormat="1" x14ac:dyDescent="0.2">
      <c r="A126" s="147"/>
      <c r="D126" s="115"/>
      <c r="E126" s="148"/>
      <c r="F126" s="148"/>
      <c r="G126" s="148"/>
      <c r="H126" s="148"/>
      <c r="I126" s="148"/>
      <c r="J126" s="280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313"/>
      <c r="BS126" s="115"/>
      <c r="BT126" s="115"/>
      <c r="BU126" s="313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  <c r="CG126" s="115"/>
      <c r="CH126" s="115"/>
      <c r="CI126" s="115"/>
      <c r="CJ126" s="115"/>
      <c r="CK126" s="115"/>
      <c r="CL126" s="115"/>
      <c r="CM126" s="115"/>
      <c r="CN126" s="115"/>
      <c r="CO126" s="115"/>
      <c r="CP126" s="115"/>
      <c r="CQ126" s="115"/>
      <c r="CR126" s="115"/>
      <c r="CS126" s="115"/>
      <c r="CT126" s="115"/>
      <c r="CU126" s="115"/>
      <c r="CV126" s="115"/>
      <c r="CW126" s="115"/>
    </row>
    <row r="127" spans="1:101" x14ac:dyDescent="0.2">
      <c r="A127" s="147"/>
      <c r="B127" s="13"/>
      <c r="C127" s="13"/>
      <c r="E127" s="13"/>
      <c r="F127" s="13"/>
      <c r="G127" s="13"/>
      <c r="H127" s="13"/>
      <c r="I127" s="13"/>
      <c r="J127" s="280"/>
    </row>
    <row r="128" spans="1:101" x14ac:dyDescent="0.2">
      <c r="A128" s="147"/>
      <c r="B128" s="13"/>
      <c r="C128" s="13"/>
      <c r="E128" s="13"/>
      <c r="F128" s="13"/>
      <c r="G128" s="13"/>
      <c r="H128" s="13"/>
      <c r="I128" s="13"/>
      <c r="J128" s="280"/>
    </row>
    <row r="129" spans="1:101" x14ac:dyDescent="0.2">
      <c r="A129" s="147"/>
      <c r="B129" s="13"/>
      <c r="C129" s="13"/>
      <c r="E129" s="13"/>
      <c r="F129" s="13"/>
      <c r="G129" s="13"/>
      <c r="H129" s="13"/>
      <c r="I129" s="13"/>
      <c r="J129" s="280"/>
    </row>
    <row r="130" spans="1:101" x14ac:dyDescent="0.2">
      <c r="A130" s="147"/>
      <c r="B130" s="13"/>
      <c r="C130" s="13"/>
      <c r="E130" s="13"/>
      <c r="F130" s="13"/>
      <c r="G130" s="13"/>
      <c r="H130" s="13"/>
      <c r="I130" s="13"/>
      <c r="J130" s="280"/>
    </row>
    <row r="131" spans="1:101" x14ac:dyDescent="0.2">
      <c r="A131" s="147"/>
      <c r="B131" s="13"/>
      <c r="C131" s="13"/>
      <c r="E131" s="13"/>
      <c r="F131" s="13"/>
      <c r="G131" s="13"/>
      <c r="H131" s="13"/>
      <c r="I131" s="13"/>
      <c r="J131" s="280"/>
    </row>
    <row r="132" spans="1:101" x14ac:dyDescent="0.2">
      <c r="A132" s="147"/>
      <c r="B132" s="13"/>
      <c r="C132" s="13"/>
      <c r="E132" s="13"/>
      <c r="F132" s="13"/>
      <c r="G132" s="13"/>
      <c r="H132" s="13"/>
      <c r="I132" s="13"/>
      <c r="J132" s="280"/>
    </row>
    <row r="133" spans="1:101" x14ac:dyDescent="0.2">
      <c r="A133" s="147"/>
      <c r="B133" s="13"/>
      <c r="C133" s="13"/>
      <c r="E133" s="13"/>
      <c r="F133" s="13"/>
      <c r="G133" s="13"/>
      <c r="H133" s="13"/>
      <c r="I133" s="13"/>
      <c r="J133" s="280"/>
    </row>
    <row r="134" spans="1:101" x14ac:dyDescent="0.2">
      <c r="A134" s="147"/>
      <c r="B134" s="13"/>
      <c r="C134" s="13"/>
      <c r="E134" s="13"/>
      <c r="F134" s="13"/>
      <c r="G134" s="13"/>
      <c r="H134" s="13"/>
      <c r="I134" s="13"/>
      <c r="J134" s="280"/>
    </row>
    <row r="135" spans="1:101" s="13" customFormat="1" x14ac:dyDescent="0.2">
      <c r="A135" s="147"/>
      <c r="D135" s="115"/>
      <c r="E135" s="148"/>
      <c r="F135" s="148"/>
      <c r="G135" s="148"/>
      <c r="H135" s="148"/>
      <c r="I135" s="148"/>
      <c r="J135" s="280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313"/>
      <c r="BS135" s="115"/>
      <c r="BT135" s="115"/>
      <c r="BU135" s="313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  <c r="CG135" s="115"/>
      <c r="CH135" s="115"/>
      <c r="CI135" s="115"/>
      <c r="CJ135" s="115"/>
      <c r="CK135" s="115"/>
      <c r="CL135" s="115"/>
      <c r="CM135" s="115"/>
      <c r="CN135" s="115"/>
      <c r="CO135" s="115"/>
      <c r="CP135" s="115"/>
      <c r="CQ135" s="115"/>
      <c r="CR135" s="115"/>
      <c r="CS135" s="115"/>
      <c r="CT135" s="115"/>
      <c r="CU135" s="115"/>
      <c r="CV135" s="115"/>
      <c r="CW135" s="115"/>
    </row>
    <row r="136" spans="1:101" s="13" customFormat="1" x14ac:dyDescent="0.2">
      <c r="A136" s="147"/>
      <c r="D136" s="115"/>
      <c r="E136" s="148"/>
      <c r="F136" s="148"/>
      <c r="G136" s="148"/>
      <c r="H136" s="148"/>
      <c r="I136" s="148"/>
      <c r="J136" s="280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313"/>
      <c r="BS136" s="115"/>
      <c r="BT136" s="115"/>
      <c r="BU136" s="313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  <c r="CG136" s="115"/>
      <c r="CH136" s="115"/>
      <c r="CI136" s="115"/>
      <c r="CJ136" s="115"/>
      <c r="CK136" s="115"/>
      <c r="CL136" s="115"/>
      <c r="CM136" s="115"/>
      <c r="CN136" s="115"/>
      <c r="CO136" s="115"/>
      <c r="CP136" s="115"/>
      <c r="CQ136" s="115"/>
      <c r="CR136" s="115"/>
      <c r="CS136" s="115"/>
      <c r="CT136" s="115"/>
      <c r="CU136" s="115"/>
      <c r="CV136" s="115"/>
      <c r="CW136" s="115"/>
    </row>
    <row r="137" spans="1:101" x14ac:dyDescent="0.2">
      <c r="A137" s="147"/>
      <c r="B137" s="13"/>
      <c r="C137" s="13"/>
      <c r="E137" s="13"/>
      <c r="F137" s="13"/>
      <c r="G137" s="13"/>
      <c r="H137" s="13"/>
      <c r="I137" s="13"/>
      <c r="J137" s="280"/>
    </row>
    <row r="138" spans="1:101" x14ac:dyDescent="0.2">
      <c r="A138" s="147"/>
      <c r="B138" s="13"/>
      <c r="C138" s="13"/>
      <c r="E138" s="13"/>
      <c r="F138" s="13"/>
      <c r="G138" s="13"/>
      <c r="H138" s="13"/>
      <c r="I138" s="13"/>
      <c r="J138" s="280"/>
    </row>
    <row r="139" spans="1:101" x14ac:dyDescent="0.2">
      <c r="A139" s="147"/>
      <c r="B139" s="13"/>
      <c r="C139" s="13"/>
      <c r="E139" s="13"/>
      <c r="F139" s="13"/>
      <c r="G139" s="13"/>
      <c r="H139" s="13"/>
      <c r="I139" s="13"/>
      <c r="J139" s="280"/>
    </row>
    <row r="140" spans="1:101" x14ac:dyDescent="0.2">
      <c r="A140" s="147"/>
      <c r="B140" s="13"/>
      <c r="C140" s="13"/>
      <c r="E140" s="13"/>
      <c r="F140" s="13"/>
      <c r="G140" s="13"/>
      <c r="H140" s="13"/>
      <c r="I140" s="13"/>
      <c r="J140" s="280"/>
    </row>
    <row r="141" spans="1:101" x14ac:dyDescent="0.2">
      <c r="A141" s="147"/>
      <c r="B141" s="13"/>
      <c r="C141" s="13"/>
      <c r="E141" s="13"/>
      <c r="F141" s="13"/>
      <c r="G141" s="13"/>
      <c r="H141" s="13"/>
      <c r="I141" s="13"/>
      <c r="J141" s="280"/>
    </row>
    <row r="142" spans="1:101" x14ac:dyDescent="0.2">
      <c r="A142" s="147"/>
      <c r="B142" s="13"/>
      <c r="C142" s="13"/>
      <c r="E142" s="13"/>
      <c r="F142" s="13"/>
      <c r="G142" s="13"/>
      <c r="H142" s="13"/>
      <c r="I142" s="13"/>
      <c r="J142" s="280"/>
    </row>
    <row r="143" spans="1:101" x14ac:dyDescent="0.2">
      <c r="A143" s="147"/>
      <c r="B143" s="13"/>
      <c r="C143" s="13"/>
      <c r="E143" s="13"/>
      <c r="F143" s="13"/>
      <c r="G143" s="13"/>
      <c r="H143" s="13"/>
      <c r="I143" s="13"/>
      <c r="J143" s="280"/>
    </row>
    <row r="144" spans="1:101" x14ac:dyDescent="0.2">
      <c r="A144" s="147"/>
      <c r="B144" s="13"/>
      <c r="C144" s="13"/>
      <c r="E144" s="13"/>
      <c r="F144" s="13"/>
      <c r="G144" s="13"/>
      <c r="H144" s="13"/>
      <c r="I144" s="13"/>
      <c r="J144" s="280"/>
    </row>
    <row r="145" spans="1:101" s="13" customFormat="1" x14ac:dyDescent="0.2">
      <c r="A145" s="147"/>
      <c r="D145" s="115"/>
      <c r="E145" s="148"/>
      <c r="F145" s="148"/>
      <c r="G145" s="148"/>
      <c r="H145" s="148"/>
      <c r="I145" s="148"/>
      <c r="J145" s="280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313"/>
      <c r="BS145" s="115"/>
      <c r="BT145" s="115"/>
      <c r="BU145" s="313"/>
      <c r="BV145" s="115"/>
      <c r="BW145" s="115"/>
      <c r="BX145" s="115"/>
      <c r="BY145" s="115"/>
      <c r="BZ145" s="115"/>
      <c r="CA145" s="115"/>
      <c r="CB145" s="115"/>
      <c r="CC145" s="115"/>
      <c r="CD145" s="115"/>
      <c r="CE145" s="115"/>
      <c r="CF145" s="115"/>
      <c r="CG145" s="115"/>
      <c r="CH145" s="115"/>
      <c r="CI145" s="115"/>
      <c r="CJ145" s="115"/>
      <c r="CK145" s="115"/>
      <c r="CL145" s="115"/>
      <c r="CM145" s="115"/>
      <c r="CN145" s="115"/>
      <c r="CO145" s="115"/>
      <c r="CP145" s="115"/>
      <c r="CQ145" s="115"/>
      <c r="CR145" s="115"/>
      <c r="CS145" s="115"/>
      <c r="CT145" s="115"/>
      <c r="CU145" s="115"/>
      <c r="CV145" s="115"/>
      <c r="CW145" s="115"/>
    </row>
    <row r="146" spans="1:101" s="13" customFormat="1" x14ac:dyDescent="0.2">
      <c r="A146" s="147"/>
      <c r="D146" s="115"/>
      <c r="E146" s="148"/>
      <c r="F146" s="148"/>
      <c r="G146" s="148"/>
      <c r="H146" s="148"/>
      <c r="I146" s="148"/>
      <c r="J146" s="280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313"/>
      <c r="BS146" s="115"/>
      <c r="BT146" s="115"/>
      <c r="BU146" s="313"/>
      <c r="BV146" s="115"/>
      <c r="BW146" s="115"/>
      <c r="BX146" s="115"/>
      <c r="BY146" s="115"/>
      <c r="BZ146" s="115"/>
      <c r="CA146" s="115"/>
      <c r="CB146" s="115"/>
      <c r="CC146" s="115"/>
      <c r="CD146" s="115"/>
      <c r="CE146" s="115"/>
      <c r="CF146" s="115"/>
      <c r="CG146" s="115"/>
      <c r="CH146" s="115"/>
      <c r="CI146" s="115"/>
      <c r="CJ146" s="115"/>
      <c r="CK146" s="115"/>
      <c r="CL146" s="115"/>
      <c r="CM146" s="115"/>
      <c r="CN146" s="115"/>
      <c r="CO146" s="115"/>
      <c r="CP146" s="115"/>
      <c r="CQ146" s="115"/>
      <c r="CR146" s="115"/>
      <c r="CS146" s="115"/>
      <c r="CT146" s="115"/>
      <c r="CU146" s="115"/>
      <c r="CV146" s="115"/>
      <c r="CW146" s="115"/>
    </row>
    <row r="147" spans="1:101" x14ac:dyDescent="0.2">
      <c r="A147" s="147"/>
      <c r="B147" s="13"/>
      <c r="C147" s="13"/>
      <c r="E147" s="13"/>
      <c r="F147" s="13"/>
      <c r="G147" s="13"/>
      <c r="H147" s="13"/>
      <c r="I147" s="13"/>
      <c r="J147" s="280"/>
    </row>
    <row r="148" spans="1:101" x14ac:dyDescent="0.2">
      <c r="A148" s="147"/>
      <c r="B148" s="13"/>
      <c r="C148" s="13"/>
      <c r="E148" s="13"/>
      <c r="F148" s="13"/>
      <c r="G148" s="13"/>
      <c r="H148" s="13"/>
      <c r="I148" s="13"/>
      <c r="J148" s="280"/>
    </row>
    <row r="149" spans="1:101" x14ac:dyDescent="0.2">
      <c r="A149" s="147"/>
      <c r="B149" s="13"/>
      <c r="C149" s="13"/>
      <c r="E149" s="13"/>
      <c r="F149" s="13"/>
      <c r="G149" s="13"/>
      <c r="H149" s="13"/>
      <c r="I149" s="13"/>
      <c r="J149" s="280"/>
    </row>
    <row r="150" spans="1:101" x14ac:dyDescent="0.2">
      <c r="A150" s="147"/>
      <c r="B150" s="13"/>
      <c r="C150" s="13"/>
      <c r="E150" s="13"/>
      <c r="F150" s="13"/>
      <c r="G150" s="13"/>
      <c r="H150" s="13"/>
      <c r="I150" s="13"/>
      <c r="J150" s="280"/>
    </row>
    <row r="151" spans="1:101" x14ac:dyDescent="0.2">
      <c r="A151" s="147"/>
      <c r="B151" s="13"/>
      <c r="C151" s="13"/>
      <c r="E151" s="13"/>
      <c r="F151" s="13"/>
      <c r="G151" s="13"/>
      <c r="H151" s="13"/>
      <c r="I151" s="13"/>
      <c r="J151" s="280"/>
    </row>
    <row r="152" spans="1:101" x14ac:dyDescent="0.2">
      <c r="A152" s="147"/>
      <c r="B152" s="13"/>
      <c r="C152" s="13"/>
      <c r="E152" s="13"/>
      <c r="F152" s="13"/>
      <c r="G152" s="13"/>
      <c r="H152" s="13"/>
      <c r="I152" s="13"/>
      <c r="J152" s="280"/>
    </row>
    <row r="153" spans="1:101" x14ac:dyDescent="0.2">
      <c r="A153" s="147"/>
      <c r="B153" s="13"/>
      <c r="C153" s="13"/>
      <c r="E153" s="13"/>
      <c r="F153" s="13"/>
      <c r="G153" s="13"/>
      <c r="H153" s="13"/>
      <c r="I153" s="13"/>
      <c r="J153" s="280"/>
    </row>
    <row r="154" spans="1:101" x14ac:dyDescent="0.2">
      <c r="A154" s="147"/>
      <c r="B154" s="13"/>
      <c r="C154" s="13"/>
      <c r="E154" s="13"/>
      <c r="F154" s="13"/>
      <c r="G154" s="13"/>
      <c r="H154" s="13"/>
      <c r="I154" s="13"/>
      <c r="J154" s="280"/>
    </row>
    <row r="155" spans="1:101" s="13" customFormat="1" x14ac:dyDescent="0.2">
      <c r="A155" s="147"/>
      <c r="D155" s="115"/>
      <c r="E155" s="148"/>
      <c r="F155" s="148"/>
      <c r="G155" s="148"/>
      <c r="H155" s="148"/>
      <c r="I155" s="148"/>
      <c r="J155" s="280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313"/>
      <c r="BS155" s="115"/>
      <c r="BT155" s="115"/>
      <c r="BU155" s="313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15"/>
      <c r="CG155" s="115"/>
      <c r="CH155" s="115"/>
      <c r="CI155" s="115"/>
      <c r="CJ155" s="115"/>
      <c r="CK155" s="115"/>
      <c r="CL155" s="115"/>
      <c r="CM155" s="115"/>
      <c r="CN155" s="115"/>
      <c r="CO155" s="115"/>
      <c r="CP155" s="115"/>
      <c r="CQ155" s="115"/>
      <c r="CR155" s="115"/>
      <c r="CS155" s="115"/>
      <c r="CT155" s="115"/>
      <c r="CU155" s="115"/>
      <c r="CV155" s="115"/>
      <c r="CW155" s="115"/>
    </row>
    <row r="156" spans="1:101" s="13" customFormat="1" x14ac:dyDescent="0.2">
      <c r="A156" s="147"/>
      <c r="D156" s="115"/>
      <c r="E156" s="148"/>
      <c r="F156" s="148"/>
      <c r="G156" s="148"/>
      <c r="H156" s="148"/>
      <c r="I156" s="148"/>
      <c r="J156" s="280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313"/>
      <c r="BS156" s="115"/>
      <c r="BT156" s="115"/>
      <c r="BU156" s="313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15"/>
      <c r="CJ156" s="115"/>
      <c r="CK156" s="115"/>
      <c r="CL156" s="115"/>
      <c r="CM156" s="115"/>
      <c r="CN156" s="115"/>
      <c r="CO156" s="115"/>
      <c r="CP156" s="115"/>
      <c r="CQ156" s="115"/>
      <c r="CR156" s="115"/>
      <c r="CS156" s="115"/>
      <c r="CT156" s="115"/>
      <c r="CU156" s="115"/>
      <c r="CV156" s="115"/>
      <c r="CW156" s="115"/>
    </row>
    <row r="157" spans="1:101" x14ac:dyDescent="0.2">
      <c r="A157" s="147"/>
      <c r="B157" s="13"/>
      <c r="C157" s="13"/>
      <c r="E157" s="13"/>
      <c r="F157" s="13"/>
      <c r="G157" s="13"/>
      <c r="H157" s="13"/>
      <c r="I157" s="13"/>
      <c r="J157" s="280"/>
    </row>
    <row r="158" spans="1:101" x14ac:dyDescent="0.2">
      <c r="A158" s="147"/>
      <c r="B158" s="13"/>
      <c r="C158" s="13"/>
      <c r="E158" s="13"/>
      <c r="F158" s="13"/>
      <c r="G158" s="13"/>
      <c r="H158" s="13"/>
      <c r="I158" s="13"/>
      <c r="J158" s="280"/>
    </row>
    <row r="159" spans="1:101" x14ac:dyDescent="0.2">
      <c r="A159" s="147"/>
      <c r="B159" s="13"/>
      <c r="C159" s="13"/>
      <c r="E159" s="13"/>
      <c r="F159" s="13"/>
      <c r="G159" s="13"/>
      <c r="H159" s="13"/>
      <c r="I159" s="13"/>
      <c r="J159" s="280"/>
    </row>
    <row r="160" spans="1:101" x14ac:dyDescent="0.2">
      <c r="A160" s="147"/>
      <c r="B160" s="13"/>
      <c r="C160" s="13"/>
      <c r="E160" s="13"/>
      <c r="F160" s="13"/>
      <c r="G160" s="13"/>
      <c r="H160" s="13"/>
      <c r="I160" s="13"/>
      <c r="J160" s="280"/>
    </row>
    <row r="161" spans="1:101" x14ac:dyDescent="0.2">
      <c r="A161" s="147"/>
      <c r="B161" s="13"/>
      <c r="C161" s="13"/>
      <c r="E161" s="13"/>
      <c r="F161" s="13"/>
      <c r="G161" s="13"/>
      <c r="H161" s="13"/>
      <c r="I161" s="13"/>
      <c r="J161" s="280"/>
    </row>
    <row r="162" spans="1:101" x14ac:dyDescent="0.2">
      <c r="A162" s="147"/>
      <c r="B162" s="13"/>
      <c r="C162" s="13"/>
      <c r="E162" s="13"/>
      <c r="F162" s="13"/>
      <c r="G162" s="13"/>
      <c r="H162" s="13"/>
      <c r="I162" s="13"/>
      <c r="J162" s="280"/>
    </row>
    <row r="163" spans="1:101" x14ac:dyDescent="0.2">
      <c r="A163" s="147"/>
      <c r="B163" s="13"/>
      <c r="C163" s="13"/>
      <c r="E163" s="13"/>
      <c r="F163" s="13"/>
      <c r="G163" s="13"/>
      <c r="H163" s="13"/>
      <c r="I163" s="13"/>
      <c r="J163" s="280"/>
    </row>
    <row r="164" spans="1:101" x14ac:dyDescent="0.2">
      <c r="A164" s="147"/>
      <c r="B164" s="13"/>
      <c r="C164" s="13"/>
      <c r="E164" s="13"/>
      <c r="F164" s="13"/>
      <c r="G164" s="13"/>
      <c r="H164" s="13"/>
      <c r="I164" s="13"/>
      <c r="J164" s="280"/>
    </row>
    <row r="165" spans="1:101" s="13" customFormat="1" x14ac:dyDescent="0.2">
      <c r="A165" s="147"/>
      <c r="D165" s="115"/>
      <c r="E165" s="148"/>
      <c r="F165" s="148"/>
      <c r="G165" s="148"/>
      <c r="H165" s="148"/>
      <c r="I165" s="148"/>
      <c r="J165" s="280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313"/>
      <c r="BS165" s="115"/>
      <c r="BT165" s="115"/>
      <c r="BU165" s="313"/>
      <c r="BV165" s="115"/>
      <c r="BW165" s="115"/>
      <c r="BX165" s="115"/>
      <c r="BY165" s="115"/>
      <c r="BZ165" s="115"/>
      <c r="CA165" s="115"/>
      <c r="CB165" s="115"/>
      <c r="CC165" s="115"/>
      <c r="CD165" s="115"/>
      <c r="CE165" s="115"/>
      <c r="CF165" s="115"/>
      <c r="CG165" s="115"/>
      <c r="CH165" s="115"/>
      <c r="CI165" s="115"/>
      <c r="CJ165" s="115"/>
      <c r="CK165" s="115"/>
      <c r="CL165" s="115"/>
      <c r="CM165" s="115"/>
      <c r="CN165" s="115"/>
      <c r="CO165" s="115"/>
      <c r="CP165" s="115"/>
      <c r="CQ165" s="115"/>
      <c r="CR165" s="115"/>
      <c r="CS165" s="115"/>
      <c r="CT165" s="115"/>
      <c r="CU165" s="115"/>
      <c r="CV165" s="115"/>
      <c r="CW165" s="115"/>
    </row>
    <row r="166" spans="1:101" s="13" customFormat="1" x14ac:dyDescent="0.2">
      <c r="A166" s="147"/>
      <c r="D166" s="115"/>
      <c r="E166" s="148"/>
      <c r="F166" s="148"/>
      <c r="G166" s="148"/>
      <c r="H166" s="148"/>
      <c r="I166" s="148"/>
      <c r="J166" s="280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  <c r="BR166" s="313"/>
      <c r="BS166" s="115"/>
      <c r="BT166" s="115"/>
      <c r="BU166" s="313"/>
      <c r="BV166" s="115"/>
      <c r="BW166" s="115"/>
      <c r="BX166" s="115"/>
      <c r="BY166" s="115"/>
      <c r="BZ166" s="115"/>
      <c r="CA166" s="115"/>
      <c r="CB166" s="115"/>
      <c r="CC166" s="115"/>
      <c r="CD166" s="115"/>
      <c r="CE166" s="115"/>
      <c r="CF166" s="115"/>
      <c r="CG166" s="115"/>
      <c r="CH166" s="115"/>
      <c r="CI166" s="115"/>
      <c r="CJ166" s="115"/>
      <c r="CK166" s="115"/>
      <c r="CL166" s="115"/>
      <c r="CM166" s="115"/>
      <c r="CN166" s="115"/>
      <c r="CO166" s="115"/>
      <c r="CP166" s="115"/>
      <c r="CQ166" s="115"/>
      <c r="CR166" s="115"/>
      <c r="CS166" s="115"/>
      <c r="CT166" s="115"/>
      <c r="CU166" s="115"/>
      <c r="CV166" s="115"/>
      <c r="CW166" s="115"/>
    </row>
    <row r="167" spans="1:101" x14ac:dyDescent="0.2">
      <c r="A167" s="147"/>
      <c r="B167" s="13"/>
      <c r="C167" s="13"/>
      <c r="E167" s="13"/>
      <c r="F167" s="13"/>
      <c r="G167" s="13"/>
      <c r="H167" s="13"/>
      <c r="I167" s="13"/>
      <c r="J167" s="280"/>
    </row>
    <row r="168" spans="1:101" x14ac:dyDescent="0.2">
      <c r="A168" s="147"/>
      <c r="B168" s="13"/>
      <c r="C168" s="13"/>
      <c r="E168" s="13"/>
      <c r="F168" s="13"/>
      <c r="G168" s="13"/>
      <c r="H168" s="13"/>
      <c r="I168" s="13"/>
      <c r="J168" s="280"/>
    </row>
    <row r="169" spans="1:101" x14ac:dyDescent="0.2">
      <c r="A169" s="147"/>
      <c r="B169" s="13"/>
      <c r="C169" s="13"/>
      <c r="E169" s="13"/>
      <c r="F169" s="13"/>
      <c r="G169" s="13"/>
      <c r="H169" s="13"/>
      <c r="I169" s="13"/>
      <c r="J169" s="280"/>
    </row>
    <row r="170" spans="1:101" x14ac:dyDescent="0.2">
      <c r="A170" s="147"/>
      <c r="B170" s="13"/>
      <c r="C170" s="13"/>
      <c r="E170" s="13"/>
      <c r="F170" s="13"/>
      <c r="G170" s="13"/>
      <c r="H170" s="13"/>
      <c r="I170" s="13"/>
      <c r="J170" s="280"/>
    </row>
    <row r="171" spans="1:101" x14ac:dyDescent="0.2">
      <c r="A171" s="147"/>
      <c r="B171" s="13"/>
      <c r="C171" s="13"/>
      <c r="E171" s="13"/>
      <c r="F171" s="13"/>
      <c r="G171" s="13"/>
      <c r="H171" s="13"/>
      <c r="I171" s="13"/>
      <c r="J171" s="280"/>
    </row>
    <row r="172" spans="1:101" x14ac:dyDescent="0.2">
      <c r="A172" s="147"/>
      <c r="B172" s="13"/>
      <c r="C172" s="13"/>
      <c r="E172" s="13"/>
      <c r="F172" s="13"/>
      <c r="G172" s="13"/>
      <c r="H172" s="13"/>
      <c r="I172" s="13"/>
      <c r="J172" s="280"/>
    </row>
    <row r="173" spans="1:101" x14ac:dyDescent="0.2">
      <c r="A173" s="147"/>
      <c r="B173" s="13"/>
      <c r="C173" s="13"/>
      <c r="E173" s="13"/>
      <c r="F173" s="13"/>
      <c r="G173" s="13"/>
      <c r="H173" s="13"/>
      <c r="I173" s="13"/>
      <c r="J173" s="280"/>
    </row>
    <row r="174" spans="1:101" x14ac:dyDescent="0.2">
      <c r="A174" s="147"/>
      <c r="B174" s="13"/>
      <c r="C174" s="13"/>
      <c r="E174" s="13"/>
      <c r="F174" s="13"/>
      <c r="G174" s="13"/>
      <c r="H174" s="13"/>
      <c r="I174" s="13"/>
      <c r="J174" s="280"/>
    </row>
    <row r="175" spans="1:101" s="13" customFormat="1" x14ac:dyDescent="0.2">
      <c r="A175" s="147"/>
      <c r="D175" s="115"/>
      <c r="E175" s="148"/>
      <c r="F175" s="148"/>
      <c r="G175" s="148"/>
      <c r="H175" s="148"/>
      <c r="I175" s="148"/>
      <c r="J175" s="280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313"/>
      <c r="BS175" s="115"/>
      <c r="BT175" s="115"/>
      <c r="BU175" s="313"/>
      <c r="BV175" s="115"/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15"/>
      <c r="CG175" s="115"/>
      <c r="CH175" s="115"/>
      <c r="CI175" s="115"/>
      <c r="CJ175" s="115"/>
      <c r="CK175" s="115"/>
      <c r="CL175" s="115"/>
      <c r="CM175" s="115"/>
      <c r="CN175" s="115"/>
      <c r="CO175" s="115"/>
      <c r="CP175" s="115"/>
      <c r="CQ175" s="115"/>
      <c r="CR175" s="115"/>
      <c r="CS175" s="115"/>
      <c r="CT175" s="115"/>
      <c r="CU175" s="115"/>
      <c r="CV175" s="115"/>
      <c r="CW175" s="115"/>
    </row>
    <row r="176" spans="1:101" s="13" customFormat="1" x14ac:dyDescent="0.2">
      <c r="A176" s="147"/>
      <c r="D176" s="115"/>
      <c r="E176" s="148"/>
      <c r="F176" s="148"/>
      <c r="G176" s="148"/>
      <c r="H176" s="148"/>
      <c r="I176" s="148"/>
      <c r="J176" s="280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  <c r="BR176" s="313"/>
      <c r="BS176" s="115"/>
      <c r="BT176" s="115"/>
      <c r="BU176" s="313"/>
      <c r="BV176" s="115"/>
      <c r="BW176" s="115"/>
      <c r="BX176" s="115"/>
      <c r="BY176" s="115"/>
      <c r="BZ176" s="115"/>
      <c r="CA176" s="115"/>
      <c r="CB176" s="115"/>
      <c r="CC176" s="115"/>
      <c r="CD176" s="115"/>
      <c r="CE176" s="115"/>
      <c r="CF176" s="115"/>
      <c r="CG176" s="115"/>
      <c r="CH176" s="115"/>
      <c r="CI176" s="115"/>
      <c r="CJ176" s="115"/>
      <c r="CK176" s="115"/>
      <c r="CL176" s="115"/>
      <c r="CM176" s="115"/>
      <c r="CN176" s="115"/>
      <c r="CO176" s="115"/>
      <c r="CP176" s="115"/>
      <c r="CQ176" s="115"/>
      <c r="CR176" s="115"/>
      <c r="CS176" s="115"/>
      <c r="CT176" s="115"/>
      <c r="CU176" s="115"/>
      <c r="CV176" s="115"/>
      <c r="CW176" s="115"/>
    </row>
    <row r="177" spans="1:10" x14ac:dyDescent="0.2">
      <c r="A177" s="147"/>
      <c r="B177" s="13"/>
      <c r="C177" s="13"/>
      <c r="E177" s="13"/>
      <c r="F177" s="13"/>
      <c r="G177" s="13"/>
      <c r="H177" s="13"/>
      <c r="I177" s="13"/>
      <c r="J177" s="280"/>
    </row>
    <row r="178" spans="1:10" x14ac:dyDescent="0.2">
      <c r="A178" s="147"/>
      <c r="B178" s="13"/>
      <c r="C178" s="13"/>
      <c r="E178" s="13"/>
      <c r="F178" s="13"/>
      <c r="G178" s="13"/>
      <c r="H178" s="13"/>
      <c r="I178" s="13"/>
      <c r="J178" s="280"/>
    </row>
    <row r="179" spans="1:10" x14ac:dyDescent="0.2">
      <c r="A179" s="147"/>
      <c r="B179" s="13"/>
      <c r="C179" s="13"/>
      <c r="E179" s="13"/>
      <c r="F179" s="13"/>
      <c r="G179" s="13"/>
      <c r="H179" s="13"/>
      <c r="I179" s="13"/>
      <c r="J179" s="280"/>
    </row>
    <row r="180" spans="1:10" x14ac:dyDescent="0.2">
      <c r="A180" s="147"/>
      <c r="B180" s="13"/>
      <c r="C180" s="13"/>
      <c r="E180" s="13"/>
      <c r="F180" s="13"/>
      <c r="G180" s="13"/>
      <c r="H180" s="13"/>
      <c r="I180" s="13"/>
      <c r="J180" s="280"/>
    </row>
    <row r="181" spans="1:10" x14ac:dyDescent="0.2">
      <c r="A181" s="147"/>
      <c r="B181" s="13"/>
      <c r="C181" s="13"/>
      <c r="E181" s="13"/>
      <c r="F181" s="13"/>
      <c r="G181" s="13"/>
      <c r="H181" s="13"/>
      <c r="I181" s="13"/>
      <c r="J181" s="280"/>
    </row>
    <row r="182" spans="1:10" x14ac:dyDescent="0.2">
      <c r="A182" s="147"/>
      <c r="B182" s="13"/>
      <c r="C182" s="13"/>
      <c r="E182" s="13"/>
      <c r="F182" s="13"/>
      <c r="G182" s="13"/>
      <c r="H182" s="13"/>
      <c r="I182" s="13"/>
      <c r="J182" s="280"/>
    </row>
    <row r="183" spans="1:10" x14ac:dyDescent="0.2">
      <c r="A183" s="147"/>
      <c r="B183" s="13"/>
      <c r="C183" s="13"/>
      <c r="E183" s="13"/>
      <c r="F183" s="13"/>
      <c r="G183" s="13"/>
      <c r="H183" s="13"/>
      <c r="I183" s="13"/>
      <c r="J183" s="280"/>
    </row>
    <row r="184" spans="1:10" x14ac:dyDescent="0.2">
      <c r="A184" s="147"/>
      <c r="B184" s="13"/>
      <c r="C184" s="13"/>
      <c r="E184" s="13"/>
      <c r="F184" s="13"/>
      <c r="G184" s="13"/>
      <c r="H184" s="13"/>
      <c r="I184" s="13"/>
      <c r="J184" s="280"/>
    </row>
    <row r="185" spans="1:10" x14ac:dyDescent="0.2">
      <c r="A185" s="147"/>
      <c r="B185" s="13"/>
      <c r="C185" s="13"/>
      <c r="E185" s="13"/>
      <c r="F185" s="13"/>
      <c r="G185" s="13"/>
      <c r="H185" s="13"/>
      <c r="I185" s="13"/>
      <c r="J185" s="280"/>
    </row>
    <row r="186" spans="1:10" x14ac:dyDescent="0.2">
      <c r="A186" s="147"/>
      <c r="B186" s="13"/>
      <c r="C186" s="13"/>
      <c r="E186" s="13"/>
      <c r="F186" s="13"/>
      <c r="G186" s="13"/>
      <c r="H186" s="13"/>
      <c r="I186" s="13"/>
      <c r="J186" s="280"/>
    </row>
    <row r="187" spans="1:10" x14ac:dyDescent="0.2">
      <c r="A187" s="147"/>
      <c r="B187" s="13"/>
      <c r="C187" s="13"/>
      <c r="E187" s="13"/>
      <c r="F187" s="13"/>
      <c r="G187" s="13"/>
      <c r="H187" s="13"/>
      <c r="I187" s="13"/>
      <c r="J187" s="280"/>
    </row>
    <row r="188" spans="1:10" x14ac:dyDescent="0.2">
      <c r="A188" s="147"/>
      <c r="B188" s="13"/>
      <c r="C188" s="13"/>
      <c r="E188" s="13"/>
      <c r="F188" s="13"/>
      <c r="G188" s="13"/>
      <c r="H188" s="13"/>
      <c r="I188" s="13"/>
      <c r="J188" s="280"/>
    </row>
    <row r="189" spans="1:10" x14ac:dyDescent="0.2">
      <c r="A189" s="147"/>
      <c r="B189" s="13"/>
      <c r="C189" s="13"/>
      <c r="E189" s="13"/>
      <c r="F189" s="13"/>
      <c r="G189" s="13"/>
      <c r="H189" s="13"/>
      <c r="I189" s="13"/>
      <c r="J189" s="280"/>
    </row>
    <row r="190" spans="1:10" x14ac:dyDescent="0.2">
      <c r="A190" s="147"/>
      <c r="B190" s="13"/>
      <c r="C190" s="13"/>
      <c r="E190" s="13"/>
      <c r="F190" s="13"/>
      <c r="G190" s="13"/>
      <c r="H190" s="13"/>
      <c r="I190" s="13"/>
      <c r="J190" s="280"/>
    </row>
    <row r="191" spans="1:10" x14ac:dyDescent="0.2">
      <c r="A191" s="147"/>
      <c r="B191" s="13"/>
      <c r="C191" s="13"/>
      <c r="E191" s="13"/>
      <c r="F191" s="13"/>
      <c r="G191" s="13"/>
      <c r="H191" s="13"/>
      <c r="I191" s="13"/>
      <c r="J191" s="280"/>
    </row>
    <row r="192" spans="1:10" x14ac:dyDescent="0.2">
      <c r="A192" s="147"/>
      <c r="B192" s="13"/>
      <c r="C192" s="13"/>
      <c r="E192" s="13"/>
      <c r="F192" s="13"/>
      <c r="G192" s="13"/>
      <c r="H192" s="13"/>
      <c r="I192" s="13"/>
      <c r="J192" s="280"/>
    </row>
    <row r="193" spans="1:101" x14ac:dyDescent="0.2">
      <c r="A193" s="147"/>
      <c r="B193" s="13"/>
      <c r="C193" s="13"/>
      <c r="E193" s="13"/>
      <c r="F193" s="13"/>
      <c r="G193" s="13"/>
      <c r="H193" s="13"/>
      <c r="I193" s="13"/>
      <c r="J193" s="280"/>
    </row>
    <row r="194" spans="1:101" s="13" customFormat="1" x14ac:dyDescent="0.2">
      <c r="A194" s="147"/>
      <c r="D194" s="115"/>
      <c r="E194" s="148"/>
      <c r="F194" s="148"/>
      <c r="G194" s="148"/>
      <c r="H194" s="148"/>
      <c r="I194" s="148"/>
      <c r="J194" s="280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5"/>
      <c r="AV194" s="115"/>
      <c r="AW194" s="115"/>
      <c r="AX194" s="115"/>
      <c r="AY194" s="115"/>
      <c r="AZ194" s="115"/>
      <c r="BA194" s="115"/>
      <c r="BB194" s="115"/>
      <c r="BC194" s="115"/>
      <c r="BD194" s="115"/>
      <c r="BE194" s="115"/>
      <c r="BF194" s="115"/>
      <c r="BG194" s="115"/>
      <c r="BH194" s="115"/>
      <c r="BI194" s="115"/>
      <c r="BJ194" s="115"/>
      <c r="BK194" s="115"/>
      <c r="BL194" s="115"/>
      <c r="BM194" s="115"/>
      <c r="BN194" s="115"/>
      <c r="BO194" s="115"/>
      <c r="BP194" s="115"/>
      <c r="BQ194" s="115"/>
      <c r="BR194" s="313"/>
      <c r="BS194" s="115"/>
      <c r="BT194" s="115"/>
      <c r="BU194" s="313"/>
      <c r="BV194" s="115"/>
      <c r="BW194" s="115"/>
      <c r="BX194" s="115"/>
      <c r="BY194" s="115"/>
      <c r="BZ194" s="115"/>
      <c r="CA194" s="115"/>
      <c r="CB194" s="115"/>
      <c r="CC194" s="115"/>
      <c r="CD194" s="115"/>
      <c r="CE194" s="115"/>
      <c r="CF194" s="115"/>
      <c r="CG194" s="115"/>
      <c r="CH194" s="115"/>
      <c r="CI194" s="115"/>
      <c r="CJ194" s="115"/>
      <c r="CK194" s="115"/>
      <c r="CL194" s="115"/>
      <c r="CM194" s="115"/>
      <c r="CN194" s="115"/>
      <c r="CO194" s="115"/>
      <c r="CP194" s="115"/>
      <c r="CQ194" s="115"/>
      <c r="CR194" s="115"/>
      <c r="CS194" s="115"/>
      <c r="CT194" s="115"/>
      <c r="CU194" s="115"/>
      <c r="CV194" s="115"/>
      <c r="CW194" s="115"/>
    </row>
    <row r="195" spans="1:101" s="13" customFormat="1" x14ac:dyDescent="0.2">
      <c r="A195" s="147"/>
      <c r="D195" s="115"/>
      <c r="E195" s="148"/>
      <c r="F195" s="148"/>
      <c r="G195" s="148"/>
      <c r="H195" s="148"/>
      <c r="I195" s="148"/>
      <c r="J195" s="280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313"/>
      <c r="BS195" s="115"/>
      <c r="BT195" s="115"/>
      <c r="BU195" s="313"/>
      <c r="BV195" s="115"/>
      <c r="BW195" s="115"/>
      <c r="BX195" s="115"/>
      <c r="BY195" s="115"/>
      <c r="BZ195" s="115"/>
      <c r="CA195" s="115"/>
      <c r="CB195" s="115"/>
      <c r="CC195" s="115"/>
      <c r="CD195" s="115"/>
      <c r="CE195" s="115"/>
      <c r="CF195" s="115"/>
      <c r="CG195" s="115"/>
      <c r="CH195" s="115"/>
      <c r="CI195" s="115"/>
      <c r="CJ195" s="115"/>
      <c r="CK195" s="115"/>
      <c r="CL195" s="115"/>
      <c r="CM195" s="115"/>
      <c r="CN195" s="115"/>
      <c r="CO195" s="115"/>
      <c r="CP195" s="115"/>
      <c r="CQ195" s="115"/>
      <c r="CR195" s="115"/>
      <c r="CS195" s="115"/>
      <c r="CT195" s="115"/>
      <c r="CU195" s="115"/>
      <c r="CV195" s="115"/>
      <c r="CW195" s="115"/>
    </row>
    <row r="196" spans="1:101" s="13" customFormat="1" x14ac:dyDescent="0.2">
      <c r="A196" s="147"/>
      <c r="D196" s="115"/>
      <c r="E196" s="148"/>
      <c r="F196" s="148"/>
      <c r="G196" s="148"/>
      <c r="H196" s="148"/>
      <c r="I196" s="148"/>
      <c r="J196" s="280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313"/>
      <c r="BS196" s="115"/>
      <c r="BT196" s="115"/>
      <c r="BU196" s="313"/>
      <c r="BV196" s="115"/>
      <c r="BW196" s="115"/>
      <c r="BX196" s="115"/>
      <c r="BY196" s="115"/>
      <c r="BZ196" s="115"/>
      <c r="CA196" s="115"/>
      <c r="CB196" s="115"/>
      <c r="CC196" s="115"/>
      <c r="CD196" s="115"/>
      <c r="CE196" s="115"/>
      <c r="CF196" s="115"/>
      <c r="CG196" s="115"/>
      <c r="CH196" s="115"/>
      <c r="CI196" s="115"/>
      <c r="CJ196" s="115"/>
      <c r="CK196" s="115"/>
      <c r="CL196" s="115"/>
      <c r="CM196" s="115"/>
      <c r="CN196" s="115"/>
      <c r="CO196" s="115"/>
      <c r="CP196" s="115"/>
      <c r="CQ196" s="115"/>
      <c r="CR196" s="115"/>
      <c r="CS196" s="115"/>
      <c r="CT196" s="115"/>
      <c r="CU196" s="115"/>
      <c r="CV196" s="115"/>
      <c r="CW196" s="115"/>
    </row>
    <row r="197" spans="1:101" s="13" customFormat="1" x14ac:dyDescent="0.2">
      <c r="A197" s="147"/>
      <c r="D197" s="115"/>
      <c r="E197" s="148"/>
      <c r="F197" s="148"/>
      <c r="G197" s="148"/>
      <c r="H197" s="148"/>
      <c r="I197" s="148"/>
      <c r="J197" s="280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  <c r="AW197" s="115"/>
      <c r="AX197" s="115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15"/>
      <c r="BL197" s="115"/>
      <c r="BM197" s="115"/>
      <c r="BN197" s="115"/>
      <c r="BO197" s="115"/>
      <c r="BP197" s="115"/>
      <c r="BQ197" s="115"/>
      <c r="BR197" s="313"/>
      <c r="BS197" s="115"/>
      <c r="BT197" s="115"/>
      <c r="BU197" s="313"/>
      <c r="BV197" s="115"/>
      <c r="BW197" s="115"/>
      <c r="BX197" s="115"/>
      <c r="BY197" s="115"/>
      <c r="BZ197" s="115"/>
      <c r="CA197" s="115"/>
      <c r="CB197" s="115"/>
      <c r="CC197" s="115"/>
      <c r="CD197" s="115"/>
      <c r="CE197" s="115"/>
      <c r="CF197" s="115"/>
      <c r="CG197" s="115"/>
      <c r="CH197" s="115"/>
      <c r="CI197" s="115"/>
      <c r="CJ197" s="115"/>
      <c r="CK197" s="115"/>
      <c r="CL197" s="115"/>
      <c r="CM197" s="115"/>
      <c r="CN197" s="115"/>
      <c r="CO197" s="115"/>
      <c r="CP197" s="115"/>
      <c r="CQ197" s="115"/>
      <c r="CR197" s="115"/>
      <c r="CS197" s="115"/>
      <c r="CT197" s="115"/>
      <c r="CU197" s="115"/>
      <c r="CV197" s="115"/>
      <c r="CW197" s="115"/>
    </row>
    <row r="198" spans="1:101" s="13" customFormat="1" x14ac:dyDescent="0.2">
      <c r="A198" s="147"/>
      <c r="D198" s="115"/>
      <c r="E198" s="148"/>
      <c r="F198" s="148"/>
      <c r="G198" s="148"/>
      <c r="H198" s="148"/>
      <c r="I198" s="148"/>
      <c r="J198" s="280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313"/>
      <c r="BS198" s="115"/>
      <c r="BT198" s="115"/>
      <c r="BU198" s="313"/>
      <c r="BV198" s="115"/>
      <c r="BW198" s="115"/>
      <c r="BX198" s="115"/>
      <c r="BY198" s="115"/>
      <c r="BZ198" s="115"/>
      <c r="CA198" s="115"/>
      <c r="CB198" s="115"/>
      <c r="CC198" s="115"/>
      <c r="CD198" s="115"/>
      <c r="CE198" s="115"/>
      <c r="CF198" s="115"/>
      <c r="CG198" s="115"/>
      <c r="CH198" s="115"/>
      <c r="CI198" s="115"/>
      <c r="CJ198" s="115"/>
      <c r="CK198" s="115"/>
      <c r="CL198" s="115"/>
      <c r="CM198" s="115"/>
      <c r="CN198" s="115"/>
      <c r="CO198" s="115"/>
      <c r="CP198" s="115"/>
      <c r="CQ198" s="115"/>
      <c r="CR198" s="115"/>
      <c r="CS198" s="115"/>
      <c r="CT198" s="115"/>
      <c r="CU198" s="115"/>
      <c r="CV198" s="115"/>
      <c r="CW198" s="115"/>
    </row>
    <row r="199" spans="1:101" s="13" customFormat="1" x14ac:dyDescent="0.2">
      <c r="A199" s="147"/>
      <c r="D199" s="115"/>
      <c r="E199" s="148"/>
      <c r="F199" s="148"/>
      <c r="G199" s="148"/>
      <c r="H199" s="148"/>
      <c r="I199" s="148"/>
      <c r="J199" s="280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313"/>
      <c r="BS199" s="115"/>
      <c r="BT199" s="115"/>
      <c r="BU199" s="313"/>
      <c r="BV199" s="115"/>
      <c r="BW199" s="115"/>
      <c r="BX199" s="115"/>
      <c r="BY199" s="115"/>
      <c r="BZ199" s="115"/>
      <c r="CA199" s="115"/>
      <c r="CB199" s="115"/>
      <c r="CC199" s="115"/>
      <c r="CD199" s="115"/>
      <c r="CE199" s="115"/>
      <c r="CF199" s="115"/>
      <c r="CG199" s="115"/>
      <c r="CH199" s="115"/>
      <c r="CI199" s="115"/>
      <c r="CJ199" s="115"/>
      <c r="CK199" s="115"/>
      <c r="CL199" s="115"/>
      <c r="CM199" s="115"/>
      <c r="CN199" s="115"/>
      <c r="CO199" s="115"/>
      <c r="CP199" s="115"/>
      <c r="CQ199" s="115"/>
      <c r="CR199" s="115"/>
      <c r="CS199" s="115"/>
      <c r="CT199" s="115"/>
      <c r="CU199" s="115"/>
      <c r="CV199" s="115"/>
      <c r="CW199" s="115"/>
    </row>
    <row r="200" spans="1:101" x14ac:dyDescent="0.2">
      <c r="A200" s="147"/>
      <c r="B200" s="13"/>
      <c r="C200" s="13"/>
      <c r="E200" s="13"/>
      <c r="F200" s="13"/>
      <c r="G200" s="13"/>
      <c r="H200" s="13"/>
      <c r="I200" s="13"/>
      <c r="J200" s="280"/>
    </row>
    <row r="201" spans="1:101" x14ac:dyDescent="0.2">
      <c r="A201" s="147"/>
      <c r="B201" s="13"/>
      <c r="C201" s="13"/>
      <c r="E201" s="13"/>
      <c r="F201" s="13"/>
      <c r="G201" s="13"/>
      <c r="H201" s="13"/>
      <c r="I201" s="13"/>
      <c r="J201" s="280"/>
    </row>
    <row r="202" spans="1:101" x14ac:dyDescent="0.2">
      <c r="A202" s="147"/>
      <c r="B202" s="13"/>
      <c r="C202" s="13"/>
      <c r="E202" s="13"/>
      <c r="F202" s="13"/>
      <c r="G202" s="13"/>
      <c r="H202" s="13"/>
      <c r="I202" s="13"/>
      <c r="J202" s="280"/>
    </row>
    <row r="203" spans="1:101" x14ac:dyDescent="0.2">
      <c r="A203" s="147"/>
      <c r="B203" s="13"/>
      <c r="C203" s="13"/>
      <c r="E203" s="13"/>
      <c r="F203" s="13"/>
      <c r="G203" s="13"/>
      <c r="H203" s="13"/>
      <c r="I203" s="13"/>
      <c r="J203" s="280"/>
    </row>
    <row r="204" spans="1:101" x14ac:dyDescent="0.2">
      <c r="A204" s="147"/>
      <c r="B204" s="13"/>
      <c r="C204" s="13"/>
      <c r="E204" s="13"/>
      <c r="F204" s="13"/>
      <c r="G204" s="13"/>
      <c r="H204" s="13"/>
      <c r="I204" s="13"/>
      <c r="J204" s="280"/>
    </row>
    <row r="205" spans="1:101" x14ac:dyDescent="0.2">
      <c r="A205" s="147"/>
      <c r="B205" s="13"/>
      <c r="C205" s="13"/>
      <c r="E205" s="13"/>
      <c r="F205" s="13"/>
      <c r="G205" s="13"/>
      <c r="H205" s="13"/>
      <c r="I205" s="13"/>
      <c r="J205" s="280"/>
    </row>
    <row r="206" spans="1:101" x14ac:dyDescent="0.2">
      <c r="A206" s="147"/>
      <c r="B206" s="13"/>
      <c r="C206" s="13"/>
      <c r="E206" s="13"/>
      <c r="F206" s="13"/>
      <c r="G206" s="13"/>
      <c r="H206" s="13"/>
      <c r="I206" s="13"/>
      <c r="J206" s="280"/>
    </row>
    <row r="207" spans="1:101" x14ac:dyDescent="0.2">
      <c r="A207" s="147"/>
      <c r="B207" s="13"/>
      <c r="C207" s="13"/>
      <c r="E207" s="13"/>
      <c r="F207" s="13"/>
      <c r="G207" s="13"/>
      <c r="H207" s="13"/>
      <c r="I207" s="13"/>
      <c r="J207" s="280"/>
    </row>
    <row r="208" spans="1:101" x14ac:dyDescent="0.2">
      <c r="A208" s="147"/>
      <c r="B208" s="13"/>
      <c r="C208" s="13"/>
      <c r="E208" s="13"/>
      <c r="F208" s="13"/>
      <c r="G208" s="13"/>
      <c r="H208" s="13"/>
      <c r="I208" s="13"/>
      <c r="J208" s="280"/>
    </row>
    <row r="209" spans="1:10" x14ac:dyDescent="0.2">
      <c r="A209" s="147"/>
      <c r="B209" s="13"/>
      <c r="C209" s="13"/>
      <c r="E209" s="13"/>
      <c r="F209" s="13"/>
      <c r="G209" s="13"/>
      <c r="H209" s="13"/>
      <c r="I209" s="13"/>
      <c r="J209" s="280"/>
    </row>
    <row r="210" spans="1:10" x14ac:dyDescent="0.2">
      <c r="A210" s="147"/>
      <c r="B210" s="13"/>
      <c r="C210" s="13"/>
      <c r="E210" s="13"/>
      <c r="F210" s="13"/>
      <c r="G210" s="13"/>
      <c r="H210" s="13"/>
      <c r="I210" s="13"/>
      <c r="J210" s="280"/>
    </row>
    <row r="211" spans="1:10" x14ac:dyDescent="0.2">
      <c r="A211" s="147"/>
      <c r="B211" s="13"/>
      <c r="C211" s="13"/>
      <c r="E211" s="13"/>
      <c r="F211" s="13"/>
      <c r="G211" s="13"/>
      <c r="H211" s="13"/>
      <c r="I211" s="13"/>
      <c r="J211" s="280"/>
    </row>
    <row r="212" spans="1:10" x14ac:dyDescent="0.2">
      <c r="A212" s="147"/>
      <c r="B212" s="13"/>
      <c r="C212" s="13"/>
      <c r="E212" s="13"/>
      <c r="F212" s="13"/>
      <c r="G212" s="13"/>
      <c r="H212" s="13"/>
      <c r="I212" s="13"/>
      <c r="J212" s="280"/>
    </row>
    <row r="213" spans="1:10" x14ac:dyDescent="0.2">
      <c r="A213" s="147"/>
      <c r="B213" s="13"/>
      <c r="C213" s="13"/>
      <c r="E213" s="13"/>
      <c r="F213" s="13"/>
      <c r="G213" s="13"/>
      <c r="H213" s="13"/>
      <c r="I213" s="13"/>
      <c r="J213" s="280"/>
    </row>
    <row r="214" spans="1:10" x14ac:dyDescent="0.2">
      <c r="A214" s="147"/>
      <c r="B214" s="13"/>
      <c r="C214" s="13"/>
      <c r="E214" s="13"/>
      <c r="F214" s="13"/>
      <c r="G214" s="13"/>
      <c r="H214" s="13"/>
      <c r="I214" s="13"/>
      <c r="J214" s="280"/>
    </row>
    <row r="215" spans="1:10" x14ac:dyDescent="0.2">
      <c r="A215" s="147"/>
      <c r="B215" s="13"/>
      <c r="C215" s="13"/>
      <c r="E215" s="13"/>
      <c r="F215" s="13"/>
      <c r="G215" s="13"/>
      <c r="H215" s="13"/>
      <c r="I215" s="13"/>
      <c r="J215" s="280"/>
    </row>
    <row r="216" spans="1:10" x14ac:dyDescent="0.2">
      <c r="A216" s="147"/>
      <c r="B216" s="13"/>
      <c r="C216" s="13"/>
      <c r="E216" s="13"/>
      <c r="F216" s="13"/>
      <c r="G216" s="13"/>
      <c r="H216" s="13"/>
      <c r="I216" s="13"/>
      <c r="J216" s="280"/>
    </row>
    <row r="217" spans="1:10" x14ac:dyDescent="0.2">
      <c r="A217" s="147"/>
      <c r="B217" s="13"/>
      <c r="C217" s="13"/>
      <c r="E217" s="13"/>
      <c r="F217" s="13"/>
      <c r="G217" s="13"/>
      <c r="H217" s="13"/>
      <c r="I217" s="13"/>
      <c r="J217" s="280"/>
    </row>
    <row r="218" spans="1:10" x14ac:dyDescent="0.2">
      <c r="A218" s="147"/>
      <c r="B218" s="13"/>
      <c r="C218" s="13"/>
      <c r="E218" s="13"/>
      <c r="F218" s="13"/>
      <c r="G218" s="13"/>
      <c r="H218" s="13"/>
      <c r="I218" s="13"/>
      <c r="J218" s="280"/>
    </row>
    <row r="219" spans="1:10" x14ac:dyDescent="0.2">
      <c r="A219" s="147"/>
      <c r="B219" s="13"/>
      <c r="C219" s="13"/>
      <c r="E219" s="13"/>
      <c r="F219" s="13"/>
      <c r="G219" s="13"/>
      <c r="H219" s="13"/>
      <c r="I219" s="13"/>
      <c r="J219" s="280"/>
    </row>
    <row r="220" spans="1:10" x14ac:dyDescent="0.2">
      <c r="A220" s="147"/>
      <c r="B220" s="13"/>
      <c r="C220" s="13"/>
      <c r="E220" s="13"/>
      <c r="F220" s="13"/>
      <c r="G220" s="13"/>
      <c r="H220" s="13"/>
      <c r="I220" s="13"/>
      <c r="J220" s="280"/>
    </row>
    <row r="221" spans="1:10" x14ac:dyDescent="0.2">
      <c r="A221" s="147"/>
      <c r="B221" s="13"/>
      <c r="C221" s="13"/>
      <c r="E221" s="13"/>
      <c r="F221" s="13"/>
      <c r="G221" s="13"/>
      <c r="H221" s="13"/>
      <c r="I221" s="13"/>
      <c r="J221" s="280"/>
    </row>
    <row r="222" spans="1:10" x14ac:dyDescent="0.2">
      <c r="A222" s="147"/>
      <c r="B222" s="13"/>
      <c r="C222" s="13"/>
      <c r="E222" s="13"/>
      <c r="F222" s="13"/>
      <c r="G222" s="13"/>
      <c r="H222" s="13"/>
      <c r="I222" s="13"/>
      <c r="J222" s="280"/>
    </row>
    <row r="223" spans="1:10" x14ac:dyDescent="0.2">
      <c r="A223" s="147"/>
      <c r="B223" s="13"/>
      <c r="C223" s="13"/>
      <c r="E223" s="13"/>
      <c r="F223" s="13"/>
      <c r="G223" s="13"/>
      <c r="H223" s="13"/>
      <c r="I223" s="13"/>
      <c r="J223" s="280"/>
    </row>
    <row r="224" spans="1:10" x14ac:dyDescent="0.2">
      <c r="A224" s="147"/>
      <c r="B224" s="13"/>
      <c r="C224" s="13"/>
      <c r="E224" s="13"/>
      <c r="F224" s="13"/>
      <c r="G224" s="13"/>
      <c r="H224" s="13"/>
      <c r="I224" s="13"/>
      <c r="J224" s="280"/>
    </row>
    <row r="225" spans="1:10" x14ac:dyDescent="0.2">
      <c r="A225" s="147"/>
      <c r="B225" s="13"/>
      <c r="C225" s="13"/>
      <c r="E225" s="13"/>
      <c r="F225" s="13"/>
      <c r="G225" s="13"/>
      <c r="H225" s="13"/>
      <c r="I225" s="13"/>
      <c r="J225" s="280"/>
    </row>
    <row r="226" spans="1:10" x14ac:dyDescent="0.2">
      <c r="A226" s="147"/>
      <c r="B226" s="13"/>
      <c r="C226" s="13"/>
      <c r="E226" s="13"/>
      <c r="F226" s="13"/>
      <c r="G226" s="13"/>
      <c r="H226" s="13"/>
      <c r="I226" s="13"/>
      <c r="J226" s="280"/>
    </row>
    <row r="227" spans="1:10" x14ac:dyDescent="0.2">
      <c r="A227" s="147"/>
      <c r="B227" s="13"/>
      <c r="C227" s="13"/>
      <c r="E227" s="13"/>
      <c r="F227" s="13"/>
      <c r="G227" s="13"/>
      <c r="H227" s="13"/>
      <c r="I227" s="13"/>
      <c r="J227" s="280"/>
    </row>
    <row r="228" spans="1:10" x14ac:dyDescent="0.2">
      <c r="A228" s="147"/>
      <c r="B228" s="13"/>
      <c r="C228" s="13"/>
      <c r="E228" s="13"/>
      <c r="F228" s="13"/>
      <c r="G228" s="13"/>
      <c r="H228" s="13"/>
      <c r="I228" s="13"/>
      <c r="J228" s="280"/>
    </row>
    <row r="229" spans="1:10" x14ac:dyDescent="0.2">
      <c r="A229" s="147"/>
      <c r="B229" s="13"/>
      <c r="C229" s="13"/>
      <c r="E229" s="13"/>
      <c r="F229" s="13"/>
      <c r="G229" s="13"/>
      <c r="H229" s="13"/>
      <c r="I229" s="13"/>
      <c r="J229" s="280"/>
    </row>
    <row r="230" spans="1:10" x14ac:dyDescent="0.2">
      <c r="A230" s="147"/>
      <c r="B230" s="13"/>
      <c r="C230" s="13"/>
      <c r="E230" s="13"/>
      <c r="F230" s="13"/>
      <c r="G230" s="13"/>
      <c r="H230" s="13"/>
      <c r="I230" s="13"/>
      <c r="J230" s="280"/>
    </row>
    <row r="231" spans="1:10" x14ac:dyDescent="0.2">
      <c r="A231" s="147"/>
      <c r="B231" s="13"/>
      <c r="C231" s="13"/>
      <c r="E231" s="13"/>
      <c r="F231" s="13"/>
      <c r="G231" s="13"/>
      <c r="H231" s="13"/>
      <c r="I231" s="13"/>
      <c r="J231" s="280"/>
    </row>
    <row r="232" spans="1:10" x14ac:dyDescent="0.2">
      <c r="A232" s="147"/>
      <c r="B232" s="13"/>
      <c r="C232" s="13"/>
      <c r="E232" s="13"/>
      <c r="F232" s="13"/>
      <c r="G232" s="13"/>
      <c r="H232" s="13"/>
      <c r="I232" s="13"/>
      <c r="J232" s="280"/>
    </row>
    <row r="233" spans="1:10" x14ac:dyDescent="0.2">
      <c r="A233" s="147"/>
      <c r="B233" s="13"/>
      <c r="C233" s="13"/>
      <c r="E233" s="13"/>
      <c r="F233" s="13"/>
      <c r="G233" s="13"/>
      <c r="H233" s="13"/>
      <c r="I233" s="13"/>
      <c r="J233" s="280"/>
    </row>
    <row r="234" spans="1:10" x14ac:dyDescent="0.2">
      <c r="A234" s="147"/>
      <c r="B234" s="13"/>
      <c r="C234" s="13"/>
      <c r="E234" s="13"/>
      <c r="F234" s="13"/>
      <c r="G234" s="13"/>
      <c r="H234" s="13"/>
      <c r="I234" s="13"/>
      <c r="J234" s="280"/>
    </row>
    <row r="235" spans="1:10" x14ac:dyDescent="0.2">
      <c r="A235" s="147"/>
      <c r="B235" s="13"/>
      <c r="C235" s="13"/>
      <c r="E235" s="13"/>
      <c r="F235" s="13"/>
      <c r="G235" s="13"/>
      <c r="H235" s="13"/>
      <c r="I235" s="13"/>
      <c r="J235" s="280"/>
    </row>
    <row r="236" spans="1:10" x14ac:dyDescent="0.2">
      <c r="A236" s="147"/>
      <c r="B236" s="13"/>
      <c r="C236" s="13"/>
      <c r="E236" s="13"/>
      <c r="F236" s="13"/>
      <c r="G236" s="13"/>
      <c r="H236" s="13"/>
      <c r="I236" s="13"/>
      <c r="J236" s="280"/>
    </row>
    <row r="237" spans="1:10" x14ac:dyDescent="0.2">
      <c r="A237" s="147"/>
      <c r="B237" s="13"/>
      <c r="C237" s="13"/>
      <c r="E237" s="13"/>
      <c r="F237" s="13"/>
      <c r="G237" s="13"/>
      <c r="H237" s="13"/>
      <c r="I237" s="13"/>
      <c r="J237" s="280"/>
    </row>
    <row r="238" spans="1:10" x14ac:dyDescent="0.2">
      <c r="A238" s="147"/>
      <c r="B238" s="13"/>
      <c r="C238" s="13"/>
      <c r="E238" s="13"/>
      <c r="F238" s="13"/>
      <c r="G238" s="13"/>
      <c r="H238" s="13"/>
      <c r="I238" s="13"/>
      <c r="J238" s="280"/>
    </row>
    <row r="239" spans="1:10" x14ac:dyDescent="0.2">
      <c r="A239" s="147"/>
      <c r="B239" s="13"/>
      <c r="C239" s="13"/>
      <c r="E239" s="13"/>
      <c r="F239" s="13"/>
      <c r="G239" s="13"/>
      <c r="H239" s="13"/>
      <c r="I239" s="13"/>
      <c r="J239" s="280"/>
    </row>
    <row r="240" spans="1:10" x14ac:dyDescent="0.2">
      <c r="A240" s="147"/>
      <c r="B240" s="13"/>
      <c r="C240" s="13"/>
      <c r="E240" s="13"/>
      <c r="F240" s="13"/>
      <c r="G240" s="13"/>
      <c r="H240" s="13"/>
      <c r="I240" s="13"/>
      <c r="J240" s="280"/>
    </row>
    <row r="241" spans="1:10" x14ac:dyDescent="0.2">
      <c r="A241" s="147"/>
      <c r="B241" s="13"/>
      <c r="C241" s="13"/>
      <c r="E241" s="13"/>
      <c r="F241" s="13"/>
      <c r="G241" s="13"/>
      <c r="H241" s="13"/>
      <c r="I241" s="13"/>
      <c r="J241" s="280"/>
    </row>
    <row r="242" spans="1:10" x14ac:dyDescent="0.2">
      <c r="A242" s="147"/>
      <c r="B242" s="13"/>
      <c r="C242" s="13"/>
      <c r="E242" s="13"/>
      <c r="F242" s="13"/>
      <c r="G242" s="13"/>
      <c r="H242" s="13"/>
      <c r="I242" s="13"/>
      <c r="J242" s="280"/>
    </row>
    <row r="243" spans="1:10" x14ac:dyDescent="0.2">
      <c r="A243" s="147"/>
      <c r="B243" s="13"/>
      <c r="C243" s="13"/>
      <c r="E243" s="13"/>
      <c r="F243" s="13"/>
      <c r="G243" s="13"/>
      <c r="H243" s="13"/>
      <c r="I243" s="13"/>
      <c r="J243" s="280"/>
    </row>
    <row r="244" spans="1:10" x14ac:dyDescent="0.2">
      <c r="A244" s="147"/>
      <c r="B244" s="13"/>
      <c r="C244" s="13"/>
      <c r="E244" s="13"/>
      <c r="F244" s="13"/>
      <c r="G244" s="13"/>
      <c r="H244" s="13"/>
      <c r="I244" s="13"/>
      <c r="J244" s="280"/>
    </row>
    <row r="245" spans="1:10" x14ac:dyDescent="0.2">
      <c r="A245" s="147"/>
      <c r="B245" s="13"/>
      <c r="C245" s="13"/>
      <c r="E245" s="13"/>
      <c r="F245" s="13"/>
      <c r="G245" s="13"/>
      <c r="H245" s="13"/>
      <c r="I245" s="13"/>
      <c r="J245" s="280"/>
    </row>
    <row r="246" spans="1:10" x14ac:dyDescent="0.2">
      <c r="A246" s="147"/>
      <c r="B246" s="13"/>
      <c r="C246" s="13"/>
      <c r="E246" s="13"/>
      <c r="F246" s="13"/>
      <c r="G246" s="13"/>
      <c r="H246" s="13"/>
      <c r="I246" s="13"/>
      <c r="J246" s="280"/>
    </row>
    <row r="247" spans="1:10" x14ac:dyDescent="0.2">
      <c r="A247" s="147"/>
      <c r="B247" s="13"/>
      <c r="C247" s="13"/>
      <c r="E247" s="13"/>
      <c r="F247" s="13"/>
      <c r="G247" s="13"/>
      <c r="H247" s="13"/>
      <c r="I247" s="13"/>
      <c r="J247" s="280"/>
    </row>
    <row r="248" spans="1:10" x14ac:dyDescent="0.2">
      <c r="A248" s="147"/>
      <c r="B248" s="13"/>
      <c r="C248" s="13"/>
      <c r="E248" s="13"/>
      <c r="F248" s="13"/>
      <c r="G248" s="13"/>
      <c r="H248" s="13"/>
      <c r="I248" s="13"/>
      <c r="J248" s="280"/>
    </row>
    <row r="249" spans="1:10" x14ac:dyDescent="0.2">
      <c r="A249" s="147"/>
      <c r="B249" s="13"/>
      <c r="C249" s="13"/>
      <c r="E249" s="13"/>
      <c r="F249" s="13"/>
      <c r="G249" s="13"/>
      <c r="H249" s="13"/>
      <c r="I249" s="13"/>
      <c r="J249" s="280"/>
    </row>
    <row r="250" spans="1:10" x14ac:dyDescent="0.2">
      <c r="A250" s="147"/>
      <c r="B250" s="13"/>
      <c r="C250" s="13"/>
      <c r="E250" s="13"/>
      <c r="F250" s="13"/>
      <c r="G250" s="13"/>
      <c r="H250" s="13"/>
      <c r="I250" s="13"/>
      <c r="J250" s="280"/>
    </row>
    <row r="251" spans="1:10" x14ac:dyDescent="0.2">
      <c r="A251" s="147"/>
      <c r="B251" s="13"/>
      <c r="C251" s="13"/>
      <c r="E251" s="13"/>
      <c r="F251" s="13"/>
      <c r="G251" s="13"/>
      <c r="H251" s="13"/>
      <c r="I251" s="13"/>
      <c r="J251" s="280"/>
    </row>
    <row r="252" spans="1:10" x14ac:dyDescent="0.2">
      <c r="A252" s="147"/>
      <c r="B252" s="13"/>
      <c r="C252" s="13"/>
      <c r="E252" s="13"/>
      <c r="F252" s="13"/>
      <c r="G252" s="13"/>
      <c r="H252" s="13"/>
      <c r="I252" s="13"/>
      <c r="J252" s="280"/>
    </row>
    <row r="253" spans="1:10" x14ac:dyDescent="0.2">
      <c r="A253" s="147"/>
      <c r="B253" s="13"/>
      <c r="C253" s="13"/>
      <c r="E253" s="13"/>
      <c r="F253" s="13"/>
      <c r="G253" s="13"/>
      <c r="H253" s="13"/>
      <c r="I253" s="13"/>
      <c r="J253" s="280"/>
    </row>
    <row r="254" spans="1:10" x14ac:dyDescent="0.2">
      <c r="A254" s="147"/>
      <c r="B254" s="13"/>
      <c r="C254" s="13"/>
      <c r="E254" s="13"/>
      <c r="F254" s="13"/>
      <c r="G254" s="13"/>
      <c r="H254" s="13"/>
      <c r="I254" s="13"/>
      <c r="J254" s="280"/>
    </row>
    <row r="255" spans="1:10" x14ac:dyDescent="0.2">
      <c r="A255" s="147"/>
      <c r="B255" s="13"/>
      <c r="C255" s="13"/>
      <c r="E255" s="13"/>
      <c r="F255" s="13"/>
      <c r="G255" s="13"/>
      <c r="H255" s="13"/>
      <c r="I255" s="13"/>
      <c r="J255" s="280"/>
    </row>
    <row r="256" spans="1:10" x14ac:dyDescent="0.2">
      <c r="A256" s="147"/>
      <c r="B256" s="13"/>
      <c r="C256" s="13"/>
      <c r="E256" s="13"/>
      <c r="F256" s="13"/>
      <c r="G256" s="13"/>
      <c r="H256" s="13"/>
      <c r="I256" s="13"/>
      <c r="J256" s="280"/>
    </row>
    <row r="257" spans="1:10" x14ac:dyDescent="0.2">
      <c r="A257" s="147"/>
      <c r="B257" s="13"/>
      <c r="C257" s="13"/>
      <c r="E257" s="13"/>
      <c r="F257" s="13"/>
      <c r="G257" s="13"/>
      <c r="H257" s="13"/>
      <c r="I257" s="13"/>
      <c r="J257" s="280"/>
    </row>
    <row r="258" spans="1:10" x14ac:dyDescent="0.2">
      <c r="A258" s="147"/>
      <c r="B258" s="13"/>
      <c r="C258" s="13"/>
      <c r="E258" s="13"/>
      <c r="F258" s="13"/>
      <c r="G258" s="13"/>
      <c r="H258" s="13"/>
      <c r="I258" s="13"/>
      <c r="J258" s="280"/>
    </row>
    <row r="259" spans="1:10" x14ac:dyDescent="0.2">
      <c r="A259" s="147"/>
      <c r="B259" s="13"/>
      <c r="C259" s="13"/>
      <c r="E259" s="13"/>
      <c r="F259" s="13"/>
      <c r="G259" s="13"/>
      <c r="H259" s="13"/>
      <c r="I259" s="13"/>
      <c r="J259" s="280"/>
    </row>
    <row r="260" spans="1:10" x14ac:dyDescent="0.2">
      <c r="A260" s="147"/>
      <c r="B260" s="13"/>
      <c r="C260" s="13"/>
      <c r="E260" s="13"/>
      <c r="F260" s="13"/>
      <c r="G260" s="13"/>
      <c r="H260" s="13"/>
      <c r="I260" s="13"/>
      <c r="J260" s="280"/>
    </row>
    <row r="261" spans="1:10" x14ac:dyDescent="0.2">
      <c r="A261" s="147"/>
      <c r="B261" s="13"/>
      <c r="C261" s="13"/>
      <c r="E261" s="13"/>
      <c r="F261" s="13"/>
      <c r="G261" s="13"/>
      <c r="H261" s="13"/>
      <c r="I261" s="13"/>
      <c r="J261" s="280"/>
    </row>
    <row r="262" spans="1:10" x14ac:dyDescent="0.2">
      <c r="A262" s="147"/>
      <c r="B262" s="13"/>
      <c r="C262" s="13"/>
      <c r="E262" s="13"/>
      <c r="F262" s="13"/>
      <c r="G262" s="13"/>
      <c r="H262" s="13"/>
      <c r="I262" s="13"/>
      <c r="J262" s="280"/>
    </row>
    <row r="263" spans="1:10" x14ac:dyDescent="0.2">
      <c r="A263" s="147"/>
      <c r="B263" s="13"/>
      <c r="C263" s="13"/>
      <c r="E263" s="13"/>
      <c r="F263" s="13"/>
      <c r="G263" s="13"/>
      <c r="H263" s="13"/>
      <c r="I263" s="13"/>
      <c r="J263" s="280"/>
    </row>
    <row r="264" spans="1:10" x14ac:dyDescent="0.2">
      <c r="A264" s="147"/>
      <c r="B264" s="13"/>
      <c r="C264" s="13"/>
      <c r="E264" s="13"/>
      <c r="F264" s="13"/>
      <c r="G264" s="13"/>
      <c r="H264" s="13"/>
      <c r="I264" s="13"/>
      <c r="J264" s="280"/>
    </row>
    <row r="265" spans="1:10" x14ac:dyDescent="0.2">
      <c r="A265" s="147"/>
      <c r="B265" s="13"/>
      <c r="C265" s="13"/>
      <c r="E265" s="13"/>
      <c r="F265" s="13"/>
      <c r="G265" s="13"/>
      <c r="H265" s="13"/>
      <c r="I265" s="13"/>
      <c r="J265" s="280"/>
    </row>
    <row r="266" spans="1:10" x14ac:dyDescent="0.2">
      <c r="A266" s="147"/>
      <c r="B266" s="13"/>
      <c r="C266" s="13"/>
      <c r="E266" s="13"/>
      <c r="F266" s="13"/>
      <c r="G266" s="13"/>
      <c r="H266" s="13"/>
      <c r="I266" s="13"/>
      <c r="J266" s="280"/>
    </row>
    <row r="267" spans="1:10" x14ac:dyDescent="0.2">
      <c r="A267" s="147"/>
      <c r="B267" s="13"/>
      <c r="C267" s="13"/>
      <c r="E267" s="13"/>
      <c r="F267" s="13"/>
      <c r="G267" s="13"/>
      <c r="H267" s="13"/>
      <c r="I267" s="13"/>
      <c r="J267" s="280"/>
    </row>
    <row r="268" spans="1:10" x14ac:dyDescent="0.2">
      <c r="A268" s="147"/>
      <c r="B268" s="13"/>
      <c r="C268" s="13"/>
      <c r="E268" s="13"/>
      <c r="F268" s="13"/>
      <c r="G268" s="13"/>
      <c r="H268" s="13"/>
      <c r="I268" s="13"/>
      <c r="J268" s="280"/>
    </row>
    <row r="269" spans="1:10" x14ac:dyDescent="0.2">
      <c r="A269" s="147"/>
      <c r="B269" s="13"/>
      <c r="C269" s="13"/>
      <c r="E269" s="13"/>
      <c r="F269" s="13"/>
      <c r="G269" s="13"/>
      <c r="H269" s="13"/>
      <c r="I269" s="13"/>
      <c r="J269" s="280"/>
    </row>
    <row r="270" spans="1:10" x14ac:dyDescent="0.2">
      <c r="A270" s="147"/>
      <c r="B270" s="13"/>
      <c r="C270" s="13"/>
      <c r="E270" s="13"/>
      <c r="F270" s="13"/>
      <c r="G270" s="13"/>
      <c r="H270" s="13"/>
      <c r="I270" s="13"/>
      <c r="J270" s="280"/>
    </row>
    <row r="271" spans="1:10" x14ac:dyDescent="0.2">
      <c r="A271" s="147"/>
      <c r="B271" s="13"/>
      <c r="C271" s="13"/>
      <c r="E271" s="13"/>
      <c r="F271" s="13"/>
      <c r="G271" s="13"/>
      <c r="H271" s="13"/>
      <c r="I271" s="13"/>
      <c r="J271" s="280"/>
    </row>
    <row r="272" spans="1:10" x14ac:dyDescent="0.2">
      <c r="A272" s="147"/>
      <c r="B272" s="13"/>
      <c r="C272" s="13"/>
      <c r="E272" s="13"/>
      <c r="F272" s="13"/>
      <c r="G272" s="13"/>
      <c r="H272" s="13"/>
      <c r="I272" s="13"/>
      <c r="J272" s="280"/>
    </row>
    <row r="273" spans="1:10" x14ac:dyDescent="0.2">
      <c r="A273" s="147"/>
      <c r="B273" s="13"/>
      <c r="C273" s="13"/>
      <c r="E273" s="13"/>
      <c r="F273" s="13"/>
      <c r="G273" s="13"/>
      <c r="H273" s="13"/>
      <c r="I273" s="13"/>
      <c r="J273" s="280"/>
    </row>
    <row r="274" spans="1:10" x14ac:dyDescent="0.2">
      <c r="A274" s="147"/>
      <c r="B274" s="13"/>
      <c r="C274" s="13"/>
      <c r="E274" s="13"/>
      <c r="F274" s="13"/>
      <c r="G274" s="13"/>
      <c r="H274" s="13"/>
      <c r="I274" s="13"/>
      <c r="J274" s="280"/>
    </row>
    <row r="275" spans="1:10" x14ac:dyDescent="0.2">
      <c r="A275" s="147"/>
      <c r="B275" s="13"/>
      <c r="C275" s="13"/>
      <c r="E275" s="13"/>
      <c r="F275" s="13"/>
      <c r="G275" s="13"/>
      <c r="H275" s="13"/>
      <c r="I275" s="13"/>
      <c r="J275" s="280"/>
    </row>
    <row r="276" spans="1:10" x14ac:dyDescent="0.2">
      <c r="A276" s="147"/>
      <c r="B276" s="13"/>
      <c r="C276" s="13"/>
      <c r="E276" s="13"/>
      <c r="F276" s="13"/>
      <c r="G276" s="13"/>
      <c r="H276" s="13"/>
      <c r="I276" s="13"/>
      <c r="J276" s="280"/>
    </row>
    <row r="277" spans="1:10" x14ac:dyDescent="0.2">
      <c r="A277" s="147"/>
      <c r="B277" s="13"/>
      <c r="C277" s="13"/>
      <c r="E277" s="13"/>
      <c r="F277" s="13"/>
      <c r="G277" s="13"/>
      <c r="H277" s="13"/>
      <c r="I277" s="13"/>
      <c r="J277" s="280"/>
    </row>
    <row r="278" spans="1:10" x14ac:dyDescent="0.2">
      <c r="A278" s="147"/>
      <c r="B278" s="13"/>
      <c r="C278" s="13"/>
      <c r="E278" s="13"/>
      <c r="F278" s="13"/>
      <c r="G278" s="13"/>
      <c r="H278" s="13"/>
      <c r="I278" s="13"/>
      <c r="J278" s="280"/>
    </row>
    <row r="279" spans="1:10" x14ac:dyDescent="0.2">
      <c r="A279" s="147"/>
      <c r="B279" s="13"/>
      <c r="C279" s="13"/>
      <c r="E279" s="13"/>
      <c r="F279" s="13"/>
      <c r="G279" s="13"/>
      <c r="H279" s="13"/>
      <c r="I279" s="13"/>
      <c r="J279" s="280"/>
    </row>
    <row r="280" spans="1:10" x14ac:dyDescent="0.2">
      <c r="A280" s="147"/>
      <c r="B280" s="13"/>
      <c r="C280" s="13"/>
      <c r="E280" s="13"/>
      <c r="F280" s="13"/>
      <c r="G280" s="13"/>
      <c r="H280" s="13"/>
      <c r="I280" s="13"/>
      <c r="J280" s="280"/>
    </row>
    <row r="281" spans="1:10" x14ac:dyDescent="0.2">
      <c r="A281" s="147"/>
      <c r="B281" s="13"/>
      <c r="C281" s="13"/>
      <c r="E281" s="13"/>
      <c r="F281" s="13"/>
      <c r="G281" s="13"/>
      <c r="H281" s="13"/>
      <c r="I281" s="13"/>
      <c r="J281" s="280"/>
    </row>
    <row r="282" spans="1:10" x14ac:dyDescent="0.2">
      <c r="A282" s="147"/>
      <c r="B282" s="13"/>
      <c r="C282" s="13"/>
      <c r="E282" s="13"/>
      <c r="F282" s="13"/>
      <c r="G282" s="13"/>
      <c r="H282" s="13"/>
      <c r="I282" s="13"/>
      <c r="J282" s="280"/>
    </row>
    <row r="283" spans="1:10" x14ac:dyDescent="0.2">
      <c r="A283" s="147"/>
      <c r="B283" s="13"/>
      <c r="C283" s="13"/>
      <c r="E283" s="13"/>
      <c r="F283" s="13"/>
      <c r="G283" s="13"/>
      <c r="H283" s="13"/>
      <c r="I283" s="13"/>
      <c r="J283" s="280"/>
    </row>
    <row r="284" spans="1:10" x14ac:dyDescent="0.2">
      <c r="A284" s="147"/>
      <c r="B284" s="13"/>
      <c r="C284" s="13"/>
      <c r="E284" s="13"/>
      <c r="F284" s="13"/>
      <c r="G284" s="13"/>
      <c r="H284" s="13"/>
      <c r="I284" s="13"/>
      <c r="J284" s="280"/>
    </row>
    <row r="285" spans="1:10" x14ac:dyDescent="0.2">
      <c r="A285" s="147"/>
      <c r="B285" s="13"/>
      <c r="C285" s="13"/>
      <c r="E285" s="13"/>
      <c r="F285" s="13"/>
      <c r="G285" s="13"/>
      <c r="H285" s="13"/>
      <c r="I285" s="13"/>
      <c r="J285" s="280"/>
    </row>
    <row r="286" spans="1:10" x14ac:dyDescent="0.2">
      <c r="A286" s="147"/>
      <c r="B286" s="13"/>
      <c r="C286" s="13"/>
      <c r="E286" s="13"/>
      <c r="F286" s="13"/>
      <c r="G286" s="13"/>
      <c r="H286" s="13"/>
      <c r="I286" s="13"/>
      <c r="J286" s="280"/>
    </row>
    <row r="287" spans="1:10" x14ac:dyDescent="0.2">
      <c r="A287" s="147"/>
      <c r="B287" s="13"/>
      <c r="C287" s="13"/>
      <c r="E287" s="13"/>
      <c r="F287" s="13"/>
      <c r="G287" s="13"/>
      <c r="H287" s="13"/>
      <c r="I287" s="13"/>
      <c r="J287" s="280"/>
    </row>
    <row r="288" spans="1:10" x14ac:dyDescent="0.2">
      <c r="A288" s="147"/>
      <c r="B288" s="13"/>
      <c r="C288" s="13"/>
      <c r="E288" s="13"/>
      <c r="F288" s="13"/>
      <c r="G288" s="13"/>
      <c r="H288" s="13"/>
      <c r="I288" s="13"/>
      <c r="J288" s="280"/>
    </row>
    <row r="289" spans="1:10" x14ac:dyDescent="0.2">
      <c r="A289" s="147"/>
      <c r="B289" s="13"/>
      <c r="C289" s="13"/>
      <c r="E289" s="13"/>
      <c r="F289" s="13"/>
      <c r="G289" s="13"/>
      <c r="H289" s="13"/>
      <c r="I289" s="13"/>
      <c r="J289" s="280"/>
    </row>
    <row r="290" spans="1:10" x14ac:dyDescent="0.2">
      <c r="A290" s="147"/>
      <c r="B290" s="13"/>
      <c r="C290" s="13"/>
      <c r="E290" s="13"/>
      <c r="F290" s="13"/>
      <c r="G290" s="13"/>
      <c r="H290" s="13"/>
      <c r="I290" s="13"/>
      <c r="J290" s="280"/>
    </row>
    <row r="291" spans="1:10" x14ac:dyDescent="0.2">
      <c r="A291" s="147"/>
      <c r="B291" s="13"/>
      <c r="C291" s="13"/>
      <c r="E291" s="13"/>
      <c r="F291" s="13"/>
      <c r="G291" s="13"/>
      <c r="H291" s="13"/>
      <c r="I291" s="13"/>
      <c r="J291" s="280"/>
    </row>
    <row r="292" spans="1:10" x14ac:dyDescent="0.2">
      <c r="A292" s="147"/>
      <c r="B292" s="13"/>
      <c r="C292" s="13"/>
      <c r="E292" s="13"/>
      <c r="F292" s="13"/>
      <c r="G292" s="13"/>
      <c r="H292" s="13"/>
      <c r="I292" s="13"/>
      <c r="J292" s="280"/>
    </row>
    <row r="293" spans="1:10" x14ac:dyDescent="0.2">
      <c r="A293" s="147"/>
      <c r="B293" s="13"/>
      <c r="C293" s="13"/>
      <c r="E293" s="13"/>
      <c r="F293" s="13"/>
      <c r="G293" s="13"/>
      <c r="H293" s="13"/>
      <c r="I293" s="13"/>
      <c r="J293" s="280"/>
    </row>
    <row r="294" spans="1:10" x14ac:dyDescent="0.2">
      <c r="A294" s="147"/>
      <c r="B294" s="13"/>
      <c r="C294" s="13"/>
      <c r="E294" s="13"/>
      <c r="F294" s="13"/>
      <c r="G294" s="13"/>
      <c r="H294" s="13"/>
      <c r="I294" s="13"/>
      <c r="J294" s="280"/>
    </row>
    <row r="295" spans="1:10" x14ac:dyDescent="0.2">
      <c r="A295" s="147"/>
      <c r="B295" s="13"/>
      <c r="C295" s="13"/>
      <c r="E295" s="13"/>
      <c r="F295" s="13"/>
      <c r="G295" s="13"/>
      <c r="H295" s="13"/>
      <c r="I295" s="13"/>
      <c r="J295" s="280"/>
    </row>
    <row r="296" spans="1:10" x14ac:dyDescent="0.2">
      <c r="A296" s="147"/>
      <c r="B296" s="13"/>
      <c r="C296" s="13"/>
      <c r="E296" s="13"/>
      <c r="F296" s="13"/>
      <c r="G296" s="13"/>
      <c r="H296" s="13"/>
      <c r="I296" s="13"/>
      <c r="J296" s="280"/>
    </row>
    <row r="297" spans="1:10" x14ac:dyDescent="0.2">
      <c r="A297" s="147"/>
      <c r="B297" s="13"/>
      <c r="C297" s="13"/>
      <c r="E297" s="13"/>
      <c r="F297" s="13"/>
      <c r="G297" s="13"/>
      <c r="H297" s="13"/>
      <c r="I297" s="13"/>
      <c r="J297" s="280"/>
    </row>
    <row r="298" spans="1:10" x14ac:dyDescent="0.2">
      <c r="A298" s="147"/>
      <c r="B298" s="13"/>
      <c r="C298" s="13"/>
      <c r="E298" s="13"/>
      <c r="F298" s="13"/>
      <c r="G298" s="13"/>
      <c r="H298" s="13"/>
      <c r="I298" s="13"/>
      <c r="J298" s="280"/>
    </row>
    <row r="299" spans="1:10" x14ac:dyDescent="0.2">
      <c r="A299" s="147"/>
      <c r="B299" s="13"/>
      <c r="C299" s="13"/>
      <c r="E299" s="13"/>
      <c r="F299" s="13"/>
      <c r="G299" s="13"/>
      <c r="H299" s="13"/>
      <c r="I299" s="13"/>
      <c r="J299" s="280"/>
    </row>
    <row r="300" spans="1:10" x14ac:dyDescent="0.2">
      <c r="A300" s="147"/>
      <c r="B300" s="13"/>
      <c r="C300" s="13"/>
      <c r="E300" s="13"/>
      <c r="F300" s="13"/>
      <c r="G300" s="13"/>
      <c r="H300" s="13"/>
      <c r="I300" s="13"/>
      <c r="J300" s="280"/>
    </row>
    <row r="301" spans="1:10" x14ac:dyDescent="0.2">
      <c r="A301" s="147"/>
      <c r="B301" s="13"/>
      <c r="C301" s="13"/>
      <c r="E301" s="13"/>
      <c r="F301" s="13"/>
      <c r="G301" s="13"/>
      <c r="H301" s="13"/>
      <c r="I301" s="13"/>
      <c r="J301" s="280"/>
    </row>
    <row r="302" spans="1:10" x14ac:dyDescent="0.2">
      <c r="A302" s="147"/>
      <c r="B302" s="13"/>
      <c r="C302" s="13"/>
      <c r="E302" s="13"/>
      <c r="F302" s="13"/>
      <c r="G302" s="13"/>
      <c r="H302" s="13"/>
      <c r="I302" s="13"/>
      <c r="J302" s="280"/>
    </row>
    <row r="303" spans="1:10" x14ac:dyDescent="0.2">
      <c r="A303" s="147"/>
      <c r="B303" s="13"/>
      <c r="C303" s="13"/>
      <c r="E303" s="13"/>
      <c r="F303" s="13"/>
      <c r="G303" s="13"/>
      <c r="H303" s="13"/>
      <c r="I303" s="13"/>
      <c r="J303" s="280"/>
    </row>
    <row r="304" spans="1:10" x14ac:dyDescent="0.2">
      <c r="A304" s="147"/>
      <c r="B304" s="13"/>
      <c r="C304" s="13"/>
      <c r="E304" s="13"/>
      <c r="F304" s="13"/>
      <c r="G304" s="13"/>
      <c r="H304" s="13"/>
      <c r="I304" s="13"/>
      <c r="J304" s="280"/>
    </row>
    <row r="305" spans="1:10" x14ac:dyDescent="0.2">
      <c r="A305" s="147"/>
      <c r="B305" s="13"/>
      <c r="C305" s="13"/>
      <c r="E305" s="13"/>
      <c r="F305" s="13"/>
      <c r="G305" s="13"/>
      <c r="H305" s="13"/>
      <c r="I305" s="13"/>
      <c r="J305" s="280"/>
    </row>
    <row r="306" spans="1:10" x14ac:dyDescent="0.2">
      <c r="A306" s="147"/>
      <c r="B306" s="13"/>
      <c r="C306" s="13"/>
      <c r="E306" s="13"/>
      <c r="F306" s="13"/>
      <c r="G306" s="13"/>
      <c r="H306" s="13"/>
      <c r="I306" s="13"/>
      <c r="J306" s="280"/>
    </row>
    <row r="307" spans="1:10" x14ac:dyDescent="0.2">
      <c r="A307" s="147"/>
      <c r="B307" s="13"/>
      <c r="C307" s="13"/>
      <c r="E307" s="13"/>
      <c r="F307" s="13"/>
      <c r="G307" s="13"/>
      <c r="H307" s="13"/>
      <c r="I307" s="13"/>
      <c r="J307" s="280"/>
    </row>
    <row r="308" spans="1:10" x14ac:dyDescent="0.2">
      <c r="A308" s="147"/>
      <c r="B308" s="13"/>
      <c r="C308" s="13"/>
      <c r="E308" s="13"/>
      <c r="F308" s="13"/>
      <c r="G308" s="13"/>
      <c r="H308" s="13"/>
      <c r="I308" s="13"/>
      <c r="J308" s="280"/>
    </row>
    <row r="309" spans="1:10" x14ac:dyDescent="0.2">
      <c r="A309" s="147"/>
      <c r="B309" s="13"/>
      <c r="C309" s="13"/>
      <c r="E309" s="13"/>
      <c r="F309" s="13"/>
      <c r="G309" s="13"/>
      <c r="H309" s="13"/>
      <c r="I309" s="13"/>
      <c r="J309" s="280"/>
    </row>
    <row r="310" spans="1:10" x14ac:dyDescent="0.2">
      <c r="A310" s="147"/>
      <c r="B310" s="13"/>
      <c r="C310" s="13"/>
      <c r="E310" s="13"/>
      <c r="F310" s="13"/>
      <c r="G310" s="13"/>
      <c r="H310" s="13"/>
      <c r="I310" s="13"/>
      <c r="J310" s="280"/>
    </row>
    <row r="311" spans="1:10" x14ac:dyDescent="0.2">
      <c r="A311" s="147"/>
      <c r="B311" s="13"/>
      <c r="C311" s="13"/>
      <c r="E311" s="13"/>
      <c r="F311" s="13"/>
      <c r="G311" s="13"/>
      <c r="H311" s="13"/>
      <c r="I311" s="13"/>
      <c r="J311" s="280"/>
    </row>
    <row r="312" spans="1:10" x14ac:dyDescent="0.2">
      <c r="A312" s="147"/>
      <c r="B312" s="13"/>
      <c r="C312" s="13"/>
      <c r="E312" s="13"/>
      <c r="F312" s="13"/>
      <c r="G312" s="13"/>
      <c r="H312" s="13"/>
      <c r="I312" s="13"/>
      <c r="J312" s="280"/>
    </row>
    <row r="313" spans="1:10" x14ac:dyDescent="0.2">
      <c r="A313" s="147"/>
      <c r="B313" s="13"/>
      <c r="C313" s="13"/>
      <c r="E313" s="13"/>
      <c r="F313" s="13"/>
      <c r="G313" s="13"/>
      <c r="H313" s="13"/>
      <c r="I313" s="13"/>
      <c r="J313" s="280"/>
    </row>
    <row r="314" spans="1:10" x14ac:dyDescent="0.2">
      <c r="A314" s="147"/>
      <c r="B314" s="13"/>
      <c r="C314" s="13"/>
      <c r="E314" s="13"/>
      <c r="F314" s="13"/>
      <c r="G314" s="13"/>
      <c r="H314" s="13"/>
      <c r="I314" s="13"/>
      <c r="J314" s="280"/>
    </row>
    <row r="315" spans="1:10" x14ac:dyDescent="0.2">
      <c r="A315" s="147"/>
      <c r="B315" s="13"/>
      <c r="C315" s="13"/>
      <c r="E315" s="13"/>
      <c r="F315" s="13"/>
      <c r="G315" s="13"/>
      <c r="H315" s="13"/>
      <c r="I315" s="13"/>
      <c r="J315" s="280"/>
    </row>
    <row r="316" spans="1:10" x14ac:dyDescent="0.2">
      <c r="A316" s="147"/>
      <c r="B316" s="13"/>
      <c r="C316" s="13"/>
      <c r="E316" s="13"/>
      <c r="F316" s="13"/>
      <c r="G316" s="13"/>
      <c r="H316" s="13"/>
      <c r="I316" s="13"/>
      <c r="J316" s="280"/>
    </row>
    <row r="317" spans="1:10" x14ac:dyDescent="0.2">
      <c r="A317" s="147"/>
      <c r="B317" s="13"/>
      <c r="C317" s="13"/>
      <c r="E317" s="13"/>
      <c r="F317" s="13"/>
      <c r="G317" s="13"/>
      <c r="H317" s="13"/>
      <c r="I317" s="13"/>
      <c r="J317" s="280"/>
    </row>
    <row r="318" spans="1:10" x14ac:dyDescent="0.2">
      <c r="A318" s="147"/>
      <c r="B318" s="13"/>
      <c r="C318" s="13"/>
      <c r="E318" s="13"/>
      <c r="F318" s="13"/>
      <c r="G318" s="13"/>
      <c r="H318" s="13"/>
      <c r="I318" s="13"/>
      <c r="J318" s="280"/>
    </row>
    <row r="319" spans="1:10" x14ac:dyDescent="0.2">
      <c r="A319" s="147"/>
      <c r="B319" s="13"/>
      <c r="C319" s="13"/>
      <c r="E319" s="13"/>
      <c r="F319" s="13"/>
      <c r="G319" s="13"/>
      <c r="H319" s="13"/>
      <c r="I319" s="13"/>
      <c r="J319" s="280"/>
    </row>
    <row r="320" spans="1:10" x14ac:dyDescent="0.2">
      <c r="A320" s="147"/>
      <c r="B320" s="13"/>
      <c r="C320" s="13"/>
      <c r="E320" s="13"/>
      <c r="F320" s="13"/>
      <c r="G320" s="13"/>
      <c r="H320" s="13"/>
      <c r="I320" s="13"/>
      <c r="J320" s="280"/>
    </row>
    <row r="321" spans="1:10" x14ac:dyDescent="0.2">
      <c r="A321" s="147"/>
      <c r="B321" s="13"/>
      <c r="C321" s="13"/>
      <c r="E321" s="13"/>
      <c r="F321" s="13"/>
      <c r="G321" s="13"/>
      <c r="H321" s="13"/>
      <c r="I321" s="13"/>
      <c r="J321" s="280"/>
    </row>
    <row r="322" spans="1:10" x14ac:dyDescent="0.2">
      <c r="A322" s="147"/>
      <c r="B322" s="13"/>
      <c r="C322" s="13"/>
      <c r="E322" s="13"/>
      <c r="F322" s="13"/>
      <c r="G322" s="13"/>
      <c r="H322" s="13"/>
      <c r="I322" s="13"/>
      <c r="J322" s="280"/>
    </row>
    <row r="323" spans="1:10" x14ac:dyDescent="0.2">
      <c r="A323" s="147"/>
      <c r="B323" s="13"/>
      <c r="C323" s="13"/>
      <c r="E323" s="13"/>
      <c r="F323" s="13"/>
      <c r="G323" s="13"/>
      <c r="H323" s="13"/>
      <c r="I323" s="13"/>
      <c r="J323" s="280"/>
    </row>
    <row r="324" spans="1:10" x14ac:dyDescent="0.2">
      <c r="A324" s="147"/>
      <c r="B324" s="13"/>
      <c r="C324" s="13"/>
      <c r="E324" s="13"/>
      <c r="F324" s="13"/>
      <c r="G324" s="13"/>
      <c r="H324" s="13"/>
      <c r="I324" s="13"/>
      <c r="J324" s="280"/>
    </row>
    <row r="325" spans="1:10" x14ac:dyDescent="0.2">
      <c r="A325" s="147"/>
      <c r="B325" s="13"/>
      <c r="C325" s="13"/>
      <c r="E325" s="13"/>
      <c r="F325" s="13"/>
      <c r="G325" s="13"/>
      <c r="H325" s="13"/>
      <c r="I325" s="13"/>
      <c r="J325" s="280"/>
    </row>
    <row r="326" spans="1:10" x14ac:dyDescent="0.2">
      <c r="A326" s="147"/>
      <c r="B326" s="13"/>
      <c r="C326" s="13"/>
      <c r="E326" s="13"/>
      <c r="F326" s="13"/>
      <c r="G326" s="13"/>
      <c r="H326" s="13"/>
      <c r="I326" s="13"/>
      <c r="J326" s="280"/>
    </row>
    <row r="327" spans="1:10" x14ac:dyDescent="0.2">
      <c r="A327" s="147"/>
      <c r="B327" s="13"/>
      <c r="C327" s="13"/>
      <c r="E327" s="13"/>
      <c r="F327" s="13"/>
      <c r="G327" s="13"/>
      <c r="H327" s="13"/>
      <c r="I327" s="13"/>
      <c r="J327" s="280"/>
    </row>
    <row r="328" spans="1:10" x14ac:dyDescent="0.2">
      <c r="A328" s="147"/>
      <c r="B328" s="13"/>
      <c r="C328" s="13"/>
      <c r="E328" s="13"/>
      <c r="F328" s="13"/>
      <c r="G328" s="13"/>
      <c r="H328" s="13"/>
      <c r="I328" s="13"/>
      <c r="J328" s="280"/>
    </row>
    <row r="329" spans="1:10" x14ac:dyDescent="0.2">
      <c r="A329" s="147"/>
      <c r="B329" s="13"/>
      <c r="C329" s="13"/>
      <c r="E329" s="13"/>
      <c r="F329" s="13"/>
      <c r="G329" s="13"/>
      <c r="H329" s="13"/>
      <c r="I329" s="13"/>
      <c r="J329" s="280"/>
    </row>
    <row r="330" spans="1:10" x14ac:dyDescent="0.2">
      <c r="A330" s="147"/>
      <c r="B330" s="13"/>
      <c r="C330" s="13"/>
      <c r="E330" s="13"/>
      <c r="F330" s="13"/>
      <c r="G330" s="13"/>
      <c r="H330" s="13"/>
      <c r="I330" s="13"/>
      <c r="J330" s="280"/>
    </row>
    <row r="331" spans="1:10" x14ac:dyDescent="0.2">
      <c r="A331" s="147"/>
      <c r="B331" s="13"/>
      <c r="C331" s="13"/>
      <c r="E331" s="13"/>
      <c r="F331" s="13"/>
      <c r="G331" s="13"/>
      <c r="H331" s="13"/>
      <c r="I331" s="13"/>
      <c r="J331" s="280"/>
    </row>
    <row r="332" spans="1:10" x14ac:dyDescent="0.2">
      <c r="A332" s="147"/>
      <c r="B332" s="13"/>
      <c r="C332" s="13"/>
      <c r="E332" s="13"/>
      <c r="F332" s="13"/>
      <c r="G332" s="13"/>
      <c r="H332" s="13"/>
      <c r="I332" s="13"/>
      <c r="J332" s="280"/>
    </row>
    <row r="333" spans="1:10" x14ac:dyDescent="0.2">
      <c r="A333" s="147"/>
      <c r="B333" s="13"/>
      <c r="C333" s="13"/>
      <c r="E333" s="13"/>
      <c r="F333" s="13"/>
      <c r="G333" s="13"/>
      <c r="H333" s="13"/>
      <c r="I333" s="13"/>
      <c r="J333" s="280"/>
    </row>
    <row r="334" spans="1:10" x14ac:dyDescent="0.2">
      <c r="A334" s="147"/>
      <c r="B334" s="13"/>
      <c r="C334" s="13"/>
      <c r="E334" s="13"/>
      <c r="F334" s="13"/>
      <c r="G334" s="13"/>
      <c r="H334" s="13"/>
      <c r="I334" s="13"/>
      <c r="J334" s="280"/>
    </row>
    <row r="335" spans="1:10" x14ac:dyDescent="0.2">
      <c r="A335" s="147"/>
      <c r="B335" s="13"/>
      <c r="C335" s="13"/>
      <c r="E335" s="13"/>
      <c r="F335" s="13"/>
      <c r="G335" s="13"/>
      <c r="H335" s="13"/>
      <c r="I335" s="13"/>
      <c r="J335" s="280"/>
    </row>
    <row r="336" spans="1:10" x14ac:dyDescent="0.2">
      <c r="A336" s="147"/>
      <c r="B336" s="13"/>
      <c r="C336" s="13"/>
      <c r="E336" s="13"/>
      <c r="F336" s="13"/>
      <c r="G336" s="13"/>
      <c r="H336" s="13"/>
      <c r="I336" s="13"/>
      <c r="J336" s="280"/>
    </row>
    <row r="337" spans="1:10" x14ac:dyDescent="0.2">
      <c r="A337" s="147"/>
      <c r="B337" s="13"/>
      <c r="C337" s="13"/>
      <c r="E337" s="13"/>
      <c r="F337" s="13"/>
      <c r="G337" s="13"/>
      <c r="H337" s="13"/>
      <c r="I337" s="13"/>
      <c r="J337" s="280"/>
    </row>
    <row r="338" spans="1:10" x14ac:dyDescent="0.2">
      <c r="A338" s="147"/>
      <c r="B338" s="13"/>
      <c r="C338" s="13"/>
      <c r="E338" s="13"/>
      <c r="F338" s="13"/>
      <c r="G338" s="13"/>
      <c r="H338" s="13"/>
      <c r="I338" s="13"/>
      <c r="J338" s="280"/>
    </row>
    <row r="339" spans="1:10" x14ac:dyDescent="0.2">
      <c r="A339" s="147"/>
      <c r="B339" s="13"/>
      <c r="C339" s="13"/>
      <c r="E339" s="13"/>
      <c r="F339" s="13"/>
      <c r="G339" s="13"/>
      <c r="H339" s="13"/>
      <c r="I339" s="13"/>
      <c r="J339" s="280"/>
    </row>
    <row r="340" spans="1:10" x14ac:dyDescent="0.2">
      <c r="A340" s="147"/>
      <c r="B340" s="13"/>
      <c r="C340" s="13"/>
      <c r="E340" s="13"/>
      <c r="F340" s="13"/>
      <c r="G340" s="13"/>
      <c r="H340" s="13"/>
      <c r="I340" s="13"/>
      <c r="J340" s="280"/>
    </row>
    <row r="341" spans="1:10" x14ac:dyDescent="0.2">
      <c r="A341" s="147"/>
      <c r="B341" s="13"/>
      <c r="C341" s="13"/>
      <c r="E341" s="13"/>
      <c r="F341" s="13"/>
      <c r="G341" s="13"/>
      <c r="H341" s="13"/>
      <c r="I341" s="13"/>
      <c r="J341" s="280"/>
    </row>
    <row r="342" spans="1:10" x14ac:dyDescent="0.2">
      <c r="A342" s="147"/>
      <c r="B342" s="13"/>
      <c r="C342" s="13"/>
      <c r="E342" s="13"/>
      <c r="F342" s="13"/>
      <c r="G342" s="13"/>
      <c r="H342" s="13"/>
      <c r="I342" s="13"/>
      <c r="J342" s="280"/>
    </row>
    <row r="343" spans="1:10" x14ac:dyDescent="0.2">
      <c r="A343" s="147"/>
      <c r="B343" s="13"/>
      <c r="C343" s="13"/>
      <c r="E343" s="13"/>
      <c r="F343" s="13"/>
      <c r="G343" s="13"/>
      <c r="H343" s="13"/>
      <c r="I343" s="13"/>
      <c r="J343" s="280"/>
    </row>
    <row r="344" spans="1:10" x14ac:dyDescent="0.2">
      <c r="A344" s="147"/>
      <c r="B344" s="13"/>
      <c r="C344" s="13"/>
      <c r="E344" s="13"/>
      <c r="F344" s="13"/>
      <c r="G344" s="13"/>
      <c r="H344" s="13"/>
      <c r="I344" s="13"/>
      <c r="J344" s="280"/>
    </row>
    <row r="345" spans="1:10" x14ac:dyDescent="0.2">
      <c r="A345" s="147"/>
      <c r="B345" s="13"/>
      <c r="C345" s="13"/>
      <c r="E345" s="13"/>
      <c r="F345" s="13"/>
      <c r="G345" s="13"/>
      <c r="H345" s="13"/>
      <c r="I345" s="13"/>
      <c r="J345" s="280"/>
    </row>
    <row r="346" spans="1:10" x14ac:dyDescent="0.2">
      <c r="A346" s="147"/>
      <c r="B346" s="13"/>
      <c r="C346" s="13"/>
      <c r="E346" s="13"/>
      <c r="F346" s="13"/>
      <c r="G346" s="13"/>
      <c r="H346" s="13"/>
      <c r="I346" s="13"/>
      <c r="J346" s="280"/>
    </row>
    <row r="347" spans="1:10" x14ac:dyDescent="0.2">
      <c r="A347" s="147"/>
      <c r="B347" s="13"/>
      <c r="C347" s="13"/>
      <c r="E347" s="13"/>
      <c r="F347" s="13"/>
      <c r="G347" s="13"/>
      <c r="H347" s="13"/>
      <c r="I347" s="13"/>
      <c r="J347" s="280"/>
    </row>
    <row r="348" spans="1:10" x14ac:dyDescent="0.2">
      <c r="A348" s="147"/>
      <c r="B348" s="13"/>
      <c r="C348" s="13"/>
      <c r="E348" s="13"/>
      <c r="F348" s="13"/>
      <c r="G348" s="13"/>
      <c r="H348" s="13"/>
      <c r="I348" s="13"/>
      <c r="J348" s="280"/>
    </row>
    <row r="349" spans="1:10" x14ac:dyDescent="0.2">
      <c r="A349" s="147"/>
      <c r="B349" s="13"/>
      <c r="C349" s="13"/>
      <c r="E349" s="13"/>
      <c r="F349" s="13"/>
      <c r="G349" s="13"/>
      <c r="H349" s="13"/>
      <c r="I349" s="13"/>
      <c r="J349" s="280"/>
    </row>
    <row r="350" spans="1:10" x14ac:dyDescent="0.2">
      <c r="A350" s="147"/>
      <c r="B350" s="13"/>
      <c r="C350" s="13"/>
      <c r="E350" s="13"/>
      <c r="F350" s="13"/>
      <c r="G350" s="13"/>
      <c r="H350" s="13"/>
      <c r="I350" s="13"/>
      <c r="J350" s="280"/>
    </row>
    <row r="351" spans="1:10" x14ac:dyDescent="0.2">
      <c r="A351" s="147"/>
      <c r="B351" s="13"/>
      <c r="C351" s="13"/>
      <c r="E351" s="13"/>
      <c r="F351" s="13"/>
      <c r="G351" s="13"/>
      <c r="H351" s="13"/>
      <c r="I351" s="13"/>
      <c r="J351" s="280"/>
    </row>
    <row r="352" spans="1:10" x14ac:dyDescent="0.2">
      <c r="A352" s="147"/>
      <c r="B352" s="13"/>
      <c r="C352" s="13"/>
      <c r="E352" s="13"/>
      <c r="F352" s="13"/>
      <c r="G352" s="13"/>
      <c r="H352" s="13"/>
      <c r="I352" s="13"/>
      <c r="J352" s="280"/>
    </row>
    <row r="353" spans="1:10" x14ac:dyDescent="0.2">
      <c r="A353" s="147"/>
      <c r="B353" s="13"/>
      <c r="C353" s="13"/>
      <c r="E353" s="13"/>
      <c r="F353" s="13"/>
      <c r="G353" s="13"/>
      <c r="H353" s="13"/>
      <c r="I353" s="13"/>
      <c r="J353" s="280"/>
    </row>
    <row r="354" spans="1:10" x14ac:dyDescent="0.2">
      <c r="A354" s="147"/>
      <c r="B354" s="13"/>
      <c r="C354" s="13"/>
      <c r="E354" s="13"/>
      <c r="F354" s="13"/>
      <c r="G354" s="13"/>
      <c r="H354" s="13"/>
      <c r="I354" s="13"/>
      <c r="J354" s="280"/>
    </row>
    <row r="355" spans="1:10" x14ac:dyDescent="0.2">
      <c r="A355" s="147"/>
      <c r="B355" s="13"/>
      <c r="C355" s="13"/>
      <c r="E355" s="13"/>
      <c r="F355" s="13"/>
      <c r="G355" s="13"/>
      <c r="H355" s="13"/>
      <c r="I355" s="13"/>
      <c r="J355" s="280"/>
    </row>
    <row r="356" spans="1:10" x14ac:dyDescent="0.2">
      <c r="A356" s="147"/>
      <c r="B356" s="13"/>
      <c r="C356" s="13"/>
      <c r="E356" s="13"/>
      <c r="F356" s="13"/>
      <c r="G356" s="13"/>
      <c r="H356" s="13"/>
      <c r="I356" s="13"/>
      <c r="J356" s="280"/>
    </row>
    <row r="357" spans="1:10" x14ac:dyDescent="0.2">
      <c r="A357" s="147"/>
      <c r="B357" s="13"/>
      <c r="C357" s="13"/>
      <c r="E357" s="13"/>
      <c r="F357" s="13"/>
      <c r="G357" s="13"/>
      <c r="H357" s="13"/>
      <c r="I357" s="13"/>
      <c r="J357" s="280"/>
    </row>
    <row r="358" spans="1:10" x14ac:dyDescent="0.2">
      <c r="A358" s="147"/>
      <c r="B358" s="13"/>
      <c r="C358" s="13"/>
      <c r="E358" s="13"/>
      <c r="F358" s="13"/>
      <c r="G358" s="13"/>
      <c r="H358" s="13"/>
      <c r="I358" s="13"/>
      <c r="J358" s="280"/>
    </row>
    <row r="359" spans="1:10" x14ac:dyDescent="0.2">
      <c r="A359" s="147"/>
      <c r="B359" s="13"/>
      <c r="C359" s="13"/>
      <c r="E359" s="13"/>
      <c r="F359" s="13"/>
      <c r="G359" s="13"/>
      <c r="H359" s="13"/>
      <c r="I359" s="13"/>
      <c r="J359" s="280"/>
    </row>
    <row r="360" spans="1:10" x14ac:dyDescent="0.2">
      <c r="A360" s="147"/>
      <c r="B360" s="13"/>
      <c r="C360" s="13"/>
      <c r="E360" s="13"/>
      <c r="F360" s="13"/>
      <c r="G360" s="13"/>
      <c r="H360" s="13"/>
      <c r="I360" s="13"/>
      <c r="J360" s="280"/>
    </row>
    <row r="361" spans="1:10" x14ac:dyDescent="0.2">
      <c r="A361" s="147"/>
      <c r="B361" s="13"/>
      <c r="C361" s="13"/>
      <c r="E361" s="13"/>
      <c r="F361" s="13"/>
      <c r="G361" s="13"/>
      <c r="H361" s="13"/>
      <c r="I361" s="13"/>
      <c r="J361" s="280"/>
    </row>
    <row r="362" spans="1:10" x14ac:dyDescent="0.2">
      <c r="A362" s="147"/>
      <c r="B362" s="13"/>
      <c r="C362" s="13"/>
      <c r="E362" s="13"/>
      <c r="F362" s="13"/>
      <c r="G362" s="13"/>
      <c r="H362" s="13"/>
      <c r="I362" s="13"/>
      <c r="J362" s="280"/>
    </row>
    <row r="363" spans="1:10" x14ac:dyDescent="0.2">
      <c r="A363" s="147"/>
      <c r="B363" s="13"/>
      <c r="C363" s="13"/>
      <c r="E363" s="13"/>
      <c r="F363" s="13"/>
      <c r="G363" s="13"/>
      <c r="H363" s="13"/>
      <c r="I363" s="13"/>
      <c r="J363" s="280"/>
    </row>
    <row r="364" spans="1:10" x14ac:dyDescent="0.2">
      <c r="A364" s="147"/>
      <c r="B364" s="13"/>
      <c r="C364" s="13"/>
      <c r="E364" s="13"/>
      <c r="F364" s="13"/>
      <c r="G364" s="13"/>
      <c r="H364" s="13"/>
      <c r="I364" s="13"/>
      <c r="J364" s="280"/>
    </row>
    <row r="365" spans="1:10" x14ac:dyDescent="0.2">
      <c r="A365" s="147"/>
      <c r="B365" s="13"/>
      <c r="C365" s="13"/>
      <c r="E365" s="13"/>
      <c r="F365" s="13"/>
      <c r="G365" s="13"/>
      <c r="H365" s="13"/>
      <c r="I365" s="13"/>
      <c r="J365" s="280"/>
    </row>
    <row r="366" spans="1:10" x14ac:dyDescent="0.2">
      <c r="A366" s="147"/>
      <c r="B366" s="13"/>
      <c r="C366" s="13"/>
      <c r="E366" s="13"/>
      <c r="F366" s="13"/>
      <c r="G366" s="13"/>
      <c r="H366" s="13"/>
      <c r="I366" s="13"/>
      <c r="J366" s="280"/>
    </row>
    <row r="367" spans="1:10" x14ac:dyDescent="0.2">
      <c r="A367" s="147"/>
      <c r="B367" s="13"/>
      <c r="C367" s="13"/>
      <c r="E367" s="13"/>
      <c r="F367" s="13"/>
      <c r="G367" s="13"/>
      <c r="H367" s="13"/>
      <c r="I367" s="13"/>
      <c r="J367" s="280"/>
    </row>
    <row r="368" spans="1:10" x14ac:dyDescent="0.2">
      <c r="A368" s="147"/>
      <c r="B368" s="13"/>
      <c r="C368" s="13"/>
      <c r="E368" s="13"/>
      <c r="F368" s="13"/>
      <c r="G368" s="13"/>
      <c r="H368" s="13"/>
      <c r="I368" s="13"/>
      <c r="J368" s="280"/>
    </row>
    <row r="369" spans="1:10" x14ac:dyDescent="0.2">
      <c r="A369" s="147"/>
      <c r="B369" s="13"/>
      <c r="C369" s="13"/>
      <c r="E369" s="13"/>
      <c r="F369" s="13"/>
      <c r="G369" s="13"/>
      <c r="H369" s="13"/>
      <c r="I369" s="13"/>
      <c r="J369" s="280"/>
    </row>
    <row r="370" spans="1:10" x14ac:dyDescent="0.2">
      <c r="A370" s="147"/>
      <c r="B370" s="13"/>
      <c r="C370" s="13"/>
      <c r="E370" s="13"/>
      <c r="F370" s="13"/>
      <c r="G370" s="13"/>
      <c r="H370" s="13"/>
      <c r="I370" s="13"/>
      <c r="J370" s="280"/>
    </row>
    <row r="371" spans="1:10" x14ac:dyDescent="0.2">
      <c r="A371" s="147"/>
      <c r="B371" s="13"/>
      <c r="C371" s="13"/>
      <c r="E371" s="13"/>
      <c r="F371" s="13"/>
      <c r="G371" s="13"/>
      <c r="H371" s="13"/>
      <c r="I371" s="13"/>
      <c r="J371" s="280"/>
    </row>
    <row r="372" spans="1:10" x14ac:dyDescent="0.2">
      <c r="A372" s="147"/>
      <c r="B372" s="13"/>
      <c r="C372" s="13"/>
      <c r="E372" s="13"/>
      <c r="F372" s="13"/>
      <c r="G372" s="13"/>
      <c r="H372" s="13"/>
      <c r="I372" s="13"/>
      <c r="J372" s="280"/>
    </row>
    <row r="373" spans="1:10" x14ac:dyDescent="0.2">
      <c r="A373" s="147"/>
      <c r="B373" s="13"/>
      <c r="C373" s="13"/>
      <c r="E373" s="13"/>
      <c r="F373" s="13"/>
      <c r="G373" s="13"/>
      <c r="H373" s="13"/>
      <c r="I373" s="13"/>
      <c r="J373" s="280"/>
    </row>
    <row r="374" spans="1:10" x14ac:dyDescent="0.2">
      <c r="A374" s="147"/>
      <c r="B374" s="13"/>
      <c r="C374" s="13"/>
      <c r="E374" s="13"/>
      <c r="F374" s="13"/>
      <c r="G374" s="13"/>
      <c r="H374" s="13"/>
      <c r="I374" s="13"/>
      <c r="J374" s="280"/>
    </row>
    <row r="375" spans="1:10" x14ac:dyDescent="0.2">
      <c r="A375" s="147"/>
      <c r="B375" s="13"/>
      <c r="C375" s="13"/>
      <c r="E375" s="13"/>
      <c r="F375" s="13"/>
      <c r="G375" s="13"/>
      <c r="H375" s="13"/>
      <c r="I375" s="13"/>
      <c r="J375" s="280"/>
    </row>
    <row r="376" spans="1:10" x14ac:dyDescent="0.2">
      <c r="A376" s="147"/>
      <c r="B376" s="13"/>
      <c r="C376" s="13"/>
      <c r="E376" s="13"/>
      <c r="F376" s="13"/>
      <c r="G376" s="13"/>
      <c r="H376" s="13"/>
      <c r="I376" s="13"/>
      <c r="J376" s="280"/>
    </row>
    <row r="377" spans="1:10" x14ac:dyDescent="0.2">
      <c r="A377" s="147"/>
      <c r="B377" s="13"/>
      <c r="C377" s="13"/>
      <c r="E377" s="13"/>
      <c r="F377" s="13"/>
      <c r="G377" s="13"/>
      <c r="H377" s="13"/>
      <c r="I377" s="13"/>
      <c r="J377" s="280"/>
    </row>
    <row r="378" spans="1:10" x14ac:dyDescent="0.2">
      <c r="A378" s="147"/>
      <c r="B378" s="13"/>
      <c r="C378" s="13"/>
      <c r="E378" s="13"/>
      <c r="F378" s="13"/>
      <c r="G378" s="13"/>
      <c r="H378" s="13"/>
      <c r="I378" s="13"/>
      <c r="J378" s="280"/>
    </row>
    <row r="379" spans="1:10" x14ac:dyDescent="0.2">
      <c r="A379" s="147"/>
      <c r="B379" s="13"/>
      <c r="C379" s="13"/>
      <c r="E379" s="13"/>
      <c r="F379" s="13"/>
      <c r="G379" s="13"/>
      <c r="H379" s="13"/>
      <c r="I379" s="13"/>
      <c r="J379" s="280"/>
    </row>
    <row r="380" spans="1:10" x14ac:dyDescent="0.2">
      <c r="A380" s="147"/>
      <c r="B380" s="13"/>
      <c r="C380" s="13"/>
      <c r="E380" s="13"/>
      <c r="F380" s="13"/>
      <c r="G380" s="13"/>
      <c r="H380" s="13"/>
      <c r="I380" s="13"/>
      <c r="J380" s="280"/>
    </row>
    <row r="381" spans="1:10" x14ac:dyDescent="0.2">
      <c r="A381" s="147"/>
      <c r="B381" s="13"/>
      <c r="C381" s="13"/>
      <c r="E381" s="13"/>
      <c r="F381" s="13"/>
      <c r="G381" s="13"/>
      <c r="H381" s="13"/>
      <c r="I381" s="13"/>
      <c r="J381" s="280"/>
    </row>
    <row r="382" spans="1:10" x14ac:dyDescent="0.2">
      <c r="A382" s="147"/>
      <c r="B382" s="13"/>
      <c r="C382" s="13"/>
      <c r="E382" s="13"/>
      <c r="F382" s="13"/>
      <c r="G382" s="13"/>
      <c r="H382" s="13"/>
      <c r="I382" s="13"/>
      <c r="J382" s="280"/>
    </row>
    <row r="383" spans="1:10" x14ac:dyDescent="0.2">
      <c r="A383" s="147"/>
      <c r="B383" s="13"/>
      <c r="C383" s="13"/>
      <c r="E383" s="13"/>
      <c r="F383" s="13"/>
      <c r="G383" s="13"/>
      <c r="H383" s="13"/>
      <c r="I383" s="13"/>
      <c r="J383" s="280"/>
    </row>
    <row r="384" spans="1:10" x14ac:dyDescent="0.2">
      <c r="A384" s="147"/>
      <c r="B384" s="13"/>
      <c r="C384" s="13"/>
      <c r="E384" s="13"/>
      <c r="F384" s="13"/>
      <c r="G384" s="13"/>
      <c r="H384" s="13"/>
      <c r="I384" s="13"/>
      <c r="J384" s="280"/>
    </row>
    <row r="385" spans="1:10" x14ac:dyDescent="0.2">
      <c r="A385" s="147"/>
      <c r="B385" s="13"/>
      <c r="C385" s="13"/>
      <c r="E385" s="13"/>
      <c r="F385" s="13"/>
      <c r="G385" s="13"/>
      <c r="H385" s="13"/>
      <c r="I385" s="13"/>
      <c r="J385" s="280"/>
    </row>
    <row r="386" spans="1:10" x14ac:dyDescent="0.2">
      <c r="A386" s="147"/>
      <c r="B386" s="13"/>
      <c r="C386" s="13"/>
      <c r="E386" s="13"/>
      <c r="F386" s="13"/>
      <c r="G386" s="13"/>
      <c r="H386" s="13"/>
      <c r="I386" s="13"/>
      <c r="J386" s="280"/>
    </row>
    <row r="387" spans="1:10" x14ac:dyDescent="0.2">
      <c r="A387" s="147"/>
      <c r="B387" s="13"/>
      <c r="C387" s="13"/>
      <c r="E387" s="13"/>
      <c r="F387" s="13"/>
      <c r="G387" s="13"/>
      <c r="H387" s="13"/>
      <c r="I387" s="13"/>
      <c r="J387" s="280"/>
    </row>
    <row r="388" spans="1:10" x14ac:dyDescent="0.2">
      <c r="A388" s="147"/>
      <c r="B388" s="13"/>
      <c r="C388" s="13"/>
      <c r="E388" s="13"/>
      <c r="F388" s="13"/>
      <c r="G388" s="13"/>
      <c r="H388" s="13"/>
      <c r="I388" s="13"/>
      <c r="J388" s="280"/>
    </row>
    <row r="389" spans="1:10" x14ac:dyDescent="0.2">
      <c r="A389" s="147"/>
      <c r="B389" s="13"/>
      <c r="C389" s="13"/>
      <c r="E389" s="13"/>
      <c r="F389" s="13"/>
      <c r="G389" s="13"/>
      <c r="H389" s="13"/>
      <c r="I389" s="13"/>
      <c r="J389" s="280"/>
    </row>
    <row r="390" spans="1:10" x14ac:dyDescent="0.2">
      <c r="A390" s="147"/>
      <c r="B390" s="13"/>
      <c r="C390" s="13"/>
      <c r="E390" s="13"/>
      <c r="F390" s="13"/>
      <c r="G390" s="13"/>
      <c r="H390" s="13"/>
      <c r="I390" s="13"/>
      <c r="J390" s="280"/>
    </row>
    <row r="391" spans="1:10" x14ac:dyDescent="0.2">
      <c r="A391" s="147"/>
      <c r="B391" s="13"/>
      <c r="C391" s="13"/>
      <c r="E391" s="13"/>
      <c r="F391" s="13"/>
      <c r="G391" s="13"/>
      <c r="H391" s="13"/>
      <c r="I391" s="13"/>
      <c r="J391" s="280"/>
    </row>
    <row r="392" spans="1:10" x14ac:dyDescent="0.2">
      <c r="A392" s="147"/>
      <c r="B392" s="13"/>
      <c r="C392" s="13"/>
      <c r="E392" s="13"/>
      <c r="F392" s="13"/>
      <c r="G392" s="13"/>
      <c r="H392" s="13"/>
      <c r="I392" s="13"/>
      <c r="J392" s="280"/>
    </row>
    <row r="393" spans="1:10" x14ac:dyDescent="0.2">
      <c r="A393" s="147"/>
      <c r="B393" s="13"/>
      <c r="C393" s="13"/>
      <c r="E393" s="13"/>
      <c r="F393" s="13"/>
      <c r="G393" s="13"/>
      <c r="H393" s="13"/>
      <c r="I393" s="13"/>
      <c r="J393" s="280"/>
    </row>
    <row r="394" spans="1:10" x14ac:dyDescent="0.2">
      <c r="A394" s="147"/>
      <c r="B394" s="13"/>
      <c r="C394" s="13"/>
      <c r="E394" s="13"/>
      <c r="F394" s="13"/>
      <c r="G394" s="13"/>
      <c r="H394" s="13"/>
      <c r="I394" s="13"/>
      <c r="J394" s="280"/>
    </row>
    <row r="395" spans="1:10" x14ac:dyDescent="0.2">
      <c r="A395" s="147"/>
      <c r="B395" s="13"/>
      <c r="C395" s="13"/>
      <c r="E395" s="13"/>
      <c r="F395" s="13"/>
      <c r="G395" s="13"/>
      <c r="H395" s="13"/>
      <c r="I395" s="13"/>
      <c r="J395" s="280"/>
    </row>
    <row r="396" spans="1:10" x14ac:dyDescent="0.2">
      <c r="A396" s="147"/>
      <c r="B396" s="13"/>
      <c r="C396" s="13"/>
      <c r="E396" s="13"/>
      <c r="F396" s="13"/>
      <c r="G396" s="13"/>
      <c r="H396" s="13"/>
      <c r="I396" s="13"/>
      <c r="J396" s="280"/>
    </row>
    <row r="397" spans="1:10" x14ac:dyDescent="0.2">
      <c r="A397" s="147"/>
      <c r="B397" s="13"/>
      <c r="C397" s="13"/>
      <c r="E397" s="13"/>
      <c r="F397" s="13"/>
      <c r="G397" s="13"/>
      <c r="H397" s="13"/>
      <c r="I397" s="13"/>
      <c r="J397" s="280"/>
    </row>
    <row r="398" spans="1:10" x14ac:dyDescent="0.2">
      <c r="A398" s="147"/>
      <c r="B398" s="13"/>
      <c r="C398" s="13"/>
      <c r="E398" s="13"/>
      <c r="F398" s="13"/>
      <c r="G398" s="13"/>
      <c r="H398" s="13"/>
      <c r="I398" s="13"/>
      <c r="J398" s="280"/>
    </row>
    <row r="399" spans="1:10" x14ac:dyDescent="0.2">
      <c r="A399" s="147"/>
      <c r="B399" s="13"/>
      <c r="C399" s="13"/>
      <c r="E399" s="13"/>
      <c r="F399" s="13"/>
      <c r="G399" s="13"/>
      <c r="H399" s="13"/>
      <c r="I399" s="13"/>
      <c r="J399" s="280"/>
    </row>
    <row r="400" spans="1:10" x14ac:dyDescent="0.2">
      <c r="A400" s="147"/>
      <c r="B400" s="13"/>
      <c r="C400" s="13"/>
      <c r="E400" s="13"/>
      <c r="F400" s="13"/>
      <c r="G400" s="13"/>
      <c r="H400" s="13"/>
      <c r="I400" s="13"/>
      <c r="J400" s="280"/>
    </row>
    <row r="401" spans="1:10" x14ac:dyDescent="0.2">
      <c r="A401" s="147"/>
      <c r="B401" s="13"/>
      <c r="C401" s="13"/>
      <c r="E401" s="13"/>
      <c r="F401" s="13"/>
      <c r="G401" s="13"/>
      <c r="H401" s="13"/>
      <c r="I401" s="13"/>
      <c r="J401" s="280"/>
    </row>
    <row r="402" spans="1:10" x14ac:dyDescent="0.2">
      <c r="A402" s="147"/>
      <c r="B402" s="13"/>
      <c r="C402" s="13"/>
      <c r="E402" s="13"/>
      <c r="F402" s="13"/>
      <c r="G402" s="13"/>
      <c r="H402" s="13"/>
      <c r="I402" s="13"/>
      <c r="J402" s="280"/>
    </row>
    <row r="403" spans="1:10" x14ac:dyDescent="0.2">
      <c r="A403" s="147"/>
      <c r="B403" s="13"/>
      <c r="C403" s="13"/>
      <c r="E403" s="13"/>
      <c r="F403" s="13"/>
      <c r="G403" s="13"/>
      <c r="H403" s="13"/>
      <c r="I403" s="13"/>
      <c r="J403" s="280"/>
    </row>
    <row r="404" spans="1:10" x14ac:dyDescent="0.2">
      <c r="A404" s="147"/>
      <c r="B404" s="13"/>
      <c r="C404" s="13"/>
      <c r="E404" s="13"/>
      <c r="F404" s="13"/>
      <c r="G404" s="13"/>
      <c r="H404" s="13"/>
      <c r="I404" s="13"/>
      <c r="J404" s="280"/>
    </row>
    <row r="405" spans="1:10" x14ac:dyDescent="0.2">
      <c r="A405" s="147"/>
      <c r="B405" s="13"/>
      <c r="C405" s="13"/>
      <c r="E405" s="13"/>
      <c r="F405" s="13"/>
      <c r="G405" s="13"/>
      <c r="H405" s="13"/>
      <c r="I405" s="13"/>
      <c r="J405" s="280"/>
    </row>
    <row r="406" spans="1:10" x14ac:dyDescent="0.2">
      <c r="A406" s="147"/>
      <c r="B406" s="13"/>
      <c r="C406" s="13"/>
      <c r="E406" s="13"/>
      <c r="F406" s="13"/>
      <c r="G406" s="13"/>
      <c r="H406" s="13"/>
      <c r="I406" s="13"/>
      <c r="J406" s="280"/>
    </row>
    <row r="407" spans="1:10" x14ac:dyDescent="0.2">
      <c r="A407" s="147"/>
      <c r="B407" s="13"/>
      <c r="C407" s="13"/>
      <c r="E407" s="13"/>
      <c r="F407" s="13"/>
      <c r="G407" s="13"/>
      <c r="H407" s="13"/>
      <c r="I407" s="13"/>
      <c r="J407" s="280"/>
    </row>
    <row r="408" spans="1:10" x14ac:dyDescent="0.2">
      <c r="A408" s="147"/>
      <c r="B408" s="13"/>
      <c r="C408" s="13"/>
      <c r="E408" s="13"/>
      <c r="F408" s="13"/>
      <c r="G408" s="13"/>
      <c r="H408" s="13"/>
      <c r="I408" s="13"/>
      <c r="J408" s="280"/>
    </row>
    <row r="409" spans="1:10" x14ac:dyDescent="0.2">
      <c r="A409" s="147"/>
      <c r="B409" s="13"/>
      <c r="C409" s="13"/>
      <c r="E409" s="13"/>
      <c r="F409" s="13"/>
      <c r="G409" s="13"/>
      <c r="H409" s="13"/>
      <c r="I409" s="13"/>
      <c r="J409" s="280"/>
    </row>
    <row r="410" spans="1:10" x14ac:dyDescent="0.2">
      <c r="A410" s="147"/>
      <c r="B410" s="13"/>
      <c r="C410" s="13"/>
      <c r="E410" s="13"/>
      <c r="F410" s="13"/>
      <c r="G410" s="13"/>
      <c r="H410" s="13"/>
      <c r="I410" s="13"/>
      <c r="J410" s="280"/>
    </row>
    <row r="411" spans="1:10" x14ac:dyDescent="0.2">
      <c r="A411" s="147"/>
      <c r="B411" s="13"/>
      <c r="C411" s="13"/>
      <c r="E411" s="13"/>
      <c r="F411" s="13"/>
      <c r="G411" s="13"/>
      <c r="H411" s="13"/>
      <c r="I411" s="13"/>
      <c r="J411" s="280"/>
    </row>
    <row r="412" spans="1:10" x14ac:dyDescent="0.2">
      <c r="A412" s="147"/>
      <c r="B412" s="13"/>
      <c r="C412" s="13"/>
      <c r="E412" s="13"/>
      <c r="F412" s="13"/>
      <c r="G412" s="13"/>
      <c r="H412" s="13"/>
      <c r="I412" s="13"/>
      <c r="J412" s="280"/>
    </row>
    <row r="413" spans="1:10" x14ac:dyDescent="0.2">
      <c r="A413" s="147"/>
      <c r="B413" s="13"/>
      <c r="C413" s="13"/>
      <c r="E413" s="13"/>
      <c r="F413" s="13"/>
      <c r="G413" s="13"/>
      <c r="H413" s="13"/>
      <c r="I413" s="13"/>
      <c r="J413" s="280"/>
    </row>
    <row r="414" spans="1:10" x14ac:dyDescent="0.2">
      <c r="A414" s="147"/>
      <c r="B414" s="13"/>
      <c r="C414" s="13"/>
      <c r="E414" s="13"/>
      <c r="F414" s="13"/>
      <c r="G414" s="13"/>
      <c r="H414" s="13"/>
      <c r="I414" s="13"/>
      <c r="J414" s="280"/>
    </row>
    <row r="415" spans="1:10" x14ac:dyDescent="0.2">
      <c r="A415" s="147"/>
      <c r="B415" s="13"/>
      <c r="C415" s="13"/>
      <c r="E415" s="13"/>
      <c r="F415" s="13"/>
      <c r="G415" s="13"/>
      <c r="H415" s="13"/>
      <c r="I415" s="13"/>
      <c r="J415" s="280"/>
    </row>
    <row r="416" spans="1:10" x14ac:dyDescent="0.2">
      <c r="A416" s="147"/>
      <c r="B416" s="13"/>
      <c r="C416" s="13"/>
      <c r="E416" s="13"/>
      <c r="F416" s="13"/>
      <c r="G416" s="13"/>
      <c r="H416" s="13"/>
      <c r="I416" s="13"/>
      <c r="J416" s="280"/>
    </row>
    <row r="417" spans="1:10" x14ac:dyDescent="0.2">
      <c r="A417" s="147"/>
      <c r="B417" s="13"/>
      <c r="C417" s="13"/>
      <c r="E417" s="13"/>
      <c r="F417" s="13"/>
      <c r="G417" s="13"/>
      <c r="H417" s="13"/>
      <c r="I417" s="13"/>
      <c r="J417" s="280"/>
    </row>
    <row r="418" spans="1:10" x14ac:dyDescent="0.2">
      <c r="A418" s="147"/>
      <c r="B418" s="13"/>
      <c r="C418" s="13"/>
      <c r="E418" s="13"/>
      <c r="F418" s="13"/>
      <c r="G418" s="13"/>
      <c r="H418" s="13"/>
      <c r="I418" s="13"/>
      <c r="J418" s="280"/>
    </row>
    <row r="419" spans="1:10" x14ac:dyDescent="0.2">
      <c r="A419" s="147"/>
      <c r="B419" s="13"/>
      <c r="C419" s="13"/>
      <c r="E419" s="13"/>
      <c r="F419" s="13"/>
      <c r="G419" s="13"/>
      <c r="H419" s="13"/>
      <c r="I419" s="13"/>
      <c r="J419" s="280"/>
    </row>
    <row r="420" spans="1:10" x14ac:dyDescent="0.2">
      <c r="A420" s="147"/>
      <c r="B420" s="13"/>
      <c r="C420" s="13"/>
      <c r="E420" s="13"/>
      <c r="F420" s="13"/>
      <c r="G420" s="13"/>
      <c r="H420" s="13"/>
      <c r="I420" s="13"/>
      <c r="J420" s="280"/>
    </row>
    <row r="421" spans="1:10" x14ac:dyDescent="0.2">
      <c r="A421" s="147"/>
      <c r="B421" s="13"/>
      <c r="C421" s="13"/>
      <c r="E421" s="13"/>
      <c r="F421" s="13"/>
      <c r="G421" s="13"/>
      <c r="H421" s="13"/>
      <c r="I421" s="13"/>
      <c r="J421" s="280"/>
    </row>
    <row r="422" spans="1:10" x14ac:dyDescent="0.2">
      <c r="A422" s="147"/>
      <c r="B422" s="13"/>
      <c r="C422" s="13"/>
      <c r="E422" s="13"/>
      <c r="F422" s="13"/>
      <c r="G422" s="13"/>
      <c r="H422" s="13"/>
      <c r="I422" s="13"/>
      <c r="J422" s="280"/>
    </row>
    <row r="423" spans="1:10" x14ac:dyDescent="0.2">
      <c r="A423" s="147"/>
      <c r="B423" s="13"/>
      <c r="C423" s="13"/>
      <c r="E423" s="13"/>
      <c r="F423" s="13"/>
      <c r="G423" s="13"/>
      <c r="H423" s="13"/>
      <c r="I423" s="13"/>
      <c r="J423" s="280"/>
    </row>
    <row r="424" spans="1:10" x14ac:dyDescent="0.2">
      <c r="A424" s="147"/>
      <c r="B424" s="13"/>
      <c r="C424" s="13"/>
      <c r="E424" s="13"/>
      <c r="F424" s="13"/>
      <c r="G424" s="13"/>
      <c r="H424" s="13"/>
      <c r="I424" s="13"/>
      <c r="J424" s="280"/>
    </row>
    <row r="425" spans="1:10" x14ac:dyDescent="0.2">
      <c r="A425" s="147"/>
      <c r="B425" s="13"/>
      <c r="C425" s="13"/>
      <c r="E425" s="13"/>
      <c r="F425" s="13"/>
      <c r="G425" s="13"/>
      <c r="H425" s="13"/>
      <c r="I425" s="13"/>
      <c r="J425" s="280"/>
    </row>
    <row r="426" spans="1:10" x14ac:dyDescent="0.2">
      <c r="A426" s="147"/>
      <c r="B426" s="13"/>
      <c r="C426" s="13"/>
      <c r="E426" s="13"/>
      <c r="F426" s="13"/>
      <c r="G426" s="13"/>
      <c r="H426" s="13"/>
      <c r="I426" s="13"/>
      <c r="J426" s="280"/>
    </row>
    <row r="427" spans="1:10" x14ac:dyDescent="0.2">
      <c r="A427" s="147"/>
      <c r="B427" s="13"/>
      <c r="C427" s="13"/>
      <c r="E427" s="13"/>
      <c r="F427" s="13"/>
      <c r="G427" s="13"/>
      <c r="H427" s="13"/>
      <c r="I427" s="13"/>
      <c r="J427" s="280"/>
    </row>
    <row r="428" spans="1:10" x14ac:dyDescent="0.2">
      <c r="A428" s="147"/>
      <c r="B428" s="13"/>
      <c r="C428" s="13"/>
      <c r="E428" s="13"/>
      <c r="F428" s="13"/>
      <c r="G428" s="13"/>
      <c r="H428" s="13"/>
      <c r="I428" s="13"/>
      <c r="J428" s="280"/>
    </row>
    <row r="429" spans="1:10" x14ac:dyDescent="0.2">
      <c r="A429" s="147"/>
      <c r="B429" s="13"/>
      <c r="C429" s="13"/>
      <c r="E429" s="13"/>
      <c r="F429" s="13"/>
      <c r="G429" s="13"/>
      <c r="H429" s="13"/>
      <c r="I429" s="13"/>
      <c r="J429" s="280"/>
    </row>
    <row r="430" spans="1:10" x14ac:dyDescent="0.2">
      <c r="A430" s="147"/>
      <c r="B430" s="13"/>
      <c r="C430" s="13"/>
      <c r="E430" s="13"/>
      <c r="F430" s="13"/>
      <c r="G430" s="13"/>
      <c r="H430" s="13"/>
      <c r="I430" s="13"/>
      <c r="J430" s="280"/>
    </row>
    <row r="431" spans="1:10" x14ac:dyDescent="0.2">
      <c r="A431" s="147"/>
      <c r="B431" s="13"/>
      <c r="C431" s="13"/>
      <c r="E431" s="13"/>
      <c r="F431" s="13"/>
      <c r="G431" s="13"/>
      <c r="H431" s="13"/>
      <c r="I431" s="13"/>
      <c r="J431" s="280"/>
    </row>
    <row r="432" spans="1:10" x14ac:dyDescent="0.2">
      <c r="A432" s="147"/>
      <c r="B432" s="13"/>
      <c r="C432" s="13"/>
      <c r="E432" s="13"/>
      <c r="F432" s="13"/>
      <c r="G432" s="13"/>
      <c r="H432" s="13"/>
      <c r="I432" s="13"/>
      <c r="J432" s="280"/>
    </row>
    <row r="433" spans="1:10" x14ac:dyDescent="0.2">
      <c r="A433" s="147"/>
      <c r="B433" s="13"/>
      <c r="C433" s="13"/>
      <c r="E433" s="13"/>
      <c r="F433" s="13"/>
      <c r="G433" s="13"/>
      <c r="H433" s="13"/>
      <c r="I433" s="13"/>
      <c r="J433" s="280"/>
    </row>
    <row r="434" spans="1:10" x14ac:dyDescent="0.2">
      <c r="A434" s="147"/>
      <c r="B434" s="13"/>
      <c r="C434" s="13"/>
      <c r="E434" s="13"/>
      <c r="F434" s="13"/>
      <c r="G434" s="13"/>
      <c r="H434" s="13"/>
      <c r="I434" s="13"/>
      <c r="J434" s="280"/>
    </row>
    <row r="435" spans="1:10" x14ac:dyDescent="0.2">
      <c r="A435" s="147"/>
      <c r="B435" s="13"/>
      <c r="C435" s="13"/>
      <c r="E435" s="13"/>
      <c r="F435" s="13"/>
      <c r="G435" s="13"/>
      <c r="H435" s="13"/>
      <c r="I435" s="13"/>
      <c r="J435" s="280"/>
    </row>
    <row r="436" spans="1:10" x14ac:dyDescent="0.2">
      <c r="A436" s="147"/>
      <c r="B436" s="13"/>
      <c r="C436" s="13"/>
      <c r="E436" s="13"/>
      <c r="F436" s="13"/>
      <c r="G436" s="13"/>
      <c r="H436" s="13"/>
      <c r="I436" s="13"/>
      <c r="J436" s="280"/>
    </row>
    <row r="437" spans="1:10" x14ac:dyDescent="0.2">
      <c r="A437" s="147"/>
      <c r="B437" s="13"/>
      <c r="C437" s="13"/>
      <c r="E437" s="13"/>
      <c r="F437" s="13"/>
      <c r="G437" s="13"/>
      <c r="H437" s="13"/>
      <c r="I437" s="13"/>
      <c r="J437" s="280"/>
    </row>
    <row r="438" spans="1:10" x14ac:dyDescent="0.2">
      <c r="A438" s="147"/>
      <c r="B438" s="13"/>
      <c r="C438" s="13"/>
      <c r="E438" s="13"/>
      <c r="F438" s="13"/>
      <c r="G438" s="13"/>
      <c r="H438" s="13"/>
      <c r="I438" s="13"/>
      <c r="J438" s="280"/>
    </row>
    <row r="439" spans="1:10" x14ac:dyDescent="0.2">
      <c r="A439" s="147"/>
      <c r="B439" s="13"/>
      <c r="C439" s="13"/>
      <c r="E439" s="13"/>
      <c r="F439" s="13"/>
      <c r="G439" s="13"/>
      <c r="H439" s="13"/>
      <c r="I439" s="13"/>
      <c r="J439" s="280"/>
    </row>
    <row r="440" spans="1:10" x14ac:dyDescent="0.2">
      <c r="A440" s="147"/>
      <c r="B440" s="13"/>
      <c r="C440" s="13"/>
      <c r="E440" s="13"/>
      <c r="F440" s="13"/>
      <c r="G440" s="13"/>
      <c r="H440" s="13"/>
      <c r="I440" s="13"/>
      <c r="J440" s="280"/>
    </row>
    <row r="441" spans="1:10" x14ac:dyDescent="0.2">
      <c r="A441" s="147"/>
      <c r="B441" s="13"/>
      <c r="C441" s="13"/>
      <c r="E441" s="13"/>
      <c r="F441" s="13"/>
      <c r="G441" s="13"/>
      <c r="H441" s="13"/>
      <c r="I441" s="13"/>
      <c r="J441" s="280"/>
    </row>
    <row r="442" spans="1:10" x14ac:dyDescent="0.2">
      <c r="A442" s="147"/>
      <c r="B442" s="13"/>
      <c r="C442" s="13"/>
      <c r="E442" s="13"/>
      <c r="F442" s="13"/>
      <c r="G442" s="13"/>
      <c r="H442" s="13"/>
      <c r="I442" s="13"/>
      <c r="J442" s="280"/>
    </row>
    <row r="443" spans="1:10" x14ac:dyDescent="0.2">
      <c r="A443" s="147"/>
      <c r="B443" s="13"/>
      <c r="C443" s="13"/>
      <c r="E443" s="13"/>
      <c r="F443" s="13"/>
      <c r="G443" s="13"/>
      <c r="H443" s="13"/>
      <c r="I443" s="13"/>
      <c r="J443" s="280"/>
    </row>
    <row r="444" spans="1:10" x14ac:dyDescent="0.2">
      <c r="A444" s="147"/>
      <c r="B444" s="13"/>
      <c r="C444" s="13"/>
      <c r="E444" s="13"/>
      <c r="F444" s="13"/>
      <c r="G444" s="13"/>
      <c r="H444" s="13"/>
      <c r="I444" s="13"/>
      <c r="J444" s="280"/>
    </row>
    <row r="445" spans="1:10" x14ac:dyDescent="0.2">
      <c r="A445" s="147"/>
      <c r="B445" s="13"/>
      <c r="C445" s="13"/>
      <c r="E445" s="13"/>
      <c r="F445" s="13"/>
      <c r="G445" s="13"/>
      <c r="H445" s="13"/>
      <c r="I445" s="13"/>
      <c r="J445" s="280"/>
    </row>
    <row r="446" spans="1:10" x14ac:dyDescent="0.2">
      <c r="A446" s="147"/>
      <c r="B446" s="13"/>
      <c r="C446" s="13"/>
      <c r="E446" s="13"/>
      <c r="F446" s="13"/>
      <c r="G446" s="13"/>
      <c r="H446" s="13"/>
      <c r="I446" s="13"/>
      <c r="J446" s="280"/>
    </row>
    <row r="447" spans="1:10" x14ac:dyDescent="0.2">
      <c r="A447" s="147"/>
      <c r="B447" s="13"/>
      <c r="C447" s="13"/>
      <c r="E447" s="13"/>
      <c r="F447" s="13"/>
      <c r="G447" s="13"/>
      <c r="H447" s="13"/>
      <c r="I447" s="13"/>
      <c r="J447" s="280"/>
    </row>
    <row r="448" spans="1:10" x14ac:dyDescent="0.2">
      <c r="A448" s="147"/>
      <c r="B448" s="13"/>
      <c r="C448" s="13"/>
      <c r="E448" s="13"/>
      <c r="F448" s="13"/>
      <c r="G448" s="13"/>
      <c r="H448" s="13"/>
      <c r="I448" s="13"/>
      <c r="J448" s="280"/>
    </row>
    <row r="449" spans="1:10" x14ac:dyDescent="0.2">
      <c r="A449" s="147"/>
      <c r="B449" s="13"/>
      <c r="C449" s="13"/>
      <c r="E449" s="13"/>
      <c r="F449" s="13"/>
      <c r="G449" s="13"/>
      <c r="H449" s="13"/>
      <c r="I449" s="13"/>
      <c r="J449" s="280"/>
    </row>
    <row r="450" spans="1:10" x14ac:dyDescent="0.2">
      <c r="A450" s="147"/>
      <c r="B450" s="13"/>
      <c r="C450" s="13"/>
      <c r="E450" s="13"/>
      <c r="F450" s="13"/>
      <c r="G450" s="13"/>
      <c r="H450" s="13"/>
      <c r="I450" s="13"/>
      <c r="J450" s="280"/>
    </row>
    <row r="451" spans="1:10" x14ac:dyDescent="0.2">
      <c r="A451" s="147"/>
      <c r="B451" s="13"/>
      <c r="C451" s="13"/>
      <c r="E451" s="13"/>
      <c r="F451" s="13"/>
      <c r="G451" s="13"/>
      <c r="H451" s="13"/>
      <c r="I451" s="13"/>
      <c r="J451" s="280"/>
    </row>
    <row r="452" spans="1:10" x14ac:dyDescent="0.2">
      <c r="A452" s="147"/>
      <c r="B452" s="13"/>
      <c r="C452" s="13"/>
      <c r="E452" s="13"/>
      <c r="F452" s="13"/>
      <c r="G452" s="13"/>
      <c r="H452" s="13"/>
      <c r="I452" s="13"/>
      <c r="J452" s="280"/>
    </row>
    <row r="453" spans="1:10" x14ac:dyDescent="0.2">
      <c r="A453" s="147"/>
      <c r="B453" s="13"/>
      <c r="C453" s="13"/>
      <c r="E453" s="13"/>
      <c r="F453" s="13"/>
      <c r="G453" s="13"/>
      <c r="H453" s="13"/>
      <c r="I453" s="13"/>
      <c r="J453" s="280"/>
    </row>
    <row r="454" spans="1:10" x14ac:dyDescent="0.2">
      <c r="A454" s="147"/>
      <c r="B454" s="13"/>
      <c r="C454" s="13"/>
      <c r="E454" s="13"/>
      <c r="F454" s="13"/>
      <c r="G454" s="13"/>
      <c r="H454" s="13"/>
      <c r="I454" s="13"/>
      <c r="J454" s="280"/>
    </row>
    <row r="455" spans="1:10" x14ac:dyDescent="0.2">
      <c r="A455" s="147"/>
      <c r="B455" s="13"/>
      <c r="C455" s="13"/>
      <c r="E455" s="13"/>
      <c r="F455" s="13"/>
      <c r="G455" s="13"/>
      <c r="H455" s="13"/>
      <c r="I455" s="13"/>
      <c r="J455" s="280"/>
    </row>
    <row r="456" spans="1:10" x14ac:dyDescent="0.2">
      <c r="A456" s="147"/>
      <c r="B456" s="13"/>
      <c r="C456" s="13"/>
      <c r="E456" s="13"/>
      <c r="F456" s="13"/>
      <c r="G456" s="13"/>
      <c r="H456" s="13"/>
      <c r="I456" s="13"/>
      <c r="J456" s="280"/>
    </row>
    <row r="457" spans="1:10" x14ac:dyDescent="0.2">
      <c r="A457" s="147"/>
      <c r="B457" s="13"/>
      <c r="C457" s="13"/>
      <c r="E457" s="13"/>
      <c r="F457" s="13"/>
      <c r="G457" s="13"/>
      <c r="H457" s="13"/>
      <c r="I457" s="13"/>
      <c r="J457" s="280"/>
    </row>
    <row r="458" spans="1:10" x14ac:dyDescent="0.2">
      <c r="A458" s="147"/>
      <c r="B458" s="13"/>
      <c r="C458" s="13"/>
      <c r="E458" s="13"/>
      <c r="F458" s="13"/>
      <c r="G458" s="13"/>
      <c r="H458" s="13"/>
      <c r="I458" s="13"/>
      <c r="J458" s="280"/>
    </row>
    <row r="459" spans="1:10" x14ac:dyDescent="0.2">
      <c r="A459" s="147"/>
      <c r="B459" s="13"/>
      <c r="C459" s="13"/>
      <c r="E459" s="13"/>
      <c r="F459" s="13"/>
      <c r="G459" s="13"/>
      <c r="H459" s="13"/>
      <c r="I459" s="13"/>
      <c r="J459" s="280"/>
    </row>
    <row r="460" spans="1:10" x14ac:dyDescent="0.2">
      <c r="A460" s="147"/>
      <c r="B460" s="13"/>
      <c r="C460" s="13"/>
      <c r="E460" s="13"/>
      <c r="F460" s="13"/>
      <c r="G460" s="13"/>
      <c r="H460" s="13"/>
      <c r="I460" s="13"/>
      <c r="J460" s="280"/>
    </row>
    <row r="461" spans="1:10" x14ac:dyDescent="0.2">
      <c r="A461" s="147"/>
      <c r="B461" s="13"/>
      <c r="C461" s="13"/>
      <c r="E461" s="13"/>
      <c r="F461" s="13"/>
      <c r="G461" s="13"/>
      <c r="H461" s="13"/>
      <c r="I461" s="13"/>
      <c r="J461" s="280"/>
    </row>
    <row r="462" spans="1:10" x14ac:dyDescent="0.2">
      <c r="A462" s="147"/>
      <c r="B462" s="13"/>
      <c r="C462" s="13"/>
      <c r="E462" s="13"/>
      <c r="F462" s="13"/>
      <c r="G462" s="13"/>
      <c r="H462" s="13"/>
      <c r="I462" s="13"/>
      <c r="J462" s="280"/>
    </row>
    <row r="463" spans="1:10" x14ac:dyDescent="0.2">
      <c r="A463" s="147"/>
      <c r="B463" s="13"/>
      <c r="C463" s="13"/>
      <c r="E463" s="13"/>
      <c r="F463" s="13"/>
      <c r="G463" s="13"/>
      <c r="H463" s="13"/>
      <c r="I463" s="13"/>
      <c r="J463" s="280"/>
    </row>
    <row r="464" spans="1:10" x14ac:dyDescent="0.2">
      <c r="A464" s="147"/>
      <c r="B464" s="13"/>
      <c r="C464" s="13"/>
      <c r="E464" s="13"/>
      <c r="F464" s="13"/>
      <c r="G464" s="13"/>
      <c r="H464" s="13"/>
      <c r="I464" s="13"/>
      <c r="J464" s="280"/>
    </row>
    <row r="465" spans="1:10" x14ac:dyDescent="0.2">
      <c r="A465" s="147"/>
      <c r="B465" s="13"/>
      <c r="C465" s="13"/>
      <c r="E465" s="13"/>
      <c r="F465" s="13"/>
      <c r="G465" s="13"/>
      <c r="H465" s="13"/>
      <c r="I465" s="13"/>
      <c r="J465" s="280"/>
    </row>
    <row r="466" spans="1:10" x14ac:dyDescent="0.2">
      <c r="A466" s="147"/>
      <c r="B466" s="13"/>
      <c r="C466" s="13"/>
      <c r="E466" s="13"/>
      <c r="F466" s="13"/>
      <c r="G466" s="13"/>
      <c r="H466" s="13"/>
      <c r="I466" s="13"/>
      <c r="J466" s="280"/>
    </row>
    <row r="467" spans="1:10" x14ac:dyDescent="0.2">
      <c r="A467" s="147"/>
      <c r="B467" s="13"/>
      <c r="C467" s="13"/>
      <c r="E467" s="13"/>
      <c r="F467" s="13"/>
      <c r="G467" s="13"/>
      <c r="H467" s="13"/>
      <c r="I467" s="13"/>
      <c r="J467" s="280"/>
    </row>
    <row r="468" spans="1:10" x14ac:dyDescent="0.2">
      <c r="A468" s="147"/>
      <c r="B468" s="13"/>
      <c r="C468" s="13"/>
      <c r="E468" s="13"/>
      <c r="F468" s="13"/>
      <c r="G468" s="13"/>
      <c r="H468" s="13"/>
      <c r="I468" s="13"/>
      <c r="J468" s="280"/>
    </row>
    <row r="469" spans="1:10" x14ac:dyDescent="0.2">
      <c r="A469" s="147"/>
      <c r="B469" s="13"/>
      <c r="C469" s="13"/>
      <c r="E469" s="13"/>
      <c r="F469" s="13"/>
      <c r="G469" s="13"/>
      <c r="H469" s="13"/>
      <c r="I469" s="13"/>
      <c r="J469" s="280"/>
    </row>
    <row r="470" spans="1:10" x14ac:dyDescent="0.2">
      <c r="A470" s="147"/>
      <c r="B470" s="13"/>
      <c r="C470" s="13"/>
      <c r="E470" s="13"/>
      <c r="F470" s="13"/>
      <c r="G470" s="13"/>
      <c r="H470" s="13"/>
      <c r="I470" s="13"/>
      <c r="J470" s="280"/>
    </row>
    <row r="471" spans="1:10" x14ac:dyDescent="0.2">
      <c r="A471" s="147"/>
      <c r="B471" s="13"/>
      <c r="C471" s="13"/>
      <c r="E471" s="13"/>
      <c r="F471" s="13"/>
      <c r="G471" s="13"/>
      <c r="H471" s="13"/>
      <c r="I471" s="13"/>
      <c r="J471" s="280"/>
    </row>
    <row r="472" spans="1:10" x14ac:dyDescent="0.2">
      <c r="A472" s="147"/>
      <c r="B472" s="13"/>
      <c r="C472" s="13"/>
      <c r="E472" s="13"/>
      <c r="F472" s="13"/>
      <c r="G472" s="13"/>
      <c r="H472" s="13"/>
      <c r="I472" s="13"/>
      <c r="J472" s="280"/>
    </row>
    <row r="473" spans="1:10" x14ac:dyDescent="0.2">
      <c r="A473" s="147"/>
      <c r="B473" s="13"/>
      <c r="C473" s="13"/>
      <c r="E473" s="13"/>
      <c r="F473" s="13"/>
      <c r="G473" s="13"/>
      <c r="H473" s="13"/>
      <c r="I473" s="13"/>
      <c r="J473" s="280"/>
    </row>
    <row r="474" spans="1:10" x14ac:dyDescent="0.2">
      <c r="A474" s="147"/>
      <c r="B474" s="13"/>
      <c r="C474" s="13"/>
      <c r="E474" s="13"/>
      <c r="F474" s="13"/>
      <c r="G474" s="13"/>
      <c r="H474" s="13"/>
      <c r="I474" s="13"/>
      <c r="J474" s="280"/>
    </row>
    <row r="475" spans="1:10" x14ac:dyDescent="0.2">
      <c r="A475" s="147"/>
      <c r="B475" s="13"/>
      <c r="C475" s="13"/>
      <c r="E475" s="13"/>
      <c r="F475" s="13"/>
      <c r="G475" s="13"/>
      <c r="H475" s="13"/>
      <c r="I475" s="13"/>
      <c r="J475" s="280"/>
    </row>
    <row r="476" spans="1:10" x14ac:dyDescent="0.2">
      <c r="A476" s="147"/>
      <c r="B476" s="13"/>
      <c r="C476" s="13"/>
      <c r="E476" s="13"/>
      <c r="F476" s="13"/>
      <c r="G476" s="13"/>
      <c r="H476" s="13"/>
      <c r="I476" s="13"/>
      <c r="J476" s="280"/>
    </row>
    <row r="477" spans="1:10" x14ac:dyDescent="0.2">
      <c r="A477" s="147"/>
      <c r="B477" s="13"/>
      <c r="C477" s="13"/>
      <c r="E477" s="13"/>
      <c r="F477" s="13"/>
      <c r="G477" s="13"/>
      <c r="H477" s="13"/>
      <c r="I477" s="13"/>
      <c r="J477" s="280"/>
    </row>
    <row r="478" spans="1:10" x14ac:dyDescent="0.2">
      <c r="A478" s="147"/>
      <c r="B478" s="13"/>
      <c r="C478" s="13"/>
      <c r="E478" s="13"/>
      <c r="F478" s="13"/>
      <c r="G478" s="13"/>
      <c r="H478" s="13"/>
      <c r="I478" s="13"/>
      <c r="J478" s="280"/>
    </row>
    <row r="479" spans="1:10" x14ac:dyDescent="0.2">
      <c r="A479" s="147"/>
      <c r="B479" s="13"/>
      <c r="C479" s="13"/>
      <c r="E479" s="13"/>
      <c r="F479" s="13"/>
      <c r="G479" s="13"/>
      <c r="H479" s="13"/>
      <c r="I479" s="13"/>
      <c r="J479" s="280"/>
    </row>
    <row r="480" spans="1:10" x14ac:dyDescent="0.2">
      <c r="A480" s="147"/>
      <c r="B480" s="13"/>
      <c r="C480" s="13"/>
      <c r="E480" s="13"/>
      <c r="F480" s="13"/>
      <c r="G480" s="13"/>
      <c r="H480" s="13"/>
      <c r="I480" s="13"/>
      <c r="J480" s="280"/>
    </row>
    <row r="481" spans="1:10" x14ac:dyDescent="0.2">
      <c r="A481" s="147"/>
      <c r="B481" s="13"/>
      <c r="C481" s="13"/>
      <c r="E481" s="13"/>
      <c r="F481" s="13"/>
      <c r="G481" s="13"/>
      <c r="H481" s="13"/>
      <c r="I481" s="13"/>
      <c r="J481" s="280"/>
    </row>
    <row r="482" spans="1:10" x14ac:dyDescent="0.2">
      <c r="A482" s="147"/>
      <c r="B482" s="13"/>
      <c r="C482" s="13"/>
      <c r="E482" s="13"/>
      <c r="F482" s="13"/>
      <c r="G482" s="13"/>
      <c r="H482" s="13"/>
      <c r="I482" s="13"/>
      <c r="J482" s="280"/>
    </row>
    <row r="483" spans="1:10" x14ac:dyDescent="0.2">
      <c r="A483" s="147"/>
      <c r="B483" s="13"/>
      <c r="C483" s="13"/>
      <c r="E483" s="13"/>
      <c r="F483" s="13"/>
      <c r="G483" s="13"/>
      <c r="H483" s="13"/>
      <c r="I483" s="13"/>
      <c r="J483" s="280"/>
    </row>
    <row r="484" spans="1:10" x14ac:dyDescent="0.2">
      <c r="A484" s="147"/>
      <c r="B484" s="13"/>
      <c r="C484" s="13"/>
      <c r="E484" s="13"/>
      <c r="F484" s="13"/>
      <c r="G484" s="13"/>
      <c r="H484" s="13"/>
      <c r="I484" s="13"/>
      <c r="J484" s="280"/>
    </row>
    <row r="485" spans="1:10" x14ac:dyDescent="0.2">
      <c r="A485" s="147"/>
      <c r="B485" s="13"/>
      <c r="C485" s="13"/>
      <c r="E485" s="13"/>
      <c r="F485" s="13"/>
      <c r="G485" s="13"/>
      <c r="H485" s="13"/>
      <c r="I485" s="13"/>
      <c r="J485" s="280"/>
    </row>
    <row r="486" spans="1:10" x14ac:dyDescent="0.2">
      <c r="A486" s="147"/>
      <c r="B486" s="13"/>
      <c r="C486" s="13"/>
      <c r="E486" s="13"/>
      <c r="F486" s="13"/>
      <c r="G486" s="13"/>
      <c r="H486" s="13"/>
      <c r="I486" s="13"/>
      <c r="J486" s="280"/>
    </row>
    <row r="487" spans="1:10" x14ac:dyDescent="0.2">
      <c r="A487" s="147"/>
      <c r="B487" s="13"/>
      <c r="C487" s="13"/>
      <c r="E487" s="13"/>
      <c r="F487" s="13"/>
      <c r="G487" s="13"/>
      <c r="H487" s="13"/>
      <c r="I487" s="13"/>
      <c r="J487" s="280"/>
    </row>
    <row r="488" spans="1:10" x14ac:dyDescent="0.2">
      <c r="A488" s="147"/>
      <c r="B488" s="13"/>
      <c r="C488" s="13"/>
      <c r="E488" s="13"/>
      <c r="F488" s="13"/>
      <c r="G488" s="13"/>
      <c r="H488" s="13"/>
      <c r="I488" s="13"/>
      <c r="J488" s="280"/>
    </row>
    <row r="489" spans="1:10" x14ac:dyDescent="0.2">
      <c r="A489" s="147"/>
      <c r="B489" s="13"/>
      <c r="C489" s="13"/>
      <c r="E489" s="13"/>
      <c r="F489" s="13"/>
      <c r="G489" s="13"/>
      <c r="H489" s="13"/>
      <c r="I489" s="13"/>
      <c r="J489" s="280"/>
    </row>
    <row r="490" spans="1:10" x14ac:dyDescent="0.2">
      <c r="A490" s="147"/>
      <c r="B490" s="13"/>
      <c r="C490" s="13"/>
      <c r="E490" s="13"/>
      <c r="F490" s="13"/>
      <c r="G490" s="13"/>
      <c r="H490" s="13"/>
      <c r="I490" s="13"/>
      <c r="J490" s="280"/>
    </row>
    <row r="491" spans="1:10" x14ac:dyDescent="0.2">
      <c r="A491" s="147"/>
      <c r="B491" s="13"/>
      <c r="C491" s="13"/>
      <c r="E491" s="13"/>
      <c r="F491" s="13"/>
      <c r="G491" s="13"/>
      <c r="H491" s="13"/>
      <c r="I491" s="13"/>
      <c r="J491" s="280"/>
    </row>
    <row r="492" spans="1:10" x14ac:dyDescent="0.2">
      <c r="A492" s="147"/>
      <c r="B492" s="13"/>
      <c r="C492" s="13"/>
      <c r="E492" s="13"/>
      <c r="F492" s="13"/>
      <c r="G492" s="13"/>
      <c r="H492" s="13"/>
      <c r="I492" s="13"/>
      <c r="J492" s="280"/>
    </row>
    <row r="493" spans="1:10" x14ac:dyDescent="0.2">
      <c r="A493" s="147"/>
      <c r="B493" s="13"/>
      <c r="C493" s="13"/>
      <c r="E493" s="13"/>
      <c r="F493" s="13"/>
      <c r="G493" s="13"/>
      <c r="H493" s="13"/>
      <c r="I493" s="13"/>
      <c r="J493" s="280"/>
    </row>
    <row r="494" spans="1:10" x14ac:dyDescent="0.2">
      <c r="A494" s="147"/>
      <c r="B494" s="13"/>
      <c r="C494" s="13"/>
      <c r="E494" s="13"/>
      <c r="F494" s="13"/>
      <c r="G494" s="13"/>
      <c r="H494" s="13"/>
      <c r="I494" s="13"/>
      <c r="J494" s="280"/>
    </row>
    <row r="495" spans="1:10" x14ac:dyDescent="0.2">
      <c r="A495" s="147"/>
      <c r="B495" s="13"/>
      <c r="C495" s="13"/>
      <c r="E495" s="13"/>
      <c r="F495" s="13"/>
      <c r="G495" s="13"/>
      <c r="H495" s="13"/>
      <c r="I495" s="13"/>
      <c r="J495" s="280"/>
    </row>
    <row r="496" spans="1:10" x14ac:dyDescent="0.2">
      <c r="A496" s="147"/>
      <c r="B496" s="13"/>
      <c r="C496" s="13"/>
      <c r="E496" s="13"/>
      <c r="F496" s="13"/>
      <c r="G496" s="13"/>
      <c r="H496" s="13"/>
      <c r="I496" s="13"/>
      <c r="J496" s="280"/>
    </row>
    <row r="497" spans="1:10" x14ac:dyDescent="0.2">
      <c r="A497" s="147"/>
      <c r="B497" s="13"/>
      <c r="C497" s="13"/>
      <c r="E497" s="13"/>
      <c r="F497" s="13"/>
      <c r="G497" s="13"/>
      <c r="H497" s="13"/>
      <c r="I497" s="13"/>
      <c r="J497" s="280"/>
    </row>
    <row r="498" spans="1:10" x14ac:dyDescent="0.2">
      <c r="A498" s="147"/>
      <c r="B498" s="13"/>
      <c r="C498" s="13"/>
      <c r="E498" s="13"/>
      <c r="F498" s="13"/>
      <c r="G498" s="13"/>
      <c r="H498" s="13"/>
      <c r="I498" s="13"/>
      <c r="J498" s="280"/>
    </row>
    <row r="499" spans="1:10" x14ac:dyDescent="0.2">
      <c r="A499" s="147"/>
      <c r="B499" s="13"/>
      <c r="C499" s="13"/>
      <c r="E499" s="13"/>
      <c r="F499" s="13"/>
      <c r="G499" s="13"/>
      <c r="H499" s="13"/>
      <c r="I499" s="13"/>
      <c r="J499" s="280"/>
    </row>
    <row r="500" spans="1:10" x14ac:dyDescent="0.2">
      <c r="A500" s="147"/>
      <c r="B500" s="13"/>
      <c r="C500" s="13"/>
      <c r="E500" s="13"/>
      <c r="F500" s="13"/>
      <c r="G500" s="13"/>
      <c r="H500" s="13"/>
      <c r="I500" s="13"/>
      <c r="J500" s="280"/>
    </row>
    <row r="501" spans="1:10" x14ac:dyDescent="0.2">
      <c r="A501" s="147"/>
      <c r="B501" s="13"/>
      <c r="C501" s="13"/>
      <c r="E501" s="13"/>
      <c r="F501" s="13"/>
      <c r="G501" s="13"/>
      <c r="H501" s="13"/>
      <c r="I501" s="13"/>
      <c r="J501" s="280"/>
    </row>
    <row r="502" spans="1:10" x14ac:dyDescent="0.2">
      <c r="A502" s="147"/>
      <c r="B502" s="13"/>
      <c r="C502" s="13"/>
      <c r="E502" s="13"/>
      <c r="F502" s="13"/>
      <c r="G502" s="13"/>
      <c r="H502" s="13"/>
      <c r="I502" s="13"/>
      <c r="J502" s="280"/>
    </row>
    <row r="503" spans="1:10" x14ac:dyDescent="0.2">
      <c r="A503" s="147"/>
      <c r="B503" s="13"/>
      <c r="C503" s="13"/>
      <c r="E503" s="13"/>
      <c r="F503" s="13"/>
      <c r="G503" s="13"/>
      <c r="H503" s="13"/>
      <c r="I503" s="13"/>
      <c r="J503" s="280"/>
    </row>
    <row r="504" spans="1:10" x14ac:dyDescent="0.2">
      <c r="A504" s="147"/>
      <c r="B504" s="13"/>
      <c r="C504" s="13"/>
      <c r="E504" s="13"/>
      <c r="F504" s="13"/>
      <c r="G504" s="13"/>
      <c r="H504" s="13"/>
      <c r="I504" s="13"/>
      <c r="J504" s="280"/>
    </row>
    <row r="505" spans="1:10" x14ac:dyDescent="0.2">
      <c r="A505" s="147"/>
      <c r="B505" s="13"/>
      <c r="C505" s="13"/>
      <c r="E505" s="13"/>
      <c r="F505" s="13"/>
      <c r="G505" s="13"/>
      <c r="H505" s="13"/>
      <c r="I505" s="13"/>
      <c r="J505" s="280"/>
    </row>
    <row r="506" spans="1:10" x14ac:dyDescent="0.2">
      <c r="A506" s="147"/>
      <c r="B506" s="13"/>
      <c r="C506" s="13"/>
      <c r="E506" s="13"/>
      <c r="F506" s="13"/>
      <c r="G506" s="13"/>
      <c r="H506" s="13"/>
      <c r="I506" s="13"/>
      <c r="J506" s="280"/>
    </row>
    <row r="507" spans="1:10" x14ac:dyDescent="0.2">
      <c r="A507" s="147"/>
      <c r="B507" s="13"/>
      <c r="C507" s="13"/>
      <c r="E507" s="13"/>
      <c r="F507" s="13"/>
      <c r="G507" s="13"/>
      <c r="H507" s="13"/>
      <c r="I507" s="13"/>
      <c r="J507" s="280"/>
    </row>
    <row r="508" spans="1:10" x14ac:dyDescent="0.2">
      <c r="A508" s="147"/>
      <c r="B508" s="13"/>
      <c r="C508" s="13"/>
      <c r="E508" s="13"/>
      <c r="F508" s="13"/>
      <c r="G508" s="13"/>
      <c r="H508" s="13"/>
      <c r="I508" s="13"/>
      <c r="J508" s="280"/>
    </row>
    <row r="509" spans="1:10" x14ac:dyDescent="0.2">
      <c r="A509" s="147"/>
      <c r="B509" s="13"/>
      <c r="C509" s="13"/>
      <c r="E509" s="13"/>
      <c r="F509" s="13"/>
      <c r="G509" s="13"/>
      <c r="H509" s="13"/>
      <c r="I509" s="13"/>
      <c r="J509" s="280"/>
    </row>
    <row r="510" spans="1:10" x14ac:dyDescent="0.2">
      <c r="A510" s="147"/>
      <c r="B510" s="13"/>
      <c r="C510" s="13"/>
      <c r="E510" s="13"/>
      <c r="F510" s="13"/>
      <c r="G510" s="13"/>
      <c r="H510" s="13"/>
      <c r="I510" s="13"/>
      <c r="J510" s="280"/>
    </row>
    <row r="511" spans="1:10" x14ac:dyDescent="0.2">
      <c r="A511" s="147"/>
      <c r="B511" s="13"/>
      <c r="C511" s="13"/>
      <c r="E511" s="13"/>
      <c r="F511" s="13"/>
      <c r="G511" s="13"/>
      <c r="H511" s="13"/>
      <c r="I511" s="13"/>
      <c r="J511" s="280"/>
    </row>
    <row r="512" spans="1:10" x14ac:dyDescent="0.2">
      <c r="A512" s="147"/>
      <c r="B512" s="13"/>
      <c r="C512" s="13"/>
      <c r="E512" s="13"/>
      <c r="F512" s="13"/>
      <c r="G512" s="13"/>
      <c r="H512" s="13"/>
      <c r="I512" s="13"/>
      <c r="J512" s="280"/>
    </row>
    <row r="513" spans="1:10" x14ac:dyDescent="0.2">
      <c r="A513" s="147"/>
      <c r="B513" s="13"/>
      <c r="C513" s="13"/>
      <c r="E513" s="13"/>
      <c r="F513" s="13"/>
      <c r="G513" s="13"/>
      <c r="H513" s="13"/>
      <c r="I513" s="13"/>
      <c r="J513" s="280"/>
    </row>
    <row r="514" spans="1:10" x14ac:dyDescent="0.2">
      <c r="A514" s="147"/>
      <c r="B514" s="13"/>
      <c r="C514" s="13"/>
      <c r="E514" s="13"/>
      <c r="F514" s="13"/>
      <c r="G514" s="13"/>
      <c r="H514" s="13"/>
      <c r="I514" s="13"/>
      <c r="J514" s="280"/>
    </row>
    <row r="515" spans="1:10" x14ac:dyDescent="0.2">
      <c r="A515" s="147"/>
      <c r="B515" s="13"/>
      <c r="C515" s="13"/>
      <c r="E515" s="13"/>
      <c r="F515" s="13"/>
      <c r="G515" s="13"/>
      <c r="H515" s="13"/>
      <c r="I515" s="13"/>
      <c r="J515" s="280"/>
    </row>
    <row r="516" spans="1:10" x14ac:dyDescent="0.2">
      <c r="A516" s="147"/>
      <c r="B516" s="13"/>
      <c r="C516" s="13"/>
      <c r="E516" s="13"/>
      <c r="F516" s="13"/>
      <c r="G516" s="13"/>
      <c r="H516" s="13"/>
      <c r="I516" s="13"/>
      <c r="J516" s="280"/>
    </row>
    <row r="517" spans="1:10" x14ac:dyDescent="0.2">
      <c r="A517" s="147"/>
      <c r="B517" s="13"/>
      <c r="C517" s="13"/>
      <c r="E517" s="13"/>
      <c r="F517" s="13"/>
      <c r="G517" s="13"/>
      <c r="H517" s="13"/>
      <c r="I517" s="13"/>
      <c r="J517" s="280"/>
    </row>
    <row r="518" spans="1:10" x14ac:dyDescent="0.2">
      <c r="A518" s="147"/>
      <c r="B518" s="13"/>
      <c r="C518" s="13"/>
      <c r="E518" s="13"/>
      <c r="F518" s="13"/>
      <c r="G518" s="13"/>
      <c r="H518" s="13"/>
      <c r="I518" s="13"/>
      <c r="J518" s="280"/>
    </row>
    <row r="519" spans="1:10" x14ac:dyDescent="0.2">
      <c r="A519" s="147"/>
      <c r="B519" s="13"/>
      <c r="C519" s="13"/>
      <c r="E519" s="13"/>
      <c r="F519" s="13"/>
      <c r="G519" s="13"/>
      <c r="H519" s="13"/>
      <c r="I519" s="13"/>
      <c r="J519" s="280"/>
    </row>
    <row r="520" spans="1:10" x14ac:dyDescent="0.2">
      <c r="A520" s="147"/>
      <c r="B520" s="13"/>
      <c r="C520" s="13"/>
      <c r="E520" s="13"/>
      <c r="F520" s="13"/>
      <c r="G520" s="13"/>
      <c r="H520" s="13"/>
      <c r="I520" s="13"/>
      <c r="J520" s="280"/>
    </row>
    <row r="521" spans="1:10" x14ac:dyDescent="0.2">
      <c r="A521" s="147"/>
      <c r="B521" s="13"/>
      <c r="C521" s="13"/>
      <c r="E521" s="13"/>
      <c r="F521" s="13"/>
      <c r="G521" s="13"/>
      <c r="H521" s="13"/>
      <c r="I521" s="13"/>
      <c r="J521" s="280"/>
    </row>
    <row r="522" spans="1:10" x14ac:dyDescent="0.2">
      <c r="A522" s="147"/>
      <c r="B522" s="13"/>
      <c r="C522" s="13"/>
      <c r="E522" s="13"/>
      <c r="F522" s="13"/>
      <c r="G522" s="13"/>
      <c r="H522" s="13"/>
      <c r="I522" s="13"/>
      <c r="J522" s="280"/>
    </row>
    <row r="523" spans="1:10" x14ac:dyDescent="0.2">
      <c r="A523" s="147"/>
      <c r="B523" s="13"/>
      <c r="C523" s="13"/>
      <c r="E523" s="13"/>
      <c r="F523" s="13"/>
      <c r="G523" s="13"/>
      <c r="H523" s="13"/>
      <c r="I523" s="13"/>
      <c r="J523" s="280"/>
    </row>
    <row r="524" spans="1:10" x14ac:dyDescent="0.2">
      <c r="A524" s="147"/>
      <c r="B524" s="13"/>
      <c r="C524" s="13"/>
      <c r="E524" s="13"/>
      <c r="F524" s="13"/>
      <c r="G524" s="13"/>
      <c r="H524" s="13"/>
      <c r="I524" s="13"/>
      <c r="J524" s="280"/>
    </row>
    <row r="525" spans="1:10" x14ac:dyDescent="0.2">
      <c r="A525" s="147"/>
      <c r="B525" s="13"/>
      <c r="C525" s="13"/>
      <c r="E525" s="13"/>
      <c r="F525" s="13"/>
      <c r="G525" s="13"/>
      <c r="H525" s="13"/>
      <c r="I525" s="13"/>
      <c r="J525" s="280"/>
    </row>
    <row r="526" spans="1:10" x14ac:dyDescent="0.2">
      <c r="A526" s="147"/>
      <c r="B526" s="13"/>
      <c r="C526" s="13"/>
      <c r="E526" s="13"/>
      <c r="F526" s="13"/>
      <c r="G526" s="13"/>
      <c r="H526" s="13"/>
      <c r="I526" s="13"/>
      <c r="J526" s="280"/>
    </row>
    <row r="527" spans="1:10" x14ac:dyDescent="0.2">
      <c r="A527" s="147"/>
      <c r="B527" s="13"/>
      <c r="C527" s="13"/>
      <c r="E527" s="13"/>
      <c r="F527" s="13"/>
      <c r="G527" s="13"/>
      <c r="H527" s="13"/>
      <c r="I527" s="13"/>
      <c r="J527" s="280"/>
    </row>
    <row r="528" spans="1:10" x14ac:dyDescent="0.2">
      <c r="A528" s="147"/>
      <c r="B528" s="13"/>
      <c r="C528" s="13"/>
      <c r="E528" s="13"/>
      <c r="F528" s="13"/>
      <c r="G528" s="13"/>
      <c r="H528" s="13"/>
      <c r="I528" s="13"/>
      <c r="J528" s="280"/>
    </row>
    <row r="529" spans="1:10" x14ac:dyDescent="0.2">
      <c r="A529" s="147"/>
      <c r="B529" s="13"/>
      <c r="C529" s="13"/>
      <c r="E529" s="13"/>
      <c r="F529" s="13"/>
      <c r="G529" s="13"/>
      <c r="H529" s="13"/>
      <c r="I529" s="13"/>
      <c r="J529" s="280"/>
    </row>
    <row r="530" spans="1:10" x14ac:dyDescent="0.2">
      <c r="A530" s="147"/>
      <c r="B530" s="13"/>
      <c r="C530" s="13"/>
      <c r="E530" s="13"/>
      <c r="F530" s="13"/>
      <c r="G530" s="13"/>
      <c r="H530" s="13"/>
      <c r="I530" s="13"/>
      <c r="J530" s="280"/>
    </row>
    <row r="531" spans="1:10" x14ac:dyDescent="0.2">
      <c r="A531" s="147"/>
      <c r="B531" s="13"/>
      <c r="C531" s="13"/>
      <c r="E531" s="13"/>
      <c r="F531" s="13"/>
      <c r="G531" s="13"/>
      <c r="H531" s="13"/>
      <c r="I531" s="13"/>
      <c r="J531" s="280"/>
    </row>
    <row r="532" spans="1:10" x14ac:dyDescent="0.2">
      <c r="A532" s="147"/>
      <c r="B532" s="13"/>
      <c r="C532" s="13"/>
      <c r="E532" s="13"/>
      <c r="F532" s="13"/>
      <c r="G532" s="13"/>
      <c r="H532" s="13"/>
      <c r="I532" s="13"/>
      <c r="J532" s="280"/>
    </row>
    <row r="533" spans="1:10" x14ac:dyDescent="0.2">
      <c r="A533" s="147"/>
      <c r="B533" s="13"/>
      <c r="C533" s="13"/>
      <c r="E533" s="13"/>
      <c r="F533" s="13"/>
      <c r="G533" s="13"/>
      <c r="H533" s="13"/>
      <c r="I533" s="13"/>
      <c r="J533" s="280"/>
    </row>
    <row r="534" spans="1:10" x14ac:dyDescent="0.2">
      <c r="A534" s="147"/>
      <c r="B534" s="13"/>
      <c r="C534" s="13"/>
      <c r="E534" s="13"/>
      <c r="F534" s="13"/>
      <c r="G534" s="13"/>
      <c r="H534" s="13"/>
      <c r="I534" s="13"/>
      <c r="J534" s="280"/>
    </row>
    <row r="535" spans="1:10" x14ac:dyDescent="0.2">
      <c r="A535" s="147"/>
      <c r="B535" s="13"/>
      <c r="C535" s="13"/>
      <c r="E535" s="13"/>
      <c r="F535" s="13"/>
      <c r="G535" s="13"/>
      <c r="H535" s="13"/>
      <c r="I535" s="13"/>
      <c r="J535" s="280"/>
    </row>
    <row r="536" spans="1:10" x14ac:dyDescent="0.2">
      <c r="A536" s="147"/>
      <c r="B536" s="13"/>
      <c r="C536" s="13"/>
      <c r="E536" s="13"/>
      <c r="F536" s="13"/>
      <c r="G536" s="13"/>
      <c r="H536" s="13"/>
      <c r="I536" s="13"/>
      <c r="J536" s="280"/>
    </row>
    <row r="537" spans="1:10" x14ac:dyDescent="0.2">
      <c r="A537" s="147"/>
      <c r="B537" s="13"/>
      <c r="C537" s="13"/>
      <c r="E537" s="13"/>
      <c r="F537" s="13"/>
      <c r="G537" s="13"/>
      <c r="H537" s="13"/>
      <c r="I537" s="13"/>
      <c r="J537" s="280"/>
    </row>
    <row r="538" spans="1:10" x14ac:dyDescent="0.2">
      <c r="A538" s="147"/>
      <c r="B538" s="13"/>
      <c r="C538" s="13"/>
      <c r="E538" s="13"/>
      <c r="F538" s="13"/>
      <c r="G538" s="13"/>
      <c r="H538" s="13"/>
      <c r="I538" s="13"/>
      <c r="J538" s="280"/>
    </row>
    <row r="539" spans="1:10" x14ac:dyDescent="0.2">
      <c r="A539" s="147"/>
      <c r="B539" s="13"/>
      <c r="C539" s="13"/>
      <c r="E539" s="13"/>
      <c r="F539" s="13"/>
      <c r="G539" s="13"/>
      <c r="H539" s="13"/>
      <c r="I539" s="13"/>
      <c r="J539" s="280"/>
    </row>
    <row r="540" spans="1:10" x14ac:dyDescent="0.2">
      <c r="A540" s="147"/>
      <c r="B540" s="13"/>
      <c r="C540" s="13"/>
      <c r="E540" s="13"/>
      <c r="F540" s="13"/>
      <c r="G540" s="13"/>
      <c r="H540" s="13"/>
      <c r="I540" s="13"/>
      <c r="J540" s="280"/>
    </row>
    <row r="541" spans="1:10" x14ac:dyDescent="0.2">
      <c r="A541" s="147"/>
      <c r="B541" s="13"/>
      <c r="C541" s="13"/>
      <c r="E541" s="13"/>
      <c r="F541" s="13"/>
      <c r="G541" s="13"/>
      <c r="H541" s="13"/>
      <c r="I541" s="13"/>
      <c r="J541" s="280"/>
    </row>
    <row r="542" spans="1:10" x14ac:dyDescent="0.2">
      <c r="A542" s="147"/>
      <c r="B542" s="13"/>
      <c r="C542" s="13"/>
      <c r="E542" s="13"/>
      <c r="F542" s="13"/>
      <c r="G542" s="13"/>
      <c r="H542" s="13"/>
      <c r="I542" s="13"/>
      <c r="J542" s="280"/>
    </row>
    <row r="543" spans="1:10" x14ac:dyDescent="0.2">
      <c r="A543" s="147"/>
      <c r="B543" s="13"/>
      <c r="C543" s="13"/>
      <c r="E543" s="13"/>
      <c r="F543" s="13"/>
      <c r="G543" s="13"/>
      <c r="H543" s="13"/>
      <c r="I543" s="13"/>
      <c r="J543" s="280"/>
    </row>
    <row r="544" spans="1:10" x14ac:dyDescent="0.2">
      <c r="A544" s="147"/>
      <c r="B544" s="13"/>
      <c r="C544" s="13"/>
      <c r="E544" s="13"/>
      <c r="F544" s="13"/>
      <c r="G544" s="13"/>
      <c r="H544" s="13"/>
      <c r="I544" s="13"/>
      <c r="J544" s="280"/>
    </row>
    <row r="545" spans="1:10" x14ac:dyDescent="0.2">
      <c r="A545" s="147"/>
      <c r="B545" s="13"/>
      <c r="C545" s="13"/>
      <c r="E545" s="13"/>
      <c r="F545" s="13"/>
      <c r="G545" s="13"/>
      <c r="H545" s="13"/>
      <c r="I545" s="13"/>
      <c r="J545" s="280"/>
    </row>
    <row r="546" spans="1:10" x14ac:dyDescent="0.2">
      <c r="A546" s="147"/>
      <c r="B546" s="13"/>
      <c r="C546" s="13"/>
      <c r="E546" s="13"/>
      <c r="F546" s="13"/>
      <c r="G546" s="13"/>
      <c r="H546" s="13"/>
      <c r="I546" s="13"/>
      <c r="J546" s="280"/>
    </row>
    <row r="547" spans="1:10" x14ac:dyDescent="0.2">
      <c r="A547" s="147"/>
      <c r="B547" s="13"/>
      <c r="C547" s="13"/>
      <c r="E547" s="13"/>
      <c r="F547" s="13"/>
      <c r="G547" s="13"/>
      <c r="H547" s="13"/>
      <c r="I547" s="13"/>
      <c r="J547" s="280"/>
    </row>
    <row r="548" spans="1:10" x14ac:dyDescent="0.2">
      <c r="A548" s="147"/>
      <c r="B548" s="13"/>
      <c r="C548" s="13"/>
      <c r="E548" s="13"/>
      <c r="F548" s="13"/>
      <c r="G548" s="13"/>
      <c r="H548" s="13"/>
      <c r="I548" s="13"/>
      <c r="J548" s="280"/>
    </row>
    <row r="549" spans="1:10" x14ac:dyDescent="0.2">
      <c r="A549" s="147"/>
      <c r="B549" s="13"/>
      <c r="C549" s="13"/>
      <c r="E549" s="13"/>
      <c r="F549" s="13"/>
      <c r="G549" s="13"/>
      <c r="H549" s="13"/>
      <c r="I549" s="13"/>
      <c r="J549" s="280"/>
    </row>
    <row r="550" spans="1:10" x14ac:dyDescent="0.2">
      <c r="A550" s="147"/>
      <c r="B550" s="13"/>
      <c r="C550" s="13"/>
      <c r="E550" s="13"/>
      <c r="F550" s="13"/>
      <c r="G550" s="13"/>
      <c r="H550" s="13"/>
      <c r="I550" s="13"/>
      <c r="J550" s="280"/>
    </row>
    <row r="551" spans="1:10" x14ac:dyDescent="0.2">
      <c r="A551" s="147"/>
      <c r="B551" s="13"/>
      <c r="C551" s="13"/>
      <c r="E551" s="13"/>
      <c r="F551" s="13"/>
      <c r="G551" s="13"/>
      <c r="H551" s="13"/>
      <c r="I551" s="13"/>
      <c r="J551" s="280"/>
    </row>
    <row r="552" spans="1:10" x14ac:dyDescent="0.2">
      <c r="A552" s="147"/>
      <c r="B552" s="13"/>
      <c r="C552" s="13"/>
      <c r="E552" s="13"/>
      <c r="F552" s="13"/>
      <c r="G552" s="13"/>
      <c r="H552" s="13"/>
      <c r="I552" s="13"/>
      <c r="J552" s="280"/>
    </row>
    <row r="553" spans="1:10" x14ac:dyDescent="0.2">
      <c r="A553" s="147"/>
      <c r="B553" s="13"/>
      <c r="C553" s="13"/>
      <c r="E553" s="13"/>
      <c r="F553" s="13"/>
      <c r="G553" s="13"/>
      <c r="H553" s="13"/>
      <c r="I553" s="13"/>
      <c r="J553" s="280"/>
    </row>
    <row r="554" spans="1:10" x14ac:dyDescent="0.2">
      <c r="A554" s="147"/>
      <c r="B554" s="13"/>
      <c r="C554" s="13"/>
      <c r="E554" s="13"/>
      <c r="F554" s="13"/>
      <c r="G554" s="13"/>
      <c r="H554" s="13"/>
      <c r="I554" s="13"/>
      <c r="J554" s="280"/>
    </row>
    <row r="555" spans="1:10" x14ac:dyDescent="0.2">
      <c r="A555" s="147"/>
      <c r="B555" s="13"/>
      <c r="C555" s="13"/>
      <c r="E555" s="13"/>
      <c r="F555" s="13"/>
      <c r="G555" s="13"/>
      <c r="H555" s="13"/>
      <c r="I555" s="13"/>
      <c r="J555" s="280"/>
    </row>
    <row r="556" spans="1:10" x14ac:dyDescent="0.2">
      <c r="A556" s="147"/>
      <c r="B556" s="13"/>
      <c r="C556" s="13"/>
      <c r="E556" s="13"/>
      <c r="F556" s="13"/>
      <c r="G556" s="13"/>
      <c r="H556" s="13"/>
      <c r="I556" s="13"/>
      <c r="J556" s="280"/>
    </row>
    <row r="557" spans="1:10" x14ac:dyDescent="0.2">
      <c r="A557" s="147"/>
      <c r="B557" s="13"/>
      <c r="C557" s="13"/>
      <c r="E557" s="13"/>
      <c r="F557" s="13"/>
      <c r="G557" s="13"/>
      <c r="H557" s="13"/>
      <c r="I557" s="13"/>
      <c r="J557" s="280"/>
    </row>
    <row r="558" spans="1:10" x14ac:dyDescent="0.2">
      <c r="A558" s="147"/>
      <c r="B558" s="13"/>
      <c r="C558" s="13"/>
      <c r="E558" s="13"/>
      <c r="F558" s="13"/>
      <c r="G558" s="13"/>
      <c r="H558" s="13"/>
      <c r="I558" s="13"/>
      <c r="J558" s="280"/>
    </row>
    <row r="559" spans="1:10" x14ac:dyDescent="0.2">
      <c r="A559" s="147"/>
      <c r="B559" s="13"/>
      <c r="C559" s="13"/>
      <c r="E559" s="13"/>
      <c r="F559" s="13"/>
      <c r="G559" s="13"/>
      <c r="H559" s="13"/>
      <c r="I559" s="13"/>
      <c r="J559" s="280"/>
    </row>
    <row r="560" spans="1:10" x14ac:dyDescent="0.2">
      <c r="A560" s="147"/>
      <c r="B560" s="13"/>
      <c r="C560" s="13"/>
      <c r="E560" s="13"/>
      <c r="F560" s="13"/>
      <c r="G560" s="13"/>
      <c r="H560" s="13"/>
      <c r="I560" s="13"/>
      <c r="J560" s="280"/>
    </row>
    <row r="561" spans="1:10" x14ac:dyDescent="0.2">
      <c r="A561" s="147"/>
      <c r="B561" s="13"/>
      <c r="C561" s="13"/>
      <c r="E561" s="13"/>
      <c r="F561" s="13"/>
      <c r="G561" s="13"/>
      <c r="H561" s="13"/>
      <c r="I561" s="13"/>
      <c r="J561" s="280"/>
    </row>
    <row r="562" spans="1:10" x14ac:dyDescent="0.2">
      <c r="A562" s="147"/>
      <c r="B562" s="13"/>
      <c r="C562" s="13"/>
      <c r="E562" s="13"/>
      <c r="F562" s="13"/>
      <c r="G562" s="13"/>
      <c r="H562" s="13"/>
      <c r="I562" s="13"/>
      <c r="J562" s="280"/>
    </row>
    <row r="563" spans="1:10" x14ac:dyDescent="0.2">
      <c r="A563" s="147"/>
      <c r="B563" s="13"/>
      <c r="C563" s="13"/>
      <c r="E563" s="13"/>
      <c r="F563" s="13"/>
      <c r="G563" s="13"/>
      <c r="H563" s="13"/>
      <c r="I563" s="13"/>
      <c r="J563" s="280"/>
    </row>
    <row r="564" spans="1:10" x14ac:dyDescent="0.2">
      <c r="A564" s="147"/>
      <c r="B564" s="13"/>
      <c r="C564" s="13"/>
      <c r="E564" s="13"/>
      <c r="F564" s="13"/>
      <c r="G564" s="13"/>
      <c r="H564" s="13"/>
      <c r="I564" s="13"/>
      <c r="J564" s="280"/>
    </row>
    <row r="565" spans="1:10" x14ac:dyDescent="0.2">
      <c r="A565" s="147"/>
      <c r="B565" s="13"/>
      <c r="C565" s="13"/>
      <c r="E565" s="13"/>
      <c r="F565" s="13"/>
      <c r="G565" s="13"/>
      <c r="H565" s="13"/>
      <c r="I565" s="13"/>
      <c r="J565" s="280"/>
    </row>
    <row r="566" spans="1:10" x14ac:dyDescent="0.2">
      <c r="A566" s="147"/>
      <c r="B566" s="13"/>
      <c r="C566" s="13"/>
      <c r="E566" s="13"/>
      <c r="F566" s="13"/>
      <c r="G566" s="13"/>
      <c r="H566" s="13"/>
      <c r="I566" s="13"/>
      <c r="J566" s="280"/>
    </row>
    <row r="567" spans="1:10" x14ac:dyDescent="0.2">
      <c r="A567" s="147"/>
      <c r="B567" s="13"/>
      <c r="C567" s="13"/>
      <c r="E567" s="13"/>
      <c r="F567" s="13"/>
      <c r="G567" s="13"/>
      <c r="H567" s="13"/>
      <c r="I567" s="13"/>
      <c r="J567" s="280"/>
    </row>
    <row r="568" spans="1:10" x14ac:dyDescent="0.2">
      <c r="A568" s="147"/>
      <c r="B568" s="13"/>
      <c r="C568" s="13"/>
      <c r="E568" s="13"/>
      <c r="F568" s="13"/>
      <c r="G568" s="13"/>
      <c r="H568" s="13"/>
      <c r="I568" s="13"/>
      <c r="J568" s="280"/>
    </row>
    <row r="569" spans="1:10" x14ac:dyDescent="0.2">
      <c r="A569" s="147"/>
      <c r="B569" s="13"/>
      <c r="C569" s="13"/>
      <c r="E569" s="13"/>
      <c r="F569" s="13"/>
      <c r="G569" s="13"/>
      <c r="H569" s="13"/>
      <c r="I569" s="13"/>
      <c r="J569" s="280"/>
    </row>
    <row r="570" spans="1:10" x14ac:dyDescent="0.2">
      <c r="A570" s="147"/>
      <c r="B570" s="13"/>
      <c r="C570" s="13"/>
      <c r="E570" s="13"/>
      <c r="F570" s="13"/>
      <c r="G570" s="13"/>
      <c r="H570" s="13"/>
      <c r="I570" s="13"/>
      <c r="J570" s="280"/>
    </row>
    <row r="571" spans="1:10" x14ac:dyDescent="0.2">
      <c r="A571" s="147"/>
      <c r="B571" s="13"/>
      <c r="C571" s="13"/>
      <c r="E571" s="13"/>
      <c r="F571" s="13"/>
      <c r="G571" s="13"/>
      <c r="H571" s="13"/>
      <c r="I571" s="13"/>
      <c r="J571" s="280"/>
    </row>
    <row r="572" spans="1:10" x14ac:dyDescent="0.2">
      <c r="A572" s="147"/>
      <c r="B572" s="13"/>
      <c r="C572" s="13"/>
      <c r="E572" s="13"/>
      <c r="F572" s="13"/>
      <c r="G572" s="13"/>
      <c r="H572" s="13"/>
      <c r="I572" s="13"/>
      <c r="J572" s="280"/>
    </row>
    <row r="573" spans="1:10" x14ac:dyDescent="0.2">
      <c r="A573" s="147"/>
      <c r="B573" s="13"/>
      <c r="C573" s="13"/>
      <c r="E573" s="13"/>
      <c r="F573" s="13"/>
      <c r="G573" s="13"/>
      <c r="H573" s="13"/>
      <c r="I573" s="13"/>
      <c r="J573" s="280"/>
    </row>
    <row r="574" spans="1:10" x14ac:dyDescent="0.2">
      <c r="A574" s="147"/>
      <c r="B574" s="13"/>
      <c r="C574" s="13"/>
      <c r="E574" s="13"/>
      <c r="F574" s="13"/>
      <c r="G574" s="13"/>
      <c r="H574" s="13"/>
      <c r="I574" s="13"/>
      <c r="J574" s="280"/>
    </row>
    <row r="575" spans="1:10" x14ac:dyDescent="0.2">
      <c r="A575" s="147"/>
      <c r="B575" s="13"/>
      <c r="C575" s="13"/>
      <c r="E575" s="13"/>
      <c r="F575" s="13"/>
      <c r="G575" s="13"/>
      <c r="H575" s="13"/>
      <c r="I575" s="13"/>
      <c r="J575" s="280"/>
    </row>
    <row r="576" spans="1:10" x14ac:dyDescent="0.2">
      <c r="A576" s="147"/>
      <c r="B576" s="13"/>
      <c r="C576" s="13"/>
      <c r="E576" s="13"/>
      <c r="F576" s="13"/>
      <c r="G576" s="13"/>
      <c r="H576" s="13"/>
      <c r="I576" s="13"/>
      <c r="J576" s="280"/>
    </row>
    <row r="577" spans="1:10" x14ac:dyDescent="0.2">
      <c r="A577" s="147"/>
      <c r="B577" s="13"/>
      <c r="C577" s="13"/>
      <c r="E577" s="13"/>
      <c r="F577" s="13"/>
      <c r="G577" s="13"/>
      <c r="H577" s="13"/>
      <c r="I577" s="13"/>
      <c r="J577" s="280"/>
    </row>
    <row r="578" spans="1:10" x14ac:dyDescent="0.2">
      <c r="A578" s="147"/>
      <c r="B578" s="13"/>
      <c r="C578" s="13"/>
      <c r="E578" s="13"/>
      <c r="F578" s="13"/>
      <c r="G578" s="13"/>
      <c r="H578" s="13"/>
      <c r="I578" s="13"/>
      <c r="J578" s="280"/>
    </row>
    <row r="579" spans="1:10" x14ac:dyDescent="0.2">
      <c r="A579" s="147"/>
      <c r="B579" s="13"/>
      <c r="C579" s="13"/>
      <c r="E579" s="13"/>
      <c r="F579" s="13"/>
      <c r="G579" s="13"/>
      <c r="H579" s="13"/>
      <c r="I579" s="13"/>
      <c r="J579" s="280"/>
    </row>
    <row r="580" spans="1:10" x14ac:dyDescent="0.2">
      <c r="A580" s="147"/>
      <c r="B580" s="13"/>
      <c r="C580" s="13"/>
      <c r="E580" s="13"/>
      <c r="F580" s="13"/>
      <c r="G580" s="13"/>
      <c r="H580" s="13"/>
      <c r="I580" s="13"/>
      <c r="J580" s="280"/>
    </row>
    <row r="581" spans="1:10" x14ac:dyDescent="0.2">
      <c r="A581" s="147"/>
      <c r="B581" s="13"/>
      <c r="C581" s="13"/>
      <c r="E581" s="13"/>
      <c r="F581" s="13"/>
      <c r="G581" s="13"/>
      <c r="H581" s="13"/>
      <c r="I581" s="13"/>
      <c r="J581" s="280"/>
    </row>
    <row r="582" spans="1:10" x14ac:dyDescent="0.2">
      <c r="A582" s="147"/>
      <c r="B582" s="13"/>
      <c r="C582" s="13"/>
      <c r="E582" s="13"/>
      <c r="F582" s="13"/>
      <c r="G582" s="13"/>
      <c r="H582" s="13"/>
      <c r="I582" s="13"/>
      <c r="J582" s="280"/>
    </row>
    <row r="583" spans="1:10" x14ac:dyDescent="0.2">
      <c r="A583" s="147"/>
      <c r="B583" s="13"/>
      <c r="C583" s="13"/>
      <c r="E583" s="13"/>
      <c r="F583" s="13"/>
      <c r="G583" s="13"/>
      <c r="H583" s="13"/>
      <c r="I583" s="13"/>
      <c r="J583" s="280"/>
    </row>
    <row r="584" spans="1:10" x14ac:dyDescent="0.2">
      <c r="A584" s="147"/>
      <c r="B584" s="13"/>
      <c r="C584" s="13"/>
      <c r="E584" s="13"/>
      <c r="F584" s="13"/>
      <c r="G584" s="13"/>
      <c r="H584" s="13"/>
      <c r="I584" s="13"/>
      <c r="J584" s="280"/>
    </row>
    <row r="585" spans="1:10" x14ac:dyDescent="0.2">
      <c r="A585" s="147"/>
      <c r="B585" s="13"/>
      <c r="C585" s="13"/>
      <c r="E585" s="13"/>
      <c r="F585" s="13"/>
      <c r="G585" s="13"/>
      <c r="H585" s="13"/>
      <c r="I585" s="13"/>
      <c r="J585" s="280"/>
    </row>
    <row r="586" spans="1:10" x14ac:dyDescent="0.2">
      <c r="A586" s="147"/>
      <c r="B586" s="13"/>
      <c r="C586" s="13"/>
      <c r="E586" s="13"/>
      <c r="F586" s="13"/>
      <c r="G586" s="13"/>
      <c r="H586" s="13"/>
      <c r="I586" s="13"/>
      <c r="J586" s="280"/>
    </row>
    <row r="587" spans="1:10" x14ac:dyDescent="0.2">
      <c r="A587" s="147"/>
      <c r="B587" s="13"/>
      <c r="C587" s="13"/>
      <c r="E587" s="13"/>
      <c r="F587" s="13"/>
      <c r="G587" s="13"/>
      <c r="H587" s="13"/>
      <c r="I587" s="13"/>
      <c r="J587" s="280"/>
    </row>
    <row r="588" spans="1:10" x14ac:dyDescent="0.2">
      <c r="A588" s="147"/>
      <c r="B588" s="13"/>
      <c r="C588" s="13"/>
      <c r="E588" s="13"/>
      <c r="F588" s="13"/>
      <c r="G588" s="13"/>
      <c r="H588" s="13"/>
      <c r="I588" s="13"/>
      <c r="J588" s="280"/>
    </row>
    <row r="589" spans="1:10" x14ac:dyDescent="0.2">
      <c r="A589" s="147"/>
      <c r="B589" s="13"/>
      <c r="C589" s="13"/>
      <c r="E589" s="13"/>
      <c r="F589" s="13"/>
      <c r="G589" s="13"/>
      <c r="H589" s="13"/>
      <c r="I589" s="13"/>
      <c r="J589" s="280"/>
    </row>
    <row r="590" spans="1:10" x14ac:dyDescent="0.2">
      <c r="A590" s="147"/>
      <c r="B590" s="13"/>
      <c r="C590" s="13"/>
      <c r="E590" s="13"/>
      <c r="F590" s="13"/>
      <c r="G590" s="13"/>
      <c r="H590" s="13"/>
      <c r="I590" s="13"/>
      <c r="J590" s="280"/>
    </row>
    <row r="591" spans="1:10" x14ac:dyDescent="0.2">
      <c r="A591" s="147"/>
      <c r="B591" s="13"/>
      <c r="C591" s="13"/>
      <c r="E591" s="13"/>
      <c r="F591" s="13"/>
      <c r="G591" s="13"/>
      <c r="H591" s="13"/>
      <c r="I591" s="13"/>
      <c r="J591" s="280"/>
    </row>
    <row r="592" spans="1:10" x14ac:dyDescent="0.2">
      <c r="A592" s="147"/>
      <c r="B592" s="13"/>
      <c r="C592" s="13"/>
      <c r="E592" s="13"/>
      <c r="F592" s="13"/>
      <c r="G592" s="13"/>
      <c r="H592" s="13"/>
      <c r="I592" s="13"/>
      <c r="J592" s="280"/>
    </row>
    <row r="593" spans="1:10" x14ac:dyDescent="0.2">
      <c r="A593" s="147"/>
      <c r="B593" s="13"/>
      <c r="C593" s="13"/>
      <c r="E593" s="13"/>
      <c r="F593" s="13"/>
      <c r="G593" s="13"/>
      <c r="H593" s="13"/>
      <c r="I593" s="13"/>
      <c r="J593" s="280"/>
    </row>
    <row r="594" spans="1:10" x14ac:dyDescent="0.2">
      <c r="A594" s="147"/>
      <c r="B594" s="13"/>
      <c r="C594" s="13"/>
      <c r="E594" s="13"/>
      <c r="F594" s="13"/>
      <c r="G594" s="13"/>
      <c r="H594" s="13"/>
      <c r="I594" s="13"/>
      <c r="J594" s="280"/>
    </row>
    <row r="595" spans="1:10" x14ac:dyDescent="0.2">
      <c r="A595" s="147"/>
      <c r="B595" s="13"/>
      <c r="C595" s="13"/>
      <c r="E595" s="13"/>
      <c r="F595" s="13"/>
      <c r="G595" s="13"/>
      <c r="H595" s="13"/>
      <c r="I595" s="13"/>
      <c r="J595" s="280"/>
    </row>
    <row r="596" spans="1:10" x14ac:dyDescent="0.2">
      <c r="A596" s="147"/>
      <c r="B596" s="13"/>
      <c r="C596" s="13"/>
      <c r="E596" s="13"/>
      <c r="F596" s="13"/>
      <c r="G596" s="13"/>
      <c r="H596" s="13"/>
      <c r="I596" s="13"/>
      <c r="J596" s="280"/>
    </row>
    <row r="597" spans="1:10" x14ac:dyDescent="0.2">
      <c r="A597" s="147"/>
      <c r="B597" s="13"/>
      <c r="C597" s="13"/>
      <c r="E597" s="13"/>
      <c r="F597" s="13"/>
      <c r="G597" s="13"/>
      <c r="H597" s="13"/>
      <c r="I597" s="13"/>
      <c r="J597" s="280"/>
    </row>
    <row r="598" spans="1:10" x14ac:dyDescent="0.2">
      <c r="A598" s="147"/>
      <c r="B598" s="13"/>
      <c r="C598" s="13"/>
      <c r="E598" s="13"/>
      <c r="F598" s="13"/>
      <c r="G598" s="13"/>
      <c r="H598" s="13"/>
      <c r="I598" s="13"/>
      <c r="J598" s="280"/>
    </row>
    <row r="599" spans="1:10" x14ac:dyDescent="0.2">
      <c r="A599" s="147"/>
      <c r="B599" s="13"/>
      <c r="C599" s="13"/>
      <c r="E599" s="13"/>
      <c r="F599" s="13"/>
      <c r="G599" s="13"/>
      <c r="H599" s="13"/>
      <c r="I599" s="13"/>
      <c r="J599" s="280"/>
    </row>
    <row r="600" spans="1:10" x14ac:dyDescent="0.2">
      <c r="A600" s="147"/>
      <c r="B600" s="13"/>
      <c r="C600" s="13"/>
      <c r="E600" s="13"/>
      <c r="F600" s="13"/>
      <c r="G600" s="13"/>
      <c r="H600" s="13"/>
      <c r="I600" s="13"/>
      <c r="J600" s="280"/>
    </row>
    <row r="601" spans="1:10" x14ac:dyDescent="0.2">
      <c r="A601" s="147"/>
      <c r="B601" s="13"/>
      <c r="C601" s="13"/>
      <c r="E601" s="13"/>
      <c r="F601" s="13"/>
      <c r="G601" s="13"/>
      <c r="H601" s="13"/>
      <c r="I601" s="13"/>
      <c r="J601" s="280"/>
    </row>
    <row r="602" spans="1:10" x14ac:dyDescent="0.2">
      <c r="A602" s="147"/>
      <c r="B602" s="13"/>
      <c r="C602" s="13"/>
      <c r="E602" s="13"/>
      <c r="F602" s="13"/>
      <c r="G602" s="13"/>
      <c r="H602" s="13"/>
      <c r="I602" s="13"/>
      <c r="J602" s="280"/>
    </row>
    <row r="603" spans="1:10" x14ac:dyDescent="0.2">
      <c r="A603" s="147"/>
      <c r="B603" s="13"/>
      <c r="C603" s="13"/>
      <c r="E603" s="13"/>
      <c r="F603" s="13"/>
      <c r="G603" s="13"/>
      <c r="H603" s="13"/>
      <c r="I603" s="13"/>
      <c r="J603" s="280"/>
    </row>
    <row r="604" spans="1:10" x14ac:dyDescent="0.2">
      <c r="A604" s="147"/>
      <c r="B604" s="13"/>
      <c r="C604" s="13"/>
      <c r="E604" s="13"/>
      <c r="F604" s="13"/>
      <c r="G604" s="13"/>
      <c r="H604" s="13"/>
      <c r="I604" s="13"/>
      <c r="J604" s="280"/>
    </row>
    <row r="605" spans="1:10" x14ac:dyDescent="0.2">
      <c r="A605" s="147"/>
      <c r="B605" s="13"/>
      <c r="C605" s="13"/>
      <c r="E605" s="13"/>
      <c r="F605" s="13"/>
      <c r="G605" s="13"/>
      <c r="H605" s="13"/>
      <c r="I605" s="13"/>
      <c r="J605" s="280"/>
    </row>
    <row r="606" spans="1:10" x14ac:dyDescent="0.2">
      <c r="A606" s="147"/>
      <c r="B606" s="13"/>
      <c r="C606" s="13"/>
      <c r="E606" s="13"/>
      <c r="F606" s="13"/>
      <c r="G606" s="13"/>
      <c r="H606" s="13"/>
      <c r="I606" s="13"/>
      <c r="J606" s="280"/>
    </row>
    <row r="607" spans="1:10" x14ac:dyDescent="0.2">
      <c r="A607" s="147"/>
      <c r="B607" s="13"/>
      <c r="C607" s="13"/>
      <c r="E607" s="13"/>
      <c r="F607" s="13"/>
      <c r="G607" s="13"/>
      <c r="H607" s="13"/>
      <c r="I607" s="13"/>
      <c r="J607" s="280"/>
    </row>
    <row r="608" spans="1:10" x14ac:dyDescent="0.2">
      <c r="A608" s="147"/>
      <c r="B608" s="13"/>
      <c r="C608" s="13"/>
      <c r="E608" s="13"/>
      <c r="F608" s="13"/>
      <c r="G608" s="13"/>
      <c r="H608" s="13"/>
      <c r="I608" s="13"/>
      <c r="J608" s="280"/>
    </row>
    <row r="609" spans="1:10" x14ac:dyDescent="0.2">
      <c r="A609" s="147"/>
      <c r="B609" s="13"/>
      <c r="C609" s="13"/>
      <c r="E609" s="13"/>
      <c r="F609" s="13"/>
      <c r="G609" s="13"/>
      <c r="H609" s="13"/>
      <c r="I609" s="13"/>
      <c r="J609" s="280"/>
    </row>
    <row r="610" spans="1:10" x14ac:dyDescent="0.2">
      <c r="A610" s="147"/>
      <c r="B610" s="13"/>
      <c r="C610" s="13"/>
      <c r="E610" s="13"/>
      <c r="F610" s="13"/>
      <c r="G610" s="13"/>
      <c r="H610" s="13"/>
      <c r="I610" s="13"/>
      <c r="J610" s="280"/>
    </row>
    <row r="611" spans="1:10" x14ac:dyDescent="0.2">
      <c r="A611" s="147"/>
      <c r="B611" s="13"/>
      <c r="C611" s="13"/>
      <c r="E611" s="13"/>
      <c r="F611" s="13"/>
      <c r="G611" s="13"/>
      <c r="H611" s="13"/>
      <c r="I611" s="13"/>
      <c r="J611" s="280"/>
    </row>
    <row r="612" spans="1:10" x14ac:dyDescent="0.2">
      <c r="A612" s="147"/>
      <c r="B612" s="13"/>
      <c r="C612" s="13"/>
      <c r="E612" s="13"/>
      <c r="F612" s="13"/>
      <c r="G612" s="13"/>
      <c r="H612" s="13"/>
      <c r="I612" s="13"/>
      <c r="J612" s="280"/>
    </row>
    <row r="613" spans="1:10" x14ac:dyDescent="0.2">
      <c r="A613" s="147"/>
      <c r="B613" s="13"/>
      <c r="C613" s="13"/>
      <c r="E613" s="13"/>
      <c r="F613" s="13"/>
      <c r="G613" s="13"/>
      <c r="H613" s="13"/>
      <c r="I613" s="13"/>
      <c r="J613" s="280"/>
    </row>
    <row r="614" spans="1:10" x14ac:dyDescent="0.2">
      <c r="A614" s="147"/>
      <c r="B614" s="13"/>
      <c r="C614" s="13"/>
      <c r="E614" s="13"/>
      <c r="F614" s="13"/>
      <c r="G614" s="13"/>
      <c r="H614" s="13"/>
      <c r="I614" s="13"/>
      <c r="J614" s="280"/>
    </row>
    <row r="615" spans="1:10" x14ac:dyDescent="0.2">
      <c r="A615" s="147"/>
      <c r="B615" s="13"/>
      <c r="C615" s="13"/>
      <c r="E615" s="13"/>
      <c r="F615" s="13"/>
      <c r="G615" s="13"/>
      <c r="H615" s="13"/>
      <c r="I615" s="13"/>
      <c r="J615" s="280"/>
    </row>
    <row r="616" spans="1:10" x14ac:dyDescent="0.2">
      <c r="A616" s="147"/>
      <c r="B616" s="13"/>
      <c r="C616" s="13"/>
      <c r="E616" s="13"/>
      <c r="F616" s="13"/>
      <c r="G616" s="13"/>
      <c r="H616" s="13"/>
      <c r="I616" s="13"/>
      <c r="J616" s="280"/>
    </row>
    <row r="617" spans="1:10" x14ac:dyDescent="0.2">
      <c r="A617" s="147"/>
      <c r="B617" s="13"/>
      <c r="C617" s="13"/>
      <c r="E617" s="13"/>
      <c r="F617" s="13"/>
      <c r="G617" s="13"/>
      <c r="H617" s="13"/>
      <c r="I617" s="13"/>
      <c r="J617" s="280"/>
    </row>
    <row r="618" spans="1:10" x14ac:dyDescent="0.2">
      <c r="A618" s="147"/>
      <c r="B618" s="13"/>
      <c r="C618" s="13"/>
      <c r="E618" s="13"/>
      <c r="F618" s="13"/>
      <c r="G618" s="13"/>
      <c r="H618" s="13"/>
      <c r="I618" s="13"/>
      <c r="J618" s="280"/>
    </row>
    <row r="619" spans="1:10" x14ac:dyDescent="0.2">
      <c r="A619" s="147"/>
      <c r="B619" s="13"/>
      <c r="C619" s="13"/>
      <c r="E619" s="13"/>
      <c r="F619" s="13"/>
      <c r="G619" s="13"/>
      <c r="H619" s="13"/>
      <c r="I619" s="13"/>
      <c r="J619" s="280"/>
    </row>
    <row r="620" spans="1:10" x14ac:dyDescent="0.2">
      <c r="A620" s="147"/>
      <c r="B620" s="13"/>
      <c r="C620" s="13"/>
      <c r="E620" s="13"/>
      <c r="F620" s="13"/>
      <c r="G620" s="13"/>
      <c r="H620" s="13"/>
      <c r="I620" s="13"/>
      <c r="J620" s="280"/>
    </row>
    <row r="621" spans="1:10" x14ac:dyDescent="0.2">
      <c r="A621" s="147"/>
      <c r="B621" s="13"/>
      <c r="C621" s="13"/>
      <c r="E621" s="13"/>
      <c r="F621" s="13"/>
      <c r="G621" s="13"/>
      <c r="H621" s="13"/>
      <c r="I621" s="13"/>
      <c r="J621" s="280"/>
    </row>
    <row r="622" spans="1:10" x14ac:dyDescent="0.2">
      <c r="A622" s="147"/>
      <c r="B622" s="13"/>
      <c r="C622" s="13"/>
      <c r="E622" s="13"/>
      <c r="F622" s="13"/>
      <c r="G622" s="13"/>
      <c r="H622" s="13"/>
      <c r="I622" s="13"/>
      <c r="J622" s="280"/>
    </row>
    <row r="623" spans="1:10" x14ac:dyDescent="0.2">
      <c r="A623" s="147"/>
      <c r="B623" s="13"/>
      <c r="C623" s="13"/>
      <c r="E623" s="13"/>
      <c r="F623" s="13"/>
      <c r="G623" s="13"/>
      <c r="H623" s="13"/>
      <c r="I623" s="13"/>
      <c r="J623" s="280"/>
    </row>
    <row r="624" spans="1:10" x14ac:dyDescent="0.2">
      <c r="A624" s="147"/>
      <c r="B624" s="13"/>
      <c r="C624" s="13"/>
      <c r="E624" s="13"/>
      <c r="F624" s="13"/>
      <c r="G624" s="13"/>
      <c r="H624" s="13"/>
      <c r="I624" s="13"/>
      <c r="J624" s="280"/>
    </row>
    <row r="625" spans="1:10" x14ac:dyDescent="0.2">
      <c r="A625" s="147"/>
      <c r="B625" s="13"/>
      <c r="C625" s="13"/>
      <c r="E625" s="13"/>
      <c r="F625" s="13"/>
      <c r="G625" s="13"/>
      <c r="H625" s="13"/>
      <c r="I625" s="13"/>
      <c r="J625" s="280"/>
    </row>
    <row r="626" spans="1:10" x14ac:dyDescent="0.2">
      <c r="A626" s="147"/>
      <c r="B626" s="13"/>
      <c r="C626" s="13"/>
      <c r="E626" s="13"/>
      <c r="F626" s="13"/>
      <c r="G626" s="13"/>
      <c r="H626" s="13"/>
      <c r="I626" s="13"/>
      <c r="J626" s="280"/>
    </row>
    <row r="627" spans="1:10" x14ac:dyDescent="0.2">
      <c r="A627" s="147"/>
      <c r="B627" s="13"/>
      <c r="C627" s="13"/>
      <c r="E627" s="13"/>
      <c r="F627" s="13"/>
      <c r="G627" s="13"/>
      <c r="H627" s="13"/>
      <c r="I627" s="13"/>
      <c r="J627" s="280"/>
    </row>
    <row r="628" spans="1:10" x14ac:dyDescent="0.2">
      <c r="A628" s="147"/>
      <c r="B628" s="13"/>
      <c r="C628" s="13"/>
      <c r="E628" s="13"/>
      <c r="F628" s="13"/>
      <c r="G628" s="13"/>
      <c r="H628" s="13"/>
      <c r="I628" s="13"/>
      <c r="J628" s="280"/>
    </row>
    <row r="629" spans="1:10" x14ac:dyDescent="0.2">
      <c r="A629" s="147"/>
      <c r="B629" s="13"/>
      <c r="C629" s="13"/>
      <c r="E629" s="13"/>
      <c r="F629" s="13"/>
      <c r="G629" s="13"/>
      <c r="H629" s="13"/>
      <c r="I629" s="13"/>
      <c r="J629" s="280"/>
    </row>
    <row r="630" spans="1:10" x14ac:dyDescent="0.2">
      <c r="A630" s="147"/>
      <c r="B630" s="13"/>
      <c r="C630" s="13"/>
      <c r="E630" s="13"/>
      <c r="F630" s="13"/>
      <c r="G630" s="13"/>
      <c r="H630" s="13"/>
      <c r="I630" s="13"/>
      <c r="J630" s="280"/>
    </row>
    <row r="631" spans="1:10" x14ac:dyDescent="0.2">
      <c r="A631" s="147"/>
      <c r="B631" s="13"/>
      <c r="C631" s="13"/>
      <c r="E631" s="13"/>
      <c r="F631" s="13"/>
      <c r="G631" s="13"/>
      <c r="H631" s="13"/>
      <c r="I631" s="13"/>
      <c r="J631" s="280"/>
    </row>
    <row r="632" spans="1:10" x14ac:dyDescent="0.2">
      <c r="A632" s="147"/>
      <c r="B632" s="13"/>
      <c r="C632" s="13"/>
      <c r="E632" s="13"/>
      <c r="F632" s="13"/>
      <c r="G632" s="13"/>
      <c r="H632" s="13"/>
      <c r="I632" s="13"/>
      <c r="J632" s="280"/>
    </row>
    <row r="633" spans="1:10" x14ac:dyDescent="0.2">
      <c r="A633" s="147"/>
      <c r="B633" s="13"/>
      <c r="C633" s="13"/>
      <c r="E633" s="13"/>
      <c r="F633" s="13"/>
      <c r="G633" s="13"/>
      <c r="H633" s="13"/>
      <c r="I633" s="13"/>
      <c r="J633" s="280"/>
    </row>
    <row r="634" spans="1:10" x14ac:dyDescent="0.2">
      <c r="A634" s="147"/>
      <c r="B634" s="13"/>
      <c r="C634" s="13"/>
      <c r="E634" s="13"/>
      <c r="F634" s="13"/>
      <c r="G634" s="13"/>
      <c r="H634" s="13"/>
      <c r="I634" s="13"/>
      <c r="J634" s="280"/>
    </row>
    <row r="635" spans="1:10" x14ac:dyDescent="0.2">
      <c r="A635" s="147"/>
      <c r="B635" s="13"/>
      <c r="C635" s="13"/>
      <c r="E635" s="13"/>
      <c r="F635" s="13"/>
      <c r="G635" s="13"/>
      <c r="H635" s="13"/>
      <c r="I635" s="13"/>
      <c r="J635" s="280"/>
    </row>
    <row r="636" spans="1:10" x14ac:dyDescent="0.2">
      <c r="A636" s="147"/>
      <c r="B636" s="13"/>
      <c r="C636" s="13"/>
      <c r="E636" s="13"/>
      <c r="F636" s="13"/>
      <c r="G636" s="13"/>
      <c r="H636" s="13"/>
      <c r="I636" s="13"/>
      <c r="J636" s="280"/>
    </row>
    <row r="637" spans="1:10" x14ac:dyDescent="0.2">
      <c r="A637" s="147"/>
      <c r="B637" s="13"/>
      <c r="C637" s="13"/>
      <c r="E637" s="13"/>
      <c r="F637" s="13"/>
      <c r="G637" s="13"/>
      <c r="H637" s="13"/>
      <c r="I637" s="13"/>
      <c r="J637" s="280"/>
    </row>
    <row r="638" spans="1:10" x14ac:dyDescent="0.2">
      <c r="A638" s="147"/>
      <c r="B638" s="13"/>
      <c r="C638" s="13"/>
      <c r="E638" s="13"/>
      <c r="F638" s="13"/>
      <c r="G638" s="13"/>
      <c r="H638" s="13"/>
      <c r="I638" s="13"/>
      <c r="J638" s="280"/>
    </row>
    <row r="639" spans="1:10" x14ac:dyDescent="0.2">
      <c r="A639" s="147"/>
      <c r="B639" s="13"/>
      <c r="C639" s="13"/>
      <c r="E639" s="13"/>
      <c r="F639" s="13"/>
      <c r="G639" s="13"/>
      <c r="H639" s="13"/>
      <c r="I639" s="13"/>
      <c r="J639" s="280"/>
    </row>
    <row r="640" spans="1:10" x14ac:dyDescent="0.2">
      <c r="A640" s="147"/>
      <c r="B640" s="13"/>
      <c r="C640" s="13"/>
      <c r="E640" s="13"/>
      <c r="F640" s="13"/>
      <c r="G640" s="13"/>
      <c r="H640" s="13"/>
      <c r="I640" s="13"/>
      <c r="J640" s="280"/>
    </row>
    <row r="641" spans="1:10" x14ac:dyDescent="0.2">
      <c r="A641" s="147"/>
      <c r="B641" s="13"/>
      <c r="C641" s="13"/>
      <c r="E641" s="13"/>
      <c r="F641" s="13"/>
      <c r="G641" s="13"/>
      <c r="H641" s="13"/>
      <c r="I641" s="13"/>
      <c r="J641" s="280"/>
    </row>
    <row r="642" spans="1:10" x14ac:dyDescent="0.2">
      <c r="A642" s="147"/>
      <c r="B642" s="13"/>
      <c r="C642" s="13"/>
      <c r="E642" s="13"/>
      <c r="F642" s="13"/>
      <c r="G642" s="13"/>
      <c r="H642" s="13"/>
      <c r="I642" s="13"/>
      <c r="J642" s="280"/>
    </row>
    <row r="643" spans="1:10" x14ac:dyDescent="0.2">
      <c r="A643" s="147"/>
      <c r="B643" s="13"/>
      <c r="C643" s="13"/>
      <c r="E643" s="13"/>
      <c r="F643" s="13"/>
      <c r="G643" s="13"/>
      <c r="H643" s="13"/>
      <c r="I643" s="13"/>
      <c r="J643" s="280"/>
    </row>
    <row r="644" spans="1:10" x14ac:dyDescent="0.2">
      <c r="A644" s="147"/>
      <c r="B644" s="13"/>
      <c r="C644" s="13"/>
      <c r="E644" s="13"/>
      <c r="F644" s="13"/>
      <c r="G644" s="13"/>
      <c r="H644" s="13"/>
      <c r="I644" s="13"/>
      <c r="J644" s="280"/>
    </row>
    <row r="645" spans="1:10" x14ac:dyDescent="0.2">
      <c r="A645" s="147"/>
      <c r="B645" s="13"/>
      <c r="C645" s="13"/>
      <c r="E645" s="13"/>
      <c r="F645" s="13"/>
      <c r="G645" s="13"/>
      <c r="H645" s="13"/>
      <c r="I645" s="13"/>
      <c r="J645" s="280"/>
    </row>
    <row r="646" spans="1:10" x14ac:dyDescent="0.2">
      <c r="A646" s="147"/>
      <c r="B646" s="13"/>
      <c r="C646" s="13"/>
      <c r="E646" s="13"/>
      <c r="F646" s="13"/>
      <c r="G646" s="13"/>
      <c r="H646" s="13"/>
      <c r="I646" s="13"/>
      <c r="J646" s="280"/>
    </row>
    <row r="647" spans="1:10" x14ac:dyDescent="0.2">
      <c r="A647" s="147"/>
      <c r="B647" s="13"/>
      <c r="C647" s="13"/>
      <c r="E647" s="13"/>
      <c r="F647" s="13"/>
      <c r="G647" s="13"/>
      <c r="H647" s="13"/>
      <c r="I647" s="13"/>
      <c r="J647" s="280"/>
    </row>
    <row r="648" spans="1:10" x14ac:dyDescent="0.2">
      <c r="A648" s="147"/>
      <c r="B648" s="13"/>
      <c r="C648" s="13"/>
      <c r="E648" s="13"/>
      <c r="F648" s="13"/>
      <c r="G648" s="13"/>
      <c r="H648" s="13"/>
      <c r="I648" s="13"/>
      <c r="J648" s="280"/>
    </row>
    <row r="649" spans="1:10" x14ac:dyDescent="0.2">
      <c r="A649" s="147"/>
      <c r="B649" s="13"/>
      <c r="C649" s="13"/>
      <c r="E649" s="13"/>
      <c r="F649" s="13"/>
      <c r="G649" s="13"/>
      <c r="H649" s="13"/>
      <c r="I649" s="13"/>
      <c r="J649" s="280"/>
    </row>
    <row r="650" spans="1:10" x14ac:dyDescent="0.2">
      <c r="A650" s="147"/>
      <c r="B650" s="13"/>
      <c r="C650" s="13"/>
      <c r="E650" s="13"/>
      <c r="F650" s="13"/>
      <c r="G650" s="13"/>
      <c r="H650" s="13"/>
      <c r="I650" s="13"/>
      <c r="J650" s="280"/>
    </row>
    <row r="651" spans="1:10" x14ac:dyDescent="0.2">
      <c r="A651" s="147"/>
      <c r="B651" s="13"/>
      <c r="C651" s="13"/>
      <c r="E651" s="13"/>
      <c r="F651" s="13"/>
      <c r="G651" s="13"/>
      <c r="H651" s="13"/>
      <c r="I651" s="13"/>
      <c r="J651" s="280"/>
    </row>
    <row r="652" spans="1:10" x14ac:dyDescent="0.2">
      <c r="A652" s="147"/>
      <c r="B652" s="13"/>
      <c r="C652" s="13"/>
      <c r="E652" s="13"/>
      <c r="F652" s="13"/>
      <c r="G652" s="13"/>
      <c r="H652" s="13"/>
      <c r="I652" s="13"/>
      <c r="J652" s="280"/>
    </row>
    <row r="653" spans="1:10" x14ac:dyDescent="0.2">
      <c r="A653" s="147"/>
      <c r="B653" s="13"/>
      <c r="C653" s="13"/>
      <c r="E653" s="13"/>
      <c r="F653" s="13"/>
      <c r="G653" s="13"/>
      <c r="H653" s="13"/>
      <c r="I653" s="13"/>
      <c r="J653" s="280"/>
    </row>
    <row r="654" spans="1:10" x14ac:dyDescent="0.2">
      <c r="A654" s="147"/>
      <c r="B654" s="13"/>
      <c r="C654" s="13"/>
      <c r="E654" s="13"/>
      <c r="F654" s="13"/>
      <c r="G654" s="13"/>
      <c r="H654" s="13"/>
      <c r="I654" s="13"/>
      <c r="J654" s="280"/>
    </row>
    <row r="655" spans="1:10" x14ac:dyDescent="0.2">
      <c r="A655" s="147"/>
      <c r="B655" s="13"/>
      <c r="C655" s="13"/>
      <c r="E655" s="13"/>
      <c r="F655" s="13"/>
      <c r="G655" s="13"/>
      <c r="H655" s="13"/>
      <c r="I655" s="13"/>
      <c r="J655" s="280"/>
    </row>
    <row r="656" spans="1:10" x14ac:dyDescent="0.2">
      <c r="A656" s="147"/>
      <c r="B656" s="13"/>
      <c r="C656" s="13"/>
      <c r="E656" s="13"/>
      <c r="F656" s="13"/>
      <c r="G656" s="13"/>
      <c r="H656" s="13"/>
      <c r="I656" s="13"/>
      <c r="J656" s="280"/>
    </row>
    <row r="657" spans="1:10" x14ac:dyDescent="0.2">
      <c r="A657" s="147"/>
      <c r="B657" s="13"/>
      <c r="C657" s="13"/>
      <c r="E657" s="13"/>
      <c r="F657" s="13"/>
      <c r="G657" s="13"/>
      <c r="H657" s="13"/>
      <c r="I657" s="13"/>
      <c r="J657" s="280"/>
    </row>
    <row r="658" spans="1:10" x14ac:dyDescent="0.2">
      <c r="A658" s="147"/>
      <c r="B658" s="13"/>
      <c r="C658" s="13"/>
      <c r="E658" s="13"/>
      <c r="F658" s="13"/>
      <c r="G658" s="13"/>
      <c r="H658" s="13"/>
      <c r="I658" s="13"/>
      <c r="J658" s="280"/>
    </row>
    <row r="659" spans="1:10" x14ac:dyDescent="0.2">
      <c r="A659" s="147"/>
      <c r="B659" s="13"/>
      <c r="C659" s="13"/>
      <c r="E659" s="13"/>
      <c r="F659" s="13"/>
      <c r="G659" s="13"/>
      <c r="H659" s="13"/>
      <c r="I659" s="13"/>
      <c r="J659" s="280"/>
    </row>
    <row r="660" spans="1:10" x14ac:dyDescent="0.2">
      <c r="A660" s="147"/>
      <c r="B660" s="13"/>
      <c r="C660" s="13"/>
      <c r="E660" s="13"/>
      <c r="F660" s="13"/>
      <c r="G660" s="13"/>
      <c r="H660" s="13"/>
      <c r="I660" s="13"/>
      <c r="J660" s="280"/>
    </row>
    <row r="661" spans="1:10" x14ac:dyDescent="0.2">
      <c r="A661" s="147"/>
      <c r="B661" s="13"/>
      <c r="C661" s="13"/>
      <c r="E661" s="13"/>
      <c r="F661" s="13"/>
      <c r="G661" s="13"/>
      <c r="H661" s="13"/>
      <c r="I661" s="13"/>
      <c r="J661" s="280"/>
    </row>
    <row r="662" spans="1:10" x14ac:dyDescent="0.2">
      <c r="A662" s="147"/>
      <c r="B662" s="13"/>
      <c r="C662" s="13"/>
      <c r="E662" s="13"/>
      <c r="F662" s="13"/>
      <c r="G662" s="13"/>
      <c r="H662" s="13"/>
      <c r="I662" s="13"/>
      <c r="J662" s="280"/>
    </row>
    <row r="663" spans="1:10" x14ac:dyDescent="0.2">
      <c r="A663" s="147"/>
      <c r="B663" s="13"/>
      <c r="C663" s="13"/>
      <c r="E663" s="13"/>
      <c r="F663" s="13"/>
      <c r="G663" s="13"/>
      <c r="H663" s="13"/>
      <c r="I663" s="13"/>
      <c r="J663" s="280"/>
    </row>
    <row r="664" spans="1:10" x14ac:dyDescent="0.2">
      <c r="A664" s="147"/>
      <c r="B664" s="13"/>
      <c r="C664" s="13"/>
      <c r="E664" s="13"/>
      <c r="F664" s="13"/>
      <c r="G664" s="13"/>
      <c r="H664" s="13"/>
      <c r="I664" s="13"/>
      <c r="J664" s="280"/>
    </row>
    <row r="665" spans="1:10" x14ac:dyDescent="0.2">
      <c r="A665" s="147"/>
      <c r="B665" s="13"/>
      <c r="C665" s="13"/>
      <c r="E665" s="13"/>
      <c r="F665" s="13"/>
      <c r="G665" s="13"/>
      <c r="H665" s="13"/>
      <c r="I665" s="13"/>
      <c r="J665" s="280"/>
    </row>
    <row r="666" spans="1:10" x14ac:dyDescent="0.2">
      <c r="A666" s="147"/>
      <c r="B666" s="13"/>
      <c r="C666" s="13"/>
      <c r="E666" s="13"/>
      <c r="F666" s="13"/>
      <c r="G666" s="13"/>
      <c r="H666" s="13"/>
      <c r="I666" s="13"/>
      <c r="J666" s="280"/>
    </row>
    <row r="667" spans="1:10" x14ac:dyDescent="0.2">
      <c r="A667" s="147"/>
      <c r="B667" s="13"/>
      <c r="C667" s="13"/>
      <c r="E667" s="13"/>
      <c r="F667" s="13"/>
      <c r="G667" s="13"/>
      <c r="H667" s="13"/>
      <c r="I667" s="13"/>
      <c r="J667" s="280"/>
    </row>
    <row r="668" spans="1:10" x14ac:dyDescent="0.2">
      <c r="A668" s="147"/>
      <c r="B668" s="13"/>
      <c r="C668" s="13"/>
      <c r="E668" s="13"/>
      <c r="F668" s="13"/>
      <c r="G668" s="13"/>
      <c r="H668" s="13"/>
      <c r="I668" s="13"/>
      <c r="J668" s="280"/>
    </row>
    <row r="669" spans="1:10" x14ac:dyDescent="0.2">
      <c r="A669" s="147"/>
      <c r="B669" s="13"/>
      <c r="C669" s="13"/>
      <c r="E669" s="13"/>
      <c r="F669" s="13"/>
      <c r="G669" s="13"/>
      <c r="H669" s="13"/>
      <c r="I669" s="13"/>
      <c r="J669" s="280"/>
    </row>
    <row r="670" spans="1:10" x14ac:dyDescent="0.2">
      <c r="A670" s="147"/>
      <c r="B670" s="13"/>
      <c r="C670" s="13"/>
      <c r="E670" s="13"/>
      <c r="F670" s="13"/>
      <c r="G670" s="13"/>
      <c r="H670" s="13"/>
      <c r="I670" s="13"/>
      <c r="J670" s="280"/>
    </row>
    <row r="671" spans="1:10" x14ac:dyDescent="0.2">
      <c r="A671" s="147"/>
      <c r="B671" s="13"/>
      <c r="C671" s="13"/>
      <c r="E671" s="13"/>
      <c r="F671" s="13"/>
      <c r="G671" s="13"/>
      <c r="H671" s="13"/>
      <c r="I671" s="13"/>
      <c r="J671" s="280"/>
    </row>
    <row r="672" spans="1:10" x14ac:dyDescent="0.2">
      <c r="A672" s="147"/>
      <c r="B672" s="13"/>
      <c r="C672" s="13"/>
      <c r="E672" s="13"/>
      <c r="F672" s="13"/>
      <c r="G672" s="13"/>
      <c r="H672" s="13"/>
      <c r="I672" s="13"/>
      <c r="J672" s="280"/>
    </row>
    <row r="673" spans="1:10" x14ac:dyDescent="0.2">
      <c r="A673" s="147"/>
      <c r="B673" s="13"/>
      <c r="C673" s="13"/>
      <c r="E673" s="13"/>
      <c r="F673" s="13"/>
      <c r="G673" s="13"/>
      <c r="H673" s="13"/>
      <c r="I673" s="13"/>
      <c r="J673" s="280"/>
    </row>
    <row r="674" spans="1:10" x14ac:dyDescent="0.2">
      <c r="A674" s="147"/>
      <c r="B674" s="13"/>
      <c r="C674" s="13"/>
      <c r="E674" s="13"/>
      <c r="F674" s="13"/>
      <c r="G674" s="13"/>
      <c r="H674" s="13"/>
      <c r="I674" s="13"/>
      <c r="J674" s="280"/>
    </row>
    <row r="675" spans="1:10" x14ac:dyDescent="0.2">
      <c r="A675" s="147"/>
      <c r="B675" s="13"/>
      <c r="C675" s="13"/>
      <c r="E675" s="13"/>
      <c r="F675" s="13"/>
      <c r="G675" s="13"/>
      <c r="H675" s="13"/>
      <c r="I675" s="13"/>
      <c r="J675" s="280"/>
    </row>
    <row r="676" spans="1:10" x14ac:dyDescent="0.2">
      <c r="A676" s="147"/>
      <c r="B676" s="13"/>
      <c r="C676" s="13"/>
      <c r="E676" s="13"/>
      <c r="F676" s="13"/>
      <c r="G676" s="13"/>
      <c r="H676" s="13"/>
      <c r="I676" s="13"/>
      <c r="J676" s="280"/>
    </row>
    <row r="677" spans="1:10" x14ac:dyDescent="0.2">
      <c r="A677" s="147"/>
      <c r="B677" s="13"/>
      <c r="C677" s="13"/>
      <c r="E677" s="13"/>
      <c r="F677" s="13"/>
      <c r="G677" s="13"/>
      <c r="H677" s="13"/>
      <c r="I677" s="13"/>
      <c r="J677" s="280"/>
    </row>
    <row r="678" spans="1:10" x14ac:dyDescent="0.2">
      <c r="A678" s="147"/>
      <c r="B678" s="13"/>
      <c r="C678" s="13"/>
      <c r="E678" s="13"/>
      <c r="F678" s="13"/>
      <c r="G678" s="13"/>
      <c r="H678" s="13"/>
      <c r="I678" s="13"/>
      <c r="J678" s="280"/>
    </row>
    <row r="679" spans="1:10" x14ac:dyDescent="0.2">
      <c r="A679" s="147"/>
      <c r="B679" s="13"/>
      <c r="C679" s="13"/>
      <c r="E679" s="13"/>
      <c r="F679" s="13"/>
      <c r="G679" s="13"/>
      <c r="H679" s="13"/>
      <c r="I679" s="13"/>
      <c r="J679" s="280"/>
    </row>
    <row r="680" spans="1:10" x14ac:dyDescent="0.2">
      <c r="A680" s="147"/>
      <c r="B680" s="13"/>
      <c r="C680" s="13"/>
      <c r="E680" s="13"/>
      <c r="F680" s="13"/>
      <c r="G680" s="13"/>
      <c r="H680" s="13"/>
      <c r="I680" s="13"/>
      <c r="J680" s="280"/>
    </row>
    <row r="681" spans="1:10" x14ac:dyDescent="0.2">
      <c r="A681" s="147"/>
      <c r="B681" s="13"/>
      <c r="C681" s="13"/>
      <c r="E681" s="13"/>
      <c r="F681" s="13"/>
      <c r="G681" s="13"/>
      <c r="H681" s="13"/>
      <c r="I681" s="13"/>
      <c r="J681" s="280"/>
    </row>
    <row r="682" spans="1:10" x14ac:dyDescent="0.2">
      <c r="A682" s="147"/>
      <c r="B682" s="13"/>
      <c r="C682" s="13"/>
      <c r="E682" s="13"/>
      <c r="F682" s="13"/>
      <c r="G682" s="13"/>
      <c r="H682" s="13"/>
      <c r="I682" s="13"/>
      <c r="J682" s="280"/>
    </row>
    <row r="683" spans="1:10" x14ac:dyDescent="0.2">
      <c r="A683" s="147"/>
      <c r="B683" s="13"/>
      <c r="C683" s="13"/>
      <c r="E683" s="13"/>
      <c r="F683" s="13"/>
      <c r="G683" s="13"/>
      <c r="H683" s="13"/>
      <c r="I683" s="13"/>
      <c r="J683" s="280"/>
    </row>
    <row r="684" spans="1:10" x14ac:dyDescent="0.2">
      <c r="A684" s="147"/>
      <c r="B684" s="13"/>
      <c r="C684" s="13"/>
      <c r="E684" s="13"/>
      <c r="F684" s="13"/>
      <c r="G684" s="13"/>
      <c r="H684" s="13"/>
      <c r="I684" s="13"/>
      <c r="J684" s="280"/>
    </row>
    <row r="685" spans="1:10" x14ac:dyDescent="0.2">
      <c r="A685" s="147"/>
      <c r="B685" s="13"/>
      <c r="C685" s="13"/>
      <c r="E685" s="13"/>
      <c r="F685" s="13"/>
      <c r="G685" s="13"/>
      <c r="H685" s="13"/>
      <c r="I685" s="13"/>
      <c r="J685" s="280"/>
    </row>
    <row r="686" spans="1:10" x14ac:dyDescent="0.2">
      <c r="A686" s="147"/>
      <c r="B686" s="13"/>
      <c r="C686" s="13"/>
      <c r="E686" s="13"/>
      <c r="F686" s="13"/>
      <c r="G686" s="13"/>
      <c r="H686" s="13"/>
      <c r="I686" s="13"/>
      <c r="J686" s="280"/>
    </row>
    <row r="687" spans="1:10" x14ac:dyDescent="0.2">
      <c r="A687" s="147"/>
      <c r="B687" s="13"/>
      <c r="C687" s="13"/>
      <c r="E687" s="13"/>
      <c r="F687" s="13"/>
      <c r="G687" s="13"/>
      <c r="H687" s="13"/>
      <c r="I687" s="13"/>
      <c r="J687" s="280"/>
    </row>
    <row r="688" spans="1:10" x14ac:dyDescent="0.2">
      <c r="A688" s="147"/>
      <c r="B688" s="13"/>
      <c r="C688" s="13"/>
      <c r="E688" s="13"/>
      <c r="F688" s="13"/>
      <c r="G688" s="13"/>
      <c r="H688" s="13"/>
      <c r="I688" s="13"/>
      <c r="J688" s="280"/>
    </row>
    <row r="689" spans="1:10" x14ac:dyDescent="0.2">
      <c r="A689" s="147"/>
      <c r="B689" s="13"/>
      <c r="C689" s="13"/>
      <c r="E689" s="13"/>
      <c r="F689" s="13"/>
      <c r="G689" s="13"/>
      <c r="H689" s="13"/>
      <c r="I689" s="13"/>
      <c r="J689" s="280"/>
    </row>
    <row r="690" spans="1:10" x14ac:dyDescent="0.2">
      <c r="A690" s="147"/>
      <c r="B690" s="13"/>
      <c r="C690" s="13"/>
      <c r="E690" s="13"/>
      <c r="F690" s="13"/>
      <c r="G690" s="13"/>
      <c r="H690" s="13"/>
      <c r="I690" s="13"/>
      <c r="J690" s="280"/>
    </row>
    <row r="691" spans="1:10" x14ac:dyDescent="0.2">
      <c r="A691" s="147"/>
      <c r="B691" s="13"/>
      <c r="C691" s="13"/>
      <c r="E691" s="13"/>
      <c r="F691" s="13"/>
      <c r="G691" s="13"/>
      <c r="H691" s="13"/>
      <c r="I691" s="13"/>
      <c r="J691" s="280"/>
    </row>
    <row r="692" spans="1:10" x14ac:dyDescent="0.2">
      <c r="A692" s="147"/>
      <c r="B692" s="13"/>
      <c r="C692" s="13"/>
      <c r="E692" s="13"/>
      <c r="F692" s="13"/>
      <c r="G692" s="13"/>
      <c r="H692" s="13"/>
      <c r="I692" s="13"/>
      <c r="J692" s="280"/>
    </row>
    <row r="693" spans="1:10" x14ac:dyDescent="0.2">
      <c r="A693" s="147"/>
      <c r="B693" s="13"/>
      <c r="C693" s="13"/>
      <c r="E693" s="13"/>
      <c r="F693" s="13"/>
      <c r="G693" s="13"/>
      <c r="H693" s="13"/>
      <c r="I693" s="13"/>
      <c r="J693" s="280"/>
    </row>
    <row r="694" spans="1:10" x14ac:dyDescent="0.2">
      <c r="A694" s="147"/>
      <c r="B694" s="13"/>
      <c r="C694" s="13"/>
      <c r="E694" s="13"/>
      <c r="F694" s="13"/>
      <c r="G694" s="13"/>
      <c r="H694" s="13"/>
      <c r="I694" s="13"/>
      <c r="J694" s="280"/>
    </row>
    <row r="695" spans="1:10" x14ac:dyDescent="0.2">
      <c r="A695" s="147"/>
      <c r="B695" s="13"/>
      <c r="C695" s="13"/>
      <c r="E695" s="13"/>
      <c r="F695" s="13"/>
      <c r="G695" s="13"/>
      <c r="H695" s="13"/>
      <c r="I695" s="13"/>
      <c r="J695" s="280"/>
    </row>
    <row r="696" spans="1:10" x14ac:dyDescent="0.2">
      <c r="A696" s="147"/>
      <c r="B696" s="13"/>
      <c r="C696" s="13"/>
      <c r="E696" s="13"/>
      <c r="F696" s="13"/>
      <c r="G696" s="13"/>
      <c r="H696" s="13"/>
      <c r="I696" s="13"/>
      <c r="J696" s="280"/>
    </row>
    <row r="697" spans="1:10" x14ac:dyDescent="0.2">
      <c r="A697" s="147"/>
      <c r="B697" s="13"/>
      <c r="C697" s="13"/>
      <c r="E697" s="13"/>
      <c r="F697" s="13"/>
      <c r="G697" s="13"/>
      <c r="H697" s="13"/>
      <c r="I697" s="13"/>
      <c r="J697" s="280"/>
    </row>
    <row r="698" spans="1:10" x14ac:dyDescent="0.2">
      <c r="A698" s="147"/>
      <c r="B698" s="13"/>
      <c r="C698" s="13"/>
      <c r="E698" s="13"/>
      <c r="F698" s="13"/>
      <c r="G698" s="13"/>
      <c r="H698" s="13"/>
      <c r="I698" s="13"/>
      <c r="J698" s="280"/>
    </row>
    <row r="699" spans="1:10" x14ac:dyDescent="0.2">
      <c r="A699" s="147"/>
      <c r="B699" s="13"/>
      <c r="C699" s="13"/>
      <c r="E699" s="13"/>
      <c r="F699" s="13"/>
      <c r="G699" s="13"/>
      <c r="H699" s="13"/>
      <c r="I699" s="13"/>
      <c r="J699" s="280"/>
    </row>
    <row r="700" spans="1:10" x14ac:dyDescent="0.2">
      <c r="A700" s="147"/>
      <c r="B700" s="13"/>
      <c r="C700" s="13"/>
      <c r="E700" s="13"/>
      <c r="F700" s="13"/>
      <c r="G700" s="13"/>
      <c r="H700" s="13"/>
      <c r="I700" s="13"/>
      <c r="J700" s="280"/>
    </row>
    <row r="701" spans="1:10" x14ac:dyDescent="0.2">
      <c r="A701" s="147"/>
      <c r="B701" s="13"/>
      <c r="C701" s="13"/>
      <c r="E701" s="13"/>
      <c r="F701" s="13"/>
      <c r="G701" s="13"/>
      <c r="H701" s="13"/>
      <c r="I701" s="13"/>
      <c r="J701" s="280"/>
    </row>
    <row r="702" spans="1:10" x14ac:dyDescent="0.2">
      <c r="A702" s="147"/>
      <c r="B702" s="13"/>
      <c r="C702" s="13"/>
      <c r="E702" s="13"/>
      <c r="F702" s="13"/>
      <c r="G702" s="13"/>
      <c r="H702" s="13"/>
      <c r="I702" s="13"/>
      <c r="J702" s="280"/>
    </row>
    <row r="703" spans="1:10" x14ac:dyDescent="0.2">
      <c r="A703" s="147"/>
      <c r="B703" s="13"/>
      <c r="C703" s="13"/>
      <c r="E703" s="13"/>
      <c r="F703" s="13"/>
      <c r="G703" s="13"/>
      <c r="H703" s="13"/>
      <c r="I703" s="13"/>
      <c r="J703" s="280"/>
    </row>
    <row r="704" spans="1:10" x14ac:dyDescent="0.2">
      <c r="A704" s="147"/>
      <c r="B704" s="13"/>
      <c r="C704" s="13"/>
      <c r="E704" s="13"/>
      <c r="F704" s="13"/>
      <c r="G704" s="13"/>
      <c r="H704" s="13"/>
      <c r="I704" s="13"/>
      <c r="J704" s="280"/>
    </row>
    <row r="705" spans="1:10" x14ac:dyDescent="0.2">
      <c r="A705" s="147"/>
      <c r="B705" s="13"/>
      <c r="C705" s="13"/>
      <c r="E705" s="13"/>
      <c r="F705" s="13"/>
      <c r="G705" s="13"/>
      <c r="H705" s="13"/>
      <c r="I705" s="13"/>
      <c r="J705" s="280"/>
    </row>
    <row r="706" spans="1:10" x14ac:dyDescent="0.2">
      <c r="A706" s="147"/>
      <c r="B706" s="13"/>
      <c r="C706" s="13"/>
      <c r="E706" s="13"/>
      <c r="F706" s="13"/>
      <c r="G706" s="13"/>
      <c r="H706" s="13"/>
      <c r="I706" s="13"/>
      <c r="J706" s="280"/>
    </row>
    <row r="707" spans="1:10" x14ac:dyDescent="0.2">
      <c r="A707" s="147"/>
      <c r="B707" s="13"/>
      <c r="C707" s="13"/>
      <c r="E707" s="13"/>
      <c r="F707" s="13"/>
      <c r="G707" s="13"/>
      <c r="H707" s="13"/>
      <c r="I707" s="13"/>
      <c r="J707" s="280"/>
    </row>
    <row r="708" spans="1:10" x14ac:dyDescent="0.2">
      <c r="A708" s="147"/>
      <c r="B708" s="13"/>
      <c r="C708" s="13"/>
      <c r="E708" s="13"/>
      <c r="F708" s="13"/>
      <c r="G708" s="13"/>
      <c r="H708" s="13"/>
      <c r="I708" s="13"/>
      <c r="J708" s="280"/>
    </row>
    <row r="709" spans="1:10" x14ac:dyDescent="0.2">
      <c r="A709" s="147"/>
      <c r="B709" s="13"/>
      <c r="C709" s="13"/>
      <c r="E709" s="13"/>
      <c r="F709" s="13"/>
      <c r="G709" s="13"/>
      <c r="H709" s="13"/>
      <c r="I709" s="13"/>
      <c r="J709" s="280"/>
    </row>
    <row r="710" spans="1:10" x14ac:dyDescent="0.2">
      <c r="A710" s="147"/>
      <c r="B710" s="13"/>
      <c r="C710" s="13"/>
      <c r="E710" s="13"/>
      <c r="F710" s="13"/>
      <c r="G710" s="13"/>
      <c r="H710" s="13"/>
      <c r="I710" s="13"/>
      <c r="J710" s="280"/>
    </row>
    <row r="711" spans="1:10" x14ac:dyDescent="0.2">
      <c r="A711" s="147"/>
      <c r="B711" s="13"/>
      <c r="C711" s="13"/>
      <c r="E711" s="13"/>
      <c r="F711" s="13"/>
      <c r="G711" s="13"/>
      <c r="H711" s="13"/>
      <c r="I711" s="13"/>
      <c r="J711" s="280"/>
    </row>
    <row r="712" spans="1:10" x14ac:dyDescent="0.2">
      <c r="A712" s="147"/>
      <c r="B712" s="13"/>
      <c r="C712" s="13"/>
      <c r="E712" s="13"/>
      <c r="F712" s="13"/>
      <c r="G712" s="13"/>
      <c r="H712" s="13"/>
      <c r="I712" s="13"/>
      <c r="J712" s="280"/>
    </row>
    <row r="713" spans="1:10" x14ac:dyDescent="0.2">
      <c r="A713" s="147"/>
      <c r="B713" s="13"/>
      <c r="C713" s="13"/>
      <c r="E713" s="13"/>
      <c r="F713" s="13"/>
      <c r="G713" s="13"/>
      <c r="H713" s="13"/>
      <c r="I713" s="13"/>
      <c r="J713" s="280"/>
    </row>
    <row r="714" spans="1:10" x14ac:dyDescent="0.2">
      <c r="A714" s="147"/>
      <c r="B714" s="13"/>
      <c r="C714" s="13"/>
      <c r="E714" s="13"/>
      <c r="F714" s="13"/>
      <c r="G714" s="13"/>
      <c r="H714" s="13"/>
      <c r="I714" s="13"/>
      <c r="J714" s="280"/>
    </row>
    <row r="715" spans="1:10" x14ac:dyDescent="0.2">
      <c r="A715" s="147"/>
      <c r="B715" s="13"/>
      <c r="C715" s="13"/>
      <c r="E715" s="13"/>
      <c r="F715" s="13"/>
      <c r="G715" s="13"/>
      <c r="H715" s="13"/>
      <c r="I715" s="13"/>
      <c r="J715" s="280"/>
    </row>
    <row r="716" spans="1:10" x14ac:dyDescent="0.2">
      <c r="A716" s="147"/>
      <c r="B716" s="13"/>
      <c r="C716" s="13"/>
      <c r="E716" s="13"/>
      <c r="F716" s="13"/>
      <c r="G716" s="13"/>
      <c r="H716" s="13"/>
      <c r="I716" s="13"/>
      <c r="J716" s="280"/>
    </row>
    <row r="717" spans="1:10" x14ac:dyDescent="0.2">
      <c r="A717" s="147"/>
      <c r="B717" s="13"/>
      <c r="C717" s="13"/>
      <c r="E717" s="13"/>
      <c r="F717" s="13"/>
      <c r="G717" s="13"/>
      <c r="H717" s="13"/>
      <c r="I717" s="13"/>
      <c r="J717" s="280"/>
    </row>
    <row r="718" spans="1:10" x14ac:dyDescent="0.2">
      <c r="A718" s="147"/>
      <c r="B718" s="13"/>
      <c r="C718" s="13"/>
      <c r="E718" s="13"/>
      <c r="F718" s="13"/>
      <c r="G718" s="13"/>
      <c r="H718" s="13"/>
      <c r="I718" s="13"/>
      <c r="J718" s="280"/>
    </row>
    <row r="719" spans="1:10" x14ac:dyDescent="0.2">
      <c r="A719" s="147"/>
      <c r="B719" s="13"/>
      <c r="C719" s="13"/>
      <c r="E719" s="13"/>
      <c r="F719" s="13"/>
      <c r="G719" s="13"/>
      <c r="H719" s="13"/>
      <c r="I719" s="13"/>
      <c r="J719" s="280"/>
    </row>
    <row r="720" spans="1:10" x14ac:dyDescent="0.2">
      <c r="A720" s="147"/>
      <c r="B720" s="13"/>
      <c r="C720" s="13"/>
      <c r="E720" s="13"/>
      <c r="F720" s="13"/>
      <c r="G720" s="13"/>
      <c r="H720" s="13"/>
      <c r="I720" s="13"/>
      <c r="J720" s="280"/>
    </row>
    <row r="721" spans="1:10" x14ac:dyDescent="0.2">
      <c r="A721" s="147"/>
      <c r="B721" s="13"/>
      <c r="C721" s="13"/>
      <c r="E721" s="13"/>
      <c r="F721" s="13"/>
      <c r="G721" s="13"/>
      <c r="H721" s="13"/>
      <c r="I721" s="13"/>
      <c r="J721" s="280"/>
    </row>
    <row r="722" spans="1:10" x14ac:dyDescent="0.2">
      <c r="A722" s="147"/>
      <c r="B722" s="13"/>
      <c r="C722" s="13"/>
      <c r="E722" s="13"/>
      <c r="F722" s="13"/>
      <c r="G722" s="13"/>
      <c r="H722" s="13"/>
      <c r="I722" s="13"/>
      <c r="J722" s="280"/>
    </row>
    <row r="723" spans="1:10" x14ac:dyDescent="0.2">
      <c r="A723" s="147"/>
      <c r="B723" s="13"/>
      <c r="C723" s="13"/>
      <c r="E723" s="13"/>
      <c r="F723" s="13"/>
      <c r="G723" s="13"/>
      <c r="H723" s="13"/>
      <c r="I723" s="13"/>
      <c r="J723" s="280"/>
    </row>
    <row r="724" spans="1:10" x14ac:dyDescent="0.2">
      <c r="A724" s="147"/>
      <c r="B724" s="13"/>
      <c r="C724" s="13"/>
      <c r="E724" s="13"/>
      <c r="F724" s="13"/>
      <c r="G724" s="13"/>
      <c r="H724" s="13"/>
      <c r="I724" s="13"/>
      <c r="J724" s="280"/>
    </row>
    <row r="725" spans="1:10" x14ac:dyDescent="0.2">
      <c r="A725" s="147"/>
      <c r="B725" s="13"/>
      <c r="C725" s="13"/>
      <c r="E725" s="13"/>
      <c r="F725" s="13"/>
      <c r="G725" s="13"/>
      <c r="H725" s="13"/>
      <c r="I725" s="13"/>
      <c r="J725" s="280"/>
    </row>
    <row r="726" spans="1:10" x14ac:dyDescent="0.2">
      <c r="A726" s="147"/>
      <c r="B726" s="13"/>
      <c r="C726" s="13"/>
      <c r="E726" s="13"/>
      <c r="F726" s="13"/>
      <c r="G726" s="13"/>
      <c r="H726" s="13"/>
      <c r="I726" s="13"/>
      <c r="J726" s="280"/>
    </row>
    <row r="727" spans="1:10" x14ac:dyDescent="0.2">
      <c r="A727" s="147"/>
      <c r="B727" s="13"/>
      <c r="C727" s="13"/>
      <c r="E727" s="13"/>
      <c r="F727" s="13"/>
      <c r="G727" s="13"/>
      <c r="H727" s="13"/>
      <c r="I727" s="13"/>
      <c r="J727" s="280"/>
    </row>
    <row r="728" spans="1:10" x14ac:dyDescent="0.2">
      <c r="A728" s="147"/>
      <c r="B728" s="13"/>
      <c r="C728" s="13"/>
      <c r="E728" s="13"/>
      <c r="F728" s="13"/>
      <c r="G728" s="13"/>
      <c r="H728" s="13"/>
      <c r="I728" s="13"/>
      <c r="J728" s="280"/>
    </row>
    <row r="729" spans="1:10" x14ac:dyDescent="0.2">
      <c r="A729" s="147"/>
      <c r="B729" s="13"/>
      <c r="C729" s="13"/>
      <c r="E729" s="13"/>
      <c r="F729" s="13"/>
      <c r="G729" s="13"/>
      <c r="H729" s="13"/>
      <c r="I729" s="13"/>
      <c r="J729" s="280"/>
    </row>
    <row r="730" spans="1:10" x14ac:dyDescent="0.2">
      <c r="A730" s="147"/>
      <c r="B730" s="13"/>
      <c r="C730" s="13"/>
      <c r="E730" s="13"/>
      <c r="F730" s="13"/>
      <c r="G730" s="13"/>
      <c r="H730" s="13"/>
      <c r="I730" s="13"/>
      <c r="J730" s="280"/>
    </row>
    <row r="731" spans="1:10" x14ac:dyDescent="0.2">
      <c r="A731" s="147"/>
      <c r="B731" s="13"/>
      <c r="C731" s="13"/>
      <c r="E731" s="13"/>
      <c r="F731" s="13"/>
      <c r="G731" s="13"/>
      <c r="H731" s="13"/>
      <c r="I731" s="13"/>
      <c r="J731" s="280"/>
    </row>
    <row r="732" spans="1:10" x14ac:dyDescent="0.2">
      <c r="A732" s="147"/>
      <c r="B732" s="13"/>
      <c r="C732" s="13"/>
      <c r="E732" s="13"/>
      <c r="F732" s="13"/>
      <c r="G732" s="13"/>
      <c r="H732" s="13"/>
      <c r="I732" s="13"/>
      <c r="J732" s="280"/>
    </row>
    <row r="733" spans="1:10" x14ac:dyDescent="0.2">
      <c r="A733" s="147"/>
      <c r="B733" s="13"/>
      <c r="C733" s="13"/>
      <c r="E733" s="13"/>
      <c r="F733" s="13"/>
      <c r="G733" s="13"/>
      <c r="H733" s="13"/>
      <c r="I733" s="13"/>
      <c r="J733" s="280"/>
    </row>
    <row r="734" spans="1:10" x14ac:dyDescent="0.2">
      <c r="A734" s="147"/>
      <c r="B734" s="13"/>
      <c r="C734" s="13"/>
      <c r="E734" s="13"/>
      <c r="F734" s="13"/>
      <c r="G734" s="13"/>
      <c r="H734" s="13"/>
      <c r="I734" s="13"/>
      <c r="J734" s="280"/>
    </row>
    <row r="735" spans="1:10" x14ac:dyDescent="0.2">
      <c r="A735" s="147"/>
      <c r="B735" s="13"/>
      <c r="C735" s="13"/>
      <c r="E735" s="13"/>
      <c r="F735" s="13"/>
      <c r="G735" s="13"/>
      <c r="H735" s="13"/>
      <c r="I735" s="13"/>
      <c r="J735" s="280"/>
    </row>
    <row r="736" spans="1:10" x14ac:dyDescent="0.2">
      <c r="A736" s="147"/>
      <c r="B736" s="13"/>
      <c r="C736" s="13"/>
      <c r="E736" s="13"/>
      <c r="F736" s="13"/>
      <c r="G736" s="13"/>
      <c r="H736" s="13"/>
      <c r="I736" s="13"/>
      <c r="J736" s="280"/>
    </row>
    <row r="737" spans="1:10" x14ac:dyDescent="0.2">
      <c r="A737" s="147"/>
      <c r="B737" s="13"/>
      <c r="C737" s="13"/>
      <c r="E737" s="13"/>
      <c r="F737" s="13"/>
      <c r="G737" s="13"/>
      <c r="H737" s="13"/>
      <c r="I737" s="13"/>
      <c r="J737" s="280"/>
    </row>
    <row r="738" spans="1:10" x14ac:dyDescent="0.2">
      <c r="A738" s="147"/>
      <c r="B738" s="13"/>
      <c r="C738" s="13"/>
      <c r="E738" s="13"/>
      <c r="F738" s="13"/>
      <c r="G738" s="13"/>
      <c r="H738" s="13"/>
      <c r="I738" s="13"/>
      <c r="J738" s="280"/>
    </row>
    <row r="739" spans="1:10" x14ac:dyDescent="0.2">
      <c r="A739" s="147"/>
      <c r="B739" s="13"/>
      <c r="C739" s="13"/>
      <c r="E739" s="13"/>
      <c r="F739" s="13"/>
      <c r="G739" s="13"/>
      <c r="H739" s="13"/>
      <c r="I739" s="13"/>
      <c r="J739" s="280"/>
    </row>
    <row r="740" spans="1:10" x14ac:dyDescent="0.2">
      <c r="A740" s="147"/>
      <c r="B740" s="13"/>
      <c r="C740" s="13"/>
      <c r="E740" s="13"/>
      <c r="F740" s="13"/>
      <c r="G740" s="13"/>
      <c r="H740" s="13"/>
      <c r="I740" s="13"/>
      <c r="J740" s="280"/>
    </row>
    <row r="741" spans="1:10" x14ac:dyDescent="0.2">
      <c r="A741" s="147"/>
      <c r="B741" s="13"/>
      <c r="C741" s="13"/>
      <c r="E741" s="13"/>
      <c r="F741" s="13"/>
      <c r="G741" s="13"/>
      <c r="H741" s="13"/>
      <c r="I741" s="13"/>
      <c r="J741" s="280"/>
    </row>
    <row r="742" spans="1:10" x14ac:dyDescent="0.2">
      <c r="A742" s="147"/>
      <c r="B742" s="13"/>
      <c r="C742" s="13"/>
      <c r="E742" s="13"/>
      <c r="F742" s="13"/>
      <c r="G742" s="13"/>
      <c r="H742" s="13"/>
      <c r="I742" s="13"/>
      <c r="J742" s="280"/>
    </row>
    <row r="743" spans="1:10" x14ac:dyDescent="0.2">
      <c r="A743" s="147"/>
      <c r="B743" s="13"/>
      <c r="C743" s="13"/>
      <c r="E743" s="13"/>
      <c r="F743" s="13"/>
      <c r="G743" s="13"/>
      <c r="H743" s="13"/>
      <c r="I743" s="13"/>
      <c r="J743" s="280"/>
    </row>
    <row r="744" spans="1:10" x14ac:dyDescent="0.2">
      <c r="A744" s="147"/>
      <c r="B744" s="13"/>
      <c r="C744" s="13"/>
      <c r="E744" s="13"/>
      <c r="F744" s="13"/>
      <c r="G744" s="13"/>
      <c r="H744" s="13"/>
      <c r="I744" s="13"/>
      <c r="J744" s="280"/>
    </row>
    <row r="745" spans="1:10" x14ac:dyDescent="0.2">
      <c r="A745" s="147"/>
      <c r="B745" s="13"/>
      <c r="C745" s="13"/>
      <c r="E745" s="13"/>
      <c r="F745" s="13"/>
      <c r="G745" s="13"/>
      <c r="H745" s="13"/>
      <c r="I745" s="13"/>
      <c r="J745" s="280"/>
    </row>
    <row r="746" spans="1:10" x14ac:dyDescent="0.2">
      <c r="A746" s="147"/>
      <c r="B746" s="13"/>
      <c r="C746" s="13"/>
      <c r="E746" s="13"/>
      <c r="F746" s="13"/>
      <c r="G746" s="13"/>
      <c r="H746" s="13"/>
      <c r="I746" s="13"/>
      <c r="J746" s="280"/>
    </row>
    <row r="747" spans="1:10" x14ac:dyDescent="0.2">
      <c r="A747" s="147"/>
      <c r="B747" s="13"/>
      <c r="C747" s="13"/>
      <c r="E747" s="13"/>
      <c r="F747" s="13"/>
      <c r="G747" s="13"/>
      <c r="H747" s="13"/>
      <c r="I747" s="13"/>
      <c r="J747" s="280"/>
    </row>
    <row r="748" spans="1:10" x14ac:dyDescent="0.2">
      <c r="A748" s="147"/>
      <c r="B748" s="13"/>
      <c r="C748" s="13"/>
      <c r="E748" s="13"/>
      <c r="F748" s="13"/>
      <c r="G748" s="13"/>
      <c r="H748" s="13"/>
      <c r="I748" s="13"/>
      <c r="J748" s="280"/>
    </row>
    <row r="749" spans="1:10" x14ac:dyDescent="0.2">
      <c r="A749" s="147"/>
      <c r="B749" s="13"/>
      <c r="C749" s="13"/>
      <c r="E749" s="13"/>
      <c r="F749" s="13"/>
      <c r="G749" s="13"/>
      <c r="H749" s="13"/>
      <c r="I749" s="13"/>
      <c r="J749" s="280"/>
    </row>
    <row r="750" spans="1:10" x14ac:dyDescent="0.2">
      <c r="A750" s="147"/>
      <c r="B750" s="13"/>
      <c r="C750" s="13"/>
      <c r="E750" s="13"/>
      <c r="F750" s="13"/>
      <c r="G750" s="13"/>
      <c r="H750" s="13"/>
      <c r="I750" s="13"/>
      <c r="J750" s="280"/>
    </row>
    <row r="751" spans="1:10" x14ac:dyDescent="0.2">
      <c r="A751" s="147"/>
      <c r="B751" s="13"/>
      <c r="C751" s="13"/>
      <c r="E751" s="13"/>
      <c r="F751" s="13"/>
      <c r="G751" s="13"/>
      <c r="H751" s="13"/>
      <c r="I751" s="13"/>
      <c r="J751" s="280"/>
    </row>
    <row r="752" spans="1:10" x14ac:dyDescent="0.2">
      <c r="A752" s="147"/>
      <c r="B752" s="13"/>
      <c r="C752" s="13"/>
      <c r="E752" s="13"/>
      <c r="F752" s="13"/>
      <c r="G752" s="13"/>
      <c r="H752" s="13"/>
      <c r="I752" s="13"/>
      <c r="J752" s="280"/>
    </row>
    <row r="753" spans="1:10" x14ac:dyDescent="0.2">
      <c r="A753" s="147"/>
      <c r="B753" s="13"/>
      <c r="C753" s="13"/>
      <c r="E753" s="13"/>
      <c r="F753" s="13"/>
      <c r="G753" s="13"/>
      <c r="H753" s="13"/>
      <c r="I753" s="13"/>
      <c r="J753" s="280"/>
    </row>
    <row r="754" spans="1:10" x14ac:dyDescent="0.2">
      <c r="A754" s="147"/>
      <c r="B754" s="13"/>
      <c r="C754" s="13"/>
      <c r="E754" s="13"/>
      <c r="F754" s="13"/>
      <c r="G754" s="13"/>
      <c r="H754" s="13"/>
      <c r="I754" s="13"/>
      <c r="J754" s="280"/>
    </row>
    <row r="755" spans="1:10" x14ac:dyDescent="0.2">
      <c r="A755" s="147"/>
      <c r="B755" s="13"/>
      <c r="C755" s="13"/>
      <c r="E755" s="13"/>
      <c r="F755" s="13"/>
      <c r="G755" s="13"/>
      <c r="H755" s="13"/>
      <c r="I755" s="13"/>
      <c r="J755" s="280"/>
    </row>
    <row r="756" spans="1:10" x14ac:dyDescent="0.2">
      <c r="A756" s="147"/>
      <c r="B756" s="13"/>
      <c r="C756" s="13"/>
      <c r="E756" s="13"/>
      <c r="F756" s="13"/>
      <c r="G756" s="13"/>
      <c r="H756" s="13"/>
      <c r="I756" s="13"/>
      <c r="J756" s="280"/>
    </row>
    <row r="757" spans="1:10" x14ac:dyDescent="0.2">
      <c r="A757" s="147"/>
      <c r="B757" s="13"/>
      <c r="C757" s="13"/>
      <c r="E757" s="13"/>
      <c r="F757" s="13"/>
      <c r="G757" s="13"/>
      <c r="H757" s="13"/>
      <c r="I757" s="13"/>
      <c r="J757" s="280"/>
    </row>
    <row r="758" spans="1:10" x14ac:dyDescent="0.2">
      <c r="A758" s="147"/>
      <c r="B758" s="13"/>
      <c r="C758" s="13"/>
      <c r="E758" s="13"/>
      <c r="F758" s="13"/>
      <c r="G758" s="13"/>
      <c r="H758" s="13"/>
      <c r="I758" s="13"/>
      <c r="J758" s="280"/>
    </row>
    <row r="759" spans="1:10" x14ac:dyDescent="0.2">
      <c r="A759" s="147"/>
      <c r="B759" s="13"/>
      <c r="C759" s="13"/>
      <c r="E759" s="13"/>
      <c r="F759" s="13"/>
      <c r="G759" s="13"/>
      <c r="H759" s="13"/>
      <c r="I759" s="13"/>
      <c r="J759" s="280"/>
    </row>
    <row r="760" spans="1:10" x14ac:dyDescent="0.2">
      <c r="A760" s="147"/>
      <c r="B760" s="13"/>
      <c r="C760" s="13"/>
      <c r="E760" s="13"/>
      <c r="F760" s="13"/>
      <c r="G760" s="13"/>
      <c r="H760" s="13"/>
      <c r="I760" s="13"/>
      <c r="J760" s="280"/>
    </row>
    <row r="761" spans="1:10" x14ac:dyDescent="0.2">
      <c r="A761" s="147"/>
      <c r="B761" s="13"/>
      <c r="C761" s="13"/>
      <c r="E761" s="13"/>
      <c r="F761" s="13"/>
      <c r="G761" s="13"/>
      <c r="H761" s="13"/>
      <c r="I761" s="13"/>
      <c r="J761" s="280"/>
    </row>
    <row r="762" spans="1:10" x14ac:dyDescent="0.2">
      <c r="A762" s="147"/>
      <c r="B762" s="13"/>
      <c r="C762" s="13"/>
      <c r="E762" s="13"/>
      <c r="F762" s="13"/>
      <c r="G762" s="13"/>
      <c r="H762" s="13"/>
      <c r="I762" s="13"/>
      <c r="J762" s="280"/>
    </row>
    <row r="763" spans="1:10" x14ac:dyDescent="0.2">
      <c r="A763" s="147"/>
      <c r="B763" s="13"/>
      <c r="C763" s="13"/>
      <c r="E763" s="13"/>
      <c r="F763" s="13"/>
      <c r="G763" s="13"/>
      <c r="H763" s="13"/>
      <c r="I763" s="13"/>
      <c r="J763" s="280"/>
    </row>
    <row r="764" spans="1:10" x14ac:dyDescent="0.2">
      <c r="A764" s="147"/>
      <c r="B764" s="13"/>
      <c r="C764" s="13"/>
      <c r="E764" s="13"/>
      <c r="F764" s="13"/>
      <c r="G764" s="13"/>
      <c r="H764" s="13"/>
      <c r="I764" s="13"/>
      <c r="J764" s="280"/>
    </row>
    <row r="765" spans="1:10" x14ac:dyDescent="0.2">
      <c r="A765" s="147"/>
      <c r="B765" s="13"/>
      <c r="C765" s="13"/>
      <c r="E765" s="13"/>
      <c r="F765" s="13"/>
      <c r="G765" s="13"/>
      <c r="H765" s="13"/>
      <c r="I765" s="13"/>
      <c r="J765" s="280"/>
    </row>
    <row r="766" spans="1:10" x14ac:dyDescent="0.2">
      <c r="A766" s="147"/>
      <c r="B766" s="13"/>
      <c r="C766" s="13"/>
      <c r="E766" s="13"/>
      <c r="F766" s="13"/>
      <c r="G766" s="13"/>
      <c r="H766" s="13"/>
      <c r="I766" s="13"/>
      <c r="J766" s="280"/>
    </row>
    <row r="767" spans="1:10" x14ac:dyDescent="0.2">
      <c r="A767" s="147"/>
      <c r="B767" s="13"/>
      <c r="C767" s="13"/>
      <c r="E767" s="13"/>
      <c r="F767" s="13"/>
      <c r="G767" s="13"/>
      <c r="H767" s="13"/>
      <c r="I767" s="13"/>
      <c r="J767" s="280"/>
    </row>
    <row r="768" spans="1:10" x14ac:dyDescent="0.2">
      <c r="A768" s="147"/>
      <c r="B768" s="13"/>
      <c r="C768" s="13"/>
      <c r="E768" s="13"/>
      <c r="F768" s="13"/>
      <c r="G768" s="13"/>
      <c r="H768" s="13"/>
      <c r="I768" s="13"/>
      <c r="J768" s="280"/>
    </row>
    <row r="769" spans="1:10" x14ac:dyDescent="0.2">
      <c r="A769" s="147"/>
      <c r="B769" s="13"/>
      <c r="C769" s="13"/>
      <c r="E769" s="13"/>
      <c r="F769" s="13"/>
      <c r="G769" s="13"/>
      <c r="H769" s="13"/>
      <c r="I769" s="13"/>
      <c r="J769" s="280"/>
    </row>
    <row r="770" spans="1:10" x14ac:dyDescent="0.2">
      <c r="A770" s="147"/>
      <c r="B770" s="13"/>
      <c r="C770" s="13"/>
      <c r="E770" s="13"/>
      <c r="F770" s="13"/>
      <c r="G770" s="13"/>
      <c r="H770" s="13"/>
      <c r="I770" s="13"/>
      <c r="J770" s="280"/>
    </row>
    <row r="771" spans="1:10" x14ac:dyDescent="0.2">
      <c r="A771" s="147"/>
      <c r="B771" s="13"/>
      <c r="C771" s="13"/>
      <c r="E771" s="13"/>
      <c r="F771" s="13"/>
      <c r="G771" s="13"/>
      <c r="H771" s="13"/>
      <c r="I771" s="13"/>
      <c r="J771" s="280"/>
    </row>
    <row r="772" spans="1:10" x14ac:dyDescent="0.2">
      <c r="A772" s="147"/>
      <c r="B772" s="13"/>
      <c r="C772" s="13"/>
      <c r="E772" s="13"/>
      <c r="F772" s="13"/>
      <c r="G772" s="13"/>
      <c r="H772" s="13"/>
      <c r="I772" s="13"/>
      <c r="J772" s="280"/>
    </row>
    <row r="773" spans="1:10" x14ac:dyDescent="0.2">
      <c r="A773" s="147"/>
      <c r="B773" s="13"/>
      <c r="C773" s="13"/>
      <c r="E773" s="13"/>
      <c r="F773" s="13"/>
      <c r="G773" s="13"/>
      <c r="H773" s="13"/>
      <c r="I773" s="13"/>
      <c r="J773" s="280"/>
    </row>
    <row r="774" spans="1:10" x14ac:dyDescent="0.2">
      <c r="A774" s="147"/>
      <c r="B774" s="13"/>
      <c r="C774" s="13"/>
      <c r="E774" s="13"/>
      <c r="F774" s="13"/>
      <c r="G774" s="13"/>
      <c r="H774" s="13"/>
      <c r="I774" s="13"/>
      <c r="J774" s="280"/>
    </row>
    <row r="775" spans="1:10" x14ac:dyDescent="0.2">
      <c r="A775" s="147"/>
      <c r="B775" s="13"/>
      <c r="C775" s="13"/>
      <c r="E775" s="13"/>
      <c r="F775" s="13"/>
      <c r="G775" s="13"/>
      <c r="H775" s="13"/>
      <c r="I775" s="13"/>
      <c r="J775" s="280"/>
    </row>
    <row r="776" spans="1:10" x14ac:dyDescent="0.2">
      <c r="A776" s="147"/>
      <c r="B776" s="13"/>
      <c r="C776" s="13"/>
      <c r="E776" s="13"/>
      <c r="F776" s="13"/>
      <c r="G776" s="13"/>
      <c r="H776" s="13"/>
      <c r="I776" s="13"/>
      <c r="J776" s="280"/>
    </row>
    <row r="777" spans="1:10" x14ac:dyDescent="0.2">
      <c r="A777" s="147"/>
      <c r="B777" s="13"/>
      <c r="C777" s="13"/>
      <c r="E777" s="13"/>
      <c r="F777" s="13"/>
      <c r="G777" s="13"/>
      <c r="H777" s="13"/>
      <c r="I777" s="13"/>
      <c r="J777" s="280"/>
    </row>
    <row r="778" spans="1:10" x14ac:dyDescent="0.2">
      <c r="A778" s="147"/>
      <c r="B778" s="13"/>
      <c r="C778" s="13"/>
      <c r="E778" s="13"/>
      <c r="F778" s="13"/>
      <c r="G778" s="13"/>
      <c r="H778" s="13"/>
      <c r="I778" s="13"/>
      <c r="J778" s="280"/>
    </row>
    <row r="779" spans="1:10" x14ac:dyDescent="0.2">
      <c r="A779" s="147"/>
      <c r="B779" s="13"/>
      <c r="C779" s="13"/>
      <c r="E779" s="13"/>
      <c r="F779" s="13"/>
      <c r="G779" s="13"/>
      <c r="H779" s="13"/>
      <c r="I779" s="13"/>
      <c r="J779" s="280"/>
    </row>
    <row r="780" spans="1:10" x14ac:dyDescent="0.2">
      <c r="A780" s="147"/>
      <c r="B780" s="13"/>
      <c r="C780" s="13"/>
      <c r="E780" s="13"/>
      <c r="F780" s="13"/>
      <c r="G780" s="13"/>
      <c r="H780" s="13"/>
      <c r="I780" s="13"/>
      <c r="J780" s="280"/>
    </row>
    <row r="781" spans="1:10" x14ac:dyDescent="0.2">
      <c r="A781" s="147"/>
      <c r="B781" s="13"/>
      <c r="C781" s="13"/>
      <c r="E781" s="13"/>
      <c r="F781" s="13"/>
      <c r="G781" s="13"/>
      <c r="H781" s="13"/>
      <c r="I781" s="13"/>
      <c r="J781" s="280"/>
    </row>
    <row r="782" spans="1:10" x14ac:dyDescent="0.2">
      <c r="A782" s="147"/>
      <c r="B782" s="13"/>
      <c r="C782" s="13"/>
      <c r="E782" s="13"/>
      <c r="F782" s="13"/>
      <c r="G782" s="13"/>
      <c r="H782" s="13"/>
      <c r="I782" s="13"/>
      <c r="J782" s="280"/>
    </row>
    <row r="783" spans="1:10" x14ac:dyDescent="0.2">
      <c r="A783" s="147"/>
      <c r="B783" s="13"/>
      <c r="C783" s="13"/>
      <c r="E783" s="13"/>
      <c r="F783" s="13"/>
      <c r="G783" s="13"/>
      <c r="H783" s="13"/>
      <c r="I783" s="13"/>
      <c r="J783" s="280"/>
    </row>
    <row r="784" spans="1:10" x14ac:dyDescent="0.2">
      <c r="A784" s="147"/>
      <c r="B784" s="13"/>
      <c r="C784" s="13"/>
      <c r="E784" s="13"/>
      <c r="F784" s="13"/>
      <c r="G784" s="13"/>
      <c r="H784" s="13"/>
      <c r="I784" s="13"/>
      <c r="J784" s="280"/>
    </row>
    <row r="785" spans="1:10" x14ac:dyDescent="0.2">
      <c r="A785" s="147"/>
      <c r="B785" s="13"/>
      <c r="C785" s="13"/>
      <c r="E785" s="13"/>
      <c r="F785" s="13"/>
      <c r="G785" s="13"/>
      <c r="H785" s="13"/>
      <c r="I785" s="13"/>
      <c r="J785" s="280"/>
    </row>
    <row r="786" spans="1:10" x14ac:dyDescent="0.2">
      <c r="A786" s="147"/>
      <c r="B786" s="13"/>
      <c r="C786" s="13"/>
      <c r="E786" s="13"/>
      <c r="F786" s="13"/>
      <c r="G786" s="13"/>
      <c r="H786" s="13"/>
      <c r="I786" s="13"/>
      <c r="J786" s="280"/>
    </row>
    <row r="787" spans="1:10" x14ac:dyDescent="0.2">
      <c r="A787" s="147"/>
      <c r="B787" s="13"/>
      <c r="C787" s="13"/>
      <c r="E787" s="13"/>
      <c r="F787" s="13"/>
      <c r="G787" s="13"/>
      <c r="H787" s="13"/>
      <c r="I787" s="13"/>
      <c r="J787" s="280"/>
    </row>
    <row r="788" spans="1:10" x14ac:dyDescent="0.2">
      <c r="A788" s="147"/>
      <c r="B788" s="13"/>
      <c r="C788" s="13"/>
      <c r="E788" s="13"/>
      <c r="F788" s="13"/>
      <c r="G788" s="13"/>
      <c r="H788" s="13"/>
      <c r="I788" s="13"/>
      <c r="J788" s="280"/>
    </row>
    <row r="789" spans="1:10" x14ac:dyDescent="0.2">
      <c r="A789" s="147"/>
      <c r="B789" s="13"/>
      <c r="C789" s="13"/>
      <c r="E789" s="13"/>
      <c r="F789" s="13"/>
      <c r="G789" s="13"/>
      <c r="H789" s="13"/>
      <c r="I789" s="13"/>
      <c r="J789" s="280"/>
    </row>
    <row r="790" spans="1:10" x14ac:dyDescent="0.2">
      <c r="A790" s="147"/>
      <c r="B790" s="13"/>
      <c r="C790" s="13"/>
      <c r="E790" s="13"/>
      <c r="F790" s="13"/>
      <c r="G790" s="13"/>
      <c r="H790" s="13"/>
      <c r="I790" s="13"/>
      <c r="J790" s="280"/>
    </row>
    <row r="791" spans="1:10" x14ac:dyDescent="0.2">
      <c r="A791" s="147"/>
      <c r="B791" s="13"/>
      <c r="C791" s="13"/>
      <c r="E791" s="13"/>
      <c r="F791" s="13"/>
      <c r="G791" s="13"/>
      <c r="H791" s="13"/>
      <c r="I791" s="13"/>
      <c r="J791" s="280"/>
    </row>
    <row r="792" spans="1:10" x14ac:dyDescent="0.2">
      <c r="A792" s="147"/>
      <c r="B792" s="13"/>
      <c r="C792" s="13"/>
      <c r="E792" s="13"/>
      <c r="F792" s="13"/>
      <c r="G792" s="13"/>
      <c r="H792" s="13"/>
      <c r="I792" s="13"/>
      <c r="J792" s="280"/>
    </row>
    <row r="793" spans="1:10" x14ac:dyDescent="0.2">
      <c r="A793" s="147"/>
      <c r="B793" s="13"/>
      <c r="C793" s="13"/>
      <c r="E793" s="13"/>
      <c r="F793" s="13"/>
      <c r="G793" s="13"/>
      <c r="H793" s="13"/>
      <c r="I793" s="13"/>
      <c r="J793" s="280"/>
    </row>
    <row r="794" spans="1:10" x14ac:dyDescent="0.2">
      <c r="A794" s="147"/>
      <c r="B794" s="13"/>
      <c r="C794" s="13"/>
      <c r="E794" s="13"/>
      <c r="F794" s="13"/>
      <c r="G794" s="13"/>
      <c r="H794" s="13"/>
      <c r="I794" s="13"/>
      <c r="J794" s="280"/>
    </row>
    <row r="795" spans="1:10" x14ac:dyDescent="0.2">
      <c r="A795" s="147"/>
      <c r="B795" s="13"/>
      <c r="C795" s="13"/>
      <c r="E795" s="13"/>
      <c r="F795" s="13"/>
      <c r="G795" s="13"/>
      <c r="H795" s="13"/>
      <c r="I795" s="13"/>
      <c r="J795" s="280"/>
    </row>
    <row r="796" spans="1:10" x14ac:dyDescent="0.2">
      <c r="A796" s="147"/>
      <c r="B796" s="13"/>
      <c r="C796" s="13"/>
      <c r="E796" s="13"/>
      <c r="F796" s="13"/>
      <c r="G796" s="13"/>
      <c r="H796" s="13"/>
      <c r="I796" s="13"/>
      <c r="J796" s="280"/>
    </row>
    <row r="797" spans="1:10" x14ac:dyDescent="0.2">
      <c r="A797" s="147"/>
      <c r="B797" s="13"/>
      <c r="C797" s="13"/>
      <c r="E797" s="13"/>
      <c r="F797" s="13"/>
      <c r="G797" s="13"/>
      <c r="H797" s="13"/>
      <c r="I797" s="13"/>
      <c r="J797" s="280"/>
    </row>
    <row r="798" spans="1:10" x14ac:dyDescent="0.2">
      <c r="A798" s="147"/>
      <c r="B798" s="13"/>
      <c r="C798" s="13"/>
      <c r="E798" s="13"/>
      <c r="F798" s="13"/>
      <c r="G798" s="13"/>
      <c r="H798" s="13"/>
      <c r="I798" s="13"/>
      <c r="J798" s="280"/>
    </row>
    <row r="799" spans="1:10" x14ac:dyDescent="0.2">
      <c r="A799" s="147"/>
      <c r="B799" s="13"/>
      <c r="C799" s="13"/>
      <c r="E799" s="13"/>
      <c r="F799" s="13"/>
      <c r="G799" s="13"/>
      <c r="H799" s="13"/>
      <c r="I799" s="13"/>
      <c r="J799" s="280"/>
    </row>
    <row r="800" spans="1:10" x14ac:dyDescent="0.2">
      <c r="A800" s="147"/>
      <c r="B800" s="13"/>
      <c r="C800" s="13"/>
      <c r="E800" s="13"/>
      <c r="F800" s="13"/>
      <c r="G800" s="13"/>
      <c r="H800" s="13"/>
      <c r="I800" s="13"/>
      <c r="J800" s="280"/>
    </row>
    <row r="801" spans="1:10" x14ac:dyDescent="0.2">
      <c r="A801" s="147"/>
      <c r="B801" s="13"/>
      <c r="C801" s="13"/>
      <c r="E801" s="13"/>
      <c r="F801" s="13"/>
      <c r="G801" s="13"/>
      <c r="H801" s="13"/>
      <c r="I801" s="13"/>
      <c r="J801" s="280"/>
    </row>
    <row r="802" spans="1:10" x14ac:dyDescent="0.2">
      <c r="A802" s="147"/>
      <c r="B802" s="13"/>
      <c r="C802" s="13"/>
      <c r="E802" s="13"/>
      <c r="F802" s="13"/>
      <c r="G802" s="13"/>
      <c r="H802" s="13"/>
      <c r="I802" s="13"/>
      <c r="J802" s="280"/>
    </row>
    <row r="803" spans="1:10" x14ac:dyDescent="0.2">
      <c r="A803" s="147"/>
      <c r="B803" s="13"/>
      <c r="C803" s="13"/>
      <c r="E803" s="13"/>
      <c r="F803" s="13"/>
      <c r="G803" s="13"/>
      <c r="H803" s="13"/>
      <c r="I803" s="13"/>
      <c r="J803" s="280"/>
    </row>
    <row r="804" spans="1:10" x14ac:dyDescent="0.2">
      <c r="A804" s="147"/>
      <c r="B804" s="13"/>
      <c r="C804" s="13"/>
      <c r="E804" s="13"/>
      <c r="F804" s="13"/>
      <c r="G804" s="13"/>
      <c r="H804" s="13"/>
      <c r="I804" s="13"/>
      <c r="J804" s="280"/>
    </row>
    <row r="805" spans="1:10" x14ac:dyDescent="0.2">
      <c r="A805" s="147"/>
      <c r="B805" s="13"/>
      <c r="C805" s="13"/>
      <c r="E805" s="13"/>
      <c r="F805" s="13"/>
      <c r="G805" s="13"/>
      <c r="H805" s="13"/>
      <c r="I805" s="13"/>
      <c r="J805" s="280"/>
    </row>
    <row r="806" spans="1:10" x14ac:dyDescent="0.2">
      <c r="A806" s="147"/>
      <c r="B806" s="13"/>
      <c r="C806" s="13"/>
      <c r="E806" s="13"/>
      <c r="F806" s="13"/>
      <c r="G806" s="13"/>
      <c r="H806" s="13"/>
      <c r="I806" s="13"/>
      <c r="J806" s="280"/>
    </row>
    <row r="807" spans="1:10" x14ac:dyDescent="0.2">
      <c r="A807" s="147"/>
      <c r="B807" s="13"/>
      <c r="C807" s="13"/>
      <c r="E807" s="13"/>
      <c r="F807" s="13"/>
      <c r="G807" s="13"/>
      <c r="H807" s="13"/>
      <c r="I807" s="13"/>
      <c r="J807" s="280"/>
    </row>
    <row r="808" spans="1:10" x14ac:dyDescent="0.2">
      <c r="A808" s="147"/>
      <c r="B808" s="13"/>
      <c r="C808" s="13"/>
      <c r="E808" s="13"/>
      <c r="F808" s="13"/>
      <c r="G808" s="13"/>
      <c r="H808" s="13"/>
      <c r="I808" s="13"/>
      <c r="J808" s="280"/>
    </row>
    <row r="809" spans="1:10" x14ac:dyDescent="0.2">
      <c r="A809" s="147"/>
      <c r="B809" s="13"/>
      <c r="C809" s="13"/>
      <c r="E809" s="13"/>
      <c r="F809" s="13"/>
      <c r="G809" s="13"/>
      <c r="H809" s="13"/>
      <c r="I809" s="13"/>
      <c r="J809" s="280"/>
    </row>
    <row r="810" spans="1:10" x14ac:dyDescent="0.2">
      <c r="A810" s="147"/>
      <c r="B810" s="13"/>
      <c r="C810" s="13"/>
      <c r="E810" s="13"/>
      <c r="F810" s="13"/>
      <c r="G810" s="13"/>
      <c r="H810" s="13"/>
      <c r="I810" s="13"/>
      <c r="J810" s="280"/>
    </row>
    <row r="811" spans="1:10" x14ac:dyDescent="0.2">
      <c r="A811" s="147"/>
      <c r="B811" s="13"/>
      <c r="C811" s="13"/>
      <c r="E811" s="13"/>
      <c r="F811" s="13"/>
      <c r="G811" s="13"/>
      <c r="H811" s="13"/>
      <c r="I811" s="13"/>
      <c r="J811" s="280"/>
    </row>
    <row r="812" spans="1:10" x14ac:dyDescent="0.2">
      <c r="A812" s="147"/>
      <c r="B812" s="13"/>
      <c r="C812" s="13"/>
      <c r="E812" s="13"/>
      <c r="F812" s="13"/>
      <c r="G812" s="13"/>
      <c r="H812" s="13"/>
      <c r="I812" s="13"/>
      <c r="J812" s="280"/>
    </row>
    <row r="813" spans="1:10" x14ac:dyDescent="0.2">
      <c r="A813" s="147"/>
      <c r="B813" s="13"/>
      <c r="C813" s="13"/>
      <c r="E813" s="13"/>
      <c r="F813" s="13"/>
      <c r="G813" s="13"/>
      <c r="H813" s="13"/>
      <c r="I813" s="13"/>
      <c r="J813" s="280"/>
    </row>
    <row r="814" spans="1:10" x14ac:dyDescent="0.2">
      <c r="A814" s="147"/>
      <c r="B814" s="13"/>
      <c r="C814" s="13"/>
      <c r="E814" s="13"/>
      <c r="F814" s="13"/>
      <c r="G814" s="13"/>
      <c r="H814" s="13"/>
      <c r="I814" s="13"/>
      <c r="J814" s="280"/>
    </row>
    <row r="815" spans="1:10" x14ac:dyDescent="0.2">
      <c r="A815" s="147"/>
      <c r="B815" s="13"/>
      <c r="C815" s="13"/>
      <c r="E815" s="13"/>
      <c r="F815" s="13"/>
      <c r="G815" s="13"/>
      <c r="H815" s="13"/>
      <c r="I815" s="13"/>
      <c r="J815" s="280"/>
    </row>
    <row r="816" spans="1:10" x14ac:dyDescent="0.2">
      <c r="A816" s="147"/>
      <c r="B816" s="13"/>
      <c r="C816" s="13"/>
      <c r="E816" s="13"/>
      <c r="F816" s="13"/>
      <c r="G816" s="13"/>
      <c r="H816" s="13"/>
      <c r="I816" s="13"/>
      <c r="J816" s="280"/>
    </row>
    <row r="817" spans="1:10" x14ac:dyDescent="0.2">
      <c r="A817" s="147"/>
      <c r="B817" s="13"/>
      <c r="C817" s="13"/>
      <c r="E817" s="13"/>
      <c r="F817" s="13"/>
      <c r="G817" s="13"/>
      <c r="H817" s="13"/>
      <c r="I817" s="13"/>
      <c r="J817" s="280"/>
    </row>
    <row r="818" spans="1:10" x14ac:dyDescent="0.2">
      <c r="A818" s="147"/>
      <c r="B818" s="13"/>
      <c r="C818" s="13"/>
      <c r="E818" s="13"/>
      <c r="F818" s="13"/>
      <c r="G818" s="13"/>
      <c r="H818" s="13"/>
      <c r="I818" s="13"/>
      <c r="J818" s="280"/>
    </row>
    <row r="819" spans="1:10" x14ac:dyDescent="0.2">
      <c r="A819" s="147"/>
      <c r="B819" s="13"/>
      <c r="C819" s="13"/>
      <c r="E819" s="13"/>
      <c r="F819" s="13"/>
      <c r="G819" s="13"/>
      <c r="H819" s="13"/>
      <c r="I819" s="13"/>
      <c r="J819" s="280"/>
    </row>
    <row r="820" spans="1:10" x14ac:dyDescent="0.2">
      <c r="A820" s="147"/>
      <c r="B820" s="13"/>
      <c r="C820" s="13"/>
      <c r="E820" s="13"/>
      <c r="F820" s="13"/>
      <c r="G820" s="13"/>
      <c r="H820" s="13"/>
      <c r="I820" s="13"/>
      <c r="J820" s="280"/>
    </row>
    <row r="821" spans="1:10" x14ac:dyDescent="0.2">
      <c r="A821" s="147"/>
      <c r="B821" s="13"/>
      <c r="C821" s="13"/>
      <c r="E821" s="13"/>
      <c r="F821" s="13"/>
      <c r="G821" s="13"/>
      <c r="H821" s="13"/>
      <c r="I821" s="13"/>
      <c r="J821" s="280"/>
    </row>
    <row r="822" spans="1:10" x14ac:dyDescent="0.2">
      <c r="A822" s="147"/>
      <c r="B822" s="13"/>
      <c r="C822" s="13"/>
      <c r="E822" s="13"/>
      <c r="F822" s="13"/>
      <c r="G822" s="13"/>
      <c r="H822" s="13"/>
      <c r="I822" s="13"/>
      <c r="J822" s="280"/>
    </row>
    <row r="823" spans="1:10" x14ac:dyDescent="0.2">
      <c r="A823" s="147"/>
      <c r="B823" s="13"/>
      <c r="C823" s="13"/>
      <c r="E823" s="13"/>
      <c r="F823" s="13"/>
      <c r="G823" s="13"/>
      <c r="H823" s="13"/>
      <c r="I823" s="13"/>
      <c r="J823" s="280"/>
    </row>
    <row r="824" spans="1:10" x14ac:dyDescent="0.2">
      <c r="A824" s="147"/>
      <c r="B824" s="13"/>
      <c r="C824" s="13"/>
      <c r="E824" s="13"/>
      <c r="F824" s="13"/>
      <c r="G824" s="13"/>
      <c r="H824" s="13"/>
      <c r="I824" s="13"/>
      <c r="J824" s="280"/>
    </row>
    <row r="825" spans="1:10" x14ac:dyDescent="0.2">
      <c r="A825" s="147"/>
      <c r="B825" s="13"/>
      <c r="C825" s="13"/>
      <c r="E825" s="13"/>
      <c r="F825" s="13"/>
      <c r="G825" s="13"/>
      <c r="H825" s="13"/>
      <c r="I825" s="13"/>
      <c r="J825" s="280"/>
    </row>
    <row r="826" spans="1:10" x14ac:dyDescent="0.2">
      <c r="A826" s="147"/>
      <c r="B826" s="13"/>
      <c r="C826" s="13"/>
      <c r="E826" s="13"/>
      <c r="F826" s="13"/>
      <c r="G826" s="13"/>
      <c r="H826" s="13"/>
      <c r="I826" s="13"/>
      <c r="J826" s="280"/>
    </row>
    <row r="827" spans="1:10" x14ac:dyDescent="0.2">
      <c r="A827" s="147"/>
      <c r="B827" s="13"/>
      <c r="C827" s="13"/>
      <c r="E827" s="13"/>
      <c r="F827" s="13"/>
      <c r="G827" s="13"/>
      <c r="H827" s="13"/>
      <c r="I827" s="13"/>
      <c r="J827" s="280"/>
    </row>
    <row r="828" spans="1:10" x14ac:dyDescent="0.2">
      <c r="A828" s="147"/>
      <c r="B828" s="13"/>
      <c r="C828" s="13"/>
      <c r="E828" s="13"/>
      <c r="F828" s="13"/>
      <c r="G828" s="13"/>
      <c r="H828" s="13"/>
      <c r="I828" s="13"/>
      <c r="J828" s="280"/>
    </row>
    <row r="829" spans="1:10" x14ac:dyDescent="0.2">
      <c r="A829" s="147"/>
      <c r="B829" s="13"/>
      <c r="C829" s="13"/>
      <c r="E829" s="13"/>
      <c r="F829" s="13"/>
      <c r="G829" s="13"/>
      <c r="H829" s="13"/>
      <c r="I829" s="13"/>
      <c r="J829" s="280"/>
    </row>
    <row r="830" spans="1:10" x14ac:dyDescent="0.2">
      <c r="A830" s="147"/>
      <c r="B830" s="13"/>
      <c r="C830" s="13"/>
      <c r="E830" s="13"/>
      <c r="F830" s="13"/>
      <c r="G830" s="13"/>
      <c r="H830" s="13"/>
      <c r="I830" s="13"/>
      <c r="J830" s="280"/>
    </row>
    <row r="831" spans="1:10" x14ac:dyDescent="0.2">
      <c r="A831" s="147"/>
      <c r="B831" s="13"/>
      <c r="C831" s="13"/>
      <c r="E831" s="13"/>
      <c r="F831" s="13"/>
      <c r="G831" s="13"/>
      <c r="H831" s="13"/>
      <c r="I831" s="13"/>
      <c r="J831" s="280"/>
    </row>
    <row r="832" spans="1:10" x14ac:dyDescent="0.2">
      <c r="A832" s="147"/>
      <c r="B832" s="13"/>
      <c r="C832" s="13"/>
      <c r="E832" s="13"/>
      <c r="F832" s="13"/>
      <c r="G832" s="13"/>
      <c r="H832" s="13"/>
      <c r="I832" s="13"/>
      <c r="J832" s="280"/>
    </row>
    <row r="833" spans="1:10" x14ac:dyDescent="0.2">
      <c r="A833" s="147"/>
      <c r="B833" s="13"/>
      <c r="C833" s="13"/>
      <c r="E833" s="13"/>
      <c r="F833" s="13"/>
      <c r="G833" s="13"/>
      <c r="H833" s="13"/>
      <c r="I833" s="13"/>
      <c r="J833" s="280"/>
    </row>
    <row r="834" spans="1:10" x14ac:dyDescent="0.2">
      <c r="A834" s="147"/>
      <c r="B834" s="13"/>
      <c r="C834" s="13"/>
      <c r="E834" s="13"/>
      <c r="F834" s="13"/>
      <c r="G834" s="13"/>
      <c r="H834" s="13"/>
      <c r="I834" s="13"/>
      <c r="J834" s="280"/>
    </row>
    <row r="835" spans="1:10" x14ac:dyDescent="0.2">
      <c r="A835" s="147"/>
      <c r="B835" s="13"/>
      <c r="C835" s="13"/>
      <c r="E835" s="13"/>
      <c r="F835" s="13"/>
      <c r="G835" s="13"/>
      <c r="H835" s="13"/>
      <c r="I835" s="13"/>
      <c r="J835" s="280"/>
    </row>
    <row r="836" spans="1:10" x14ac:dyDescent="0.2">
      <c r="A836" s="147"/>
      <c r="B836" s="13"/>
      <c r="C836" s="13"/>
      <c r="E836" s="13"/>
      <c r="F836" s="13"/>
      <c r="G836" s="13"/>
      <c r="H836" s="13"/>
      <c r="I836" s="13"/>
      <c r="J836" s="280"/>
    </row>
    <row r="837" spans="1:10" x14ac:dyDescent="0.2">
      <c r="A837" s="147"/>
      <c r="B837" s="13"/>
      <c r="C837" s="13"/>
      <c r="E837" s="13"/>
      <c r="F837" s="13"/>
      <c r="G837" s="13"/>
      <c r="H837" s="13"/>
      <c r="I837" s="13"/>
      <c r="J837" s="280"/>
    </row>
    <row r="838" spans="1:10" x14ac:dyDescent="0.2">
      <c r="A838" s="147"/>
      <c r="B838" s="13"/>
      <c r="C838" s="13"/>
      <c r="E838" s="13"/>
      <c r="F838" s="13"/>
      <c r="G838" s="13"/>
      <c r="H838" s="13"/>
      <c r="I838" s="13"/>
      <c r="J838" s="280"/>
    </row>
    <row r="839" spans="1:10" x14ac:dyDescent="0.2">
      <c r="A839" s="147"/>
      <c r="B839" s="13"/>
      <c r="C839" s="13"/>
      <c r="E839" s="13"/>
      <c r="F839" s="13"/>
      <c r="G839" s="13"/>
      <c r="H839" s="13"/>
      <c r="I839" s="13"/>
      <c r="J839" s="280"/>
    </row>
    <row r="840" spans="1:10" x14ac:dyDescent="0.2">
      <c r="A840" s="147"/>
      <c r="B840" s="13"/>
      <c r="C840" s="13"/>
      <c r="E840" s="13"/>
      <c r="F840" s="13"/>
      <c r="G840" s="13"/>
      <c r="H840" s="13"/>
      <c r="I840" s="13"/>
      <c r="J840" s="280"/>
    </row>
    <row r="841" spans="1:10" x14ac:dyDescent="0.2">
      <c r="A841" s="147"/>
      <c r="B841" s="13"/>
      <c r="C841" s="13"/>
      <c r="E841" s="13"/>
      <c r="F841" s="13"/>
      <c r="G841" s="13"/>
      <c r="H841" s="13"/>
      <c r="I841" s="13"/>
      <c r="J841" s="280"/>
    </row>
    <row r="842" spans="1:10" x14ac:dyDescent="0.2">
      <c r="A842" s="147"/>
      <c r="B842" s="13"/>
      <c r="C842" s="13"/>
      <c r="E842" s="13"/>
      <c r="F842" s="13"/>
      <c r="G842" s="13"/>
      <c r="H842" s="13"/>
      <c r="I842" s="13"/>
      <c r="J842" s="280"/>
    </row>
    <row r="843" spans="1:10" x14ac:dyDescent="0.2">
      <c r="A843" s="147"/>
      <c r="B843" s="13"/>
      <c r="C843" s="13"/>
      <c r="E843" s="13"/>
      <c r="F843" s="13"/>
      <c r="G843" s="13"/>
      <c r="H843" s="13"/>
      <c r="I843" s="13"/>
      <c r="J843" s="280"/>
    </row>
    <row r="844" spans="1:10" x14ac:dyDescent="0.2">
      <c r="A844" s="147"/>
      <c r="B844" s="13"/>
      <c r="C844" s="13"/>
      <c r="E844" s="13"/>
      <c r="F844" s="13"/>
      <c r="G844" s="13"/>
      <c r="H844" s="13"/>
      <c r="I844" s="13"/>
      <c r="J844" s="280"/>
    </row>
    <row r="845" spans="1:10" x14ac:dyDescent="0.2">
      <c r="A845" s="147"/>
      <c r="B845" s="13"/>
      <c r="C845" s="13"/>
      <c r="E845" s="13"/>
      <c r="F845" s="13"/>
      <c r="G845" s="13"/>
      <c r="H845" s="13"/>
      <c r="I845" s="13"/>
      <c r="J845" s="280"/>
    </row>
    <row r="846" spans="1:10" x14ac:dyDescent="0.2">
      <c r="A846" s="147"/>
      <c r="B846" s="13"/>
      <c r="C846" s="13"/>
      <c r="E846" s="13"/>
      <c r="F846" s="13"/>
      <c r="G846" s="13"/>
      <c r="H846" s="13"/>
      <c r="I846" s="13"/>
      <c r="J846" s="280"/>
    </row>
    <row r="847" spans="1:10" x14ac:dyDescent="0.2">
      <c r="A847" s="147"/>
      <c r="B847" s="13"/>
      <c r="C847" s="13"/>
      <c r="E847" s="13"/>
      <c r="F847" s="13"/>
      <c r="G847" s="13"/>
      <c r="H847" s="13"/>
      <c r="I847" s="13"/>
      <c r="J847" s="280"/>
    </row>
    <row r="848" spans="1:10" x14ac:dyDescent="0.2">
      <c r="A848" s="147"/>
      <c r="B848" s="13"/>
      <c r="C848" s="13"/>
      <c r="E848" s="13"/>
      <c r="F848" s="13"/>
      <c r="G848" s="13"/>
      <c r="H848" s="13"/>
      <c r="I848" s="13"/>
      <c r="J848" s="280"/>
    </row>
    <row r="849" spans="1:10" x14ac:dyDescent="0.2">
      <c r="A849" s="147"/>
      <c r="B849" s="13"/>
      <c r="C849" s="13"/>
      <c r="E849" s="13"/>
      <c r="F849" s="13"/>
      <c r="G849" s="13"/>
      <c r="H849" s="13"/>
      <c r="I849" s="13"/>
      <c r="J849" s="280"/>
    </row>
    <row r="850" spans="1:10" x14ac:dyDescent="0.2">
      <c r="A850" s="147"/>
      <c r="B850" s="13"/>
      <c r="C850" s="13"/>
      <c r="E850" s="13"/>
      <c r="F850" s="13"/>
      <c r="G850" s="13"/>
      <c r="H850" s="13"/>
      <c r="I850" s="13"/>
      <c r="J850" s="280"/>
    </row>
    <row r="851" spans="1:10" x14ac:dyDescent="0.2">
      <c r="A851" s="147"/>
      <c r="B851" s="13"/>
      <c r="C851" s="13"/>
      <c r="E851" s="13"/>
      <c r="F851" s="13"/>
      <c r="G851" s="13"/>
      <c r="H851" s="13"/>
      <c r="I851" s="13"/>
      <c r="J851" s="280"/>
    </row>
    <row r="852" spans="1:10" x14ac:dyDescent="0.2">
      <c r="A852" s="147"/>
      <c r="B852" s="13"/>
      <c r="C852" s="13"/>
      <c r="E852" s="13"/>
      <c r="F852" s="13"/>
      <c r="G852" s="13"/>
      <c r="H852" s="13"/>
      <c r="I852" s="13"/>
      <c r="J852" s="280"/>
    </row>
    <row r="853" spans="1:10" x14ac:dyDescent="0.2">
      <c r="A853" s="147"/>
      <c r="B853" s="13"/>
      <c r="C853" s="13"/>
      <c r="E853" s="13"/>
      <c r="F853" s="13"/>
      <c r="G853" s="13"/>
      <c r="H853" s="13"/>
      <c r="I853" s="13"/>
      <c r="J853" s="280"/>
    </row>
    <row r="854" spans="1:10" x14ac:dyDescent="0.2">
      <c r="A854" s="147"/>
      <c r="B854" s="13"/>
      <c r="C854" s="13"/>
      <c r="E854" s="13"/>
      <c r="F854" s="13"/>
      <c r="G854" s="13"/>
      <c r="H854" s="13"/>
      <c r="I854" s="13"/>
      <c r="J854" s="280"/>
    </row>
    <row r="855" spans="1:10" x14ac:dyDescent="0.2">
      <c r="A855" s="147"/>
      <c r="B855" s="13"/>
      <c r="C855" s="13"/>
      <c r="E855" s="13"/>
      <c r="F855" s="13"/>
      <c r="G855" s="13"/>
      <c r="H855" s="13"/>
      <c r="I855" s="13"/>
      <c r="J855" s="280"/>
    </row>
    <row r="856" spans="1:10" x14ac:dyDescent="0.2">
      <c r="A856" s="147"/>
      <c r="B856" s="13"/>
      <c r="C856" s="13"/>
      <c r="E856" s="13"/>
      <c r="F856" s="13"/>
      <c r="G856" s="13"/>
      <c r="H856" s="13"/>
      <c r="I856" s="13"/>
      <c r="J856" s="280"/>
    </row>
    <row r="857" spans="1:10" x14ac:dyDescent="0.2">
      <c r="A857" s="147"/>
      <c r="B857" s="13"/>
      <c r="C857" s="13"/>
      <c r="E857" s="13"/>
      <c r="F857" s="13"/>
      <c r="G857" s="13"/>
      <c r="H857" s="13"/>
      <c r="I857" s="13"/>
      <c r="J857" s="280"/>
    </row>
    <row r="858" spans="1:10" x14ac:dyDescent="0.2">
      <c r="A858" s="147"/>
      <c r="B858" s="13"/>
      <c r="C858" s="13"/>
      <c r="E858" s="13"/>
      <c r="F858" s="13"/>
      <c r="G858" s="13"/>
      <c r="H858" s="13"/>
      <c r="I858" s="13"/>
      <c r="J858" s="280"/>
    </row>
    <row r="859" spans="1:10" x14ac:dyDescent="0.2">
      <c r="A859" s="147"/>
      <c r="B859" s="13"/>
      <c r="C859" s="13"/>
      <c r="E859" s="13"/>
      <c r="F859" s="13"/>
      <c r="G859" s="13"/>
      <c r="H859" s="13"/>
      <c r="I859" s="13"/>
      <c r="J859" s="280"/>
    </row>
    <row r="860" spans="1:10" x14ac:dyDescent="0.2">
      <c r="A860" s="147"/>
      <c r="B860" s="13"/>
      <c r="C860" s="13"/>
      <c r="E860" s="13"/>
      <c r="F860" s="13"/>
      <c r="G860" s="13"/>
      <c r="H860" s="13"/>
      <c r="I860" s="13"/>
      <c r="J860" s="280"/>
    </row>
    <row r="861" spans="1:10" x14ac:dyDescent="0.2">
      <c r="A861" s="147"/>
      <c r="B861" s="13"/>
      <c r="C861" s="13"/>
      <c r="E861" s="13"/>
      <c r="F861" s="13"/>
      <c r="G861" s="13"/>
      <c r="H861" s="13"/>
      <c r="I861" s="13"/>
      <c r="J861" s="280"/>
    </row>
    <row r="862" spans="1:10" x14ac:dyDescent="0.2">
      <c r="A862" s="147"/>
      <c r="B862" s="13"/>
      <c r="C862" s="13"/>
      <c r="E862" s="13"/>
      <c r="F862" s="13"/>
      <c r="G862" s="13"/>
      <c r="H862" s="13"/>
      <c r="I862" s="13"/>
      <c r="J862" s="280"/>
    </row>
    <row r="863" spans="1:10" x14ac:dyDescent="0.2">
      <c r="A863" s="147"/>
      <c r="B863" s="13"/>
      <c r="C863" s="13"/>
      <c r="E863" s="13"/>
      <c r="F863" s="13"/>
      <c r="G863" s="13"/>
      <c r="H863" s="13"/>
      <c r="I863" s="13"/>
      <c r="J863" s="280"/>
    </row>
    <row r="864" spans="1:10" x14ac:dyDescent="0.2">
      <c r="A864" s="147"/>
      <c r="B864" s="13"/>
      <c r="C864" s="13"/>
      <c r="E864" s="13"/>
      <c r="F864" s="13"/>
      <c r="G864" s="13"/>
      <c r="H864" s="13"/>
      <c r="I864" s="13"/>
      <c r="J864" s="280"/>
    </row>
    <row r="865" spans="1:10" x14ac:dyDescent="0.2">
      <c r="A865" s="147"/>
      <c r="B865" s="13"/>
      <c r="C865" s="13"/>
      <c r="E865" s="13"/>
      <c r="F865" s="13"/>
      <c r="G865" s="13"/>
      <c r="H865" s="13"/>
      <c r="I865" s="13"/>
      <c r="J865" s="280"/>
    </row>
    <row r="866" spans="1:10" x14ac:dyDescent="0.2">
      <c r="A866" s="147"/>
      <c r="B866" s="13"/>
      <c r="C866" s="13"/>
      <c r="E866" s="13"/>
      <c r="F866" s="13"/>
      <c r="G866" s="13"/>
      <c r="H866" s="13"/>
      <c r="I866" s="13"/>
      <c r="J866" s="280"/>
    </row>
    <row r="867" spans="1:10" x14ac:dyDescent="0.2">
      <c r="A867" s="147"/>
      <c r="B867" s="13"/>
      <c r="C867" s="13"/>
      <c r="E867" s="13"/>
      <c r="F867" s="13"/>
      <c r="G867" s="13"/>
      <c r="H867" s="13"/>
      <c r="I867" s="13"/>
      <c r="J867" s="280"/>
    </row>
    <row r="868" spans="1:10" x14ac:dyDescent="0.2">
      <c r="A868" s="147"/>
      <c r="B868" s="13"/>
      <c r="C868" s="13"/>
      <c r="E868" s="13"/>
      <c r="F868" s="13"/>
      <c r="G868" s="13"/>
      <c r="H868" s="13"/>
      <c r="I868" s="13"/>
      <c r="J868" s="280"/>
    </row>
    <row r="869" spans="1:10" x14ac:dyDescent="0.2">
      <c r="A869" s="147"/>
      <c r="B869" s="13"/>
      <c r="C869" s="13"/>
      <c r="E869" s="13"/>
      <c r="F869" s="13"/>
      <c r="G869" s="13"/>
      <c r="H869" s="13"/>
      <c r="I869" s="13"/>
      <c r="J869" s="280"/>
    </row>
    <row r="870" spans="1:10" x14ac:dyDescent="0.2">
      <c r="A870" s="147"/>
      <c r="B870" s="13"/>
      <c r="C870" s="13"/>
      <c r="E870" s="13"/>
      <c r="F870" s="13"/>
      <c r="G870" s="13"/>
      <c r="H870" s="13"/>
      <c r="I870" s="13"/>
      <c r="J870" s="280"/>
    </row>
    <row r="871" spans="1:10" x14ac:dyDescent="0.2">
      <c r="A871" s="147"/>
      <c r="B871" s="13"/>
      <c r="C871" s="13"/>
      <c r="E871" s="13"/>
      <c r="F871" s="13"/>
      <c r="G871" s="13"/>
      <c r="H871" s="13"/>
      <c r="I871" s="13"/>
      <c r="J871" s="280"/>
    </row>
    <row r="872" spans="1:10" x14ac:dyDescent="0.2">
      <c r="A872" s="147"/>
      <c r="B872" s="13"/>
      <c r="C872" s="13"/>
      <c r="E872" s="13"/>
      <c r="F872" s="13"/>
      <c r="G872" s="13"/>
      <c r="H872" s="13"/>
      <c r="I872" s="13"/>
      <c r="J872" s="280"/>
    </row>
    <row r="873" spans="1:10" x14ac:dyDescent="0.2">
      <c r="A873" s="147"/>
      <c r="B873" s="13"/>
      <c r="C873" s="13"/>
      <c r="E873" s="13"/>
      <c r="F873" s="13"/>
      <c r="G873" s="13"/>
      <c r="H873" s="13"/>
      <c r="I873" s="13"/>
      <c r="J873" s="280"/>
    </row>
    <row r="874" spans="1:10" x14ac:dyDescent="0.2">
      <c r="A874" s="147"/>
      <c r="B874" s="13"/>
      <c r="C874" s="13"/>
      <c r="E874" s="13"/>
      <c r="F874" s="13"/>
      <c r="G874" s="13"/>
      <c r="H874" s="13"/>
      <c r="I874" s="13"/>
      <c r="J874" s="280"/>
    </row>
    <row r="875" spans="1:10" x14ac:dyDescent="0.2">
      <c r="A875" s="147"/>
      <c r="B875" s="13"/>
      <c r="C875" s="13"/>
      <c r="E875" s="13"/>
      <c r="F875" s="13"/>
      <c r="G875" s="13"/>
      <c r="H875" s="13"/>
      <c r="I875" s="13"/>
      <c r="J875" s="280"/>
    </row>
    <row r="876" spans="1:10" x14ac:dyDescent="0.2">
      <c r="A876" s="147"/>
      <c r="B876" s="13"/>
      <c r="C876" s="13"/>
      <c r="E876" s="13"/>
      <c r="F876" s="13"/>
      <c r="G876" s="13"/>
      <c r="H876" s="13"/>
      <c r="I876" s="13"/>
      <c r="J876" s="280"/>
    </row>
    <row r="877" spans="1:10" x14ac:dyDescent="0.2">
      <c r="A877" s="147"/>
      <c r="B877" s="13"/>
      <c r="C877" s="13"/>
      <c r="E877" s="13"/>
      <c r="F877" s="13"/>
      <c r="G877" s="13"/>
      <c r="H877" s="13"/>
      <c r="I877" s="13"/>
      <c r="J877" s="280"/>
    </row>
    <row r="878" spans="1:10" x14ac:dyDescent="0.2">
      <c r="A878" s="147"/>
      <c r="B878" s="13"/>
      <c r="C878" s="13"/>
      <c r="E878" s="13"/>
      <c r="F878" s="13"/>
      <c r="G878" s="13"/>
      <c r="H878" s="13"/>
      <c r="I878" s="13"/>
      <c r="J878" s="280"/>
    </row>
    <row r="879" spans="1:10" x14ac:dyDescent="0.2">
      <c r="A879" s="147"/>
      <c r="B879" s="13"/>
      <c r="C879" s="13"/>
      <c r="E879" s="13"/>
      <c r="F879" s="13"/>
      <c r="G879" s="13"/>
      <c r="H879" s="13"/>
      <c r="I879" s="13"/>
      <c r="J879" s="280"/>
    </row>
    <row r="880" spans="1:10" x14ac:dyDescent="0.2">
      <c r="A880" s="147"/>
      <c r="B880" s="13"/>
      <c r="C880" s="13"/>
      <c r="E880" s="13"/>
      <c r="F880" s="13"/>
      <c r="G880" s="13"/>
      <c r="H880" s="13"/>
      <c r="I880" s="13"/>
      <c r="J880" s="280"/>
    </row>
    <row r="881" spans="1:10" x14ac:dyDescent="0.2">
      <c r="A881" s="147"/>
      <c r="B881" s="13"/>
      <c r="C881" s="13"/>
      <c r="E881" s="13"/>
      <c r="F881" s="13"/>
      <c r="G881" s="13"/>
      <c r="H881" s="13"/>
      <c r="I881" s="13"/>
      <c r="J881" s="280"/>
    </row>
    <row r="882" spans="1:10" x14ac:dyDescent="0.2">
      <c r="A882" s="147"/>
      <c r="B882" s="13"/>
      <c r="C882" s="13"/>
      <c r="E882" s="13"/>
      <c r="F882" s="13"/>
      <c r="G882" s="13"/>
      <c r="H882" s="13"/>
      <c r="I882" s="13"/>
      <c r="J882" s="280"/>
    </row>
    <row r="883" spans="1:10" x14ac:dyDescent="0.2">
      <c r="A883" s="147"/>
      <c r="B883" s="13"/>
      <c r="C883" s="13"/>
      <c r="E883" s="13"/>
      <c r="F883" s="13"/>
      <c r="G883" s="13"/>
      <c r="H883" s="13"/>
      <c r="I883" s="13"/>
      <c r="J883" s="280"/>
    </row>
    <row r="884" spans="1:10" x14ac:dyDescent="0.2">
      <c r="A884" s="147"/>
      <c r="B884" s="13"/>
      <c r="C884" s="13"/>
      <c r="E884" s="13"/>
      <c r="F884" s="13"/>
      <c r="G884" s="13"/>
      <c r="H884" s="13"/>
      <c r="I884" s="13"/>
      <c r="J884" s="280"/>
    </row>
    <row r="885" spans="1:10" x14ac:dyDescent="0.2">
      <c r="A885" s="147"/>
      <c r="B885" s="13"/>
      <c r="C885" s="13"/>
      <c r="E885" s="13"/>
      <c r="F885" s="13"/>
      <c r="G885" s="13"/>
      <c r="H885" s="13"/>
      <c r="I885" s="13"/>
      <c r="J885" s="280"/>
    </row>
    <row r="886" spans="1:10" x14ac:dyDescent="0.2">
      <c r="A886" s="147"/>
      <c r="B886" s="13"/>
      <c r="C886" s="13"/>
      <c r="E886" s="13"/>
      <c r="F886" s="13"/>
      <c r="G886" s="13"/>
      <c r="H886" s="13"/>
      <c r="I886" s="13"/>
      <c r="J886" s="280"/>
    </row>
    <row r="887" spans="1:10" x14ac:dyDescent="0.2">
      <c r="A887" s="147"/>
      <c r="B887" s="13"/>
      <c r="C887" s="13"/>
      <c r="E887" s="13"/>
      <c r="F887" s="13"/>
      <c r="G887" s="13"/>
      <c r="H887" s="13"/>
      <c r="I887" s="13"/>
      <c r="J887" s="280"/>
    </row>
    <row r="888" spans="1:10" x14ac:dyDescent="0.2">
      <c r="A888" s="147"/>
      <c r="B888" s="13"/>
      <c r="C888" s="13"/>
      <c r="E888" s="13"/>
      <c r="F888" s="13"/>
      <c r="G888" s="13"/>
      <c r="H888" s="13"/>
      <c r="I888" s="13"/>
      <c r="J888" s="280"/>
    </row>
    <row r="889" spans="1:10" x14ac:dyDescent="0.2">
      <c r="A889" s="147"/>
      <c r="B889" s="13"/>
      <c r="C889" s="13"/>
      <c r="E889" s="13"/>
      <c r="F889" s="13"/>
      <c r="G889" s="13"/>
      <c r="H889" s="13"/>
      <c r="I889" s="13"/>
      <c r="J889" s="280"/>
    </row>
    <row r="890" spans="1:10" x14ac:dyDescent="0.2">
      <c r="A890" s="147"/>
      <c r="B890" s="13"/>
      <c r="C890" s="13"/>
      <c r="E890" s="13"/>
      <c r="F890" s="13"/>
      <c r="G890" s="13"/>
      <c r="H890" s="13"/>
      <c r="I890" s="13"/>
      <c r="J890" s="280"/>
    </row>
    <row r="891" spans="1:10" x14ac:dyDescent="0.2">
      <c r="A891" s="147"/>
      <c r="B891" s="13"/>
      <c r="C891" s="13"/>
      <c r="E891" s="13"/>
      <c r="F891" s="13"/>
      <c r="G891" s="13"/>
      <c r="H891" s="13"/>
      <c r="I891" s="13"/>
      <c r="J891" s="280"/>
    </row>
    <row r="892" spans="1:10" x14ac:dyDescent="0.2">
      <c r="A892" s="147"/>
      <c r="B892" s="13"/>
      <c r="C892" s="13"/>
      <c r="E892" s="13"/>
      <c r="F892" s="13"/>
      <c r="G892" s="13"/>
      <c r="H892" s="13"/>
      <c r="I892" s="13"/>
      <c r="J892" s="280"/>
    </row>
    <row r="893" spans="1:10" x14ac:dyDescent="0.2">
      <c r="A893" s="147"/>
      <c r="B893" s="13"/>
      <c r="C893" s="13"/>
      <c r="E893" s="13"/>
      <c r="F893" s="13"/>
      <c r="G893" s="13"/>
      <c r="H893" s="13"/>
      <c r="I893" s="13"/>
      <c r="J893" s="280"/>
    </row>
    <row r="894" spans="1:10" x14ac:dyDescent="0.2">
      <c r="A894" s="147"/>
      <c r="B894" s="13"/>
      <c r="C894" s="13"/>
      <c r="E894" s="13"/>
      <c r="F894" s="13"/>
      <c r="G894" s="13"/>
      <c r="H894" s="13"/>
      <c r="I894" s="13"/>
      <c r="J894" s="280"/>
    </row>
    <row r="895" spans="1:10" x14ac:dyDescent="0.2">
      <c r="A895" s="147"/>
      <c r="B895" s="13"/>
      <c r="C895" s="13"/>
      <c r="E895" s="13"/>
      <c r="F895" s="13"/>
      <c r="G895" s="13"/>
      <c r="H895" s="13"/>
      <c r="I895" s="13"/>
      <c r="J895" s="280"/>
    </row>
    <row r="896" spans="1:10" x14ac:dyDescent="0.2">
      <c r="A896" s="147"/>
      <c r="B896" s="13"/>
      <c r="C896" s="13"/>
      <c r="E896" s="13"/>
      <c r="F896" s="13"/>
      <c r="G896" s="13"/>
      <c r="H896" s="13"/>
      <c r="I896" s="13"/>
      <c r="J896" s="280"/>
    </row>
    <row r="897" spans="1:10" x14ac:dyDescent="0.2">
      <c r="A897" s="147"/>
      <c r="B897" s="13"/>
      <c r="C897" s="13"/>
      <c r="E897" s="13"/>
      <c r="F897" s="13"/>
      <c r="G897" s="13"/>
      <c r="H897" s="13"/>
      <c r="I897" s="13"/>
      <c r="J897" s="280"/>
    </row>
    <row r="898" spans="1:10" x14ac:dyDescent="0.2">
      <c r="A898" s="147"/>
      <c r="B898" s="13"/>
      <c r="C898" s="13"/>
      <c r="E898" s="13"/>
      <c r="F898" s="13"/>
      <c r="G898" s="13"/>
      <c r="H898" s="13"/>
      <c r="I898" s="13"/>
      <c r="J898" s="280"/>
    </row>
    <row r="899" spans="1:10" x14ac:dyDescent="0.2">
      <c r="A899" s="147"/>
      <c r="B899" s="13"/>
      <c r="C899" s="13"/>
      <c r="E899" s="13"/>
      <c r="F899" s="13"/>
      <c r="G899" s="13"/>
      <c r="H899" s="13"/>
      <c r="I899" s="13"/>
      <c r="J899" s="280"/>
    </row>
    <row r="900" spans="1:10" x14ac:dyDescent="0.2">
      <c r="A900" s="147"/>
      <c r="B900" s="13"/>
      <c r="C900" s="13"/>
      <c r="E900" s="13"/>
      <c r="F900" s="13"/>
      <c r="G900" s="13"/>
      <c r="H900" s="13"/>
      <c r="I900" s="13"/>
      <c r="J900" s="280"/>
    </row>
    <row r="901" spans="1:10" x14ac:dyDescent="0.2">
      <c r="A901" s="147"/>
      <c r="B901" s="13"/>
      <c r="C901" s="13"/>
      <c r="E901" s="13"/>
      <c r="F901" s="13"/>
      <c r="G901" s="13"/>
      <c r="H901" s="13"/>
      <c r="I901" s="13"/>
      <c r="J901" s="280"/>
    </row>
    <row r="902" spans="1:10" x14ac:dyDescent="0.2">
      <c r="A902" s="147"/>
      <c r="B902" s="13"/>
      <c r="C902" s="13"/>
      <c r="E902" s="13"/>
      <c r="F902" s="13"/>
      <c r="G902" s="13"/>
      <c r="H902" s="13"/>
      <c r="I902" s="13"/>
      <c r="J902" s="280"/>
    </row>
    <row r="903" spans="1:10" x14ac:dyDescent="0.2">
      <c r="A903" s="147"/>
      <c r="B903" s="13"/>
      <c r="C903" s="13"/>
      <c r="E903" s="13"/>
      <c r="F903" s="13"/>
      <c r="G903" s="13"/>
      <c r="H903" s="13"/>
      <c r="I903" s="13"/>
      <c r="J903" s="280"/>
    </row>
    <row r="904" spans="1:10" x14ac:dyDescent="0.2">
      <c r="A904" s="147"/>
      <c r="B904" s="13"/>
      <c r="C904" s="13"/>
      <c r="E904" s="13"/>
      <c r="F904" s="13"/>
      <c r="G904" s="13"/>
      <c r="H904" s="13"/>
      <c r="I904" s="13"/>
      <c r="J904" s="280"/>
    </row>
    <row r="905" spans="1:10" x14ac:dyDescent="0.2">
      <c r="A905" s="147"/>
      <c r="B905" s="13"/>
      <c r="C905" s="13"/>
      <c r="E905" s="13"/>
      <c r="F905" s="13"/>
      <c r="G905" s="13"/>
      <c r="H905" s="13"/>
      <c r="I905" s="13"/>
      <c r="J905" s="280"/>
    </row>
    <row r="906" spans="1:10" x14ac:dyDescent="0.2">
      <c r="A906" s="147"/>
      <c r="B906" s="13"/>
      <c r="C906" s="13"/>
      <c r="E906" s="13"/>
      <c r="F906" s="13"/>
      <c r="G906" s="13"/>
      <c r="H906" s="13"/>
      <c r="I906" s="13"/>
      <c r="J906" s="280"/>
    </row>
    <row r="907" spans="1:10" x14ac:dyDescent="0.2">
      <c r="A907" s="147"/>
      <c r="B907" s="13"/>
      <c r="C907" s="13"/>
      <c r="E907" s="13"/>
      <c r="F907" s="13"/>
      <c r="G907" s="13"/>
      <c r="H907" s="13"/>
      <c r="I907" s="13"/>
      <c r="J907" s="280"/>
    </row>
    <row r="908" spans="1:10" x14ac:dyDescent="0.2">
      <c r="A908" s="147"/>
      <c r="B908" s="13"/>
      <c r="C908" s="13"/>
      <c r="E908" s="13"/>
      <c r="F908" s="13"/>
      <c r="G908" s="13"/>
      <c r="H908" s="13"/>
      <c r="I908" s="13"/>
      <c r="J908" s="280"/>
    </row>
    <row r="909" spans="1:10" x14ac:dyDescent="0.2">
      <c r="A909" s="147"/>
      <c r="B909" s="13"/>
      <c r="C909" s="13"/>
      <c r="E909" s="13"/>
      <c r="F909" s="13"/>
      <c r="G909" s="13"/>
      <c r="H909" s="13"/>
      <c r="I909" s="13"/>
      <c r="J909" s="280"/>
    </row>
    <row r="910" spans="1:10" x14ac:dyDescent="0.2">
      <c r="A910" s="147"/>
      <c r="B910" s="13"/>
      <c r="C910" s="13"/>
      <c r="E910" s="13"/>
      <c r="F910" s="13"/>
      <c r="G910" s="13"/>
      <c r="H910" s="13"/>
      <c r="I910" s="13"/>
      <c r="J910" s="280"/>
    </row>
    <row r="911" spans="1:10" x14ac:dyDescent="0.2">
      <c r="A911" s="147"/>
      <c r="B911" s="13"/>
      <c r="C911" s="13"/>
      <c r="E911" s="13"/>
      <c r="F911" s="13"/>
      <c r="G911" s="13"/>
      <c r="H911" s="13"/>
      <c r="I911" s="13"/>
      <c r="J911" s="280"/>
    </row>
    <row r="912" spans="1:10" x14ac:dyDescent="0.2">
      <c r="A912" s="147"/>
      <c r="B912" s="13"/>
      <c r="C912" s="13"/>
      <c r="E912" s="13"/>
      <c r="F912" s="13"/>
      <c r="G912" s="13"/>
      <c r="H912" s="13"/>
      <c r="I912" s="13"/>
      <c r="J912" s="280"/>
    </row>
    <row r="913" spans="1:10" x14ac:dyDescent="0.2">
      <c r="A913" s="147"/>
      <c r="B913" s="13"/>
      <c r="C913" s="13"/>
      <c r="E913" s="13"/>
      <c r="F913" s="13"/>
      <c r="G913" s="13"/>
      <c r="H913" s="13"/>
      <c r="I913" s="13"/>
      <c r="J913" s="280"/>
    </row>
    <row r="914" spans="1:10" x14ac:dyDescent="0.2">
      <c r="A914" s="147"/>
      <c r="B914" s="13"/>
      <c r="C914" s="13"/>
      <c r="E914" s="13"/>
      <c r="F914" s="13"/>
      <c r="G914" s="13"/>
      <c r="H914" s="13"/>
      <c r="I914" s="13"/>
      <c r="J914" s="280"/>
    </row>
    <row r="915" spans="1:10" x14ac:dyDescent="0.2">
      <c r="A915" s="147"/>
      <c r="B915" s="13"/>
      <c r="C915" s="13"/>
      <c r="E915" s="13"/>
      <c r="F915" s="13"/>
      <c r="G915" s="13"/>
      <c r="H915" s="13"/>
      <c r="I915" s="13"/>
      <c r="J915" s="280"/>
    </row>
    <row r="916" spans="1:10" x14ac:dyDescent="0.2">
      <c r="A916" s="147"/>
      <c r="B916" s="13"/>
      <c r="C916" s="13"/>
      <c r="E916" s="13"/>
      <c r="F916" s="13"/>
      <c r="G916" s="13"/>
      <c r="H916" s="13"/>
      <c r="I916" s="13"/>
      <c r="J916" s="280"/>
    </row>
    <row r="917" spans="1:10" x14ac:dyDescent="0.2">
      <c r="A917" s="147"/>
      <c r="B917" s="13"/>
      <c r="C917" s="13"/>
      <c r="E917" s="13"/>
      <c r="F917" s="13"/>
      <c r="G917" s="13"/>
      <c r="H917" s="13"/>
      <c r="I917" s="13"/>
      <c r="J917" s="280"/>
    </row>
    <row r="918" spans="1:10" x14ac:dyDescent="0.2">
      <c r="A918" s="147"/>
      <c r="B918" s="13"/>
      <c r="C918" s="13"/>
      <c r="E918" s="13"/>
      <c r="F918" s="13"/>
      <c r="G918" s="13"/>
      <c r="H918" s="13"/>
      <c r="I918" s="13"/>
      <c r="J918" s="280"/>
    </row>
    <row r="919" spans="1:10" x14ac:dyDescent="0.2">
      <c r="A919" s="147"/>
      <c r="B919" s="13"/>
      <c r="C919" s="13"/>
      <c r="E919" s="13"/>
      <c r="F919" s="13"/>
      <c r="G919" s="13"/>
      <c r="H919" s="13"/>
      <c r="I919" s="13"/>
      <c r="J919" s="280"/>
    </row>
    <row r="920" spans="1:10" x14ac:dyDescent="0.2">
      <c r="A920" s="147"/>
      <c r="B920" s="13"/>
      <c r="C920" s="13"/>
      <c r="E920" s="13"/>
      <c r="F920" s="13"/>
      <c r="G920" s="13"/>
      <c r="H920" s="13"/>
      <c r="I920" s="13"/>
      <c r="J920" s="280"/>
    </row>
    <row r="921" spans="1:10" x14ac:dyDescent="0.2">
      <c r="A921" s="147"/>
      <c r="B921" s="13"/>
      <c r="C921" s="13"/>
      <c r="E921" s="13"/>
      <c r="F921" s="13"/>
      <c r="G921" s="13"/>
      <c r="H921" s="13"/>
      <c r="I921" s="13"/>
      <c r="J921" s="280"/>
    </row>
    <row r="922" spans="1:10" x14ac:dyDescent="0.2">
      <c r="A922" s="147"/>
      <c r="B922" s="13"/>
      <c r="C922" s="13"/>
      <c r="E922" s="13"/>
      <c r="F922" s="13"/>
      <c r="G922" s="13"/>
      <c r="H922" s="13"/>
      <c r="I922" s="13"/>
      <c r="J922" s="280"/>
    </row>
    <row r="923" spans="1:10" x14ac:dyDescent="0.2">
      <c r="A923" s="147"/>
      <c r="B923" s="13"/>
      <c r="C923" s="13"/>
      <c r="E923" s="13"/>
      <c r="F923" s="13"/>
      <c r="G923" s="13"/>
      <c r="H923" s="13"/>
      <c r="I923" s="13"/>
      <c r="J923" s="280"/>
    </row>
    <row r="924" spans="1:10" x14ac:dyDescent="0.2">
      <c r="A924" s="147"/>
      <c r="B924" s="13"/>
      <c r="C924" s="13"/>
      <c r="E924" s="13"/>
      <c r="F924" s="13"/>
      <c r="G924" s="13"/>
      <c r="H924" s="13"/>
      <c r="I924" s="13"/>
      <c r="J924" s="280"/>
    </row>
    <row r="925" spans="1:10" x14ac:dyDescent="0.2">
      <c r="A925" s="147"/>
      <c r="B925" s="13"/>
      <c r="C925" s="13"/>
      <c r="E925" s="13"/>
      <c r="F925" s="13"/>
      <c r="G925" s="13"/>
      <c r="H925" s="13"/>
      <c r="I925" s="13"/>
      <c r="J925" s="280"/>
    </row>
    <row r="926" spans="1:10" x14ac:dyDescent="0.2">
      <c r="A926" s="147"/>
      <c r="B926" s="13"/>
      <c r="C926" s="13"/>
      <c r="E926" s="13"/>
      <c r="F926" s="13"/>
      <c r="G926" s="13"/>
      <c r="H926" s="13"/>
      <c r="I926" s="13"/>
      <c r="J926" s="280"/>
    </row>
    <row r="927" spans="1:10" x14ac:dyDescent="0.2">
      <c r="A927" s="147"/>
      <c r="B927" s="13"/>
      <c r="C927" s="13"/>
      <c r="E927" s="13"/>
      <c r="F927" s="13"/>
      <c r="G927" s="13"/>
      <c r="H927" s="13"/>
      <c r="I927" s="13"/>
      <c r="J927" s="280"/>
    </row>
    <row r="928" spans="1:10" x14ac:dyDescent="0.2">
      <c r="A928" s="147"/>
      <c r="B928" s="13"/>
      <c r="C928" s="13"/>
      <c r="E928" s="13"/>
      <c r="F928" s="13"/>
      <c r="G928" s="13"/>
      <c r="H928" s="13"/>
      <c r="I928" s="13"/>
      <c r="J928" s="280"/>
    </row>
    <row r="929" spans="1:10" x14ac:dyDescent="0.2">
      <c r="A929" s="147"/>
      <c r="B929" s="13"/>
      <c r="C929" s="13"/>
      <c r="E929" s="13"/>
      <c r="F929" s="13"/>
      <c r="G929" s="13"/>
      <c r="H929" s="13"/>
      <c r="I929" s="13"/>
      <c r="J929" s="280"/>
    </row>
    <row r="930" spans="1:10" x14ac:dyDescent="0.2">
      <c r="A930" s="147"/>
      <c r="B930" s="13"/>
      <c r="C930" s="13"/>
      <c r="E930" s="13"/>
      <c r="F930" s="13"/>
      <c r="G930" s="13"/>
      <c r="H930" s="13"/>
      <c r="I930" s="13"/>
      <c r="J930" s="280"/>
    </row>
    <row r="931" spans="1:10" x14ac:dyDescent="0.2">
      <c r="A931" s="147"/>
      <c r="B931" s="13"/>
      <c r="C931" s="13"/>
      <c r="E931" s="13"/>
      <c r="F931" s="13"/>
      <c r="G931" s="13"/>
      <c r="H931" s="13"/>
      <c r="I931" s="13"/>
      <c r="J931" s="280"/>
    </row>
    <row r="932" spans="1:10" x14ac:dyDescent="0.2">
      <c r="A932" s="147"/>
      <c r="B932" s="13"/>
      <c r="C932" s="13"/>
      <c r="E932" s="13"/>
      <c r="F932" s="13"/>
      <c r="G932" s="13"/>
      <c r="H932" s="13"/>
      <c r="I932" s="13"/>
      <c r="J932" s="280"/>
    </row>
    <row r="933" spans="1:10" x14ac:dyDescent="0.2">
      <c r="A933" s="147"/>
      <c r="B933" s="13"/>
      <c r="C933" s="13"/>
      <c r="E933" s="13"/>
      <c r="F933" s="13"/>
      <c r="G933" s="13"/>
      <c r="H933" s="13"/>
      <c r="I933" s="13"/>
      <c r="J933" s="280"/>
    </row>
    <row r="934" spans="1:10" x14ac:dyDescent="0.2">
      <c r="A934" s="147"/>
      <c r="B934" s="13"/>
      <c r="C934" s="13"/>
      <c r="E934" s="13"/>
      <c r="F934" s="13"/>
      <c r="G934" s="13"/>
      <c r="H934" s="13"/>
      <c r="I934" s="13"/>
      <c r="J934" s="280"/>
    </row>
    <row r="935" spans="1:10" x14ac:dyDescent="0.2">
      <c r="A935" s="147"/>
      <c r="B935" s="13"/>
      <c r="C935" s="13"/>
      <c r="E935" s="13"/>
      <c r="F935" s="13"/>
      <c r="G935" s="13"/>
      <c r="H935" s="13"/>
      <c r="I935" s="13"/>
      <c r="J935" s="280"/>
    </row>
    <row r="936" spans="1:10" x14ac:dyDescent="0.2">
      <c r="A936" s="147"/>
      <c r="B936" s="13"/>
      <c r="C936" s="13"/>
      <c r="E936" s="13"/>
      <c r="F936" s="13"/>
      <c r="G936" s="13"/>
      <c r="H936" s="13"/>
      <c r="I936" s="13"/>
      <c r="J936" s="280"/>
    </row>
    <row r="937" spans="1:10" x14ac:dyDescent="0.2">
      <c r="A937" s="147"/>
      <c r="B937" s="13"/>
      <c r="C937" s="13"/>
      <c r="E937" s="13"/>
      <c r="F937" s="13"/>
      <c r="G937" s="13"/>
      <c r="H937" s="13"/>
      <c r="I937" s="13"/>
      <c r="J937" s="280"/>
    </row>
    <row r="938" spans="1:10" x14ac:dyDescent="0.2">
      <c r="A938" s="147"/>
      <c r="B938" s="13"/>
      <c r="C938" s="13"/>
      <c r="E938" s="13"/>
      <c r="F938" s="13"/>
      <c r="G938" s="13"/>
      <c r="H938" s="13"/>
      <c r="I938" s="13"/>
      <c r="J938" s="280"/>
    </row>
    <row r="939" spans="1:10" x14ac:dyDescent="0.2">
      <c r="A939" s="147"/>
      <c r="B939" s="13"/>
      <c r="C939" s="13"/>
      <c r="E939" s="13"/>
      <c r="F939" s="13"/>
      <c r="G939" s="13"/>
      <c r="H939" s="13"/>
      <c r="I939" s="13"/>
      <c r="J939" s="280"/>
    </row>
    <row r="940" spans="1:10" x14ac:dyDescent="0.2">
      <c r="A940" s="147"/>
      <c r="B940" s="13"/>
      <c r="C940" s="13"/>
      <c r="E940" s="13"/>
      <c r="F940" s="13"/>
      <c r="G940" s="13"/>
      <c r="H940" s="13"/>
      <c r="I940" s="13"/>
      <c r="J940" s="280"/>
    </row>
    <row r="941" spans="1:10" x14ac:dyDescent="0.2">
      <c r="A941" s="147"/>
      <c r="B941" s="13"/>
      <c r="C941" s="13"/>
      <c r="E941" s="13"/>
      <c r="F941" s="13"/>
      <c r="G941" s="13"/>
      <c r="H941" s="13"/>
      <c r="I941" s="13"/>
      <c r="J941" s="280"/>
    </row>
    <row r="942" spans="1:10" x14ac:dyDescent="0.2">
      <c r="A942" s="147"/>
      <c r="B942" s="13"/>
      <c r="C942" s="13"/>
      <c r="E942" s="13"/>
      <c r="F942" s="13"/>
      <c r="G942" s="13"/>
      <c r="H942" s="13"/>
      <c r="I942" s="13"/>
      <c r="J942" s="280"/>
    </row>
    <row r="943" spans="1:10" x14ac:dyDescent="0.2">
      <c r="A943" s="147"/>
      <c r="B943" s="13"/>
      <c r="C943" s="13"/>
      <c r="E943" s="13"/>
      <c r="F943" s="13"/>
      <c r="G943" s="13"/>
      <c r="H943" s="13"/>
      <c r="I943" s="13"/>
      <c r="J943" s="280"/>
    </row>
    <row r="944" spans="1:10" x14ac:dyDescent="0.2">
      <c r="A944" s="147"/>
      <c r="B944" s="13"/>
      <c r="C944" s="13"/>
      <c r="E944" s="13"/>
      <c r="F944" s="13"/>
      <c r="G944" s="13"/>
      <c r="H944" s="13"/>
      <c r="I944" s="13"/>
      <c r="J944" s="280"/>
    </row>
    <row r="945" spans="1:10" x14ac:dyDescent="0.2">
      <c r="A945" s="147"/>
      <c r="B945" s="13"/>
      <c r="C945" s="13"/>
      <c r="E945" s="13"/>
      <c r="F945" s="13"/>
      <c r="G945" s="13"/>
      <c r="H945" s="13"/>
      <c r="I945" s="13"/>
      <c r="J945" s="280"/>
    </row>
    <row r="946" spans="1:10" x14ac:dyDescent="0.2">
      <c r="A946" s="147"/>
      <c r="B946" s="13"/>
      <c r="C946" s="13"/>
      <c r="E946" s="13"/>
      <c r="F946" s="13"/>
      <c r="G946" s="13"/>
      <c r="H946" s="13"/>
      <c r="I946" s="13"/>
      <c r="J946" s="280"/>
    </row>
    <row r="947" spans="1:10" x14ac:dyDescent="0.2">
      <c r="A947" s="147"/>
      <c r="B947" s="13"/>
      <c r="C947" s="13"/>
      <c r="E947" s="13"/>
      <c r="F947" s="13"/>
      <c r="G947" s="13"/>
      <c r="H947" s="13"/>
      <c r="I947" s="13"/>
      <c r="J947" s="280"/>
    </row>
    <row r="948" spans="1:10" x14ac:dyDescent="0.2">
      <c r="A948" s="147"/>
      <c r="B948" s="13"/>
      <c r="C948" s="13"/>
      <c r="E948" s="13"/>
      <c r="F948" s="13"/>
      <c r="G948" s="13"/>
      <c r="H948" s="13"/>
      <c r="I948" s="13"/>
      <c r="J948" s="280"/>
    </row>
    <row r="949" spans="1:10" x14ac:dyDescent="0.2">
      <c r="A949" s="147"/>
      <c r="B949" s="13"/>
      <c r="C949" s="13"/>
      <c r="E949" s="13"/>
      <c r="F949" s="13"/>
      <c r="G949" s="13"/>
      <c r="H949" s="13"/>
      <c r="I949" s="13"/>
      <c r="J949" s="280"/>
    </row>
    <row r="950" spans="1:10" x14ac:dyDescent="0.2">
      <c r="A950" s="147"/>
      <c r="B950" s="13"/>
      <c r="C950" s="13"/>
      <c r="E950" s="13"/>
      <c r="F950" s="13"/>
      <c r="G950" s="13"/>
      <c r="H950" s="13"/>
      <c r="I950" s="13"/>
      <c r="J950" s="280"/>
    </row>
    <row r="951" spans="1:10" x14ac:dyDescent="0.2">
      <c r="A951" s="147"/>
      <c r="B951" s="13"/>
      <c r="C951" s="13"/>
      <c r="E951" s="13"/>
      <c r="F951" s="13"/>
      <c r="G951" s="13"/>
      <c r="H951" s="13"/>
      <c r="I951" s="13"/>
      <c r="J951" s="280"/>
    </row>
    <row r="952" spans="1:10" x14ac:dyDescent="0.2">
      <c r="A952" s="147"/>
      <c r="B952" s="13"/>
      <c r="C952" s="13"/>
      <c r="E952" s="13"/>
      <c r="F952" s="13"/>
      <c r="G952" s="13"/>
      <c r="H952" s="13"/>
      <c r="I952" s="13"/>
      <c r="J952" s="280"/>
    </row>
    <row r="953" spans="1:10" x14ac:dyDescent="0.2">
      <c r="A953" s="147"/>
      <c r="B953" s="13"/>
      <c r="C953" s="13"/>
      <c r="E953" s="13"/>
      <c r="F953" s="13"/>
      <c r="G953" s="13"/>
      <c r="H953" s="13"/>
      <c r="I953" s="13"/>
      <c r="J953" s="280"/>
    </row>
    <row r="954" spans="1:10" x14ac:dyDescent="0.2">
      <c r="A954" s="147"/>
      <c r="B954" s="13"/>
      <c r="C954" s="13"/>
      <c r="E954" s="13"/>
      <c r="F954" s="13"/>
      <c r="G954" s="13"/>
      <c r="H954" s="13"/>
      <c r="I954" s="13"/>
      <c r="J954" s="280"/>
    </row>
    <row r="955" spans="1:10" x14ac:dyDescent="0.2">
      <c r="A955" s="147"/>
      <c r="B955" s="13"/>
      <c r="C955" s="13"/>
      <c r="E955" s="13"/>
      <c r="F955" s="13"/>
      <c r="G955" s="13"/>
      <c r="H955" s="13"/>
      <c r="I955" s="13"/>
      <c r="J955" s="280"/>
    </row>
    <row r="956" spans="1:10" x14ac:dyDescent="0.2">
      <c r="A956" s="147"/>
      <c r="B956" s="13"/>
      <c r="C956" s="13"/>
      <c r="E956" s="13"/>
      <c r="F956" s="13"/>
      <c r="G956" s="13"/>
      <c r="H956" s="13"/>
      <c r="I956" s="13"/>
      <c r="J956" s="280"/>
    </row>
    <row r="957" spans="1:10" x14ac:dyDescent="0.2">
      <c r="A957" s="147"/>
      <c r="B957" s="13"/>
      <c r="C957" s="13"/>
      <c r="E957" s="13"/>
      <c r="F957" s="13"/>
      <c r="G957" s="13"/>
      <c r="H957" s="13"/>
      <c r="I957" s="13"/>
      <c r="J957" s="280"/>
    </row>
    <row r="958" spans="1:10" x14ac:dyDescent="0.2">
      <c r="A958" s="147"/>
      <c r="B958" s="13"/>
      <c r="C958" s="13"/>
      <c r="E958" s="13"/>
      <c r="F958" s="13"/>
      <c r="G958" s="13"/>
      <c r="H958" s="13"/>
      <c r="I958" s="13"/>
      <c r="J958" s="280"/>
    </row>
    <row r="959" spans="1:10" x14ac:dyDescent="0.2">
      <c r="A959" s="147"/>
      <c r="B959" s="13"/>
      <c r="C959" s="13"/>
      <c r="E959" s="13"/>
      <c r="F959" s="13"/>
      <c r="G959" s="13"/>
      <c r="H959" s="13"/>
      <c r="I959" s="13"/>
      <c r="J959" s="280"/>
    </row>
    <row r="960" spans="1:10" x14ac:dyDescent="0.2">
      <c r="A960" s="147"/>
      <c r="B960" s="13"/>
      <c r="C960" s="13"/>
      <c r="E960" s="13"/>
      <c r="F960" s="13"/>
      <c r="G960" s="13"/>
      <c r="H960" s="13"/>
      <c r="I960" s="13"/>
      <c r="J960" s="280"/>
    </row>
    <row r="961" spans="1:10" x14ac:dyDescent="0.2">
      <c r="A961" s="147"/>
      <c r="B961" s="13"/>
      <c r="C961" s="13"/>
      <c r="E961" s="13"/>
      <c r="F961" s="13"/>
      <c r="G961" s="13"/>
      <c r="H961" s="13"/>
      <c r="I961" s="13"/>
      <c r="J961" s="280"/>
    </row>
    <row r="962" spans="1:10" x14ac:dyDescent="0.2">
      <c r="A962" s="147"/>
      <c r="B962" s="13"/>
      <c r="C962" s="13"/>
      <c r="E962" s="13"/>
      <c r="F962" s="13"/>
      <c r="G962" s="13"/>
      <c r="H962" s="13"/>
      <c r="I962" s="13"/>
      <c r="J962" s="280"/>
    </row>
    <row r="963" spans="1:10" x14ac:dyDescent="0.2">
      <c r="A963" s="147"/>
      <c r="B963" s="13"/>
      <c r="C963" s="13"/>
      <c r="E963" s="13"/>
      <c r="F963" s="13"/>
      <c r="G963" s="13"/>
      <c r="H963" s="13"/>
      <c r="I963" s="13"/>
      <c r="J963" s="280"/>
    </row>
    <row r="964" spans="1:10" x14ac:dyDescent="0.2">
      <c r="A964" s="147"/>
      <c r="B964" s="13"/>
      <c r="C964" s="13"/>
      <c r="E964" s="13"/>
      <c r="F964" s="13"/>
      <c r="G964" s="13"/>
      <c r="H964" s="13"/>
      <c r="I964" s="13"/>
      <c r="J964" s="280"/>
    </row>
    <row r="965" spans="1:10" x14ac:dyDescent="0.2">
      <c r="A965" s="147"/>
      <c r="B965" s="13"/>
      <c r="C965" s="13"/>
      <c r="E965" s="13"/>
      <c r="F965" s="13"/>
      <c r="G965" s="13"/>
      <c r="H965" s="13"/>
      <c r="I965" s="13"/>
      <c r="J965" s="280"/>
    </row>
    <row r="966" spans="1:10" x14ac:dyDescent="0.2">
      <c r="A966" s="147"/>
      <c r="B966" s="13"/>
      <c r="C966" s="13"/>
      <c r="E966" s="13"/>
      <c r="F966" s="13"/>
      <c r="G966" s="13"/>
      <c r="H966" s="13"/>
      <c r="I966" s="13"/>
      <c r="J966" s="280"/>
    </row>
    <row r="967" spans="1:10" x14ac:dyDescent="0.2">
      <c r="A967" s="147"/>
      <c r="B967" s="13"/>
      <c r="C967" s="13"/>
      <c r="E967" s="13"/>
      <c r="F967" s="13"/>
      <c r="G967" s="13"/>
      <c r="H967" s="13"/>
      <c r="I967" s="13"/>
      <c r="J967" s="280"/>
    </row>
    <row r="968" spans="1:10" x14ac:dyDescent="0.2">
      <c r="A968" s="147"/>
      <c r="B968" s="13"/>
      <c r="C968" s="13"/>
      <c r="E968" s="13"/>
      <c r="F968" s="13"/>
      <c r="G968" s="13"/>
      <c r="H968" s="13"/>
      <c r="I968" s="13"/>
      <c r="J968" s="280"/>
    </row>
    <row r="969" spans="1:10" x14ac:dyDescent="0.2">
      <c r="A969" s="147"/>
      <c r="B969" s="13"/>
      <c r="C969" s="13"/>
      <c r="E969" s="13"/>
      <c r="F969" s="13"/>
      <c r="G969" s="13"/>
      <c r="H969" s="13"/>
      <c r="I969" s="13"/>
      <c r="J969" s="280"/>
    </row>
    <row r="970" spans="1:10" x14ac:dyDescent="0.2">
      <c r="A970" s="147"/>
      <c r="B970" s="13"/>
      <c r="C970" s="13"/>
      <c r="E970" s="13"/>
      <c r="F970" s="13"/>
      <c r="G970" s="13"/>
      <c r="H970" s="13"/>
      <c r="I970" s="13"/>
      <c r="J970" s="280"/>
    </row>
    <row r="971" spans="1:10" x14ac:dyDescent="0.2">
      <c r="A971" s="147"/>
      <c r="B971" s="13"/>
      <c r="C971" s="13"/>
      <c r="E971" s="13"/>
      <c r="F971" s="13"/>
      <c r="G971" s="13"/>
      <c r="H971" s="13"/>
      <c r="I971" s="13"/>
      <c r="J971" s="280"/>
    </row>
    <row r="972" spans="1:10" x14ac:dyDescent="0.2">
      <c r="A972" s="147"/>
      <c r="B972" s="13"/>
      <c r="C972" s="13"/>
      <c r="E972" s="13"/>
      <c r="F972" s="13"/>
      <c r="G972" s="13"/>
      <c r="H972" s="13"/>
      <c r="I972" s="13"/>
      <c r="J972" s="280"/>
    </row>
    <row r="973" spans="1:10" x14ac:dyDescent="0.2">
      <c r="A973" s="147"/>
      <c r="B973" s="13"/>
      <c r="C973" s="13"/>
      <c r="E973" s="13"/>
      <c r="F973" s="13"/>
      <c r="G973" s="13"/>
      <c r="H973" s="13"/>
      <c r="I973" s="13"/>
      <c r="J973" s="280"/>
    </row>
    <row r="974" spans="1:10" x14ac:dyDescent="0.2">
      <c r="A974" s="147"/>
      <c r="B974" s="13"/>
      <c r="C974" s="13"/>
      <c r="E974" s="13"/>
      <c r="F974" s="13"/>
      <c r="G974" s="13"/>
      <c r="H974" s="13"/>
      <c r="I974" s="13"/>
      <c r="J974" s="280"/>
    </row>
    <row r="975" spans="1:10" x14ac:dyDescent="0.2">
      <c r="A975" s="147"/>
      <c r="B975" s="13"/>
      <c r="C975" s="13"/>
      <c r="E975" s="13"/>
      <c r="F975" s="13"/>
      <c r="G975" s="13"/>
      <c r="H975" s="13"/>
      <c r="I975" s="13"/>
      <c r="J975" s="280"/>
    </row>
    <row r="976" spans="1:10" x14ac:dyDescent="0.2">
      <c r="A976" s="147"/>
      <c r="B976" s="13"/>
      <c r="C976" s="13"/>
      <c r="E976" s="13"/>
      <c r="F976" s="13"/>
      <c r="G976" s="13"/>
      <c r="H976" s="13"/>
      <c r="I976" s="13"/>
      <c r="J976" s="280"/>
    </row>
    <row r="977" spans="1:10" x14ac:dyDescent="0.2">
      <c r="A977" s="147"/>
      <c r="B977" s="13"/>
      <c r="C977" s="13"/>
      <c r="E977" s="13"/>
      <c r="F977" s="13"/>
      <c r="G977" s="13"/>
      <c r="H977" s="13"/>
      <c r="I977" s="13"/>
      <c r="J977" s="280"/>
    </row>
    <row r="978" spans="1:10" x14ac:dyDescent="0.2">
      <c r="A978" s="147"/>
      <c r="B978" s="13"/>
      <c r="C978" s="13"/>
      <c r="E978" s="13"/>
      <c r="F978" s="13"/>
      <c r="G978" s="13"/>
      <c r="H978" s="13"/>
      <c r="I978" s="13"/>
      <c r="J978" s="280"/>
    </row>
    <row r="979" spans="1:10" x14ac:dyDescent="0.2">
      <c r="A979" s="147"/>
      <c r="B979" s="13"/>
      <c r="C979" s="13"/>
      <c r="E979" s="13"/>
      <c r="F979" s="13"/>
      <c r="G979" s="13"/>
      <c r="H979" s="13"/>
      <c r="I979" s="13"/>
      <c r="J979" s="280"/>
    </row>
    <row r="980" spans="1:10" x14ac:dyDescent="0.2">
      <c r="A980" s="147"/>
      <c r="B980" s="13"/>
      <c r="C980" s="13"/>
      <c r="E980" s="13"/>
      <c r="F980" s="13"/>
      <c r="G980" s="13"/>
      <c r="H980" s="13"/>
      <c r="I980" s="13"/>
      <c r="J980" s="280"/>
    </row>
    <row r="981" spans="1:10" x14ac:dyDescent="0.2">
      <c r="A981" s="147"/>
      <c r="B981" s="13"/>
      <c r="C981" s="13"/>
      <c r="E981" s="13"/>
      <c r="F981" s="13"/>
      <c r="G981" s="13"/>
      <c r="H981" s="13"/>
      <c r="I981" s="13"/>
      <c r="J981" s="280"/>
    </row>
    <row r="982" spans="1:10" x14ac:dyDescent="0.2">
      <c r="A982" s="147"/>
      <c r="B982" s="13"/>
      <c r="C982" s="13"/>
      <c r="E982" s="13"/>
      <c r="F982" s="13"/>
      <c r="G982" s="13"/>
      <c r="H982" s="13"/>
      <c r="I982" s="13"/>
      <c r="J982" s="280"/>
    </row>
    <row r="983" spans="1:10" x14ac:dyDescent="0.2">
      <c r="A983" s="147"/>
      <c r="B983" s="13"/>
      <c r="C983" s="13"/>
      <c r="E983" s="13"/>
      <c r="F983" s="13"/>
      <c r="G983" s="13"/>
      <c r="H983" s="13"/>
      <c r="I983" s="13"/>
      <c r="J983" s="280"/>
    </row>
    <row r="984" spans="1:10" x14ac:dyDescent="0.2">
      <c r="A984" s="147"/>
      <c r="B984" s="13"/>
      <c r="C984" s="13"/>
      <c r="E984" s="13"/>
      <c r="F984" s="13"/>
      <c r="G984" s="13"/>
      <c r="H984" s="13"/>
      <c r="I984" s="13"/>
      <c r="J984" s="280"/>
    </row>
    <row r="985" spans="1:10" x14ac:dyDescent="0.2">
      <c r="A985" s="147"/>
      <c r="B985" s="13"/>
      <c r="C985" s="13"/>
      <c r="E985" s="13"/>
      <c r="F985" s="13"/>
      <c r="G985" s="13"/>
      <c r="H985" s="13"/>
      <c r="I985" s="13"/>
      <c r="J985" s="280"/>
    </row>
    <row r="986" spans="1:10" x14ac:dyDescent="0.2">
      <c r="A986" s="147"/>
      <c r="B986" s="13"/>
      <c r="C986" s="13"/>
      <c r="E986" s="13"/>
      <c r="F986" s="13"/>
      <c r="G986" s="13"/>
      <c r="H986" s="13"/>
      <c r="I986" s="13"/>
      <c r="J986" s="280"/>
    </row>
    <row r="987" spans="1:10" x14ac:dyDescent="0.2">
      <c r="A987" s="147"/>
      <c r="B987" s="13"/>
      <c r="C987" s="13"/>
      <c r="E987" s="13"/>
      <c r="F987" s="13"/>
      <c r="G987" s="13"/>
      <c r="H987" s="13"/>
      <c r="I987" s="13"/>
      <c r="J987" s="280"/>
    </row>
    <row r="988" spans="1:10" x14ac:dyDescent="0.2">
      <c r="A988" s="147"/>
      <c r="B988" s="13"/>
      <c r="C988" s="13"/>
      <c r="E988" s="13"/>
      <c r="F988" s="13"/>
      <c r="G988" s="13"/>
      <c r="H988" s="13"/>
      <c r="I988" s="13"/>
      <c r="J988" s="280"/>
    </row>
    <row r="989" spans="1:10" x14ac:dyDescent="0.2">
      <c r="A989" s="147"/>
      <c r="B989" s="13"/>
      <c r="C989" s="13"/>
      <c r="E989" s="13"/>
      <c r="F989" s="13"/>
      <c r="G989" s="13"/>
      <c r="H989" s="13"/>
      <c r="I989" s="13"/>
      <c r="J989" s="280"/>
    </row>
    <row r="990" spans="1:10" x14ac:dyDescent="0.2">
      <c r="A990" s="147"/>
      <c r="B990" s="13"/>
      <c r="C990" s="13"/>
      <c r="E990" s="13"/>
      <c r="F990" s="13"/>
      <c r="G990" s="13"/>
      <c r="H990" s="13"/>
      <c r="I990" s="13"/>
      <c r="J990" s="280"/>
    </row>
    <row r="991" spans="1:10" x14ac:dyDescent="0.2">
      <c r="A991" s="147"/>
      <c r="B991" s="13"/>
      <c r="C991" s="13"/>
      <c r="E991" s="13"/>
      <c r="F991" s="13"/>
      <c r="G991" s="13"/>
      <c r="H991" s="13"/>
      <c r="I991" s="13"/>
      <c r="J991" s="280"/>
    </row>
    <row r="992" spans="1:10" x14ac:dyDescent="0.2">
      <c r="A992" s="147"/>
      <c r="B992" s="13"/>
      <c r="C992" s="13"/>
      <c r="E992" s="13"/>
      <c r="F992" s="13"/>
      <c r="G992" s="13"/>
      <c r="H992" s="13"/>
      <c r="I992" s="13"/>
      <c r="J992" s="280"/>
    </row>
    <row r="993" spans="1:10" x14ac:dyDescent="0.2">
      <c r="A993" s="147"/>
      <c r="B993" s="13"/>
      <c r="C993" s="13"/>
      <c r="E993" s="13"/>
      <c r="F993" s="13"/>
      <c r="G993" s="13"/>
      <c r="H993" s="13"/>
      <c r="I993" s="13"/>
      <c r="J993" s="280"/>
    </row>
    <row r="994" spans="1:10" x14ac:dyDescent="0.2">
      <c r="A994" s="147"/>
      <c r="B994" s="13"/>
      <c r="C994" s="13"/>
      <c r="E994" s="13"/>
      <c r="F994" s="13"/>
      <c r="G994" s="13"/>
      <c r="H994" s="13"/>
      <c r="I994" s="13"/>
      <c r="J994" s="280"/>
    </row>
    <row r="995" spans="1:10" x14ac:dyDescent="0.2">
      <c r="A995" s="147"/>
      <c r="B995" s="13"/>
      <c r="C995" s="13"/>
      <c r="E995" s="13"/>
      <c r="F995" s="13"/>
      <c r="G995" s="13"/>
      <c r="H995" s="13"/>
      <c r="I995" s="13"/>
      <c r="J995" s="280"/>
    </row>
    <row r="996" spans="1:10" x14ac:dyDescent="0.2">
      <c r="A996" s="147"/>
      <c r="B996" s="13"/>
      <c r="C996" s="13"/>
      <c r="E996" s="13"/>
      <c r="F996" s="13"/>
      <c r="G996" s="13"/>
      <c r="H996" s="13"/>
      <c r="I996" s="13"/>
      <c r="J996" s="280"/>
    </row>
    <row r="997" spans="1:10" x14ac:dyDescent="0.2">
      <c r="A997" s="147"/>
      <c r="B997" s="13"/>
      <c r="C997" s="13"/>
      <c r="E997" s="13"/>
      <c r="F997" s="13"/>
      <c r="G997" s="13"/>
      <c r="H997" s="13"/>
      <c r="I997" s="13"/>
      <c r="J997" s="280"/>
    </row>
    <row r="998" spans="1:10" x14ac:dyDescent="0.2">
      <c r="A998" s="147"/>
      <c r="B998" s="13"/>
      <c r="C998" s="13"/>
      <c r="E998" s="13"/>
      <c r="F998" s="13"/>
      <c r="G998" s="13"/>
      <c r="H998" s="13"/>
      <c r="I998" s="13"/>
      <c r="J998" s="280"/>
    </row>
    <row r="999" spans="1:10" x14ac:dyDescent="0.2">
      <c r="A999" s="147"/>
      <c r="B999" s="13"/>
      <c r="C999" s="13"/>
      <c r="E999" s="13"/>
      <c r="F999" s="13"/>
      <c r="G999" s="13"/>
      <c r="H999" s="13"/>
      <c r="I999" s="13"/>
      <c r="J999" s="280"/>
    </row>
    <row r="1000" spans="1:10" x14ac:dyDescent="0.2">
      <c r="A1000" s="147"/>
      <c r="B1000" s="13"/>
      <c r="C1000" s="13"/>
      <c r="E1000" s="13"/>
      <c r="F1000" s="13"/>
      <c r="G1000" s="13"/>
      <c r="H1000" s="13"/>
      <c r="I1000" s="13"/>
      <c r="J1000" s="280"/>
    </row>
    <row r="1001" spans="1:10" x14ac:dyDescent="0.2">
      <c r="A1001" s="147"/>
      <c r="B1001" s="13"/>
      <c r="C1001" s="13"/>
      <c r="E1001" s="13"/>
      <c r="F1001" s="13"/>
      <c r="G1001" s="13"/>
      <c r="H1001" s="13"/>
      <c r="I1001" s="13"/>
      <c r="J1001" s="280"/>
    </row>
    <row r="1002" spans="1:10" x14ac:dyDescent="0.2">
      <c r="A1002" s="147"/>
      <c r="B1002" s="13"/>
      <c r="C1002" s="13"/>
      <c r="E1002" s="13"/>
      <c r="F1002" s="13"/>
      <c r="G1002" s="13"/>
      <c r="H1002" s="13"/>
      <c r="I1002" s="13"/>
      <c r="J1002" s="280"/>
    </row>
    <row r="1003" spans="1:10" x14ac:dyDescent="0.2">
      <c r="A1003" s="147"/>
      <c r="B1003" s="13"/>
      <c r="C1003" s="13"/>
      <c r="E1003" s="13"/>
      <c r="F1003" s="13"/>
      <c r="G1003" s="13"/>
      <c r="H1003" s="13"/>
      <c r="I1003" s="13"/>
      <c r="J1003" s="280"/>
    </row>
    <row r="1004" spans="1:10" x14ac:dyDescent="0.2">
      <c r="A1004" s="147"/>
      <c r="B1004" s="13"/>
      <c r="C1004" s="13"/>
      <c r="E1004" s="13"/>
      <c r="F1004" s="13"/>
      <c r="G1004" s="13"/>
      <c r="H1004" s="13"/>
      <c r="I1004" s="13"/>
      <c r="J1004" s="280"/>
    </row>
    <row r="1005" spans="1:10" x14ac:dyDescent="0.2">
      <c r="A1005" s="147"/>
      <c r="B1005" s="13"/>
      <c r="C1005" s="13"/>
      <c r="E1005" s="13"/>
      <c r="F1005" s="13"/>
      <c r="G1005" s="13"/>
      <c r="H1005" s="13"/>
      <c r="I1005" s="13"/>
      <c r="J1005" s="280"/>
    </row>
    <row r="1006" spans="1:10" x14ac:dyDescent="0.2">
      <c r="A1006" s="147"/>
      <c r="B1006" s="13"/>
      <c r="C1006" s="13"/>
      <c r="E1006" s="13"/>
      <c r="F1006" s="13"/>
      <c r="G1006" s="13"/>
      <c r="H1006" s="13"/>
      <c r="I1006" s="13"/>
      <c r="J1006" s="280"/>
    </row>
    <row r="1007" spans="1:10" x14ac:dyDescent="0.2">
      <c r="A1007" s="147"/>
      <c r="B1007" s="13"/>
      <c r="C1007" s="13"/>
      <c r="E1007" s="13"/>
      <c r="F1007" s="13"/>
      <c r="G1007" s="13"/>
      <c r="H1007" s="13"/>
      <c r="I1007" s="13"/>
      <c r="J1007" s="280"/>
    </row>
    <row r="1008" spans="1:10" x14ac:dyDescent="0.2">
      <c r="A1008" s="147"/>
      <c r="B1008" s="13"/>
      <c r="C1008" s="13"/>
      <c r="E1008" s="13"/>
      <c r="F1008" s="13"/>
      <c r="G1008" s="13"/>
      <c r="H1008" s="13"/>
      <c r="I1008" s="13"/>
      <c r="J1008" s="280"/>
    </row>
    <row r="1009" spans="1:10" x14ac:dyDescent="0.2">
      <c r="A1009" s="147"/>
      <c r="B1009" s="13"/>
      <c r="C1009" s="13"/>
      <c r="E1009" s="13"/>
      <c r="F1009" s="13"/>
      <c r="G1009" s="13"/>
      <c r="H1009" s="13"/>
      <c r="I1009" s="13"/>
      <c r="J1009" s="280"/>
    </row>
    <row r="1010" spans="1:10" x14ac:dyDescent="0.2">
      <c r="A1010" s="147"/>
      <c r="B1010" s="13"/>
      <c r="C1010" s="13"/>
      <c r="E1010" s="13"/>
      <c r="F1010" s="13"/>
      <c r="G1010" s="13"/>
      <c r="H1010" s="13"/>
      <c r="I1010" s="13"/>
      <c r="J1010" s="280"/>
    </row>
    <row r="1011" spans="1:10" x14ac:dyDescent="0.2">
      <c r="A1011" s="147"/>
      <c r="B1011" s="13"/>
      <c r="C1011" s="13"/>
      <c r="E1011" s="13"/>
      <c r="F1011" s="13"/>
      <c r="G1011" s="13"/>
      <c r="H1011" s="13"/>
      <c r="I1011" s="13"/>
      <c r="J1011" s="280"/>
    </row>
    <row r="1012" spans="1:10" x14ac:dyDescent="0.2">
      <c r="A1012" s="147"/>
      <c r="B1012" s="13"/>
      <c r="C1012" s="13"/>
      <c r="E1012" s="13"/>
      <c r="F1012" s="13"/>
      <c r="G1012" s="13"/>
      <c r="H1012" s="13"/>
      <c r="I1012" s="13"/>
      <c r="J1012" s="280"/>
    </row>
    <row r="1013" spans="1:10" x14ac:dyDescent="0.2">
      <c r="A1013" s="147"/>
      <c r="B1013" s="13"/>
      <c r="C1013" s="13"/>
      <c r="E1013" s="13"/>
      <c r="F1013" s="13"/>
      <c r="G1013" s="13"/>
      <c r="H1013" s="13"/>
      <c r="I1013" s="13"/>
      <c r="J1013" s="280"/>
    </row>
    <row r="1014" spans="1:10" x14ac:dyDescent="0.2">
      <c r="A1014" s="147"/>
      <c r="B1014" s="13"/>
      <c r="C1014" s="13"/>
      <c r="E1014" s="13"/>
      <c r="F1014" s="13"/>
      <c r="G1014" s="13"/>
      <c r="H1014" s="13"/>
      <c r="I1014" s="13"/>
      <c r="J1014" s="280"/>
    </row>
    <row r="1015" spans="1:10" x14ac:dyDescent="0.2">
      <c r="A1015" s="147"/>
      <c r="B1015" s="13"/>
      <c r="C1015" s="13"/>
      <c r="E1015" s="13"/>
      <c r="F1015" s="13"/>
      <c r="G1015" s="13"/>
      <c r="H1015" s="13"/>
      <c r="I1015" s="13"/>
      <c r="J1015" s="280"/>
    </row>
    <row r="1016" spans="1:10" x14ac:dyDescent="0.2">
      <c r="A1016" s="147"/>
      <c r="B1016" s="13"/>
      <c r="C1016" s="13"/>
      <c r="E1016" s="13"/>
      <c r="F1016" s="13"/>
      <c r="G1016" s="13"/>
      <c r="H1016" s="13"/>
      <c r="I1016" s="13"/>
      <c r="J1016" s="280"/>
    </row>
    <row r="1017" spans="1:10" x14ac:dyDescent="0.2">
      <c r="A1017" s="147"/>
      <c r="B1017" s="13"/>
      <c r="C1017" s="13"/>
      <c r="E1017" s="13"/>
      <c r="F1017" s="13"/>
      <c r="G1017" s="13"/>
      <c r="H1017" s="13"/>
      <c r="I1017" s="13"/>
      <c r="J1017" s="280"/>
    </row>
    <row r="1018" spans="1:10" x14ac:dyDescent="0.2">
      <c r="A1018" s="147"/>
      <c r="B1018" s="13"/>
      <c r="C1018" s="13"/>
      <c r="E1018" s="13"/>
      <c r="F1018" s="13"/>
      <c r="G1018" s="13"/>
      <c r="H1018" s="13"/>
      <c r="I1018" s="13"/>
      <c r="J1018" s="280"/>
    </row>
    <row r="1019" spans="1:10" x14ac:dyDescent="0.2">
      <c r="A1019" s="147"/>
      <c r="B1019" s="13"/>
      <c r="C1019" s="13"/>
      <c r="E1019" s="13"/>
      <c r="F1019" s="13"/>
      <c r="G1019" s="13"/>
      <c r="H1019" s="13"/>
      <c r="I1019" s="13"/>
      <c r="J1019" s="280"/>
    </row>
    <row r="1020" spans="1:10" x14ac:dyDescent="0.2">
      <c r="A1020" s="147"/>
      <c r="B1020" s="13"/>
      <c r="C1020" s="13"/>
      <c r="E1020" s="13"/>
      <c r="F1020" s="13"/>
      <c r="G1020" s="13"/>
      <c r="H1020" s="13"/>
      <c r="I1020" s="13"/>
      <c r="J1020" s="280"/>
    </row>
    <row r="1021" spans="1:10" x14ac:dyDescent="0.2">
      <c r="A1021" s="147"/>
      <c r="B1021" s="13"/>
      <c r="C1021" s="13"/>
      <c r="E1021" s="13"/>
      <c r="F1021" s="13"/>
      <c r="G1021" s="13"/>
      <c r="H1021" s="13"/>
      <c r="I1021" s="13"/>
      <c r="J1021" s="280"/>
    </row>
    <row r="1022" spans="1:10" x14ac:dyDescent="0.2">
      <c r="A1022" s="147"/>
      <c r="B1022" s="13"/>
      <c r="C1022" s="13"/>
      <c r="E1022" s="13"/>
      <c r="F1022" s="13"/>
      <c r="G1022" s="13"/>
      <c r="H1022" s="13"/>
      <c r="I1022" s="13"/>
      <c r="J1022" s="280"/>
    </row>
    <row r="1023" spans="1:10" x14ac:dyDescent="0.2">
      <c r="A1023" s="147"/>
      <c r="B1023" s="13"/>
      <c r="C1023" s="13"/>
      <c r="E1023" s="13"/>
      <c r="F1023" s="13"/>
      <c r="G1023" s="13"/>
      <c r="H1023" s="13"/>
      <c r="I1023" s="13"/>
      <c r="J1023" s="280"/>
    </row>
    <row r="1024" spans="1:10" x14ac:dyDescent="0.2">
      <c r="A1024" s="147"/>
      <c r="B1024" s="13"/>
      <c r="C1024" s="13"/>
      <c r="E1024" s="13"/>
      <c r="F1024" s="13"/>
      <c r="G1024" s="13"/>
      <c r="H1024" s="13"/>
      <c r="I1024" s="13"/>
      <c r="J1024" s="280"/>
    </row>
    <row r="1025" spans="1:10" x14ac:dyDescent="0.2">
      <c r="A1025" s="147"/>
      <c r="B1025" s="13"/>
      <c r="C1025" s="13"/>
      <c r="E1025" s="13"/>
      <c r="F1025" s="13"/>
      <c r="G1025" s="13"/>
      <c r="H1025" s="13"/>
      <c r="I1025" s="13"/>
      <c r="J1025" s="280"/>
    </row>
    <row r="1026" spans="1:10" x14ac:dyDescent="0.2">
      <c r="A1026" s="147"/>
      <c r="B1026" s="13"/>
      <c r="C1026" s="13"/>
      <c r="E1026" s="13"/>
      <c r="F1026" s="13"/>
      <c r="G1026" s="13"/>
      <c r="H1026" s="13"/>
      <c r="I1026" s="13"/>
      <c r="J1026" s="280"/>
    </row>
    <row r="1027" spans="1:10" x14ac:dyDescent="0.2">
      <c r="A1027" s="147"/>
      <c r="B1027" s="13"/>
      <c r="C1027" s="13"/>
      <c r="E1027" s="13"/>
      <c r="F1027" s="13"/>
      <c r="G1027" s="13"/>
      <c r="H1027" s="13"/>
      <c r="I1027" s="13"/>
      <c r="J1027" s="280"/>
    </row>
    <row r="1028" spans="1:10" x14ac:dyDescent="0.2">
      <c r="A1028" s="147"/>
      <c r="B1028" s="13"/>
      <c r="C1028" s="13"/>
      <c r="E1028" s="13"/>
      <c r="F1028" s="13"/>
      <c r="G1028" s="13"/>
      <c r="H1028" s="13"/>
      <c r="I1028" s="13"/>
      <c r="J1028" s="280"/>
    </row>
    <row r="1029" spans="1:10" x14ac:dyDescent="0.2">
      <c r="A1029" s="147"/>
      <c r="B1029" s="13"/>
      <c r="C1029" s="13"/>
      <c r="E1029" s="13"/>
      <c r="F1029" s="13"/>
      <c r="G1029" s="13"/>
      <c r="H1029" s="13"/>
      <c r="I1029" s="13"/>
      <c r="J1029" s="280"/>
    </row>
    <row r="1030" spans="1:10" x14ac:dyDescent="0.2">
      <c r="A1030" s="147"/>
      <c r="B1030" s="13"/>
      <c r="C1030" s="13"/>
      <c r="E1030" s="13"/>
      <c r="F1030" s="13"/>
      <c r="G1030" s="13"/>
      <c r="H1030" s="13"/>
      <c r="I1030" s="13"/>
      <c r="J1030" s="280"/>
    </row>
    <row r="1031" spans="1:10" x14ac:dyDescent="0.2">
      <c r="A1031" s="147"/>
      <c r="B1031" s="13"/>
      <c r="C1031" s="13"/>
      <c r="E1031" s="13"/>
      <c r="F1031" s="13"/>
      <c r="G1031" s="13"/>
      <c r="H1031" s="13"/>
      <c r="I1031" s="13"/>
      <c r="J1031" s="280"/>
    </row>
    <row r="1032" spans="1:10" x14ac:dyDescent="0.2">
      <c r="A1032" s="147"/>
      <c r="B1032" s="13"/>
      <c r="C1032" s="13"/>
      <c r="E1032" s="13"/>
      <c r="F1032" s="13"/>
      <c r="G1032" s="13"/>
      <c r="H1032" s="13"/>
      <c r="I1032" s="13"/>
      <c r="J1032" s="280"/>
    </row>
    <row r="1033" spans="1:10" x14ac:dyDescent="0.2">
      <c r="A1033" s="147"/>
      <c r="B1033" s="13"/>
      <c r="C1033" s="13"/>
      <c r="E1033" s="13"/>
      <c r="F1033" s="13"/>
      <c r="G1033" s="13"/>
      <c r="H1033" s="13"/>
      <c r="I1033" s="13"/>
      <c r="J1033" s="280"/>
    </row>
    <row r="1034" spans="1:10" x14ac:dyDescent="0.2">
      <c r="A1034" s="147"/>
      <c r="B1034" s="13"/>
      <c r="C1034" s="13"/>
      <c r="E1034" s="13"/>
      <c r="F1034" s="13"/>
      <c r="G1034" s="13"/>
      <c r="H1034" s="13"/>
      <c r="I1034" s="13"/>
      <c r="J1034" s="280"/>
    </row>
    <row r="1035" spans="1:10" x14ac:dyDescent="0.2">
      <c r="A1035" s="147"/>
      <c r="B1035" s="13"/>
      <c r="C1035" s="13"/>
      <c r="E1035" s="13"/>
      <c r="F1035" s="13"/>
      <c r="G1035" s="13"/>
      <c r="H1035" s="13"/>
      <c r="I1035" s="13"/>
      <c r="J1035" s="280"/>
    </row>
    <row r="1036" spans="1:10" x14ac:dyDescent="0.2">
      <c r="A1036" s="147"/>
      <c r="B1036" s="13"/>
      <c r="C1036" s="13"/>
      <c r="E1036" s="13"/>
      <c r="F1036" s="13"/>
      <c r="G1036" s="13"/>
      <c r="H1036" s="13"/>
      <c r="I1036" s="13"/>
      <c r="J1036" s="280"/>
    </row>
    <row r="1037" spans="1:10" x14ac:dyDescent="0.2">
      <c r="A1037" s="147"/>
      <c r="B1037" s="13"/>
      <c r="C1037" s="13"/>
      <c r="E1037" s="13"/>
      <c r="F1037" s="13"/>
      <c r="G1037" s="13"/>
      <c r="H1037" s="13"/>
      <c r="I1037" s="13"/>
      <c r="J1037" s="280"/>
    </row>
    <row r="1038" spans="1:10" x14ac:dyDescent="0.2">
      <c r="A1038" s="147"/>
      <c r="B1038" s="13"/>
      <c r="C1038" s="13"/>
      <c r="E1038" s="13"/>
      <c r="F1038" s="13"/>
      <c r="G1038" s="13"/>
      <c r="H1038" s="13"/>
      <c r="I1038" s="13"/>
      <c r="J1038" s="280"/>
    </row>
    <row r="1039" spans="1:10" x14ac:dyDescent="0.2">
      <c r="A1039" s="147"/>
      <c r="B1039" s="13"/>
      <c r="C1039" s="13"/>
      <c r="E1039" s="13"/>
      <c r="F1039" s="13"/>
      <c r="G1039" s="13"/>
      <c r="H1039" s="13"/>
      <c r="I1039" s="13"/>
      <c r="J1039" s="280"/>
    </row>
    <row r="1040" spans="1:10" x14ac:dyDescent="0.2">
      <c r="A1040" s="147"/>
      <c r="B1040" s="13"/>
      <c r="C1040" s="13"/>
      <c r="E1040" s="13"/>
      <c r="F1040" s="13"/>
      <c r="G1040" s="13"/>
      <c r="H1040" s="13"/>
      <c r="I1040" s="13"/>
      <c r="J1040" s="280"/>
    </row>
    <row r="1041" spans="1:10" x14ac:dyDescent="0.2">
      <c r="A1041" s="147"/>
      <c r="B1041" s="13"/>
      <c r="C1041" s="13"/>
      <c r="E1041" s="13"/>
      <c r="F1041" s="13"/>
      <c r="G1041" s="13"/>
      <c r="H1041" s="13"/>
      <c r="I1041" s="13"/>
      <c r="J1041" s="280"/>
    </row>
    <row r="1042" spans="1:10" x14ac:dyDescent="0.2">
      <c r="A1042" s="147"/>
      <c r="B1042" s="13"/>
      <c r="C1042" s="13"/>
      <c r="E1042" s="13"/>
      <c r="F1042" s="13"/>
      <c r="G1042" s="13"/>
      <c r="H1042" s="13"/>
      <c r="I1042" s="13"/>
      <c r="J1042" s="280"/>
    </row>
    <row r="1043" spans="1:10" x14ac:dyDescent="0.2">
      <c r="A1043" s="147"/>
      <c r="B1043" s="13"/>
      <c r="C1043" s="13"/>
      <c r="E1043" s="13"/>
      <c r="F1043" s="13"/>
      <c r="G1043" s="13"/>
      <c r="H1043" s="13"/>
      <c r="I1043" s="13"/>
      <c r="J1043" s="280"/>
    </row>
    <row r="1044" spans="1:10" x14ac:dyDescent="0.2">
      <c r="A1044" s="147"/>
      <c r="B1044" s="13"/>
      <c r="C1044" s="13"/>
      <c r="E1044" s="13"/>
      <c r="F1044" s="13"/>
      <c r="G1044" s="13"/>
      <c r="H1044" s="13"/>
      <c r="I1044" s="13"/>
      <c r="J1044" s="280"/>
    </row>
    <row r="1045" spans="1:10" x14ac:dyDescent="0.2">
      <c r="A1045" s="147"/>
      <c r="B1045" s="13"/>
      <c r="C1045" s="13"/>
      <c r="E1045" s="13"/>
      <c r="F1045" s="13"/>
      <c r="G1045" s="13"/>
      <c r="H1045" s="13"/>
      <c r="I1045" s="13"/>
      <c r="J1045" s="280"/>
    </row>
    <row r="1046" spans="1:10" x14ac:dyDescent="0.2">
      <c r="A1046" s="147"/>
      <c r="B1046" s="13"/>
      <c r="C1046" s="13"/>
      <c r="E1046" s="13"/>
      <c r="F1046" s="13"/>
      <c r="G1046" s="13"/>
      <c r="H1046" s="13"/>
      <c r="I1046" s="13"/>
      <c r="J1046" s="280"/>
    </row>
    <row r="1047" spans="1:10" x14ac:dyDescent="0.2">
      <c r="A1047" s="147"/>
      <c r="B1047" s="13"/>
      <c r="C1047" s="13"/>
      <c r="E1047" s="13"/>
      <c r="F1047" s="13"/>
      <c r="G1047" s="13"/>
      <c r="H1047" s="13"/>
      <c r="I1047" s="13"/>
      <c r="J1047" s="280"/>
    </row>
    <row r="1048" spans="1:10" x14ac:dyDescent="0.2">
      <c r="A1048" s="147"/>
      <c r="B1048" s="13"/>
      <c r="C1048" s="13"/>
      <c r="E1048" s="13"/>
      <c r="F1048" s="13"/>
      <c r="G1048" s="13"/>
      <c r="H1048" s="13"/>
      <c r="I1048" s="13"/>
      <c r="J1048" s="280"/>
    </row>
    <row r="1049" spans="1:10" x14ac:dyDescent="0.2">
      <c r="A1049" s="147"/>
      <c r="B1049" s="13"/>
      <c r="C1049" s="13"/>
      <c r="E1049" s="13"/>
      <c r="F1049" s="13"/>
      <c r="G1049" s="13"/>
      <c r="H1049" s="13"/>
      <c r="I1049" s="13"/>
      <c r="J1049" s="280"/>
    </row>
    <row r="1050" spans="1:10" x14ac:dyDescent="0.2">
      <c r="A1050" s="147"/>
      <c r="B1050" s="13"/>
      <c r="C1050" s="13"/>
      <c r="E1050" s="13"/>
      <c r="F1050" s="13"/>
      <c r="G1050" s="13"/>
      <c r="H1050" s="13"/>
      <c r="I1050" s="13"/>
      <c r="J1050" s="280"/>
    </row>
    <row r="1051" spans="1:10" x14ac:dyDescent="0.2">
      <c r="A1051" s="147"/>
      <c r="B1051" s="13"/>
      <c r="C1051" s="13"/>
      <c r="E1051" s="13"/>
      <c r="F1051" s="13"/>
      <c r="G1051" s="13"/>
      <c r="H1051" s="13"/>
      <c r="I1051" s="13"/>
      <c r="J1051" s="280"/>
    </row>
    <row r="1052" spans="1:10" x14ac:dyDescent="0.2">
      <c r="A1052" s="147"/>
      <c r="B1052" s="13"/>
      <c r="C1052" s="13"/>
      <c r="E1052" s="13"/>
      <c r="F1052" s="13"/>
      <c r="G1052" s="13"/>
      <c r="H1052" s="13"/>
      <c r="I1052" s="13"/>
      <c r="J1052" s="280"/>
    </row>
    <row r="1053" spans="1:10" x14ac:dyDescent="0.2">
      <c r="A1053" s="147"/>
      <c r="B1053" s="13"/>
      <c r="C1053" s="13"/>
      <c r="E1053" s="13"/>
      <c r="F1053" s="13"/>
      <c r="G1053" s="13"/>
      <c r="H1053" s="13"/>
      <c r="I1053" s="13"/>
      <c r="J1053" s="280"/>
    </row>
    <row r="1054" spans="1:10" x14ac:dyDescent="0.2">
      <c r="A1054" s="147"/>
      <c r="B1054" s="13"/>
      <c r="C1054" s="13"/>
      <c r="E1054" s="13"/>
      <c r="F1054" s="13"/>
      <c r="G1054" s="13"/>
      <c r="H1054" s="13"/>
      <c r="I1054" s="13"/>
      <c r="J1054" s="280"/>
    </row>
    <row r="1055" spans="1:10" x14ac:dyDescent="0.2">
      <c r="A1055" s="147"/>
      <c r="B1055" s="13"/>
      <c r="C1055" s="13"/>
      <c r="E1055" s="13"/>
      <c r="F1055" s="13"/>
      <c r="G1055" s="13"/>
      <c r="H1055" s="13"/>
      <c r="I1055" s="13"/>
      <c r="J1055" s="280"/>
    </row>
    <row r="1056" spans="1:10" x14ac:dyDescent="0.2">
      <c r="A1056" s="147"/>
      <c r="B1056" s="13"/>
      <c r="C1056" s="13"/>
      <c r="E1056" s="13"/>
      <c r="F1056" s="13"/>
      <c r="G1056" s="13"/>
      <c r="H1056" s="13"/>
      <c r="I1056" s="13"/>
      <c r="J1056" s="280"/>
    </row>
    <row r="1057" spans="1:10" x14ac:dyDescent="0.2">
      <c r="A1057" s="147"/>
      <c r="B1057" s="13"/>
      <c r="C1057" s="13"/>
      <c r="E1057" s="13"/>
      <c r="F1057" s="13"/>
      <c r="G1057" s="13"/>
      <c r="H1057" s="13"/>
      <c r="I1057" s="13"/>
      <c r="J1057" s="280"/>
    </row>
    <row r="1058" spans="1:10" x14ac:dyDescent="0.2">
      <c r="A1058" s="147"/>
      <c r="B1058" s="13"/>
      <c r="C1058" s="13"/>
      <c r="E1058" s="13"/>
      <c r="F1058" s="13"/>
      <c r="G1058" s="13"/>
      <c r="H1058" s="13"/>
      <c r="I1058" s="13"/>
      <c r="J1058" s="280"/>
    </row>
    <row r="1059" spans="1:10" x14ac:dyDescent="0.2">
      <c r="A1059" s="147"/>
      <c r="B1059" s="13"/>
      <c r="C1059" s="13"/>
      <c r="E1059" s="13"/>
      <c r="F1059" s="13"/>
      <c r="G1059" s="13"/>
      <c r="H1059" s="13"/>
      <c r="I1059" s="13"/>
      <c r="J1059" s="280"/>
    </row>
    <row r="1060" spans="1:10" x14ac:dyDescent="0.2">
      <c r="A1060" s="147"/>
      <c r="B1060" s="13"/>
      <c r="C1060" s="13"/>
      <c r="E1060" s="13"/>
      <c r="F1060" s="13"/>
      <c r="G1060" s="13"/>
      <c r="H1060" s="13"/>
      <c r="I1060" s="13"/>
      <c r="J1060" s="280"/>
    </row>
    <row r="1061" spans="1:10" x14ac:dyDescent="0.2">
      <c r="A1061" s="147"/>
      <c r="B1061" s="13"/>
      <c r="C1061" s="13"/>
      <c r="E1061" s="13"/>
      <c r="F1061" s="13"/>
      <c r="G1061" s="13"/>
      <c r="H1061" s="13"/>
      <c r="I1061" s="13"/>
      <c r="J1061" s="280"/>
    </row>
    <row r="1062" spans="1:10" x14ac:dyDescent="0.2">
      <c r="A1062" s="147"/>
      <c r="B1062" s="13"/>
      <c r="C1062" s="13"/>
      <c r="E1062" s="13"/>
      <c r="F1062" s="13"/>
      <c r="G1062" s="13"/>
      <c r="H1062" s="13"/>
      <c r="I1062" s="13"/>
      <c r="J1062" s="280"/>
    </row>
    <row r="1063" spans="1:10" x14ac:dyDescent="0.2">
      <c r="A1063" s="147"/>
      <c r="B1063" s="13"/>
      <c r="C1063" s="13"/>
      <c r="E1063" s="13"/>
      <c r="F1063" s="13"/>
      <c r="G1063" s="13"/>
      <c r="H1063" s="13"/>
      <c r="I1063" s="13"/>
      <c r="J1063" s="280"/>
    </row>
    <row r="1064" spans="1:10" x14ac:dyDescent="0.2">
      <c r="A1064" s="147"/>
      <c r="B1064" s="13"/>
      <c r="C1064" s="13"/>
      <c r="E1064" s="13"/>
      <c r="F1064" s="13"/>
      <c r="G1064" s="13"/>
      <c r="H1064" s="13"/>
      <c r="I1064" s="13"/>
      <c r="J1064" s="280"/>
    </row>
    <row r="1065" spans="1:10" x14ac:dyDescent="0.2">
      <c r="A1065" s="147"/>
      <c r="B1065" s="13"/>
      <c r="C1065" s="13"/>
      <c r="E1065" s="13"/>
      <c r="F1065" s="13"/>
      <c r="G1065" s="13"/>
      <c r="H1065" s="13"/>
      <c r="I1065" s="13"/>
      <c r="J1065" s="280"/>
    </row>
    <row r="1066" spans="1:10" x14ac:dyDescent="0.2">
      <c r="A1066" s="147"/>
      <c r="B1066" s="13"/>
      <c r="C1066" s="13"/>
      <c r="E1066" s="13"/>
      <c r="F1066" s="13"/>
      <c r="G1066" s="13"/>
      <c r="H1066" s="13"/>
      <c r="I1066" s="13"/>
      <c r="J1066" s="280"/>
    </row>
    <row r="1067" spans="1:10" x14ac:dyDescent="0.2">
      <c r="A1067" s="147"/>
      <c r="B1067" s="13"/>
      <c r="C1067" s="13"/>
      <c r="E1067" s="13"/>
      <c r="F1067" s="13"/>
      <c r="G1067" s="13"/>
      <c r="H1067" s="13"/>
      <c r="I1067" s="13"/>
      <c r="J1067" s="280"/>
    </row>
    <row r="1068" spans="1:10" x14ac:dyDescent="0.2">
      <c r="A1068" s="147"/>
      <c r="B1068" s="13"/>
      <c r="C1068" s="13"/>
      <c r="E1068" s="13"/>
      <c r="F1068" s="13"/>
      <c r="G1068" s="13"/>
      <c r="H1068" s="13"/>
      <c r="I1068" s="13"/>
      <c r="J1068" s="280"/>
    </row>
    <row r="1069" spans="1:10" x14ac:dyDescent="0.2">
      <c r="A1069" s="147"/>
      <c r="B1069" s="13"/>
      <c r="C1069" s="13"/>
      <c r="E1069" s="13"/>
      <c r="F1069" s="13"/>
      <c r="G1069" s="13"/>
      <c r="H1069" s="13"/>
      <c r="I1069" s="13"/>
      <c r="J1069" s="280"/>
    </row>
    <row r="1070" spans="1:10" x14ac:dyDescent="0.2">
      <c r="A1070" s="147"/>
      <c r="B1070" s="13"/>
      <c r="C1070" s="13"/>
      <c r="E1070" s="13"/>
      <c r="F1070" s="13"/>
      <c r="G1070" s="13"/>
      <c r="H1070" s="13"/>
      <c r="I1070" s="13"/>
      <c r="J1070" s="280"/>
    </row>
    <row r="1071" spans="1:10" x14ac:dyDescent="0.2">
      <c r="A1071" s="147"/>
      <c r="B1071" s="13"/>
      <c r="C1071" s="13"/>
      <c r="E1071" s="13"/>
      <c r="F1071" s="13"/>
      <c r="G1071" s="13"/>
      <c r="H1071" s="13"/>
      <c r="I1071" s="13"/>
      <c r="J1071" s="280"/>
    </row>
    <row r="1072" spans="1:10" x14ac:dyDescent="0.2">
      <c r="A1072" s="147"/>
      <c r="B1072" s="13"/>
      <c r="C1072" s="13"/>
      <c r="E1072" s="13"/>
      <c r="F1072" s="13"/>
      <c r="G1072" s="13"/>
      <c r="H1072" s="13"/>
      <c r="I1072" s="13"/>
      <c r="J1072" s="280"/>
    </row>
    <row r="1073" spans="1:10" x14ac:dyDescent="0.2">
      <c r="A1073" s="147"/>
      <c r="B1073" s="13"/>
      <c r="C1073" s="13"/>
      <c r="E1073" s="13"/>
      <c r="F1073" s="13"/>
      <c r="G1073" s="13"/>
      <c r="H1073" s="13"/>
      <c r="I1073" s="13"/>
      <c r="J1073" s="280"/>
    </row>
    <row r="1074" spans="1:10" x14ac:dyDescent="0.2">
      <c r="A1074" s="147"/>
      <c r="B1074" s="13"/>
      <c r="C1074" s="13"/>
      <c r="E1074" s="13"/>
      <c r="F1074" s="13"/>
      <c r="G1074" s="13"/>
      <c r="H1074" s="13"/>
      <c r="I1074" s="13"/>
      <c r="J1074" s="280"/>
    </row>
    <row r="1075" spans="1:10" x14ac:dyDescent="0.2">
      <c r="A1075" s="147"/>
      <c r="B1075" s="13"/>
      <c r="C1075" s="13"/>
      <c r="E1075" s="13"/>
      <c r="F1075" s="13"/>
      <c r="G1075" s="13"/>
      <c r="H1075" s="13"/>
      <c r="I1075" s="13"/>
      <c r="J1075" s="280"/>
    </row>
    <row r="1076" spans="1:10" x14ac:dyDescent="0.2">
      <c r="A1076" s="147"/>
      <c r="B1076" s="13"/>
      <c r="C1076" s="13"/>
      <c r="E1076" s="13"/>
      <c r="F1076" s="13"/>
      <c r="G1076" s="13"/>
      <c r="H1076" s="13"/>
      <c r="I1076" s="13"/>
      <c r="J1076" s="280"/>
    </row>
    <row r="1077" spans="1:10" x14ac:dyDescent="0.2">
      <c r="A1077" s="147"/>
      <c r="B1077" s="13"/>
      <c r="C1077" s="13"/>
      <c r="E1077" s="13"/>
      <c r="F1077" s="13"/>
      <c r="G1077" s="13"/>
      <c r="H1077" s="13"/>
      <c r="I1077" s="13"/>
      <c r="J1077" s="280"/>
    </row>
    <row r="1078" spans="1:10" x14ac:dyDescent="0.2">
      <c r="A1078" s="147"/>
      <c r="B1078" s="13"/>
      <c r="C1078" s="13"/>
      <c r="E1078" s="13"/>
      <c r="F1078" s="13"/>
      <c r="G1078" s="13"/>
      <c r="H1078" s="13"/>
      <c r="I1078" s="13"/>
      <c r="J1078" s="280"/>
    </row>
    <row r="1079" spans="1:10" x14ac:dyDescent="0.2">
      <c r="A1079" s="147"/>
      <c r="B1079" s="13"/>
      <c r="C1079" s="13"/>
      <c r="E1079" s="13"/>
      <c r="F1079" s="13"/>
      <c r="G1079" s="13"/>
      <c r="H1079" s="13"/>
      <c r="I1079" s="13"/>
      <c r="J1079" s="280"/>
    </row>
    <row r="1080" spans="1:10" x14ac:dyDescent="0.2">
      <c r="A1080" s="147"/>
      <c r="B1080" s="13"/>
      <c r="C1080" s="13"/>
      <c r="E1080" s="13"/>
      <c r="F1080" s="13"/>
      <c r="G1080" s="13"/>
      <c r="H1080" s="13"/>
      <c r="I1080" s="13"/>
      <c r="J1080" s="280"/>
    </row>
    <row r="1081" spans="1:10" x14ac:dyDescent="0.2">
      <c r="A1081" s="147"/>
      <c r="B1081" s="13"/>
      <c r="C1081" s="13"/>
      <c r="E1081" s="13"/>
      <c r="F1081" s="13"/>
      <c r="G1081" s="13"/>
      <c r="H1081" s="13"/>
      <c r="I1081" s="13"/>
      <c r="J1081" s="280"/>
    </row>
    <row r="1082" spans="1:10" x14ac:dyDescent="0.2">
      <c r="A1082" s="147"/>
      <c r="B1082" s="13"/>
      <c r="C1082" s="13"/>
      <c r="E1082" s="13"/>
      <c r="F1082" s="13"/>
      <c r="G1082" s="13"/>
      <c r="H1082" s="13"/>
      <c r="I1082" s="13"/>
      <c r="J1082" s="280"/>
    </row>
    <row r="1083" spans="1:10" x14ac:dyDescent="0.2">
      <c r="A1083" s="147"/>
      <c r="B1083" s="13"/>
      <c r="C1083" s="13"/>
      <c r="E1083" s="13"/>
      <c r="F1083" s="13"/>
      <c r="G1083" s="13"/>
      <c r="H1083" s="13"/>
      <c r="I1083" s="13"/>
      <c r="J1083" s="280"/>
    </row>
    <row r="1084" spans="1:10" x14ac:dyDescent="0.2">
      <c r="A1084" s="147"/>
      <c r="B1084" s="13"/>
      <c r="C1084" s="13"/>
      <c r="E1084" s="13"/>
      <c r="F1084" s="13"/>
      <c r="G1084" s="13"/>
      <c r="H1084" s="13"/>
      <c r="I1084" s="13"/>
      <c r="J1084" s="280"/>
    </row>
    <row r="1085" spans="1:10" x14ac:dyDescent="0.2">
      <c r="A1085" s="147"/>
      <c r="B1085" s="13"/>
      <c r="C1085" s="13"/>
      <c r="E1085" s="13"/>
      <c r="F1085" s="13"/>
      <c r="G1085" s="13"/>
      <c r="H1085" s="13"/>
      <c r="I1085" s="13"/>
      <c r="J1085" s="280"/>
    </row>
    <row r="1086" spans="1:10" x14ac:dyDescent="0.2">
      <c r="A1086" s="147"/>
      <c r="B1086" s="13"/>
      <c r="C1086" s="13"/>
      <c r="E1086" s="13"/>
      <c r="F1086" s="13"/>
      <c r="G1086" s="13"/>
      <c r="H1086" s="13"/>
      <c r="I1086" s="13"/>
      <c r="J1086" s="280"/>
    </row>
    <row r="1087" spans="1:10" x14ac:dyDescent="0.2">
      <c r="A1087" s="147"/>
      <c r="B1087" s="13"/>
      <c r="C1087" s="13"/>
      <c r="E1087" s="13"/>
      <c r="F1087" s="13"/>
      <c r="G1087" s="13"/>
      <c r="H1087" s="13"/>
      <c r="I1087" s="13"/>
      <c r="J1087" s="280"/>
    </row>
    <row r="1088" spans="1:10" x14ac:dyDescent="0.2">
      <c r="A1088" s="147"/>
      <c r="B1088" s="13"/>
      <c r="C1088" s="13"/>
      <c r="E1088" s="13"/>
      <c r="F1088" s="13"/>
      <c r="G1088" s="13"/>
      <c r="H1088" s="13"/>
      <c r="I1088" s="13"/>
      <c r="J1088" s="280"/>
    </row>
    <row r="1089" spans="1:10" x14ac:dyDescent="0.2">
      <c r="A1089" s="147"/>
      <c r="B1089" s="13"/>
      <c r="C1089" s="13"/>
      <c r="E1089" s="13"/>
      <c r="F1089" s="13"/>
      <c r="G1089" s="13"/>
      <c r="H1089" s="13"/>
      <c r="I1089" s="13"/>
      <c r="J1089" s="280"/>
    </row>
    <row r="1090" spans="1:10" x14ac:dyDescent="0.2">
      <c r="A1090" s="147"/>
      <c r="B1090" s="13"/>
      <c r="C1090" s="13"/>
      <c r="E1090" s="13"/>
      <c r="F1090" s="13"/>
      <c r="G1090" s="13"/>
      <c r="H1090" s="13"/>
      <c r="I1090" s="13"/>
      <c r="J1090" s="280"/>
    </row>
    <row r="1091" spans="1:10" x14ac:dyDescent="0.2">
      <c r="A1091" s="147"/>
      <c r="B1091" s="13"/>
      <c r="C1091" s="13"/>
      <c r="E1091" s="13"/>
      <c r="F1091" s="13"/>
      <c r="G1091" s="13"/>
      <c r="H1091" s="13"/>
      <c r="I1091" s="13"/>
      <c r="J1091" s="280"/>
    </row>
    <row r="1092" spans="1:10" x14ac:dyDescent="0.2">
      <c r="A1092" s="147"/>
      <c r="B1092" s="13"/>
      <c r="C1092" s="13"/>
      <c r="E1092" s="13"/>
      <c r="F1092" s="13"/>
      <c r="G1092" s="13"/>
      <c r="H1092" s="13"/>
      <c r="I1092" s="13"/>
      <c r="J1092" s="280"/>
    </row>
    <row r="1093" spans="1:10" x14ac:dyDescent="0.2">
      <c r="A1093" s="147"/>
      <c r="B1093" s="13"/>
      <c r="C1093" s="13"/>
      <c r="E1093" s="13"/>
      <c r="F1093" s="13"/>
      <c r="G1093" s="13"/>
      <c r="H1093" s="13"/>
      <c r="I1093" s="13"/>
      <c r="J1093" s="280"/>
    </row>
    <row r="1094" spans="1:10" x14ac:dyDescent="0.2">
      <c r="A1094" s="147"/>
      <c r="B1094" s="13"/>
      <c r="C1094" s="13"/>
      <c r="E1094" s="13"/>
      <c r="F1094" s="13"/>
      <c r="G1094" s="13"/>
      <c r="H1094" s="13"/>
      <c r="I1094" s="13"/>
      <c r="J1094" s="280"/>
    </row>
    <row r="1095" spans="1:10" x14ac:dyDescent="0.2">
      <c r="A1095" s="147"/>
      <c r="B1095" s="13"/>
      <c r="C1095" s="13"/>
      <c r="E1095" s="13"/>
      <c r="F1095" s="13"/>
      <c r="G1095" s="13"/>
      <c r="H1095" s="13"/>
      <c r="I1095" s="13"/>
      <c r="J1095" s="280"/>
    </row>
    <row r="1096" spans="1:10" x14ac:dyDescent="0.2">
      <c r="A1096" s="147"/>
      <c r="B1096" s="13"/>
      <c r="C1096" s="13"/>
      <c r="E1096" s="13"/>
      <c r="F1096" s="13"/>
      <c r="G1096" s="13"/>
      <c r="H1096" s="13"/>
      <c r="I1096" s="13"/>
      <c r="J1096" s="280"/>
    </row>
    <row r="1097" spans="1:10" x14ac:dyDescent="0.2">
      <c r="A1097" s="147"/>
      <c r="B1097" s="13"/>
      <c r="C1097" s="13"/>
      <c r="E1097" s="13"/>
      <c r="F1097" s="13"/>
      <c r="G1097" s="13"/>
      <c r="H1097" s="13"/>
      <c r="I1097" s="13"/>
      <c r="J1097" s="280"/>
    </row>
    <row r="1098" spans="1:10" x14ac:dyDescent="0.2">
      <c r="A1098" s="147"/>
      <c r="B1098" s="13"/>
      <c r="C1098" s="13"/>
      <c r="E1098" s="13"/>
      <c r="F1098" s="13"/>
      <c r="G1098" s="13"/>
      <c r="H1098" s="13"/>
      <c r="I1098" s="13"/>
      <c r="J1098" s="280"/>
    </row>
    <row r="1099" spans="1:10" x14ac:dyDescent="0.2">
      <c r="A1099" s="147"/>
      <c r="B1099" s="13"/>
      <c r="C1099" s="13"/>
      <c r="E1099" s="13"/>
      <c r="F1099" s="13"/>
      <c r="G1099" s="13"/>
      <c r="H1099" s="13"/>
      <c r="I1099" s="13"/>
      <c r="J1099" s="280"/>
    </row>
    <row r="1100" spans="1:10" x14ac:dyDescent="0.2">
      <c r="A1100" s="147"/>
      <c r="B1100" s="13"/>
      <c r="C1100" s="13"/>
      <c r="E1100" s="13"/>
      <c r="F1100" s="13"/>
      <c r="G1100" s="13"/>
      <c r="H1100" s="13"/>
      <c r="I1100" s="13"/>
      <c r="J1100" s="280"/>
    </row>
    <row r="1101" spans="1:10" x14ac:dyDescent="0.2">
      <c r="A1101" s="147"/>
      <c r="B1101" s="13"/>
      <c r="C1101" s="13"/>
      <c r="E1101" s="13"/>
      <c r="F1101" s="13"/>
      <c r="G1101" s="13"/>
      <c r="H1101" s="13"/>
      <c r="I1101" s="13"/>
      <c r="J1101" s="280"/>
    </row>
    <row r="1102" spans="1:10" x14ac:dyDescent="0.2">
      <c r="A1102" s="147"/>
      <c r="B1102" s="13"/>
      <c r="C1102" s="13"/>
      <c r="E1102" s="13"/>
      <c r="F1102" s="13"/>
      <c r="G1102" s="13"/>
      <c r="H1102" s="13"/>
      <c r="I1102" s="13"/>
      <c r="J1102" s="280"/>
    </row>
    <row r="1103" spans="1:10" x14ac:dyDescent="0.2">
      <c r="A1103" s="147"/>
      <c r="B1103" s="13"/>
      <c r="C1103" s="13"/>
      <c r="E1103" s="13"/>
      <c r="F1103" s="13"/>
      <c r="G1103" s="13"/>
      <c r="H1103" s="13"/>
      <c r="I1103" s="13"/>
      <c r="J1103" s="280"/>
    </row>
    <row r="1104" spans="1:10" x14ac:dyDescent="0.2">
      <c r="A1104" s="147"/>
      <c r="B1104" s="13"/>
      <c r="C1104" s="13"/>
      <c r="E1104" s="13"/>
      <c r="F1104" s="13"/>
      <c r="G1104" s="13"/>
      <c r="H1104" s="13"/>
      <c r="I1104" s="13"/>
      <c r="J1104" s="280"/>
    </row>
    <row r="1105" spans="1:10" x14ac:dyDescent="0.2">
      <c r="A1105" s="147"/>
      <c r="B1105" s="13"/>
      <c r="C1105" s="13"/>
      <c r="E1105" s="13"/>
      <c r="F1105" s="13"/>
      <c r="G1105" s="13"/>
      <c r="H1105" s="13"/>
      <c r="I1105" s="13"/>
      <c r="J1105" s="280"/>
    </row>
    <row r="1106" spans="1:10" x14ac:dyDescent="0.2">
      <c r="A1106" s="147"/>
      <c r="B1106" s="13"/>
      <c r="C1106" s="13"/>
      <c r="E1106" s="13"/>
      <c r="F1106" s="13"/>
      <c r="G1106" s="13"/>
      <c r="H1106" s="13"/>
      <c r="I1106" s="13"/>
      <c r="J1106" s="280"/>
    </row>
    <row r="1107" spans="1:10" x14ac:dyDescent="0.2">
      <c r="A1107" s="147"/>
      <c r="B1107" s="13"/>
      <c r="C1107" s="13"/>
      <c r="E1107" s="13"/>
      <c r="F1107" s="13"/>
      <c r="G1107" s="13"/>
      <c r="H1107" s="13"/>
      <c r="I1107" s="13"/>
      <c r="J1107" s="280"/>
    </row>
    <row r="1108" spans="1:10" x14ac:dyDescent="0.2">
      <c r="A1108" s="147"/>
      <c r="B1108" s="13"/>
      <c r="C1108" s="13"/>
      <c r="E1108" s="13"/>
      <c r="F1108" s="13"/>
      <c r="G1108" s="13"/>
      <c r="H1108" s="13"/>
      <c r="I1108" s="13"/>
      <c r="J1108" s="280"/>
    </row>
    <row r="1109" spans="1:10" x14ac:dyDescent="0.2">
      <c r="A1109" s="147"/>
      <c r="B1109" s="13"/>
      <c r="C1109" s="13"/>
      <c r="E1109" s="13"/>
      <c r="F1109" s="13"/>
      <c r="G1109" s="13"/>
      <c r="H1109" s="13"/>
      <c r="I1109" s="13"/>
      <c r="J1109" s="280"/>
    </row>
    <row r="1110" spans="1:10" x14ac:dyDescent="0.2">
      <c r="A1110" s="147"/>
      <c r="B1110" s="13"/>
      <c r="C1110" s="13"/>
      <c r="E1110" s="13"/>
      <c r="F1110" s="13"/>
      <c r="G1110" s="13"/>
      <c r="H1110" s="13"/>
      <c r="I1110" s="13"/>
      <c r="J1110" s="280"/>
    </row>
    <row r="1111" spans="1:10" x14ac:dyDescent="0.2">
      <c r="A1111" s="147"/>
      <c r="B1111" s="13"/>
      <c r="C1111" s="13"/>
      <c r="E1111" s="13"/>
      <c r="F1111" s="13"/>
      <c r="G1111" s="13"/>
      <c r="H1111" s="13"/>
      <c r="I1111" s="13"/>
      <c r="J1111" s="280"/>
    </row>
    <row r="1112" spans="1:10" x14ac:dyDescent="0.2">
      <c r="A1112" s="147"/>
      <c r="B1112" s="13"/>
      <c r="C1112" s="13"/>
      <c r="E1112" s="13"/>
      <c r="F1112" s="13"/>
      <c r="G1112" s="13"/>
      <c r="H1112" s="13"/>
      <c r="I1112" s="13"/>
      <c r="J1112" s="280"/>
    </row>
    <row r="1113" spans="1:10" x14ac:dyDescent="0.2">
      <c r="A1113" s="147"/>
      <c r="B1113" s="13"/>
      <c r="C1113" s="13"/>
      <c r="E1113" s="13"/>
      <c r="F1113" s="13"/>
      <c r="G1113" s="13"/>
      <c r="H1113" s="13"/>
      <c r="I1113" s="13"/>
      <c r="J1113" s="280"/>
    </row>
    <row r="1114" spans="1:10" x14ac:dyDescent="0.2">
      <c r="A1114" s="147"/>
      <c r="B1114" s="13"/>
      <c r="C1114" s="13"/>
      <c r="E1114" s="13"/>
      <c r="F1114" s="13"/>
      <c r="G1114" s="13"/>
      <c r="H1114" s="13"/>
      <c r="I1114" s="13"/>
      <c r="J1114" s="280"/>
    </row>
    <row r="1115" spans="1:10" x14ac:dyDescent="0.2">
      <c r="A1115" s="147"/>
      <c r="B1115" s="13"/>
      <c r="C1115" s="13"/>
      <c r="E1115" s="13"/>
      <c r="F1115" s="13"/>
      <c r="G1115" s="13"/>
      <c r="H1115" s="13"/>
      <c r="I1115" s="13"/>
      <c r="J1115" s="280"/>
    </row>
    <row r="1116" spans="1:10" x14ac:dyDescent="0.2">
      <c r="A1116" s="147"/>
      <c r="B1116" s="13"/>
      <c r="C1116" s="13"/>
      <c r="E1116" s="13"/>
      <c r="F1116" s="13"/>
      <c r="G1116" s="13"/>
      <c r="H1116" s="13"/>
      <c r="I1116" s="13"/>
      <c r="J1116" s="280"/>
    </row>
    <row r="1117" spans="1:10" x14ac:dyDescent="0.2">
      <c r="A1117" s="147"/>
      <c r="B1117" s="13"/>
      <c r="C1117" s="13"/>
      <c r="E1117" s="13"/>
      <c r="F1117" s="13"/>
      <c r="G1117" s="13"/>
      <c r="H1117" s="13"/>
      <c r="I1117" s="13"/>
      <c r="J1117" s="280"/>
    </row>
    <row r="1118" spans="1:10" x14ac:dyDescent="0.2">
      <c r="A1118" s="147"/>
      <c r="B1118" s="13"/>
      <c r="C1118" s="13"/>
      <c r="E1118" s="13"/>
      <c r="F1118" s="13"/>
      <c r="G1118" s="13"/>
      <c r="H1118" s="13"/>
      <c r="I1118" s="13"/>
      <c r="J1118" s="280"/>
    </row>
    <row r="1119" spans="1:10" x14ac:dyDescent="0.2">
      <c r="A1119" s="147"/>
      <c r="B1119" s="13"/>
      <c r="C1119" s="13"/>
      <c r="E1119" s="13"/>
      <c r="F1119" s="13"/>
      <c r="G1119" s="13"/>
      <c r="H1119" s="13"/>
      <c r="I1119" s="13"/>
      <c r="J1119" s="280"/>
    </row>
    <row r="1120" spans="1:10" x14ac:dyDescent="0.2">
      <c r="A1120" s="147"/>
      <c r="B1120" s="13"/>
      <c r="C1120" s="13"/>
      <c r="E1120" s="13"/>
      <c r="F1120" s="13"/>
      <c r="G1120" s="13"/>
      <c r="H1120" s="13"/>
      <c r="I1120" s="13"/>
      <c r="J1120" s="280"/>
    </row>
    <row r="1121" spans="1:10" x14ac:dyDescent="0.2">
      <c r="A1121" s="147"/>
      <c r="B1121" s="13"/>
      <c r="C1121" s="13"/>
      <c r="E1121" s="13"/>
      <c r="F1121" s="13"/>
      <c r="G1121" s="13"/>
      <c r="H1121" s="13"/>
      <c r="I1121" s="13"/>
      <c r="J1121" s="280"/>
    </row>
    <row r="1122" spans="1:10" x14ac:dyDescent="0.2">
      <c r="A1122" s="147"/>
      <c r="B1122" s="13"/>
      <c r="C1122" s="13"/>
      <c r="E1122" s="13"/>
      <c r="F1122" s="13"/>
      <c r="G1122" s="13"/>
      <c r="H1122" s="13"/>
      <c r="I1122" s="13"/>
      <c r="J1122" s="280"/>
    </row>
    <row r="1123" spans="1:10" x14ac:dyDescent="0.2">
      <c r="A1123" s="147"/>
      <c r="B1123" s="13"/>
      <c r="C1123" s="13"/>
      <c r="E1123" s="13"/>
      <c r="F1123" s="13"/>
      <c r="G1123" s="13"/>
      <c r="H1123" s="13"/>
      <c r="I1123" s="13"/>
      <c r="J1123" s="280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&amp;C&amp;"Garamond,Bold"LOWER BUCKS HOSPITAL
FUNDING AND CONTRIBUTION LEVELS
 YEAR 2020 BENEFIT RENEWALS</oddHeader>
    <oddFooter>&amp;L&amp;10Keenan HealthCare
License No. 0451271&amp;C&amp;10Page &amp;P&amp;R&amp;10&amp;D</oddFooter>
  </headerFooter>
  <rowBreaks count="1" manualBreakCount="1">
    <brk id="51" max="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1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72" width="7.25" style="8" customWidth="1"/>
    <col min="73" max="73" width="7.25" style="255" customWidth="1"/>
    <col min="74" max="95" width="7.25" style="8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141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31</v>
      </c>
      <c r="B2" s="77"/>
      <c r="C2" s="78"/>
      <c r="D2" s="111"/>
      <c r="E2" s="80"/>
      <c r="F2" s="80"/>
      <c r="G2" s="142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119</v>
      </c>
      <c r="E3" s="150">
        <v>747.12</v>
      </c>
      <c r="F3" s="152">
        <f>+E3-G3</f>
        <v>692.95</v>
      </c>
      <c r="G3" s="155">
        <v>54.17</v>
      </c>
      <c r="H3" s="27" t="str">
        <f>+"Total:"&amp;TEXT(E3/I3-1,"0.00%")&amp;"/ EE:"&amp;TEXT(G3/J3-1,"0.00%")</f>
        <v>Total:18.99%/ EE:0.00%</v>
      </c>
      <c r="I3" s="27">
        <f>+'[2]Dallas Medical Center'!E3</f>
        <v>627.89</v>
      </c>
      <c r="J3" s="27">
        <f>+'[2]Dallas Medical Center'!G3</f>
        <v>54.17</v>
      </c>
      <c r="K3" s="165">
        <v>183</v>
      </c>
      <c r="L3" s="165">
        <v>186</v>
      </c>
      <c r="M3" s="165">
        <v>183</v>
      </c>
      <c r="N3" s="165">
        <v>181</v>
      </c>
      <c r="O3" s="165">
        <v>188</v>
      </c>
      <c r="P3" s="165">
        <v>191</v>
      </c>
      <c r="Q3" s="165">
        <v>193</v>
      </c>
      <c r="R3" s="165">
        <v>187</v>
      </c>
      <c r="S3" s="165">
        <v>189</v>
      </c>
      <c r="T3" s="165">
        <v>188</v>
      </c>
      <c r="U3" s="165">
        <v>189</v>
      </c>
      <c r="V3" s="165">
        <v>183</v>
      </c>
      <c r="W3" s="165">
        <v>192</v>
      </c>
      <c r="X3" s="165">
        <v>191</v>
      </c>
      <c r="Y3" s="165">
        <v>189</v>
      </c>
      <c r="Z3" s="165">
        <v>189</v>
      </c>
      <c r="AA3" s="165">
        <v>188</v>
      </c>
      <c r="AB3" s="165">
        <v>184</v>
      </c>
      <c r="AC3" s="165">
        <v>183</v>
      </c>
      <c r="AD3" s="165">
        <v>184</v>
      </c>
      <c r="AE3" s="165">
        <v>182</v>
      </c>
      <c r="AF3" s="165">
        <v>180</v>
      </c>
      <c r="AG3" s="165">
        <v>173</v>
      </c>
      <c r="AH3" s="165">
        <v>172</v>
      </c>
      <c r="AI3" s="165">
        <v>165</v>
      </c>
      <c r="AJ3" s="165">
        <v>166</v>
      </c>
      <c r="AK3" s="165">
        <v>166</v>
      </c>
      <c r="AL3" s="165">
        <v>163</v>
      </c>
      <c r="AM3" s="165">
        <v>160</v>
      </c>
      <c r="AN3" s="165">
        <v>162</v>
      </c>
      <c r="AO3" s="165">
        <v>162</v>
      </c>
      <c r="AP3" s="165">
        <v>159</v>
      </c>
      <c r="AQ3" s="165">
        <v>149</v>
      </c>
      <c r="AR3" s="165">
        <v>143</v>
      </c>
      <c r="AS3" s="165">
        <v>140</v>
      </c>
      <c r="AT3" s="165">
        <v>134</v>
      </c>
      <c r="AU3" s="165">
        <v>141</v>
      </c>
      <c r="AV3" s="165">
        <v>136</v>
      </c>
      <c r="AW3" s="165">
        <v>132</v>
      </c>
      <c r="AX3" s="165">
        <v>133</v>
      </c>
      <c r="AY3" s="165">
        <v>130</v>
      </c>
      <c r="AZ3" s="165">
        <v>122</v>
      </c>
      <c r="BA3" s="165">
        <v>123</v>
      </c>
      <c r="BB3" s="165">
        <v>121</v>
      </c>
      <c r="BC3" s="165">
        <v>120</v>
      </c>
      <c r="BD3" s="165">
        <v>123</v>
      </c>
      <c r="BE3" s="165">
        <v>127</v>
      </c>
      <c r="BF3" s="165">
        <v>129</v>
      </c>
      <c r="BG3" s="165">
        <v>129</v>
      </c>
      <c r="BH3" s="165">
        <v>129</v>
      </c>
      <c r="BI3" s="165">
        <v>125</v>
      </c>
      <c r="BJ3" s="165">
        <v>126</v>
      </c>
      <c r="BK3" s="165">
        <v>119</v>
      </c>
      <c r="BL3" s="165">
        <v>116</v>
      </c>
      <c r="BM3" s="165">
        <v>116</v>
      </c>
      <c r="BN3" s="165">
        <v>114</v>
      </c>
      <c r="BO3" s="165">
        <v>121</v>
      </c>
      <c r="BP3" s="165">
        <v>123</v>
      </c>
      <c r="BQ3" s="240">
        <v>127</v>
      </c>
      <c r="BR3" s="165">
        <v>125</v>
      </c>
      <c r="BS3" s="165">
        <v>123</v>
      </c>
      <c r="BT3" s="165">
        <v>121</v>
      </c>
      <c r="BU3" s="240">
        <v>120</v>
      </c>
      <c r="BV3" s="165">
        <v>114</v>
      </c>
      <c r="BW3" s="165">
        <v>123</v>
      </c>
      <c r="BX3" s="165">
        <v>116</v>
      </c>
      <c r="BY3" s="165">
        <v>117</v>
      </c>
      <c r="BZ3" s="165">
        <v>121</v>
      </c>
      <c r="CA3" s="165">
        <v>120</v>
      </c>
      <c r="CB3" s="165">
        <v>125</v>
      </c>
      <c r="CC3" s="165">
        <v>125</v>
      </c>
      <c r="CD3" s="165">
        <v>124</v>
      </c>
      <c r="CE3" s="165">
        <v>135</v>
      </c>
      <c r="CF3" s="165">
        <v>132</v>
      </c>
      <c r="CG3" s="165">
        <v>129</v>
      </c>
      <c r="CH3" s="165">
        <v>131</v>
      </c>
      <c r="CI3" s="165">
        <v>129</v>
      </c>
      <c r="CJ3" s="165">
        <v>129</v>
      </c>
      <c r="CK3" s="165">
        <v>128</v>
      </c>
      <c r="CL3" s="165">
        <v>123</v>
      </c>
      <c r="CM3" s="165">
        <v>116</v>
      </c>
      <c r="CN3" s="165">
        <v>116</v>
      </c>
      <c r="CO3" s="165">
        <v>119</v>
      </c>
      <c r="CP3" s="165">
        <v>120</v>
      </c>
      <c r="CQ3" s="165">
        <v>131</v>
      </c>
      <c r="CR3" s="165">
        <v>130</v>
      </c>
      <c r="CS3" s="165">
        <v>128</v>
      </c>
      <c r="CT3" s="165">
        <v>123</v>
      </c>
      <c r="CU3" s="165">
        <v>121</v>
      </c>
      <c r="CV3" s="165">
        <v>119</v>
      </c>
      <c r="CW3" s="165">
        <v>119</v>
      </c>
    </row>
    <row r="4" spans="1:101" s="14" customFormat="1" ht="13.15" customHeight="1" x14ac:dyDescent="0.2">
      <c r="A4" s="22"/>
      <c r="B4" s="15"/>
      <c r="C4" s="66" t="s">
        <v>18</v>
      </c>
      <c r="D4" s="165">
        <v>23</v>
      </c>
      <c r="E4" s="150">
        <v>1568.97</v>
      </c>
      <c r="F4" s="152">
        <f>+E4-G4</f>
        <v>1424.68</v>
      </c>
      <c r="G4" s="155">
        <v>144.29</v>
      </c>
      <c r="H4" s="27" t="str">
        <f>+"Total:"&amp;TEXT(E4/I4-1,"0.00%")&amp;"/ EE:"&amp;TEXT(G4/J4-1,"0.00%")</f>
        <v>Total:18.99%/ EE:0.00%</v>
      </c>
      <c r="I4" s="27">
        <f>+'[2]Dallas Medical Center'!E4</f>
        <v>1318.6</v>
      </c>
      <c r="J4" s="27">
        <f>+'[2]Dallas Medical Center'!G4</f>
        <v>144.29</v>
      </c>
      <c r="K4" s="165">
        <v>33</v>
      </c>
      <c r="L4" s="165">
        <v>33</v>
      </c>
      <c r="M4" s="165">
        <v>35</v>
      </c>
      <c r="N4" s="165">
        <v>34</v>
      </c>
      <c r="O4" s="165">
        <v>34</v>
      </c>
      <c r="P4" s="165">
        <v>32</v>
      </c>
      <c r="Q4" s="165">
        <v>30</v>
      </c>
      <c r="R4" s="165">
        <v>31</v>
      </c>
      <c r="S4" s="165">
        <v>31</v>
      </c>
      <c r="T4" s="165">
        <v>31</v>
      </c>
      <c r="U4" s="165">
        <v>31</v>
      </c>
      <c r="V4" s="165">
        <v>30</v>
      </c>
      <c r="W4" s="165">
        <v>27</v>
      </c>
      <c r="X4" s="165">
        <v>23</v>
      </c>
      <c r="Y4" s="165">
        <v>23</v>
      </c>
      <c r="Z4" s="165">
        <v>22</v>
      </c>
      <c r="AA4" s="165">
        <v>22</v>
      </c>
      <c r="AB4" s="165">
        <v>23</v>
      </c>
      <c r="AC4" s="165">
        <v>24</v>
      </c>
      <c r="AD4" s="165">
        <v>24</v>
      </c>
      <c r="AE4" s="165">
        <v>24</v>
      </c>
      <c r="AF4" s="165">
        <v>25</v>
      </c>
      <c r="AG4" s="165">
        <v>28</v>
      </c>
      <c r="AH4" s="165">
        <v>28</v>
      </c>
      <c r="AI4" s="165">
        <v>30</v>
      </c>
      <c r="AJ4" s="165">
        <v>29</v>
      </c>
      <c r="AK4" s="165">
        <v>28</v>
      </c>
      <c r="AL4" s="165">
        <v>27</v>
      </c>
      <c r="AM4" s="165">
        <v>28</v>
      </c>
      <c r="AN4" s="165">
        <v>28</v>
      </c>
      <c r="AO4" s="165">
        <v>30</v>
      </c>
      <c r="AP4" s="165">
        <v>29</v>
      </c>
      <c r="AQ4" s="165">
        <v>29</v>
      </c>
      <c r="AR4" s="165">
        <v>29</v>
      </c>
      <c r="AS4" s="165">
        <v>26</v>
      </c>
      <c r="AT4" s="165">
        <v>26</v>
      </c>
      <c r="AU4" s="165">
        <v>23</v>
      </c>
      <c r="AV4" s="165">
        <v>23</v>
      </c>
      <c r="AW4" s="165">
        <v>23</v>
      </c>
      <c r="AX4" s="165">
        <v>26</v>
      </c>
      <c r="AY4" s="165">
        <v>26</v>
      </c>
      <c r="AZ4" s="165">
        <v>26</v>
      </c>
      <c r="BA4" s="165">
        <v>27</v>
      </c>
      <c r="BB4" s="165">
        <v>29</v>
      </c>
      <c r="BC4" s="165">
        <v>29</v>
      </c>
      <c r="BD4" s="165">
        <v>29</v>
      </c>
      <c r="BE4" s="165">
        <v>29</v>
      </c>
      <c r="BF4" s="165">
        <v>29</v>
      </c>
      <c r="BG4" s="165">
        <v>29</v>
      </c>
      <c r="BH4" s="165">
        <v>30</v>
      </c>
      <c r="BI4" s="165">
        <v>29</v>
      </c>
      <c r="BJ4" s="165">
        <v>29</v>
      </c>
      <c r="BK4" s="165">
        <v>29</v>
      </c>
      <c r="BL4" s="165">
        <v>31</v>
      </c>
      <c r="BM4" s="165">
        <v>30</v>
      </c>
      <c r="BN4" s="165">
        <v>31</v>
      </c>
      <c r="BO4" s="165">
        <v>32</v>
      </c>
      <c r="BP4" s="165">
        <v>33</v>
      </c>
      <c r="BQ4" s="240">
        <v>33</v>
      </c>
      <c r="BR4" s="165">
        <v>32</v>
      </c>
      <c r="BS4" s="165">
        <v>31</v>
      </c>
      <c r="BT4" s="165">
        <v>31</v>
      </c>
      <c r="BU4" s="240">
        <v>33</v>
      </c>
      <c r="BV4" s="165">
        <v>33</v>
      </c>
      <c r="BW4" s="165">
        <v>31</v>
      </c>
      <c r="BX4" s="165">
        <v>27</v>
      </c>
      <c r="BY4" s="165">
        <v>26</v>
      </c>
      <c r="BZ4" s="165">
        <v>27</v>
      </c>
      <c r="CA4" s="165">
        <v>27</v>
      </c>
      <c r="CB4" s="165">
        <v>24</v>
      </c>
      <c r="CC4" s="165">
        <v>23</v>
      </c>
      <c r="CD4" s="165">
        <v>23</v>
      </c>
      <c r="CE4" s="165">
        <v>25</v>
      </c>
      <c r="CF4" s="165">
        <v>25</v>
      </c>
      <c r="CG4" s="165">
        <v>26</v>
      </c>
      <c r="CH4" s="165">
        <v>26</v>
      </c>
      <c r="CI4" s="165">
        <v>24</v>
      </c>
      <c r="CJ4" s="165">
        <v>23</v>
      </c>
      <c r="CK4" s="165">
        <v>22</v>
      </c>
      <c r="CL4" s="165">
        <v>23</v>
      </c>
      <c r="CM4" s="165">
        <v>22</v>
      </c>
      <c r="CN4" s="165">
        <v>22</v>
      </c>
      <c r="CO4" s="165">
        <v>19</v>
      </c>
      <c r="CP4" s="165">
        <v>20</v>
      </c>
      <c r="CQ4" s="165">
        <v>22</v>
      </c>
      <c r="CR4" s="165">
        <v>22</v>
      </c>
      <c r="CS4" s="165">
        <v>22</v>
      </c>
      <c r="CT4" s="165">
        <v>24</v>
      </c>
      <c r="CU4" s="165">
        <v>23</v>
      </c>
      <c r="CV4" s="165">
        <v>23</v>
      </c>
      <c r="CW4" s="165">
        <v>23</v>
      </c>
    </row>
    <row r="5" spans="1:101" s="14" customFormat="1" ht="13.15" customHeight="1" x14ac:dyDescent="0.2">
      <c r="A5" s="22"/>
      <c r="B5" s="15"/>
      <c r="C5" s="66" t="s">
        <v>19</v>
      </c>
      <c r="D5" s="165">
        <v>40</v>
      </c>
      <c r="E5" s="150">
        <v>1412.07</v>
      </c>
      <c r="F5" s="152">
        <f>+E5-G5</f>
        <v>1294.02</v>
      </c>
      <c r="G5" s="155">
        <v>118.05</v>
      </c>
      <c r="H5" s="27" t="str">
        <f>+"Total:"&amp;TEXT(E5/I5-1,"0.00%")&amp;"/ EE:"&amp;TEXT(G5/J5-1,"0.00%")</f>
        <v>Total:18.99%/ EE:0.00%</v>
      </c>
      <c r="I5" s="27">
        <f>+'[2]Dallas Medical Center'!E5</f>
        <v>1186.73</v>
      </c>
      <c r="J5" s="27">
        <f>+'[2]Dallas Medical Center'!G5</f>
        <v>118.05</v>
      </c>
      <c r="K5" s="165">
        <v>78</v>
      </c>
      <c r="L5" s="165">
        <v>74</v>
      </c>
      <c r="M5" s="165">
        <v>72</v>
      </c>
      <c r="N5" s="165">
        <v>72</v>
      </c>
      <c r="O5" s="165">
        <v>71</v>
      </c>
      <c r="P5" s="165">
        <v>73</v>
      </c>
      <c r="Q5" s="165">
        <v>70</v>
      </c>
      <c r="R5" s="165">
        <v>69</v>
      </c>
      <c r="S5" s="165">
        <v>72</v>
      </c>
      <c r="T5" s="165">
        <v>69</v>
      </c>
      <c r="U5" s="165">
        <v>73</v>
      </c>
      <c r="V5" s="165">
        <v>74</v>
      </c>
      <c r="W5" s="165">
        <v>73</v>
      </c>
      <c r="X5" s="165">
        <v>76</v>
      </c>
      <c r="Y5" s="165">
        <v>76</v>
      </c>
      <c r="Z5" s="165">
        <v>73</v>
      </c>
      <c r="AA5" s="165">
        <v>71</v>
      </c>
      <c r="AB5" s="165">
        <v>70</v>
      </c>
      <c r="AC5" s="165">
        <v>68</v>
      </c>
      <c r="AD5" s="165">
        <v>69</v>
      </c>
      <c r="AE5" s="165">
        <v>67</v>
      </c>
      <c r="AF5" s="165">
        <v>66</v>
      </c>
      <c r="AG5" s="165">
        <v>66</v>
      </c>
      <c r="AH5" s="165">
        <v>66</v>
      </c>
      <c r="AI5" s="165">
        <v>74</v>
      </c>
      <c r="AJ5" s="165">
        <v>74</v>
      </c>
      <c r="AK5" s="165">
        <v>73</v>
      </c>
      <c r="AL5" s="165">
        <v>70</v>
      </c>
      <c r="AM5" s="165">
        <v>70</v>
      </c>
      <c r="AN5" s="165">
        <v>70</v>
      </c>
      <c r="AO5" s="165">
        <v>71</v>
      </c>
      <c r="AP5" s="165">
        <v>68</v>
      </c>
      <c r="AQ5" s="165">
        <v>67</v>
      </c>
      <c r="AR5" s="165">
        <v>65</v>
      </c>
      <c r="AS5" s="165">
        <v>60</v>
      </c>
      <c r="AT5" s="165">
        <v>60</v>
      </c>
      <c r="AU5" s="165">
        <v>52</v>
      </c>
      <c r="AV5" s="165">
        <v>52</v>
      </c>
      <c r="AW5" s="165">
        <v>52</v>
      </c>
      <c r="AX5" s="165">
        <v>50</v>
      </c>
      <c r="AY5" s="165">
        <v>45</v>
      </c>
      <c r="AZ5" s="165">
        <v>45</v>
      </c>
      <c r="BA5" s="165">
        <v>43</v>
      </c>
      <c r="BB5" s="165">
        <v>43</v>
      </c>
      <c r="BC5" s="165">
        <v>43</v>
      </c>
      <c r="BD5" s="165">
        <v>44</v>
      </c>
      <c r="BE5" s="165">
        <v>45</v>
      </c>
      <c r="BF5" s="165">
        <v>42</v>
      </c>
      <c r="BG5" s="165">
        <v>42</v>
      </c>
      <c r="BH5" s="165">
        <v>46</v>
      </c>
      <c r="BI5" s="165">
        <v>45</v>
      </c>
      <c r="BJ5" s="165">
        <v>45</v>
      </c>
      <c r="BK5" s="165">
        <v>43</v>
      </c>
      <c r="BL5" s="165">
        <v>43</v>
      </c>
      <c r="BM5" s="165">
        <v>40</v>
      </c>
      <c r="BN5" s="165">
        <v>38</v>
      </c>
      <c r="BO5" s="165">
        <v>37</v>
      </c>
      <c r="BP5" s="165">
        <v>36</v>
      </c>
      <c r="BQ5" s="240">
        <v>34</v>
      </c>
      <c r="BR5" s="165">
        <v>33</v>
      </c>
      <c r="BS5" s="165">
        <v>43</v>
      </c>
      <c r="BT5" s="165">
        <v>42</v>
      </c>
      <c r="BU5" s="240">
        <v>43</v>
      </c>
      <c r="BV5" s="165">
        <v>44</v>
      </c>
      <c r="BW5" s="165">
        <v>40</v>
      </c>
      <c r="BX5" s="165">
        <v>40</v>
      </c>
      <c r="BY5" s="165">
        <v>41</v>
      </c>
      <c r="BZ5" s="165">
        <v>39</v>
      </c>
      <c r="CA5" s="165">
        <v>42</v>
      </c>
      <c r="CB5" s="165">
        <v>40</v>
      </c>
      <c r="CC5" s="165">
        <v>39</v>
      </c>
      <c r="CD5" s="165">
        <v>39</v>
      </c>
      <c r="CE5" s="165">
        <v>39</v>
      </c>
      <c r="CF5" s="165">
        <v>41</v>
      </c>
      <c r="CG5" s="165">
        <v>41</v>
      </c>
      <c r="CH5" s="165">
        <v>41</v>
      </c>
      <c r="CI5" s="165">
        <v>42</v>
      </c>
      <c r="CJ5" s="165">
        <v>43</v>
      </c>
      <c r="CK5" s="165">
        <v>44</v>
      </c>
      <c r="CL5" s="165">
        <v>44</v>
      </c>
      <c r="CM5" s="165">
        <v>42</v>
      </c>
      <c r="CN5" s="165">
        <v>41</v>
      </c>
      <c r="CO5" s="165">
        <v>40</v>
      </c>
      <c r="CP5" s="165">
        <v>41</v>
      </c>
      <c r="CQ5" s="165">
        <v>42</v>
      </c>
      <c r="CR5" s="165">
        <v>42</v>
      </c>
      <c r="CS5" s="165">
        <v>41</v>
      </c>
      <c r="CT5" s="165">
        <v>39</v>
      </c>
      <c r="CU5" s="165">
        <v>38</v>
      </c>
      <c r="CV5" s="165">
        <v>39</v>
      </c>
      <c r="CW5" s="165">
        <v>40</v>
      </c>
    </row>
    <row r="6" spans="1:101" s="14" customFormat="1" ht="13.15" customHeight="1" x14ac:dyDescent="0.2">
      <c r="A6" s="22"/>
      <c r="B6" s="15"/>
      <c r="C6" s="66" t="s">
        <v>12</v>
      </c>
      <c r="D6" s="166">
        <v>36</v>
      </c>
      <c r="E6" s="151">
        <v>2353.48</v>
      </c>
      <c r="F6" s="153">
        <f>+E6-G6</f>
        <v>2058.35</v>
      </c>
      <c r="G6" s="156">
        <v>295.13</v>
      </c>
      <c r="H6" s="27" t="str">
        <f>+"Total:"&amp;TEXT(E6/I6-1,"0.00%")&amp;"/ EE:"&amp;TEXT(G6/J6-1,"0.00%")</f>
        <v>Total:18.99%/ EE:0.00%</v>
      </c>
      <c r="I6" s="27">
        <f>+'[2]Dallas Medical Center'!E6</f>
        <v>1977.91</v>
      </c>
      <c r="J6" s="27">
        <f>+'[2]Dallas Medical Center'!G6</f>
        <v>295.13</v>
      </c>
      <c r="K6" s="166">
        <v>56</v>
      </c>
      <c r="L6" s="166">
        <v>58</v>
      </c>
      <c r="M6" s="166">
        <v>59</v>
      </c>
      <c r="N6" s="166">
        <v>59</v>
      </c>
      <c r="O6" s="166">
        <v>60</v>
      </c>
      <c r="P6" s="166">
        <v>59</v>
      </c>
      <c r="Q6" s="166">
        <v>63</v>
      </c>
      <c r="R6" s="166">
        <v>61</v>
      </c>
      <c r="S6" s="166">
        <v>59</v>
      </c>
      <c r="T6" s="166">
        <v>56</v>
      </c>
      <c r="U6" s="166">
        <v>54</v>
      </c>
      <c r="V6" s="166">
        <v>55</v>
      </c>
      <c r="W6" s="166">
        <v>42</v>
      </c>
      <c r="X6" s="166">
        <v>43</v>
      </c>
      <c r="Y6" s="166">
        <v>43</v>
      </c>
      <c r="Z6" s="166">
        <v>44</v>
      </c>
      <c r="AA6" s="166">
        <v>42</v>
      </c>
      <c r="AB6" s="166">
        <v>42</v>
      </c>
      <c r="AC6" s="166">
        <v>42</v>
      </c>
      <c r="AD6" s="166">
        <v>42</v>
      </c>
      <c r="AE6" s="166">
        <v>41</v>
      </c>
      <c r="AF6" s="166">
        <v>42</v>
      </c>
      <c r="AG6" s="166">
        <v>42</v>
      </c>
      <c r="AH6" s="166">
        <v>42</v>
      </c>
      <c r="AI6" s="166">
        <v>48</v>
      </c>
      <c r="AJ6" s="166">
        <v>48</v>
      </c>
      <c r="AK6" s="166">
        <v>46</v>
      </c>
      <c r="AL6" s="166">
        <v>45</v>
      </c>
      <c r="AM6" s="166">
        <v>42</v>
      </c>
      <c r="AN6" s="166">
        <v>41</v>
      </c>
      <c r="AO6" s="166">
        <v>41</v>
      </c>
      <c r="AP6" s="166">
        <v>42</v>
      </c>
      <c r="AQ6" s="166">
        <v>41</v>
      </c>
      <c r="AR6" s="166">
        <v>39</v>
      </c>
      <c r="AS6" s="166">
        <v>38</v>
      </c>
      <c r="AT6" s="166">
        <v>37</v>
      </c>
      <c r="AU6" s="166">
        <v>39</v>
      </c>
      <c r="AV6" s="166">
        <v>41</v>
      </c>
      <c r="AW6" s="166">
        <v>42</v>
      </c>
      <c r="AX6" s="166">
        <v>42</v>
      </c>
      <c r="AY6" s="166">
        <v>42</v>
      </c>
      <c r="AZ6" s="166">
        <v>44</v>
      </c>
      <c r="BA6" s="166">
        <v>45</v>
      </c>
      <c r="BB6" s="166">
        <v>44</v>
      </c>
      <c r="BC6" s="166">
        <v>45</v>
      </c>
      <c r="BD6" s="166">
        <v>44</v>
      </c>
      <c r="BE6" s="166">
        <v>45</v>
      </c>
      <c r="BF6" s="166">
        <v>44</v>
      </c>
      <c r="BG6" s="166">
        <v>44</v>
      </c>
      <c r="BH6" s="166">
        <v>44</v>
      </c>
      <c r="BI6" s="166">
        <v>44</v>
      </c>
      <c r="BJ6" s="166">
        <v>45</v>
      </c>
      <c r="BK6" s="166">
        <v>43</v>
      </c>
      <c r="BL6" s="166">
        <v>45</v>
      </c>
      <c r="BM6" s="166">
        <v>46</v>
      </c>
      <c r="BN6" s="166">
        <v>46</v>
      </c>
      <c r="BO6" s="166">
        <v>45</v>
      </c>
      <c r="BP6" s="166">
        <v>45</v>
      </c>
      <c r="BQ6" s="241">
        <v>44</v>
      </c>
      <c r="BR6" s="166">
        <v>43</v>
      </c>
      <c r="BS6" s="166">
        <v>40</v>
      </c>
      <c r="BT6" s="166">
        <v>39</v>
      </c>
      <c r="BU6" s="241">
        <v>38</v>
      </c>
      <c r="BV6" s="166">
        <v>40</v>
      </c>
      <c r="BW6" s="166">
        <v>37</v>
      </c>
      <c r="BX6" s="166">
        <v>33</v>
      </c>
      <c r="BY6" s="166">
        <v>31</v>
      </c>
      <c r="BZ6" s="166">
        <v>32</v>
      </c>
      <c r="CA6" s="166">
        <v>31</v>
      </c>
      <c r="CB6" s="166">
        <v>34</v>
      </c>
      <c r="CC6" s="166">
        <v>35</v>
      </c>
      <c r="CD6" s="166">
        <v>37</v>
      </c>
      <c r="CE6" s="166">
        <v>36</v>
      </c>
      <c r="CF6" s="166">
        <v>32</v>
      </c>
      <c r="CG6" s="166">
        <v>32</v>
      </c>
      <c r="CH6" s="166">
        <v>34</v>
      </c>
      <c r="CI6" s="166">
        <v>37</v>
      </c>
      <c r="CJ6" s="166">
        <v>34</v>
      </c>
      <c r="CK6" s="166">
        <v>33</v>
      </c>
      <c r="CL6" s="166">
        <v>35</v>
      </c>
      <c r="CM6" s="166">
        <v>35</v>
      </c>
      <c r="CN6" s="166">
        <v>33</v>
      </c>
      <c r="CO6" s="166">
        <v>33</v>
      </c>
      <c r="CP6" s="166">
        <v>32</v>
      </c>
      <c r="CQ6" s="166">
        <v>35</v>
      </c>
      <c r="CR6" s="166">
        <v>34</v>
      </c>
      <c r="CS6" s="166">
        <v>34</v>
      </c>
      <c r="CT6" s="166">
        <v>33</v>
      </c>
      <c r="CU6" s="166">
        <v>33</v>
      </c>
      <c r="CV6" s="166">
        <v>34</v>
      </c>
      <c r="CW6" s="166">
        <v>36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218</v>
      </c>
      <c r="E7" s="70">
        <f>SUMPRODUCT(E3:E6,$D3:$D6)</f>
        <v>266201.67</v>
      </c>
      <c r="F7" s="70">
        <f>SUMPRODUCT(F3:F6,$D3:$D6)</f>
        <v>241090.08999999997</v>
      </c>
      <c r="G7" s="143">
        <f>SUMPRODUCT(G3:G6,$D3:$D6)</f>
        <v>25111.58</v>
      </c>
      <c r="H7" s="34"/>
      <c r="I7" s="34"/>
      <c r="J7" s="32"/>
      <c r="K7" s="67">
        <f t="shared" ref="K7:P7" si="0">SUM(K3:K6)</f>
        <v>350</v>
      </c>
      <c r="L7" s="67">
        <f t="shared" si="0"/>
        <v>351</v>
      </c>
      <c r="M7" s="67">
        <f t="shared" si="0"/>
        <v>349</v>
      </c>
      <c r="N7" s="67">
        <f t="shared" si="0"/>
        <v>346</v>
      </c>
      <c r="O7" s="67">
        <f t="shared" si="0"/>
        <v>353</v>
      </c>
      <c r="P7" s="67">
        <f t="shared" si="0"/>
        <v>355</v>
      </c>
      <c r="Q7" s="67">
        <f t="shared" ref="Q7:V7" si="1">SUM(Q3:Q6)</f>
        <v>356</v>
      </c>
      <c r="R7" s="67">
        <f t="shared" si="1"/>
        <v>348</v>
      </c>
      <c r="S7" s="67">
        <f t="shared" si="1"/>
        <v>351</v>
      </c>
      <c r="T7" s="67">
        <f t="shared" si="1"/>
        <v>344</v>
      </c>
      <c r="U7" s="67">
        <f t="shared" si="1"/>
        <v>347</v>
      </c>
      <c r="V7" s="67">
        <f t="shared" si="1"/>
        <v>342</v>
      </c>
      <c r="W7" s="67">
        <f t="shared" ref="W7:AB7" si="2">SUM(W3:W6)</f>
        <v>334</v>
      </c>
      <c r="X7" s="67">
        <f t="shared" si="2"/>
        <v>333</v>
      </c>
      <c r="Y7" s="67">
        <f t="shared" si="2"/>
        <v>331</v>
      </c>
      <c r="Z7" s="67">
        <f t="shared" si="2"/>
        <v>328</v>
      </c>
      <c r="AA7" s="67">
        <f t="shared" si="2"/>
        <v>323</v>
      </c>
      <c r="AB7" s="67">
        <f t="shared" si="2"/>
        <v>319</v>
      </c>
      <c r="AC7" s="67">
        <f t="shared" ref="AC7:AH7" si="3">SUM(AC3:AC6)</f>
        <v>317</v>
      </c>
      <c r="AD7" s="67">
        <f t="shared" si="3"/>
        <v>319</v>
      </c>
      <c r="AE7" s="67">
        <f t="shared" si="3"/>
        <v>314</v>
      </c>
      <c r="AF7" s="67">
        <f t="shared" si="3"/>
        <v>313</v>
      </c>
      <c r="AG7" s="67">
        <f t="shared" si="3"/>
        <v>309</v>
      </c>
      <c r="AH7" s="67">
        <f t="shared" si="3"/>
        <v>308</v>
      </c>
      <c r="AI7" s="67">
        <f t="shared" ref="AI7:AN7" si="4">SUM(AI3:AI6)</f>
        <v>317</v>
      </c>
      <c r="AJ7" s="67">
        <f t="shared" si="4"/>
        <v>317</v>
      </c>
      <c r="AK7" s="67">
        <f t="shared" si="4"/>
        <v>313</v>
      </c>
      <c r="AL7" s="67">
        <f t="shared" si="4"/>
        <v>305</v>
      </c>
      <c r="AM7" s="67">
        <f t="shared" si="4"/>
        <v>300</v>
      </c>
      <c r="AN7" s="67">
        <f t="shared" si="4"/>
        <v>301</v>
      </c>
      <c r="AO7" s="67">
        <f t="shared" ref="AO7:AT7" si="5">SUM(AO3:AO6)</f>
        <v>304</v>
      </c>
      <c r="AP7" s="67">
        <f t="shared" si="5"/>
        <v>298</v>
      </c>
      <c r="AQ7" s="67">
        <f t="shared" si="5"/>
        <v>286</v>
      </c>
      <c r="AR7" s="67">
        <f t="shared" si="5"/>
        <v>276</v>
      </c>
      <c r="AS7" s="67">
        <f t="shared" si="5"/>
        <v>264</v>
      </c>
      <c r="AT7" s="67">
        <f t="shared" si="5"/>
        <v>257</v>
      </c>
      <c r="AU7" s="67">
        <f t="shared" ref="AU7:AZ7" si="6">SUM(AU3:AU6)</f>
        <v>255</v>
      </c>
      <c r="AV7" s="67">
        <f t="shared" si="6"/>
        <v>252</v>
      </c>
      <c r="AW7" s="67">
        <f t="shared" si="6"/>
        <v>249</v>
      </c>
      <c r="AX7" s="67">
        <f t="shared" si="6"/>
        <v>251</v>
      </c>
      <c r="AY7" s="67">
        <f t="shared" si="6"/>
        <v>243</v>
      </c>
      <c r="AZ7" s="67">
        <f t="shared" si="6"/>
        <v>237</v>
      </c>
      <c r="BA7" s="67">
        <f t="shared" ref="BA7:BF7" si="7">SUM(BA3:BA6)</f>
        <v>238</v>
      </c>
      <c r="BB7" s="67">
        <f t="shared" si="7"/>
        <v>237</v>
      </c>
      <c r="BC7" s="67">
        <f t="shared" si="7"/>
        <v>237</v>
      </c>
      <c r="BD7" s="67">
        <f t="shared" si="7"/>
        <v>240</v>
      </c>
      <c r="BE7" s="67">
        <f t="shared" si="7"/>
        <v>246</v>
      </c>
      <c r="BF7" s="67">
        <f t="shared" si="7"/>
        <v>244</v>
      </c>
      <c r="BG7" s="67">
        <f t="shared" ref="BG7:BL7" si="8">SUM(BG3:BG6)</f>
        <v>244</v>
      </c>
      <c r="BH7" s="67">
        <f t="shared" si="8"/>
        <v>249</v>
      </c>
      <c r="BI7" s="67">
        <f t="shared" si="8"/>
        <v>243</v>
      </c>
      <c r="BJ7" s="67">
        <f t="shared" si="8"/>
        <v>245</v>
      </c>
      <c r="BK7" s="67">
        <f t="shared" si="8"/>
        <v>234</v>
      </c>
      <c r="BL7" s="67">
        <f t="shared" si="8"/>
        <v>235</v>
      </c>
      <c r="BM7" s="67">
        <f t="shared" ref="BM7:BR7" si="9">SUM(BM3:BM6)</f>
        <v>232</v>
      </c>
      <c r="BN7" s="67">
        <f t="shared" si="9"/>
        <v>229</v>
      </c>
      <c r="BO7" s="67">
        <f t="shared" si="9"/>
        <v>235</v>
      </c>
      <c r="BP7" s="67">
        <f t="shared" si="9"/>
        <v>237</v>
      </c>
      <c r="BQ7" s="94">
        <f t="shared" si="9"/>
        <v>238</v>
      </c>
      <c r="BR7" s="67">
        <f t="shared" si="9"/>
        <v>233</v>
      </c>
      <c r="BS7" s="67">
        <f t="shared" ref="BS7:BX7" si="10">SUM(BS3:BS6)</f>
        <v>237</v>
      </c>
      <c r="BT7" s="67">
        <f t="shared" si="10"/>
        <v>233</v>
      </c>
      <c r="BU7" s="94">
        <f t="shared" si="10"/>
        <v>234</v>
      </c>
      <c r="BV7" s="67">
        <f t="shared" si="10"/>
        <v>231</v>
      </c>
      <c r="BW7" s="67">
        <f t="shared" si="10"/>
        <v>231</v>
      </c>
      <c r="BX7" s="67">
        <f t="shared" si="10"/>
        <v>216</v>
      </c>
      <c r="BY7" s="67">
        <f t="shared" ref="BY7:CD7" si="11">SUM(BY3:BY6)</f>
        <v>215</v>
      </c>
      <c r="BZ7" s="67">
        <f t="shared" si="11"/>
        <v>219</v>
      </c>
      <c r="CA7" s="67">
        <f t="shared" si="11"/>
        <v>220</v>
      </c>
      <c r="CB7" s="67">
        <f t="shared" si="11"/>
        <v>223</v>
      </c>
      <c r="CC7" s="67">
        <f t="shared" si="11"/>
        <v>222</v>
      </c>
      <c r="CD7" s="67">
        <f t="shared" si="11"/>
        <v>223</v>
      </c>
      <c r="CE7" s="67">
        <f t="shared" ref="CE7:CJ7" si="12">SUM(CE3:CE6)</f>
        <v>235</v>
      </c>
      <c r="CF7" s="67">
        <f t="shared" si="12"/>
        <v>230</v>
      </c>
      <c r="CG7" s="67">
        <f t="shared" si="12"/>
        <v>228</v>
      </c>
      <c r="CH7" s="67">
        <f t="shared" si="12"/>
        <v>232</v>
      </c>
      <c r="CI7" s="67">
        <f t="shared" si="12"/>
        <v>232</v>
      </c>
      <c r="CJ7" s="67">
        <f t="shared" si="12"/>
        <v>229</v>
      </c>
      <c r="CK7" s="67">
        <f t="shared" ref="CK7:CP7" si="13">SUM(CK3:CK6)</f>
        <v>227</v>
      </c>
      <c r="CL7" s="67">
        <f t="shared" si="13"/>
        <v>225</v>
      </c>
      <c r="CM7" s="67">
        <f t="shared" si="13"/>
        <v>215</v>
      </c>
      <c r="CN7" s="67">
        <f t="shared" si="13"/>
        <v>212</v>
      </c>
      <c r="CO7" s="67">
        <f t="shared" si="13"/>
        <v>211</v>
      </c>
      <c r="CP7" s="67">
        <f t="shared" si="13"/>
        <v>213</v>
      </c>
      <c r="CQ7" s="67">
        <f>SUM(CQ3:CQ6)</f>
        <v>230</v>
      </c>
      <c r="CR7" s="67">
        <v>228</v>
      </c>
      <c r="CS7" s="67">
        <f>SUM(CS3:CS6)</f>
        <v>225</v>
      </c>
      <c r="CT7" s="67">
        <f>SUM(CT3:CT6)</f>
        <v>219</v>
      </c>
      <c r="CU7" s="67">
        <f>SUM(CU3:CU6)</f>
        <v>215</v>
      </c>
      <c r="CV7" s="67">
        <f>SUM(CV3:CV6)</f>
        <v>215</v>
      </c>
      <c r="CW7" s="67">
        <f>SUM(CW3:CW6)</f>
        <v>218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144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12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+'[2]Dallas Medical Center'!E9</f>
        <v>435.99</v>
      </c>
      <c r="J9" s="27">
        <f>+'[2]Dallas Medical Center'!G9</f>
        <v>103.15</v>
      </c>
      <c r="K9" s="165">
        <v>17</v>
      </c>
      <c r="L9" s="165">
        <v>18</v>
      </c>
      <c r="M9" s="165">
        <v>18</v>
      </c>
      <c r="N9" s="165">
        <v>19</v>
      </c>
      <c r="O9" s="165">
        <v>19</v>
      </c>
      <c r="P9" s="165">
        <v>19</v>
      </c>
      <c r="Q9" s="165">
        <v>18</v>
      </c>
      <c r="R9" s="165">
        <v>19</v>
      </c>
      <c r="S9" s="165">
        <v>19</v>
      </c>
      <c r="T9" s="165">
        <v>19</v>
      </c>
      <c r="U9" s="165">
        <v>19</v>
      </c>
      <c r="V9" s="165">
        <v>18</v>
      </c>
      <c r="W9" s="165">
        <v>20</v>
      </c>
      <c r="X9" s="165">
        <v>19</v>
      </c>
      <c r="Y9" s="165">
        <v>19</v>
      </c>
      <c r="Z9" s="165">
        <v>17</v>
      </c>
      <c r="AA9" s="165">
        <v>16</v>
      </c>
      <c r="AB9" s="165">
        <v>15</v>
      </c>
      <c r="AC9" s="165">
        <v>14</v>
      </c>
      <c r="AD9" s="165">
        <v>14</v>
      </c>
      <c r="AE9" s="165">
        <v>13</v>
      </c>
      <c r="AF9" s="165">
        <v>14</v>
      </c>
      <c r="AG9" s="165">
        <v>16</v>
      </c>
      <c r="AH9" s="165">
        <v>16</v>
      </c>
      <c r="AI9" s="165">
        <v>11</v>
      </c>
      <c r="AJ9" s="165">
        <v>11</v>
      </c>
      <c r="AK9" s="165">
        <v>10</v>
      </c>
      <c r="AL9" s="165">
        <v>7</v>
      </c>
      <c r="AM9" s="165">
        <v>8</v>
      </c>
      <c r="AN9" s="165">
        <v>10</v>
      </c>
      <c r="AO9" s="165">
        <v>12</v>
      </c>
      <c r="AP9" s="165">
        <v>11</v>
      </c>
      <c r="AQ9" s="165">
        <v>9</v>
      </c>
      <c r="AR9" s="165">
        <v>8</v>
      </c>
      <c r="AS9" s="165">
        <v>8</v>
      </c>
      <c r="AT9" s="165">
        <v>9</v>
      </c>
      <c r="AU9" s="165">
        <v>12</v>
      </c>
      <c r="AV9" s="165">
        <v>11</v>
      </c>
      <c r="AW9" s="165">
        <v>10</v>
      </c>
      <c r="AX9" s="165">
        <v>9</v>
      </c>
      <c r="AY9" s="165">
        <v>10</v>
      </c>
      <c r="AZ9" s="165">
        <v>10</v>
      </c>
      <c r="BA9" s="165">
        <v>9</v>
      </c>
      <c r="BB9" s="165">
        <v>7</v>
      </c>
      <c r="BC9" s="165">
        <v>8</v>
      </c>
      <c r="BD9" s="165">
        <v>9</v>
      </c>
      <c r="BE9" s="165">
        <v>9</v>
      </c>
      <c r="BF9" s="165">
        <v>7</v>
      </c>
      <c r="BG9" s="165">
        <v>7</v>
      </c>
      <c r="BH9" s="165">
        <v>8</v>
      </c>
      <c r="BI9" s="165">
        <v>7</v>
      </c>
      <c r="BJ9" s="165">
        <v>9</v>
      </c>
      <c r="BK9" s="165">
        <v>9</v>
      </c>
      <c r="BL9" s="165">
        <v>8</v>
      </c>
      <c r="BM9" s="165">
        <v>7</v>
      </c>
      <c r="BN9" s="165">
        <v>7</v>
      </c>
      <c r="BO9" s="165">
        <v>6</v>
      </c>
      <c r="BP9" s="165">
        <v>7</v>
      </c>
      <c r="BQ9" s="240">
        <v>6</v>
      </c>
      <c r="BR9" s="165">
        <v>8</v>
      </c>
      <c r="BS9" s="165">
        <v>7</v>
      </c>
      <c r="BT9" s="165">
        <v>6</v>
      </c>
      <c r="BU9" s="240">
        <v>7</v>
      </c>
      <c r="BV9" s="165">
        <v>6</v>
      </c>
      <c r="BW9" s="165">
        <v>6</v>
      </c>
      <c r="BX9" s="165">
        <v>8</v>
      </c>
      <c r="BY9" s="165">
        <v>11</v>
      </c>
      <c r="BZ9" s="165">
        <v>10</v>
      </c>
      <c r="CA9" s="165">
        <v>6</v>
      </c>
      <c r="CB9" s="165">
        <v>7</v>
      </c>
      <c r="CC9" s="165">
        <v>7</v>
      </c>
      <c r="CD9" s="165">
        <v>7</v>
      </c>
      <c r="CE9" s="165">
        <v>11</v>
      </c>
      <c r="CF9" s="165">
        <v>13</v>
      </c>
      <c r="CG9" s="165">
        <v>12</v>
      </c>
      <c r="CH9" s="165">
        <v>13</v>
      </c>
      <c r="CI9" s="165">
        <v>15</v>
      </c>
      <c r="CJ9" s="165">
        <v>14</v>
      </c>
      <c r="CK9" s="165">
        <v>14</v>
      </c>
      <c r="CL9" s="165">
        <v>15</v>
      </c>
      <c r="CM9" s="165">
        <v>16</v>
      </c>
      <c r="CN9" s="165">
        <v>15</v>
      </c>
      <c r="CO9" s="165">
        <v>16</v>
      </c>
      <c r="CP9" s="165">
        <v>16</v>
      </c>
      <c r="CQ9" s="165">
        <v>13</v>
      </c>
      <c r="CR9" s="165">
        <v>13</v>
      </c>
      <c r="CS9" s="165">
        <v>11</v>
      </c>
      <c r="CT9" s="165">
        <v>11</v>
      </c>
      <c r="CU9" s="165">
        <v>12</v>
      </c>
      <c r="CV9" s="165">
        <v>13</v>
      </c>
      <c r="CW9" s="165">
        <v>12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1</v>
      </c>
      <c r="E10" s="152">
        <v>1037.57</v>
      </c>
      <c r="F10" s="152">
        <f>+E10-G10</f>
        <v>796.58999999999992</v>
      </c>
      <c r="G10" s="155">
        <v>240.98</v>
      </c>
      <c r="H10" s="27" t="str">
        <f>+"Total:"&amp;TEXT(E10/I10-1,"0.00%")&amp;"/ EE:"&amp;TEXT(G10/J10-1,"0.00%")</f>
        <v>Total:18.99%/ EE:0.00%</v>
      </c>
      <c r="I10" s="27">
        <f>+'[2]Dallas Medical Center'!E10</f>
        <v>872</v>
      </c>
      <c r="J10" s="27">
        <f>+'[2]Dallas Medical Center'!G10</f>
        <v>240.98</v>
      </c>
      <c r="K10" s="165">
        <v>4</v>
      </c>
      <c r="L10" s="165">
        <v>4</v>
      </c>
      <c r="M10" s="165">
        <v>4</v>
      </c>
      <c r="N10" s="165">
        <v>4</v>
      </c>
      <c r="O10" s="165">
        <v>4</v>
      </c>
      <c r="P10" s="165">
        <v>4</v>
      </c>
      <c r="Q10" s="165">
        <v>4</v>
      </c>
      <c r="R10" s="165">
        <v>4</v>
      </c>
      <c r="S10" s="165">
        <v>4</v>
      </c>
      <c r="T10" s="165">
        <v>4</v>
      </c>
      <c r="U10" s="165">
        <v>4</v>
      </c>
      <c r="V10" s="165">
        <v>4</v>
      </c>
      <c r="W10" s="165">
        <v>4</v>
      </c>
      <c r="X10" s="165">
        <v>4</v>
      </c>
      <c r="Y10" s="165">
        <v>4</v>
      </c>
      <c r="Z10" s="165">
        <v>3</v>
      </c>
      <c r="AA10" s="165">
        <v>3</v>
      </c>
      <c r="AB10" s="165">
        <v>3</v>
      </c>
      <c r="AC10" s="165">
        <v>3</v>
      </c>
      <c r="AD10" s="165">
        <v>4</v>
      </c>
      <c r="AE10" s="165">
        <v>3</v>
      </c>
      <c r="AF10" s="165">
        <v>3</v>
      </c>
      <c r="AG10" s="165">
        <v>3</v>
      </c>
      <c r="AH10" s="165">
        <v>3</v>
      </c>
      <c r="AI10" s="165">
        <v>2</v>
      </c>
      <c r="AJ10" s="165">
        <v>2</v>
      </c>
      <c r="AK10" s="165">
        <v>2</v>
      </c>
      <c r="AL10" s="165">
        <v>1</v>
      </c>
      <c r="AM10" s="165">
        <v>1</v>
      </c>
      <c r="AN10" s="165">
        <v>1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1</v>
      </c>
      <c r="BJ10" s="165">
        <v>1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240">
        <v>0</v>
      </c>
      <c r="BR10" s="165">
        <v>0</v>
      </c>
      <c r="BS10" s="165">
        <v>0</v>
      </c>
      <c r="BT10" s="165">
        <v>0</v>
      </c>
      <c r="BU10" s="240">
        <v>0</v>
      </c>
      <c r="BV10" s="165">
        <v>0</v>
      </c>
      <c r="BW10" s="165">
        <v>0</v>
      </c>
      <c r="BX10" s="165">
        <v>0</v>
      </c>
      <c r="BY10" s="165">
        <v>1</v>
      </c>
      <c r="BZ10" s="165">
        <v>1</v>
      </c>
      <c r="CA10" s="165">
        <v>1</v>
      </c>
      <c r="CB10" s="165">
        <v>1</v>
      </c>
      <c r="CC10" s="165">
        <v>1</v>
      </c>
      <c r="CD10" s="165">
        <v>1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1</v>
      </c>
      <c r="CT10" s="165">
        <v>1</v>
      </c>
      <c r="CU10" s="165">
        <v>1</v>
      </c>
      <c r="CV10" s="165">
        <v>1</v>
      </c>
      <c r="CW10" s="165">
        <v>1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7</v>
      </c>
      <c r="E11" s="152">
        <v>933.8</v>
      </c>
      <c r="F11" s="152">
        <f>+E11-G11</f>
        <v>732.57999999999993</v>
      </c>
      <c r="G11" s="155">
        <v>201.22</v>
      </c>
      <c r="H11" s="27" t="str">
        <f>+"Total:"&amp;TEXT(E11/I11-1,"0.00%")&amp;"/ EE:"&amp;TEXT(G11/J11-1,"0.00%")</f>
        <v>Total:18.99%/ EE:0.00%</v>
      </c>
      <c r="I11" s="27">
        <f>+'[2]Dallas Medical Center'!E11</f>
        <v>784.79</v>
      </c>
      <c r="J11" s="27">
        <f>+'[2]Dallas Medical Center'!G11</f>
        <v>201.22</v>
      </c>
      <c r="K11" s="165">
        <v>3</v>
      </c>
      <c r="L11" s="165">
        <v>3</v>
      </c>
      <c r="M11" s="165">
        <v>5</v>
      </c>
      <c r="N11" s="165">
        <v>5</v>
      </c>
      <c r="O11" s="165">
        <v>5</v>
      </c>
      <c r="P11" s="165">
        <v>5</v>
      </c>
      <c r="Q11" s="165">
        <v>3</v>
      </c>
      <c r="R11" s="165">
        <v>2</v>
      </c>
      <c r="S11" s="165">
        <v>2</v>
      </c>
      <c r="T11" s="165">
        <v>2</v>
      </c>
      <c r="U11" s="165">
        <v>2</v>
      </c>
      <c r="V11" s="165">
        <v>2</v>
      </c>
      <c r="W11" s="165">
        <v>1</v>
      </c>
      <c r="X11" s="165">
        <v>1</v>
      </c>
      <c r="Y11" s="165">
        <v>2</v>
      </c>
      <c r="Z11" s="165">
        <v>2</v>
      </c>
      <c r="AA11" s="165">
        <v>1</v>
      </c>
      <c r="AB11" s="165">
        <v>2</v>
      </c>
      <c r="AC11" s="165">
        <v>2</v>
      </c>
      <c r="AD11" s="165">
        <v>2</v>
      </c>
      <c r="AE11" s="165">
        <v>2</v>
      </c>
      <c r="AF11" s="165">
        <v>2</v>
      </c>
      <c r="AG11" s="165">
        <v>2</v>
      </c>
      <c r="AH11" s="165">
        <v>2</v>
      </c>
      <c r="AI11" s="165">
        <v>2</v>
      </c>
      <c r="AJ11" s="165">
        <v>2</v>
      </c>
      <c r="AK11" s="165">
        <v>2</v>
      </c>
      <c r="AL11" s="165">
        <v>2</v>
      </c>
      <c r="AM11" s="165">
        <v>3</v>
      </c>
      <c r="AN11" s="165">
        <v>3</v>
      </c>
      <c r="AO11" s="165">
        <v>3</v>
      </c>
      <c r="AP11" s="165">
        <v>3</v>
      </c>
      <c r="AQ11" s="165">
        <v>3</v>
      </c>
      <c r="AR11" s="165">
        <v>2</v>
      </c>
      <c r="AS11" s="165">
        <v>2</v>
      </c>
      <c r="AT11" s="165">
        <v>2</v>
      </c>
      <c r="AU11" s="165">
        <v>0</v>
      </c>
      <c r="AV11" s="165">
        <v>1</v>
      </c>
      <c r="AW11" s="165">
        <v>1</v>
      </c>
      <c r="AX11" s="165">
        <v>1</v>
      </c>
      <c r="AY11" s="165">
        <v>1</v>
      </c>
      <c r="AZ11" s="165">
        <v>1</v>
      </c>
      <c r="BA11" s="165">
        <v>1</v>
      </c>
      <c r="BB11" s="165">
        <v>1</v>
      </c>
      <c r="BC11" s="165">
        <v>1</v>
      </c>
      <c r="BD11" s="165">
        <v>1</v>
      </c>
      <c r="BE11" s="165">
        <v>2</v>
      </c>
      <c r="BF11" s="165">
        <v>2</v>
      </c>
      <c r="BG11" s="165">
        <v>3</v>
      </c>
      <c r="BH11" s="165">
        <v>2</v>
      </c>
      <c r="BI11" s="165">
        <v>2</v>
      </c>
      <c r="BJ11" s="165">
        <v>2</v>
      </c>
      <c r="BK11" s="165">
        <v>2</v>
      </c>
      <c r="BL11" s="165">
        <v>2</v>
      </c>
      <c r="BM11" s="165">
        <v>2</v>
      </c>
      <c r="BN11" s="165">
        <v>2</v>
      </c>
      <c r="BO11" s="165">
        <v>2</v>
      </c>
      <c r="BP11" s="165">
        <v>2</v>
      </c>
      <c r="BQ11" s="240">
        <v>2</v>
      </c>
      <c r="BR11" s="165">
        <v>2</v>
      </c>
      <c r="BS11" s="165">
        <v>3</v>
      </c>
      <c r="BT11" s="165">
        <v>3</v>
      </c>
      <c r="BU11" s="240">
        <v>2</v>
      </c>
      <c r="BV11" s="165">
        <v>2</v>
      </c>
      <c r="BW11" s="165">
        <v>1</v>
      </c>
      <c r="BX11" s="165">
        <v>1</v>
      </c>
      <c r="BY11" s="165">
        <v>1</v>
      </c>
      <c r="BZ11" s="165">
        <v>2</v>
      </c>
      <c r="CA11" s="165">
        <v>2</v>
      </c>
      <c r="CB11" s="165">
        <v>2</v>
      </c>
      <c r="CC11" s="165">
        <v>2</v>
      </c>
      <c r="CD11" s="165">
        <v>2</v>
      </c>
      <c r="CE11" s="165">
        <v>0</v>
      </c>
      <c r="CF11" s="165">
        <v>1</v>
      </c>
      <c r="CG11" s="165">
        <v>2</v>
      </c>
      <c r="CH11" s="165">
        <v>2</v>
      </c>
      <c r="CI11" s="165">
        <v>2</v>
      </c>
      <c r="CJ11" s="165">
        <v>2</v>
      </c>
      <c r="CK11" s="165">
        <v>1</v>
      </c>
      <c r="CL11" s="165">
        <v>1</v>
      </c>
      <c r="CM11" s="165">
        <v>3</v>
      </c>
      <c r="CN11" s="165">
        <v>3</v>
      </c>
      <c r="CO11" s="165">
        <v>3</v>
      </c>
      <c r="CP11" s="165">
        <v>3</v>
      </c>
      <c r="CQ11" s="165">
        <v>5</v>
      </c>
      <c r="CR11" s="165">
        <v>7</v>
      </c>
      <c r="CS11" s="165">
        <v>7</v>
      </c>
      <c r="CT11" s="165">
        <v>9</v>
      </c>
      <c r="CU11" s="165">
        <v>8</v>
      </c>
      <c r="CV11" s="165">
        <v>8</v>
      </c>
      <c r="CW11" s="165">
        <v>7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1</v>
      </c>
      <c r="E12" s="153">
        <v>1556.37</v>
      </c>
      <c r="F12" s="153">
        <f>+E12-G12</f>
        <v>1154.78</v>
      </c>
      <c r="G12" s="156">
        <v>401.59</v>
      </c>
      <c r="H12" s="27" t="str">
        <f>+"Total:"&amp;TEXT(E12/I12-1,"0.00%")&amp;"/ EE:"&amp;TEXT(G12/J12-1,"0.00%")</f>
        <v>Total:18.99%/ EE:0.00%</v>
      </c>
      <c r="I12" s="27">
        <f>+'[2]Dallas Medical Center'!E12</f>
        <v>1308</v>
      </c>
      <c r="J12" s="27">
        <f>+'[2]Dallas Medical Center'!G12</f>
        <v>401.59</v>
      </c>
      <c r="K12" s="166">
        <v>3</v>
      </c>
      <c r="L12" s="166">
        <v>3</v>
      </c>
      <c r="M12" s="166">
        <v>2</v>
      </c>
      <c r="N12" s="166">
        <v>2</v>
      </c>
      <c r="O12" s="166">
        <v>2</v>
      </c>
      <c r="P12" s="166">
        <v>3</v>
      </c>
      <c r="Q12" s="166">
        <v>3</v>
      </c>
      <c r="R12" s="166">
        <v>3</v>
      </c>
      <c r="S12" s="166">
        <v>2</v>
      </c>
      <c r="T12" s="166">
        <v>2</v>
      </c>
      <c r="U12" s="166">
        <v>3</v>
      </c>
      <c r="V12" s="166">
        <v>3</v>
      </c>
      <c r="W12" s="166">
        <v>4</v>
      </c>
      <c r="X12" s="166">
        <v>4</v>
      </c>
      <c r="Y12" s="166">
        <v>4</v>
      </c>
      <c r="Z12" s="166">
        <v>4</v>
      </c>
      <c r="AA12" s="166">
        <v>4</v>
      </c>
      <c r="AB12" s="166">
        <v>4</v>
      </c>
      <c r="AC12" s="166">
        <v>4</v>
      </c>
      <c r="AD12" s="166">
        <v>4</v>
      </c>
      <c r="AE12" s="166">
        <v>4</v>
      </c>
      <c r="AF12" s="166">
        <v>4</v>
      </c>
      <c r="AG12" s="166">
        <v>4</v>
      </c>
      <c r="AH12" s="166">
        <v>4</v>
      </c>
      <c r="AI12" s="166">
        <v>2</v>
      </c>
      <c r="AJ12" s="166">
        <v>2</v>
      </c>
      <c r="AK12" s="166">
        <v>2</v>
      </c>
      <c r="AL12" s="166">
        <v>2</v>
      </c>
      <c r="AM12" s="166">
        <v>2</v>
      </c>
      <c r="AN12" s="166">
        <v>2</v>
      </c>
      <c r="AO12" s="166">
        <v>3</v>
      </c>
      <c r="AP12" s="166">
        <v>3</v>
      </c>
      <c r="AQ12" s="166">
        <v>3</v>
      </c>
      <c r="AR12" s="166">
        <v>3</v>
      </c>
      <c r="AS12" s="166">
        <v>3</v>
      </c>
      <c r="AT12" s="166">
        <v>2</v>
      </c>
      <c r="AU12" s="166">
        <v>2</v>
      </c>
      <c r="AV12" s="166">
        <v>2</v>
      </c>
      <c r="AW12" s="166">
        <v>2</v>
      </c>
      <c r="AX12" s="166">
        <v>2</v>
      </c>
      <c r="AY12" s="166">
        <v>2</v>
      </c>
      <c r="AZ12" s="166">
        <v>2</v>
      </c>
      <c r="BA12" s="166">
        <v>2</v>
      </c>
      <c r="BB12" s="166">
        <v>2</v>
      </c>
      <c r="BC12" s="166">
        <v>2</v>
      </c>
      <c r="BD12" s="166">
        <v>2</v>
      </c>
      <c r="BE12" s="166">
        <v>2</v>
      </c>
      <c r="BF12" s="166">
        <v>2</v>
      </c>
      <c r="BG12" s="166">
        <v>2</v>
      </c>
      <c r="BH12" s="166">
        <v>2</v>
      </c>
      <c r="BI12" s="166">
        <v>3</v>
      </c>
      <c r="BJ12" s="166">
        <v>3</v>
      </c>
      <c r="BK12" s="166">
        <v>3</v>
      </c>
      <c r="BL12" s="166">
        <v>3</v>
      </c>
      <c r="BM12" s="166">
        <v>3</v>
      </c>
      <c r="BN12" s="166">
        <v>3</v>
      </c>
      <c r="BO12" s="166">
        <v>3</v>
      </c>
      <c r="BP12" s="166">
        <v>3</v>
      </c>
      <c r="BQ12" s="241">
        <v>3</v>
      </c>
      <c r="BR12" s="166">
        <v>2</v>
      </c>
      <c r="BS12" s="166">
        <v>3</v>
      </c>
      <c r="BT12" s="166">
        <v>2</v>
      </c>
      <c r="BU12" s="241">
        <v>2</v>
      </c>
      <c r="BV12" s="166">
        <v>2</v>
      </c>
      <c r="BW12" s="166">
        <v>2</v>
      </c>
      <c r="BX12" s="166">
        <v>2</v>
      </c>
      <c r="BY12" s="166">
        <v>1</v>
      </c>
      <c r="BZ12" s="166">
        <v>1</v>
      </c>
      <c r="CA12" s="166">
        <v>2</v>
      </c>
      <c r="CB12" s="166">
        <v>2</v>
      </c>
      <c r="CC12" s="166">
        <v>2</v>
      </c>
      <c r="CD12" s="166">
        <v>2</v>
      </c>
      <c r="CE12" s="166">
        <v>2</v>
      </c>
      <c r="CF12" s="166">
        <v>2</v>
      </c>
      <c r="CG12" s="166">
        <v>3</v>
      </c>
      <c r="CH12" s="166">
        <v>3</v>
      </c>
      <c r="CI12" s="166">
        <v>2</v>
      </c>
      <c r="CJ12" s="166">
        <v>2</v>
      </c>
      <c r="CK12" s="166">
        <v>2</v>
      </c>
      <c r="CL12" s="166">
        <v>3</v>
      </c>
      <c r="CM12" s="166">
        <v>3</v>
      </c>
      <c r="CN12" s="166">
        <v>2</v>
      </c>
      <c r="CO12" s="166">
        <v>3</v>
      </c>
      <c r="CP12" s="166">
        <v>2</v>
      </c>
      <c r="CQ12" s="166">
        <v>1</v>
      </c>
      <c r="CR12" s="166">
        <v>1</v>
      </c>
      <c r="CS12" s="166">
        <v>1</v>
      </c>
      <c r="CT12" s="166">
        <v>1</v>
      </c>
      <c r="CU12" s="166">
        <v>1</v>
      </c>
      <c r="CV12" s="166">
        <v>1</v>
      </c>
      <c r="CW12" s="166">
        <v>1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21</v>
      </c>
      <c r="E13" s="70">
        <f>SUMPRODUCT(E9:E12,$D9:$D12)</f>
        <v>15355.779999999999</v>
      </c>
      <c r="F13" s="70">
        <f>SUMPRODUCT(F9:F12,$D9:$D12)</f>
        <v>11946.27</v>
      </c>
      <c r="G13" s="143">
        <f>SUMPRODUCT(G9:G12,$D9:$D12)</f>
        <v>3409.51</v>
      </c>
      <c r="H13" s="34"/>
      <c r="I13" s="34"/>
      <c r="J13" s="106"/>
      <c r="K13" s="67">
        <f t="shared" ref="K13:P13" si="14">SUM(K9:K12)</f>
        <v>27</v>
      </c>
      <c r="L13" s="67">
        <f t="shared" si="14"/>
        <v>28</v>
      </c>
      <c r="M13" s="67">
        <f t="shared" si="14"/>
        <v>29</v>
      </c>
      <c r="N13" s="67">
        <f t="shared" si="14"/>
        <v>30</v>
      </c>
      <c r="O13" s="67">
        <f t="shared" si="14"/>
        <v>30</v>
      </c>
      <c r="P13" s="67">
        <f t="shared" si="14"/>
        <v>31</v>
      </c>
      <c r="Q13" s="67">
        <f t="shared" ref="Q13:V13" si="15">SUM(Q9:Q12)</f>
        <v>28</v>
      </c>
      <c r="R13" s="67">
        <f t="shared" si="15"/>
        <v>28</v>
      </c>
      <c r="S13" s="67">
        <f t="shared" si="15"/>
        <v>27</v>
      </c>
      <c r="T13" s="67">
        <f t="shared" si="15"/>
        <v>27</v>
      </c>
      <c r="U13" s="67">
        <f t="shared" si="15"/>
        <v>28</v>
      </c>
      <c r="V13" s="67">
        <f t="shared" si="15"/>
        <v>27</v>
      </c>
      <c r="W13" s="67">
        <f t="shared" ref="W13:AB13" si="16">SUM(W9:W12)</f>
        <v>29</v>
      </c>
      <c r="X13" s="67">
        <f t="shared" si="16"/>
        <v>28</v>
      </c>
      <c r="Y13" s="67">
        <f t="shared" si="16"/>
        <v>29</v>
      </c>
      <c r="Z13" s="67">
        <f t="shared" si="16"/>
        <v>26</v>
      </c>
      <c r="AA13" s="67">
        <f t="shared" si="16"/>
        <v>24</v>
      </c>
      <c r="AB13" s="67">
        <f t="shared" si="16"/>
        <v>24</v>
      </c>
      <c r="AC13" s="67">
        <f t="shared" ref="AC13:AH13" si="17">SUM(AC9:AC12)</f>
        <v>23</v>
      </c>
      <c r="AD13" s="67">
        <f t="shared" si="17"/>
        <v>24</v>
      </c>
      <c r="AE13" s="67">
        <f t="shared" si="17"/>
        <v>22</v>
      </c>
      <c r="AF13" s="67">
        <f t="shared" si="17"/>
        <v>23</v>
      </c>
      <c r="AG13" s="67">
        <f t="shared" si="17"/>
        <v>25</v>
      </c>
      <c r="AH13" s="67">
        <f t="shared" si="17"/>
        <v>25</v>
      </c>
      <c r="AI13" s="67">
        <f t="shared" ref="AI13:AN13" si="18">SUM(AI9:AI12)</f>
        <v>17</v>
      </c>
      <c r="AJ13" s="67">
        <f t="shared" si="18"/>
        <v>17</v>
      </c>
      <c r="AK13" s="67">
        <f t="shared" si="18"/>
        <v>16</v>
      </c>
      <c r="AL13" s="67">
        <f t="shared" si="18"/>
        <v>12</v>
      </c>
      <c r="AM13" s="67">
        <f t="shared" si="18"/>
        <v>14</v>
      </c>
      <c r="AN13" s="67">
        <f t="shared" si="18"/>
        <v>16</v>
      </c>
      <c r="AO13" s="67">
        <f t="shared" ref="AO13:AT13" si="19">SUM(AO9:AO12)</f>
        <v>18</v>
      </c>
      <c r="AP13" s="67">
        <f t="shared" si="19"/>
        <v>17</v>
      </c>
      <c r="AQ13" s="67">
        <f t="shared" si="19"/>
        <v>15</v>
      </c>
      <c r="AR13" s="67">
        <f t="shared" si="19"/>
        <v>13</v>
      </c>
      <c r="AS13" s="67">
        <f t="shared" si="19"/>
        <v>13</v>
      </c>
      <c r="AT13" s="67">
        <f t="shared" si="19"/>
        <v>13</v>
      </c>
      <c r="AU13" s="67">
        <f t="shared" ref="AU13:AZ13" si="20">SUM(AU9:AU12)</f>
        <v>14</v>
      </c>
      <c r="AV13" s="67">
        <f t="shared" si="20"/>
        <v>14</v>
      </c>
      <c r="AW13" s="67">
        <f t="shared" si="20"/>
        <v>13</v>
      </c>
      <c r="AX13" s="67">
        <f t="shared" si="20"/>
        <v>12</v>
      </c>
      <c r="AY13" s="67">
        <f t="shared" si="20"/>
        <v>13</v>
      </c>
      <c r="AZ13" s="67">
        <f t="shared" si="20"/>
        <v>13</v>
      </c>
      <c r="BA13" s="67">
        <f t="shared" ref="BA13:BF13" si="21">SUM(BA9:BA12)</f>
        <v>12</v>
      </c>
      <c r="BB13" s="67">
        <f t="shared" si="21"/>
        <v>10</v>
      </c>
      <c r="BC13" s="67">
        <f t="shared" si="21"/>
        <v>11</v>
      </c>
      <c r="BD13" s="67">
        <f t="shared" si="21"/>
        <v>12</v>
      </c>
      <c r="BE13" s="67">
        <f t="shared" si="21"/>
        <v>13</v>
      </c>
      <c r="BF13" s="67">
        <f t="shared" si="21"/>
        <v>11</v>
      </c>
      <c r="BG13" s="67">
        <f t="shared" ref="BG13:BL13" si="22">SUM(BG9:BG12)</f>
        <v>12</v>
      </c>
      <c r="BH13" s="67">
        <f t="shared" si="22"/>
        <v>12</v>
      </c>
      <c r="BI13" s="67">
        <f t="shared" si="22"/>
        <v>13</v>
      </c>
      <c r="BJ13" s="67">
        <f t="shared" si="22"/>
        <v>15</v>
      </c>
      <c r="BK13" s="67">
        <f t="shared" si="22"/>
        <v>14</v>
      </c>
      <c r="BL13" s="67">
        <f t="shared" si="22"/>
        <v>13</v>
      </c>
      <c r="BM13" s="67">
        <f t="shared" ref="BM13:BR13" si="23">SUM(BM9:BM12)</f>
        <v>12</v>
      </c>
      <c r="BN13" s="67">
        <f t="shared" si="23"/>
        <v>12</v>
      </c>
      <c r="BO13" s="67">
        <f t="shared" si="23"/>
        <v>11</v>
      </c>
      <c r="BP13" s="67">
        <f t="shared" si="23"/>
        <v>12</v>
      </c>
      <c r="BQ13" s="94">
        <f t="shared" si="23"/>
        <v>11</v>
      </c>
      <c r="BR13" s="67">
        <f t="shared" si="23"/>
        <v>12</v>
      </c>
      <c r="BS13" s="67">
        <f t="shared" ref="BS13:BX13" si="24">SUM(BS9:BS12)</f>
        <v>13</v>
      </c>
      <c r="BT13" s="67">
        <f t="shared" si="24"/>
        <v>11</v>
      </c>
      <c r="BU13" s="94">
        <f t="shared" si="24"/>
        <v>11</v>
      </c>
      <c r="BV13" s="67">
        <f t="shared" si="24"/>
        <v>10</v>
      </c>
      <c r="BW13" s="67">
        <f t="shared" si="24"/>
        <v>9</v>
      </c>
      <c r="BX13" s="67">
        <f t="shared" si="24"/>
        <v>11</v>
      </c>
      <c r="BY13" s="67">
        <f t="shared" ref="BY13:CD13" si="25">SUM(BY9:BY12)</f>
        <v>14</v>
      </c>
      <c r="BZ13" s="67">
        <f t="shared" si="25"/>
        <v>14</v>
      </c>
      <c r="CA13" s="67">
        <f t="shared" si="25"/>
        <v>11</v>
      </c>
      <c r="CB13" s="67">
        <f t="shared" si="25"/>
        <v>12</v>
      </c>
      <c r="CC13" s="67">
        <f t="shared" si="25"/>
        <v>12</v>
      </c>
      <c r="CD13" s="67">
        <f t="shared" si="25"/>
        <v>12</v>
      </c>
      <c r="CE13" s="67">
        <f t="shared" ref="CE13:CJ13" si="26">SUM(CE9:CE12)</f>
        <v>13</v>
      </c>
      <c r="CF13" s="67">
        <f t="shared" si="26"/>
        <v>16</v>
      </c>
      <c r="CG13" s="67">
        <f t="shared" si="26"/>
        <v>17</v>
      </c>
      <c r="CH13" s="67">
        <f t="shared" si="26"/>
        <v>18</v>
      </c>
      <c r="CI13" s="67">
        <f t="shared" si="26"/>
        <v>19</v>
      </c>
      <c r="CJ13" s="67">
        <f t="shared" si="26"/>
        <v>18</v>
      </c>
      <c r="CK13" s="67">
        <f t="shared" ref="CK13:CP13" si="27">SUM(CK9:CK12)</f>
        <v>17</v>
      </c>
      <c r="CL13" s="67">
        <f t="shared" si="27"/>
        <v>19</v>
      </c>
      <c r="CM13" s="67">
        <f t="shared" si="27"/>
        <v>22</v>
      </c>
      <c r="CN13" s="67">
        <f t="shared" si="27"/>
        <v>20</v>
      </c>
      <c r="CO13" s="67">
        <f t="shared" si="27"/>
        <v>22</v>
      </c>
      <c r="CP13" s="67">
        <f t="shared" si="27"/>
        <v>21</v>
      </c>
      <c r="CQ13" s="67">
        <f>SUM(CQ9:CQ12)</f>
        <v>19</v>
      </c>
      <c r="CR13" s="67">
        <v>21</v>
      </c>
      <c r="CS13" s="67">
        <f>SUM(CS9:CS12)</f>
        <v>20</v>
      </c>
      <c r="CT13" s="67">
        <f>SUM(CT9:CT12)</f>
        <v>22</v>
      </c>
      <c r="CU13" s="67">
        <f>SUM(CU9:CU12)</f>
        <v>22</v>
      </c>
      <c r="CV13" s="67">
        <f>SUM(CV9:CV12)</f>
        <v>23</v>
      </c>
      <c r="CW13" s="67">
        <f>SUM(CW9:CW12)</f>
        <v>21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144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239</v>
      </c>
      <c r="E15" s="99">
        <f>+E7+E13</f>
        <v>281557.44999999995</v>
      </c>
      <c r="F15" s="99">
        <f>+F7+F13</f>
        <v>253036.35999999996</v>
      </c>
      <c r="G15" s="145">
        <f>+G7+G13</f>
        <v>28521.090000000004</v>
      </c>
      <c r="H15" s="265"/>
      <c r="I15" s="265"/>
      <c r="J15" s="106"/>
      <c r="K15" s="51">
        <f t="shared" ref="K15:P15" si="28">+K7+K13</f>
        <v>377</v>
      </c>
      <c r="L15" s="51">
        <f t="shared" si="28"/>
        <v>379</v>
      </c>
      <c r="M15" s="51">
        <f t="shared" si="28"/>
        <v>378</v>
      </c>
      <c r="N15" s="51">
        <f t="shared" si="28"/>
        <v>376</v>
      </c>
      <c r="O15" s="51">
        <f t="shared" si="28"/>
        <v>383</v>
      </c>
      <c r="P15" s="51">
        <f t="shared" si="28"/>
        <v>386</v>
      </c>
      <c r="Q15" s="51">
        <f t="shared" ref="Q15:V15" si="29">+Q7+Q13</f>
        <v>384</v>
      </c>
      <c r="R15" s="51">
        <f t="shared" si="29"/>
        <v>376</v>
      </c>
      <c r="S15" s="51">
        <f t="shared" si="29"/>
        <v>378</v>
      </c>
      <c r="T15" s="51">
        <f t="shared" si="29"/>
        <v>371</v>
      </c>
      <c r="U15" s="51">
        <f t="shared" si="29"/>
        <v>375</v>
      </c>
      <c r="V15" s="51">
        <f t="shared" si="29"/>
        <v>369</v>
      </c>
      <c r="W15" s="51">
        <f t="shared" ref="W15:AB15" si="30">+W7+W13</f>
        <v>363</v>
      </c>
      <c r="X15" s="51">
        <f t="shared" si="30"/>
        <v>361</v>
      </c>
      <c r="Y15" s="51">
        <f t="shared" si="30"/>
        <v>360</v>
      </c>
      <c r="Z15" s="51">
        <f t="shared" si="30"/>
        <v>354</v>
      </c>
      <c r="AA15" s="51">
        <f t="shared" si="30"/>
        <v>347</v>
      </c>
      <c r="AB15" s="51">
        <f t="shared" si="30"/>
        <v>343</v>
      </c>
      <c r="AC15" s="51">
        <f t="shared" ref="AC15:AH15" si="31">+AC7+AC13</f>
        <v>340</v>
      </c>
      <c r="AD15" s="51">
        <f t="shared" si="31"/>
        <v>343</v>
      </c>
      <c r="AE15" s="51">
        <f t="shared" si="31"/>
        <v>336</v>
      </c>
      <c r="AF15" s="51">
        <f t="shared" si="31"/>
        <v>336</v>
      </c>
      <c r="AG15" s="51">
        <f t="shared" si="31"/>
        <v>334</v>
      </c>
      <c r="AH15" s="51">
        <f t="shared" si="31"/>
        <v>333</v>
      </c>
      <c r="AI15" s="51">
        <f t="shared" ref="AI15:AN15" si="32">+AI7+AI13</f>
        <v>334</v>
      </c>
      <c r="AJ15" s="51">
        <f t="shared" si="32"/>
        <v>334</v>
      </c>
      <c r="AK15" s="51">
        <f t="shared" si="32"/>
        <v>329</v>
      </c>
      <c r="AL15" s="51">
        <f t="shared" si="32"/>
        <v>317</v>
      </c>
      <c r="AM15" s="51">
        <f t="shared" si="32"/>
        <v>314</v>
      </c>
      <c r="AN15" s="51">
        <f t="shared" si="32"/>
        <v>317</v>
      </c>
      <c r="AO15" s="51">
        <f t="shared" ref="AO15:AT15" si="33">+AO7+AO13</f>
        <v>322</v>
      </c>
      <c r="AP15" s="51">
        <f t="shared" si="33"/>
        <v>315</v>
      </c>
      <c r="AQ15" s="51">
        <f t="shared" si="33"/>
        <v>301</v>
      </c>
      <c r="AR15" s="51">
        <f t="shared" si="33"/>
        <v>289</v>
      </c>
      <c r="AS15" s="51">
        <f t="shared" si="33"/>
        <v>277</v>
      </c>
      <c r="AT15" s="51">
        <f t="shared" si="33"/>
        <v>270</v>
      </c>
      <c r="AU15" s="51">
        <f t="shared" ref="AU15:AZ15" si="34">+AU7+AU13</f>
        <v>269</v>
      </c>
      <c r="AV15" s="51">
        <f t="shared" si="34"/>
        <v>266</v>
      </c>
      <c r="AW15" s="51">
        <f t="shared" si="34"/>
        <v>262</v>
      </c>
      <c r="AX15" s="51">
        <f t="shared" si="34"/>
        <v>263</v>
      </c>
      <c r="AY15" s="51">
        <f t="shared" si="34"/>
        <v>256</v>
      </c>
      <c r="AZ15" s="51">
        <f t="shared" si="34"/>
        <v>250</v>
      </c>
      <c r="BA15" s="51">
        <f t="shared" ref="BA15:BF15" si="35">+BA7+BA13</f>
        <v>250</v>
      </c>
      <c r="BB15" s="51">
        <f t="shared" si="35"/>
        <v>247</v>
      </c>
      <c r="BC15" s="51">
        <f t="shared" si="35"/>
        <v>248</v>
      </c>
      <c r="BD15" s="51">
        <f t="shared" si="35"/>
        <v>252</v>
      </c>
      <c r="BE15" s="51">
        <f t="shared" si="35"/>
        <v>259</v>
      </c>
      <c r="BF15" s="51">
        <f t="shared" si="35"/>
        <v>255</v>
      </c>
      <c r="BG15" s="51">
        <f t="shared" ref="BG15:BL15" si="36">+BG7+BG13</f>
        <v>256</v>
      </c>
      <c r="BH15" s="51">
        <f t="shared" si="36"/>
        <v>261</v>
      </c>
      <c r="BI15" s="51">
        <f t="shared" si="36"/>
        <v>256</v>
      </c>
      <c r="BJ15" s="51">
        <f t="shared" si="36"/>
        <v>260</v>
      </c>
      <c r="BK15" s="51">
        <f t="shared" si="36"/>
        <v>248</v>
      </c>
      <c r="BL15" s="51">
        <f t="shared" si="36"/>
        <v>248</v>
      </c>
      <c r="BM15" s="51">
        <f t="shared" ref="BM15:BR15" si="37">+BM7+BM13</f>
        <v>244</v>
      </c>
      <c r="BN15" s="51">
        <f t="shared" si="37"/>
        <v>241</v>
      </c>
      <c r="BO15" s="51">
        <f t="shared" si="37"/>
        <v>246</v>
      </c>
      <c r="BP15" s="51">
        <f t="shared" si="37"/>
        <v>249</v>
      </c>
      <c r="BQ15" s="51">
        <f t="shared" si="37"/>
        <v>249</v>
      </c>
      <c r="BR15" s="51">
        <f t="shared" si="37"/>
        <v>245</v>
      </c>
      <c r="BS15" s="51">
        <f t="shared" ref="BS15:BX15" si="38">+BS7+BS13</f>
        <v>250</v>
      </c>
      <c r="BT15" s="51">
        <f t="shared" si="38"/>
        <v>244</v>
      </c>
      <c r="BU15" s="51">
        <f t="shared" si="38"/>
        <v>245</v>
      </c>
      <c r="BV15" s="51">
        <f t="shared" si="38"/>
        <v>241</v>
      </c>
      <c r="BW15" s="51">
        <f t="shared" si="38"/>
        <v>240</v>
      </c>
      <c r="BX15" s="51">
        <f t="shared" si="38"/>
        <v>227</v>
      </c>
      <c r="BY15" s="51">
        <f t="shared" ref="BY15:CD15" si="39">+BY7+BY13</f>
        <v>229</v>
      </c>
      <c r="BZ15" s="51">
        <f t="shared" si="39"/>
        <v>233</v>
      </c>
      <c r="CA15" s="51">
        <f t="shared" si="39"/>
        <v>231</v>
      </c>
      <c r="CB15" s="51">
        <f t="shared" si="39"/>
        <v>235</v>
      </c>
      <c r="CC15" s="51">
        <f t="shared" si="39"/>
        <v>234</v>
      </c>
      <c r="CD15" s="51">
        <f t="shared" si="39"/>
        <v>235</v>
      </c>
      <c r="CE15" s="51">
        <f t="shared" ref="CE15:CJ15" si="40">+CE7+CE13</f>
        <v>248</v>
      </c>
      <c r="CF15" s="51">
        <f t="shared" si="40"/>
        <v>246</v>
      </c>
      <c r="CG15" s="51">
        <f t="shared" si="40"/>
        <v>245</v>
      </c>
      <c r="CH15" s="51">
        <f t="shared" si="40"/>
        <v>250</v>
      </c>
      <c r="CI15" s="51">
        <f t="shared" si="40"/>
        <v>251</v>
      </c>
      <c r="CJ15" s="51">
        <f t="shared" si="40"/>
        <v>247</v>
      </c>
      <c r="CK15" s="51">
        <f t="shared" ref="CK15:CP15" si="41">+CK7+CK13</f>
        <v>244</v>
      </c>
      <c r="CL15" s="51">
        <f t="shared" si="41"/>
        <v>244</v>
      </c>
      <c r="CM15" s="51">
        <f t="shared" si="41"/>
        <v>237</v>
      </c>
      <c r="CN15" s="51">
        <f t="shared" si="41"/>
        <v>232</v>
      </c>
      <c r="CO15" s="51">
        <f t="shared" si="41"/>
        <v>233</v>
      </c>
      <c r="CP15" s="51">
        <f t="shared" si="41"/>
        <v>234</v>
      </c>
      <c r="CQ15" s="51">
        <f>+CQ7+CQ13</f>
        <v>249</v>
      </c>
      <c r="CR15" s="51">
        <v>249</v>
      </c>
      <c r="CS15" s="51">
        <f>+CS7+CS13</f>
        <v>245</v>
      </c>
      <c r="CT15" s="51">
        <f>+CT7+CT13</f>
        <v>241</v>
      </c>
      <c r="CU15" s="51">
        <f>+CU7+CU13</f>
        <v>237</v>
      </c>
      <c r="CV15" s="51">
        <f>+CV7+CV13</f>
        <v>238</v>
      </c>
      <c r="CW15" s="51">
        <f>+CW7+CW13</f>
        <v>239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3378689.3999999994</v>
      </c>
      <c r="F16" s="100">
        <f>F15*12</f>
        <v>3036436.3199999994</v>
      </c>
      <c r="G16" s="146">
        <f>G15*12</f>
        <v>342253.08000000007</v>
      </c>
      <c r="H16" s="266"/>
      <c r="I16" s="266"/>
      <c r="J16" s="10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106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282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28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5">
      <c r="A19" s="36"/>
      <c r="B19" s="32"/>
      <c r="C19" s="19"/>
      <c r="D19" s="33"/>
      <c r="E19" s="27"/>
      <c r="F19" s="27"/>
      <c r="G19" s="27"/>
      <c r="H19" s="27"/>
      <c r="I19" s="27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28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5">
      <c r="B20" s="32"/>
      <c r="C20" s="19"/>
      <c r="D20" s="33"/>
      <c r="E20" s="27"/>
      <c r="F20" s="27"/>
      <c r="G20" s="27"/>
      <c r="H20" s="27"/>
      <c r="I20" s="27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28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28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28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8"/>
      <c r="E23" s="27"/>
      <c r="F23" s="27"/>
      <c r="G23" s="27"/>
      <c r="H23" s="27"/>
      <c r="I23" s="27"/>
      <c r="J23" s="34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16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28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28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28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28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284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282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28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28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28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28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28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28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284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285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285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28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&amp;C&amp;"Garamond,Bold"DALLAS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6.125" style="13" hidden="1" customWidth="1"/>
    <col min="11" max="52" width="7.25" style="8" hidden="1" customWidth="1"/>
    <col min="53" max="53" width="7.375" style="5" hidden="1" customWidth="1"/>
    <col min="54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5" bestFit="1" customWidth="1"/>
    <col min="71" max="72" width="7.25" style="8" customWidth="1"/>
    <col min="73" max="73" width="7.25" style="255" customWidth="1"/>
    <col min="74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28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254</v>
      </c>
      <c r="E3" s="150">
        <v>702.69</v>
      </c>
      <c r="F3" s="152">
        <f>+E3-G3</f>
        <v>648.5200000000001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+[2]Harlingen!E3</f>
        <v>590.55999999999995</v>
      </c>
      <c r="J3" s="27">
        <f>+[2]Harlingen!G3</f>
        <v>54.17</v>
      </c>
      <c r="K3" s="165">
        <v>205</v>
      </c>
      <c r="L3" s="165">
        <v>208</v>
      </c>
      <c r="M3" s="165">
        <v>210</v>
      </c>
      <c r="N3" s="165">
        <v>201</v>
      </c>
      <c r="O3" s="165">
        <v>203</v>
      </c>
      <c r="P3" s="165">
        <v>204</v>
      </c>
      <c r="Q3" s="165">
        <v>205</v>
      </c>
      <c r="R3" s="165">
        <v>208</v>
      </c>
      <c r="S3" s="165">
        <v>203</v>
      </c>
      <c r="T3" s="165">
        <v>201</v>
      </c>
      <c r="U3" s="165">
        <v>203</v>
      </c>
      <c r="V3" s="165">
        <v>200</v>
      </c>
      <c r="W3" s="165">
        <v>238</v>
      </c>
      <c r="X3" s="165">
        <v>236</v>
      </c>
      <c r="Y3" s="165">
        <v>237</v>
      </c>
      <c r="Z3" s="165">
        <v>235</v>
      </c>
      <c r="AA3" s="165">
        <v>230</v>
      </c>
      <c r="AB3" s="165">
        <v>230</v>
      </c>
      <c r="AC3" s="165">
        <v>226</v>
      </c>
      <c r="AD3" s="165">
        <v>228</v>
      </c>
      <c r="AE3" s="165">
        <v>226</v>
      </c>
      <c r="AF3" s="165">
        <v>225</v>
      </c>
      <c r="AG3" s="165">
        <v>234</v>
      </c>
      <c r="AH3" s="165">
        <v>234</v>
      </c>
      <c r="AI3" s="165">
        <v>225</v>
      </c>
      <c r="AJ3" s="165">
        <v>222</v>
      </c>
      <c r="AK3" s="165">
        <v>225</v>
      </c>
      <c r="AL3" s="165">
        <v>221</v>
      </c>
      <c r="AM3" s="165">
        <v>222</v>
      </c>
      <c r="AN3" s="165">
        <v>222</v>
      </c>
      <c r="AO3" s="165">
        <v>217</v>
      </c>
      <c r="AP3" s="165">
        <v>216</v>
      </c>
      <c r="AQ3" s="165">
        <v>208</v>
      </c>
      <c r="AR3" s="165">
        <v>202</v>
      </c>
      <c r="AS3" s="165">
        <v>202</v>
      </c>
      <c r="AT3" s="165">
        <v>207</v>
      </c>
      <c r="AU3" s="165">
        <v>218</v>
      </c>
      <c r="AV3" s="165">
        <v>205</v>
      </c>
      <c r="AW3" s="165">
        <v>208</v>
      </c>
      <c r="AX3" s="165">
        <v>198</v>
      </c>
      <c r="AY3" s="165">
        <v>204</v>
      </c>
      <c r="AZ3" s="165">
        <v>205</v>
      </c>
      <c r="BA3" s="240">
        <v>211</v>
      </c>
      <c r="BB3" s="165">
        <v>206</v>
      </c>
      <c r="BC3" s="165">
        <v>207</v>
      </c>
      <c r="BD3" s="165">
        <v>208</v>
      </c>
      <c r="BE3" s="165">
        <v>208</v>
      </c>
      <c r="BF3" s="165">
        <v>209</v>
      </c>
      <c r="BG3" s="165">
        <v>213</v>
      </c>
      <c r="BH3" s="165">
        <v>220</v>
      </c>
      <c r="BI3" s="165">
        <v>197</v>
      </c>
      <c r="BJ3" s="165">
        <v>197</v>
      </c>
      <c r="BK3" s="165">
        <v>200</v>
      </c>
      <c r="BL3" s="165">
        <v>197</v>
      </c>
      <c r="BM3" s="165">
        <v>200</v>
      </c>
      <c r="BN3" s="165">
        <v>202</v>
      </c>
      <c r="BO3" s="165">
        <v>210</v>
      </c>
      <c r="BP3" s="165">
        <v>212</v>
      </c>
      <c r="BQ3" s="165">
        <v>217</v>
      </c>
      <c r="BR3" s="165">
        <v>212</v>
      </c>
      <c r="BS3" s="165">
        <v>219</v>
      </c>
      <c r="BT3" s="165">
        <v>225</v>
      </c>
      <c r="BU3" s="240">
        <v>221</v>
      </c>
      <c r="BV3" s="165">
        <v>216</v>
      </c>
      <c r="BW3" s="165">
        <v>235</v>
      </c>
      <c r="BX3" s="165">
        <v>240</v>
      </c>
      <c r="BY3" s="165">
        <v>226</v>
      </c>
      <c r="BZ3" s="165">
        <v>232</v>
      </c>
      <c r="CA3" s="165">
        <v>227</v>
      </c>
      <c r="CB3" s="165">
        <v>219</v>
      </c>
      <c r="CC3" s="165">
        <v>232</v>
      </c>
      <c r="CD3" s="165">
        <v>235</v>
      </c>
      <c r="CE3" s="165">
        <v>242</v>
      </c>
      <c r="CF3" s="165">
        <v>239</v>
      </c>
      <c r="CG3" s="165">
        <v>239</v>
      </c>
      <c r="CH3" s="165">
        <v>241</v>
      </c>
      <c r="CI3" s="165">
        <v>242</v>
      </c>
      <c r="CJ3" s="165">
        <v>250</v>
      </c>
      <c r="CK3" s="165">
        <v>254</v>
      </c>
      <c r="CL3" s="165">
        <v>268</v>
      </c>
      <c r="CM3" s="165">
        <v>267</v>
      </c>
      <c r="CN3" s="165">
        <v>272</v>
      </c>
      <c r="CO3" s="165">
        <v>271</v>
      </c>
      <c r="CP3" s="165">
        <v>271</v>
      </c>
      <c r="CQ3" s="165">
        <v>261</v>
      </c>
      <c r="CR3" s="165">
        <v>252</v>
      </c>
      <c r="CS3" s="165">
        <v>243</v>
      </c>
      <c r="CT3" s="165">
        <v>244</v>
      </c>
      <c r="CU3" s="165">
        <v>248</v>
      </c>
      <c r="CV3" s="165">
        <v>255</v>
      </c>
      <c r="CW3" s="165">
        <v>254</v>
      </c>
    </row>
    <row r="4" spans="1:101" s="14" customFormat="1" ht="13.15" customHeight="1" x14ac:dyDescent="0.2">
      <c r="A4" s="22"/>
      <c r="B4" s="15"/>
      <c r="C4" s="66" t="s">
        <v>18</v>
      </c>
      <c r="D4" s="165">
        <v>56</v>
      </c>
      <c r="E4" s="150">
        <v>1475.71</v>
      </c>
      <c r="F4" s="152">
        <f>+E4-G4</f>
        <v>1338.3</v>
      </c>
      <c r="G4" s="152">
        <v>137.41</v>
      </c>
      <c r="H4" s="27" t="str">
        <f>+"Total:"&amp;TEXT(E4/I4-1,"0.00%")&amp;"/ EE:"&amp;TEXT(G4/J4-1,"0.00%")</f>
        <v>Total:18.99%/ EE:0.00%</v>
      </c>
      <c r="I4" s="27">
        <f>+[2]Harlingen!E4</f>
        <v>1240.22</v>
      </c>
      <c r="J4" s="34">
        <f>+[2]Harlingen!G4</f>
        <v>137.41</v>
      </c>
      <c r="K4" s="165">
        <v>50</v>
      </c>
      <c r="L4" s="165">
        <v>50</v>
      </c>
      <c r="M4" s="165">
        <v>52</v>
      </c>
      <c r="N4" s="165">
        <v>51</v>
      </c>
      <c r="O4" s="165">
        <v>52</v>
      </c>
      <c r="P4" s="165">
        <v>53</v>
      </c>
      <c r="Q4" s="165">
        <v>53</v>
      </c>
      <c r="R4" s="165">
        <v>53</v>
      </c>
      <c r="S4" s="165">
        <v>55</v>
      </c>
      <c r="T4" s="165">
        <v>55</v>
      </c>
      <c r="U4" s="165">
        <v>54</v>
      </c>
      <c r="V4" s="165">
        <v>48</v>
      </c>
      <c r="W4" s="165">
        <v>43</v>
      </c>
      <c r="X4" s="165">
        <v>43</v>
      </c>
      <c r="Y4" s="165">
        <v>43</v>
      </c>
      <c r="Z4" s="165">
        <v>44</v>
      </c>
      <c r="AA4" s="165">
        <v>43</v>
      </c>
      <c r="AB4" s="165">
        <v>44</v>
      </c>
      <c r="AC4" s="165">
        <v>41</v>
      </c>
      <c r="AD4" s="165">
        <v>42</v>
      </c>
      <c r="AE4" s="165">
        <v>41</v>
      </c>
      <c r="AF4" s="165">
        <v>41</v>
      </c>
      <c r="AG4" s="165">
        <v>39</v>
      </c>
      <c r="AH4" s="165">
        <v>38</v>
      </c>
      <c r="AI4" s="165">
        <v>48</v>
      </c>
      <c r="AJ4" s="165">
        <v>49</v>
      </c>
      <c r="AK4" s="165">
        <v>49</v>
      </c>
      <c r="AL4" s="165">
        <v>53</v>
      </c>
      <c r="AM4" s="165">
        <v>54</v>
      </c>
      <c r="AN4" s="165">
        <v>54</v>
      </c>
      <c r="AO4" s="165">
        <v>53</v>
      </c>
      <c r="AP4" s="165">
        <v>54</v>
      </c>
      <c r="AQ4" s="165">
        <v>54</v>
      </c>
      <c r="AR4" s="165">
        <v>54</v>
      </c>
      <c r="AS4" s="165">
        <v>56</v>
      </c>
      <c r="AT4" s="165">
        <v>52</v>
      </c>
      <c r="AU4" s="165">
        <v>49</v>
      </c>
      <c r="AV4" s="165">
        <v>52</v>
      </c>
      <c r="AW4" s="165">
        <v>51</v>
      </c>
      <c r="AX4" s="165">
        <v>52</v>
      </c>
      <c r="AY4" s="165">
        <v>52</v>
      </c>
      <c r="AZ4" s="165">
        <v>52</v>
      </c>
      <c r="BA4" s="240">
        <v>53</v>
      </c>
      <c r="BB4" s="165">
        <v>50</v>
      </c>
      <c r="BC4" s="165">
        <v>49</v>
      </c>
      <c r="BD4" s="165">
        <v>50</v>
      </c>
      <c r="BE4" s="165">
        <v>49</v>
      </c>
      <c r="BF4" s="165">
        <v>50</v>
      </c>
      <c r="BG4" s="165">
        <v>48</v>
      </c>
      <c r="BH4" s="165">
        <v>50</v>
      </c>
      <c r="BI4" s="165">
        <v>47</v>
      </c>
      <c r="BJ4" s="165">
        <v>47</v>
      </c>
      <c r="BK4" s="165">
        <v>47</v>
      </c>
      <c r="BL4" s="165">
        <v>48</v>
      </c>
      <c r="BM4" s="165">
        <v>48</v>
      </c>
      <c r="BN4" s="165">
        <v>45</v>
      </c>
      <c r="BO4" s="165">
        <v>47</v>
      </c>
      <c r="BP4" s="165">
        <v>47</v>
      </c>
      <c r="BQ4" s="165">
        <v>47</v>
      </c>
      <c r="BR4" s="165">
        <v>48</v>
      </c>
      <c r="BS4" s="165">
        <v>48</v>
      </c>
      <c r="BT4" s="165">
        <v>48</v>
      </c>
      <c r="BU4" s="240">
        <v>49</v>
      </c>
      <c r="BV4" s="165">
        <v>49</v>
      </c>
      <c r="BW4" s="165">
        <v>49</v>
      </c>
      <c r="BX4" s="165">
        <v>45</v>
      </c>
      <c r="BY4" s="165">
        <v>44</v>
      </c>
      <c r="BZ4" s="165">
        <v>44</v>
      </c>
      <c r="CA4" s="165">
        <v>42</v>
      </c>
      <c r="CB4" s="165">
        <v>44</v>
      </c>
      <c r="CC4" s="165">
        <v>42</v>
      </c>
      <c r="CD4" s="165">
        <v>44</v>
      </c>
      <c r="CE4" s="165">
        <v>51</v>
      </c>
      <c r="CF4" s="165">
        <v>49</v>
      </c>
      <c r="CG4" s="165">
        <v>49</v>
      </c>
      <c r="CH4" s="165">
        <v>50</v>
      </c>
      <c r="CI4" s="165">
        <v>50</v>
      </c>
      <c r="CJ4" s="165">
        <v>50</v>
      </c>
      <c r="CK4" s="165">
        <v>50</v>
      </c>
      <c r="CL4" s="165">
        <v>58</v>
      </c>
      <c r="CM4" s="165">
        <v>58</v>
      </c>
      <c r="CN4" s="165">
        <v>58</v>
      </c>
      <c r="CO4" s="165">
        <v>55</v>
      </c>
      <c r="CP4" s="165">
        <v>54</v>
      </c>
      <c r="CQ4" s="165">
        <v>58</v>
      </c>
      <c r="CR4" s="165">
        <v>57</v>
      </c>
      <c r="CS4" s="165">
        <v>54</v>
      </c>
      <c r="CT4" s="165">
        <v>55</v>
      </c>
      <c r="CU4" s="165">
        <v>56</v>
      </c>
      <c r="CV4" s="165">
        <v>53</v>
      </c>
      <c r="CW4" s="165">
        <v>56</v>
      </c>
    </row>
    <row r="5" spans="1:101" s="14" customFormat="1" ht="13.15" customHeight="1" x14ac:dyDescent="0.2">
      <c r="A5" s="22"/>
      <c r="B5" s="15"/>
      <c r="C5" s="66" t="s">
        <v>19</v>
      </c>
      <c r="D5" s="165">
        <v>144</v>
      </c>
      <c r="E5" s="150">
        <v>1328.15</v>
      </c>
      <c r="F5" s="152">
        <f>+E5-G5</f>
        <v>1215.72</v>
      </c>
      <c r="G5" s="152">
        <v>112.43</v>
      </c>
      <c r="H5" s="27" t="str">
        <f>+"Total:"&amp;TEXT(E5/I5-1,"0.00%")&amp;"/ EE:"&amp;TEXT(G5/J5-1,"0.00%")</f>
        <v>Total:18.99%/ EE:0.00%</v>
      </c>
      <c r="I5" s="27">
        <f>+[2]Harlingen!E5</f>
        <v>1116.2</v>
      </c>
      <c r="J5" s="34">
        <f>+[2]Harlingen!G5</f>
        <v>112.43</v>
      </c>
      <c r="K5" s="165">
        <v>147</v>
      </c>
      <c r="L5" s="165">
        <v>147</v>
      </c>
      <c r="M5" s="165">
        <v>149</v>
      </c>
      <c r="N5" s="165">
        <v>153</v>
      </c>
      <c r="O5" s="165">
        <v>153</v>
      </c>
      <c r="P5" s="165">
        <v>153</v>
      </c>
      <c r="Q5" s="165">
        <v>151</v>
      </c>
      <c r="R5" s="165">
        <v>153</v>
      </c>
      <c r="S5" s="165">
        <v>159</v>
      </c>
      <c r="T5" s="165">
        <v>161</v>
      </c>
      <c r="U5" s="165">
        <v>159</v>
      </c>
      <c r="V5" s="165">
        <v>156</v>
      </c>
      <c r="W5" s="165">
        <v>151</v>
      </c>
      <c r="X5" s="165">
        <v>149</v>
      </c>
      <c r="Y5" s="165">
        <v>151</v>
      </c>
      <c r="Z5" s="165">
        <v>151</v>
      </c>
      <c r="AA5" s="165">
        <v>148</v>
      </c>
      <c r="AB5" s="165">
        <v>150</v>
      </c>
      <c r="AC5" s="165">
        <v>147</v>
      </c>
      <c r="AD5" s="165">
        <v>152</v>
      </c>
      <c r="AE5" s="165">
        <v>153</v>
      </c>
      <c r="AF5" s="165">
        <v>150</v>
      </c>
      <c r="AG5" s="165">
        <v>149</v>
      </c>
      <c r="AH5" s="165">
        <v>151</v>
      </c>
      <c r="AI5" s="165">
        <v>160</v>
      </c>
      <c r="AJ5" s="165">
        <v>156</v>
      </c>
      <c r="AK5" s="165">
        <v>159</v>
      </c>
      <c r="AL5" s="165">
        <v>159</v>
      </c>
      <c r="AM5" s="165">
        <v>153</v>
      </c>
      <c r="AN5" s="165">
        <v>151</v>
      </c>
      <c r="AO5" s="165">
        <v>153</v>
      </c>
      <c r="AP5" s="165">
        <v>151</v>
      </c>
      <c r="AQ5" s="165">
        <v>152</v>
      </c>
      <c r="AR5" s="165">
        <v>152</v>
      </c>
      <c r="AS5" s="165">
        <v>150</v>
      </c>
      <c r="AT5" s="165">
        <v>150</v>
      </c>
      <c r="AU5" s="165">
        <v>152</v>
      </c>
      <c r="AV5" s="165">
        <v>149</v>
      </c>
      <c r="AW5" s="165">
        <v>150</v>
      </c>
      <c r="AX5" s="165">
        <v>147</v>
      </c>
      <c r="AY5" s="165">
        <v>147</v>
      </c>
      <c r="AZ5" s="165">
        <v>148</v>
      </c>
      <c r="BA5" s="240">
        <v>150</v>
      </c>
      <c r="BB5" s="165">
        <v>147</v>
      </c>
      <c r="BC5" s="165">
        <v>151</v>
      </c>
      <c r="BD5" s="165">
        <v>145</v>
      </c>
      <c r="BE5" s="165">
        <v>146</v>
      </c>
      <c r="BF5" s="165">
        <v>147</v>
      </c>
      <c r="BG5" s="165">
        <v>157</v>
      </c>
      <c r="BH5" s="165">
        <v>155</v>
      </c>
      <c r="BI5" s="165">
        <v>146</v>
      </c>
      <c r="BJ5" s="165">
        <v>143</v>
      </c>
      <c r="BK5" s="165">
        <v>137</v>
      </c>
      <c r="BL5" s="165">
        <v>136</v>
      </c>
      <c r="BM5" s="165">
        <v>131</v>
      </c>
      <c r="BN5" s="165">
        <v>132</v>
      </c>
      <c r="BO5" s="165">
        <v>132</v>
      </c>
      <c r="BP5" s="165">
        <v>133</v>
      </c>
      <c r="BQ5" s="165">
        <v>133</v>
      </c>
      <c r="BR5" s="165">
        <v>133</v>
      </c>
      <c r="BS5" s="165">
        <v>142</v>
      </c>
      <c r="BT5" s="165">
        <v>145</v>
      </c>
      <c r="BU5" s="240">
        <v>145</v>
      </c>
      <c r="BV5" s="165">
        <v>141</v>
      </c>
      <c r="BW5" s="165">
        <v>146</v>
      </c>
      <c r="BX5" s="165">
        <v>149</v>
      </c>
      <c r="BY5" s="165">
        <v>148</v>
      </c>
      <c r="BZ5" s="165">
        <v>156</v>
      </c>
      <c r="CA5" s="165">
        <v>152</v>
      </c>
      <c r="CB5" s="165">
        <v>151</v>
      </c>
      <c r="CC5" s="165">
        <v>154</v>
      </c>
      <c r="CD5" s="165">
        <v>153</v>
      </c>
      <c r="CE5" s="165">
        <v>164</v>
      </c>
      <c r="CF5" s="165">
        <v>159</v>
      </c>
      <c r="CG5" s="165">
        <v>157</v>
      </c>
      <c r="CH5" s="165">
        <v>157</v>
      </c>
      <c r="CI5" s="165">
        <v>154</v>
      </c>
      <c r="CJ5" s="165">
        <v>151</v>
      </c>
      <c r="CK5" s="165">
        <v>151</v>
      </c>
      <c r="CL5" s="165">
        <v>150</v>
      </c>
      <c r="CM5" s="165">
        <v>149</v>
      </c>
      <c r="CN5" s="165">
        <v>146</v>
      </c>
      <c r="CO5" s="165">
        <v>146</v>
      </c>
      <c r="CP5" s="165">
        <v>148</v>
      </c>
      <c r="CQ5" s="165">
        <v>159</v>
      </c>
      <c r="CR5" s="165">
        <v>156</v>
      </c>
      <c r="CS5" s="165">
        <v>142</v>
      </c>
      <c r="CT5" s="165">
        <v>137</v>
      </c>
      <c r="CU5" s="165">
        <v>141</v>
      </c>
      <c r="CV5" s="165">
        <v>142</v>
      </c>
      <c r="CW5" s="165">
        <v>144</v>
      </c>
    </row>
    <row r="6" spans="1:101" s="14" customFormat="1" ht="13.15" customHeight="1" x14ac:dyDescent="0.2">
      <c r="A6" s="22"/>
      <c r="B6" s="15"/>
      <c r="C6" s="66" t="s">
        <v>12</v>
      </c>
      <c r="D6" s="166">
        <v>64</v>
      </c>
      <c r="E6" s="151">
        <v>2213.59</v>
      </c>
      <c r="F6" s="153">
        <f>+E6-G6</f>
        <v>1932.5200000000002</v>
      </c>
      <c r="G6" s="153">
        <v>281.07</v>
      </c>
      <c r="H6" s="134" t="str">
        <f>+"Total:"&amp;TEXT(E6/I6-1,"0.00%")&amp;"/ EE:"&amp;TEXT(G6/J6-1,"0.00%")</f>
        <v>Total:18.99%/ EE:0.00%</v>
      </c>
      <c r="I6" s="134">
        <f>+[2]Harlingen!E6</f>
        <v>1860.34</v>
      </c>
      <c r="J6" s="34">
        <f>+[2]Harlingen!G6</f>
        <v>281.07</v>
      </c>
      <c r="K6" s="166">
        <v>94</v>
      </c>
      <c r="L6" s="166">
        <v>94</v>
      </c>
      <c r="M6" s="166">
        <v>97</v>
      </c>
      <c r="N6" s="166">
        <v>95</v>
      </c>
      <c r="O6" s="166">
        <v>96</v>
      </c>
      <c r="P6" s="166">
        <v>94</v>
      </c>
      <c r="Q6" s="166">
        <v>96</v>
      </c>
      <c r="R6" s="166">
        <v>97</v>
      </c>
      <c r="S6" s="166">
        <v>94</v>
      </c>
      <c r="T6" s="166">
        <v>96</v>
      </c>
      <c r="U6" s="166">
        <v>96</v>
      </c>
      <c r="V6" s="166">
        <v>96</v>
      </c>
      <c r="W6" s="166">
        <v>84</v>
      </c>
      <c r="X6" s="166">
        <v>84</v>
      </c>
      <c r="Y6" s="166">
        <v>83</v>
      </c>
      <c r="Z6" s="166">
        <v>85</v>
      </c>
      <c r="AA6" s="166">
        <v>82</v>
      </c>
      <c r="AB6" s="166">
        <v>84</v>
      </c>
      <c r="AC6" s="166">
        <v>83</v>
      </c>
      <c r="AD6" s="166">
        <v>83</v>
      </c>
      <c r="AE6" s="166">
        <v>84</v>
      </c>
      <c r="AF6" s="166">
        <v>85</v>
      </c>
      <c r="AG6" s="166">
        <v>95</v>
      </c>
      <c r="AH6" s="166">
        <v>94</v>
      </c>
      <c r="AI6" s="166">
        <v>98</v>
      </c>
      <c r="AJ6" s="166">
        <v>95</v>
      </c>
      <c r="AK6" s="166">
        <v>93</v>
      </c>
      <c r="AL6" s="166">
        <v>92</v>
      </c>
      <c r="AM6" s="166">
        <v>91</v>
      </c>
      <c r="AN6" s="166">
        <v>95</v>
      </c>
      <c r="AO6" s="166">
        <v>92</v>
      </c>
      <c r="AP6" s="166">
        <v>94</v>
      </c>
      <c r="AQ6" s="166">
        <v>94</v>
      </c>
      <c r="AR6" s="166">
        <v>91</v>
      </c>
      <c r="AS6" s="166">
        <v>91</v>
      </c>
      <c r="AT6" s="166">
        <v>85</v>
      </c>
      <c r="AU6" s="166">
        <v>79</v>
      </c>
      <c r="AV6" s="166">
        <v>75</v>
      </c>
      <c r="AW6" s="166">
        <v>75</v>
      </c>
      <c r="AX6" s="166">
        <v>75</v>
      </c>
      <c r="AY6" s="166">
        <v>75</v>
      </c>
      <c r="AZ6" s="166">
        <v>74</v>
      </c>
      <c r="BA6" s="241">
        <v>71</v>
      </c>
      <c r="BB6" s="166">
        <v>75</v>
      </c>
      <c r="BC6" s="166">
        <v>76</v>
      </c>
      <c r="BD6" s="166">
        <v>77</v>
      </c>
      <c r="BE6" s="166">
        <v>75</v>
      </c>
      <c r="BF6" s="166">
        <v>76</v>
      </c>
      <c r="BG6" s="166">
        <v>71</v>
      </c>
      <c r="BH6" s="166">
        <v>75</v>
      </c>
      <c r="BI6" s="166">
        <v>76</v>
      </c>
      <c r="BJ6" s="166">
        <v>74</v>
      </c>
      <c r="BK6" s="166">
        <v>72</v>
      </c>
      <c r="BL6" s="166">
        <v>71</v>
      </c>
      <c r="BM6" s="166">
        <v>72</v>
      </c>
      <c r="BN6" s="166">
        <v>70</v>
      </c>
      <c r="BO6" s="166">
        <v>70</v>
      </c>
      <c r="BP6" s="166">
        <v>74</v>
      </c>
      <c r="BQ6" s="166">
        <v>76</v>
      </c>
      <c r="BR6" s="166">
        <v>78</v>
      </c>
      <c r="BS6" s="166">
        <v>74</v>
      </c>
      <c r="BT6" s="166">
        <v>73</v>
      </c>
      <c r="BU6" s="241">
        <v>73</v>
      </c>
      <c r="BV6" s="166">
        <v>73</v>
      </c>
      <c r="BW6" s="166">
        <v>73</v>
      </c>
      <c r="BX6" s="166">
        <v>75</v>
      </c>
      <c r="BY6" s="166">
        <v>77</v>
      </c>
      <c r="BZ6" s="166">
        <v>77</v>
      </c>
      <c r="CA6" s="166">
        <v>76</v>
      </c>
      <c r="CB6" s="166">
        <v>76</v>
      </c>
      <c r="CC6" s="166">
        <v>77</v>
      </c>
      <c r="CD6" s="166">
        <v>79</v>
      </c>
      <c r="CE6" s="166">
        <v>77</v>
      </c>
      <c r="CF6" s="166">
        <v>78</v>
      </c>
      <c r="CG6" s="166">
        <v>76</v>
      </c>
      <c r="CH6" s="166">
        <v>73</v>
      </c>
      <c r="CI6" s="166">
        <v>71</v>
      </c>
      <c r="CJ6" s="166">
        <v>71</v>
      </c>
      <c r="CK6" s="166">
        <v>74</v>
      </c>
      <c r="CL6" s="166">
        <v>75</v>
      </c>
      <c r="CM6" s="166">
        <v>76</v>
      </c>
      <c r="CN6" s="166">
        <v>78</v>
      </c>
      <c r="CO6" s="166">
        <v>76</v>
      </c>
      <c r="CP6" s="166">
        <v>73</v>
      </c>
      <c r="CQ6" s="166">
        <v>76</v>
      </c>
      <c r="CR6" s="166">
        <v>76</v>
      </c>
      <c r="CS6" s="166">
        <v>73</v>
      </c>
      <c r="CT6" s="166">
        <v>69</v>
      </c>
      <c r="CU6" s="166">
        <v>65</v>
      </c>
      <c r="CV6" s="166">
        <v>65</v>
      </c>
      <c r="CW6" s="166">
        <v>64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518</v>
      </c>
      <c r="E7" s="70">
        <f>SUMPRODUCT(E3:E6,$D3:$D6)</f>
        <v>594046.38</v>
      </c>
      <c r="F7" s="70">
        <f>SUMPRODUCT(F3:F6,$D3:$D6)</f>
        <v>538413.84</v>
      </c>
      <c r="G7" s="70">
        <f>SUMPRODUCT(G3:G6,$D3:$D6)</f>
        <v>55632.539999999994</v>
      </c>
      <c r="H7" s="34"/>
      <c r="I7" s="34"/>
      <c r="J7" s="32"/>
      <c r="K7" s="67">
        <f t="shared" ref="K7:P7" si="0">SUM(K3:K6)</f>
        <v>496</v>
      </c>
      <c r="L7" s="67">
        <f t="shared" si="0"/>
        <v>499</v>
      </c>
      <c r="M7" s="67">
        <f t="shared" si="0"/>
        <v>508</v>
      </c>
      <c r="N7" s="67">
        <f t="shared" si="0"/>
        <v>500</v>
      </c>
      <c r="O7" s="67">
        <f t="shared" si="0"/>
        <v>504</v>
      </c>
      <c r="P7" s="67">
        <f t="shared" si="0"/>
        <v>504</v>
      </c>
      <c r="Q7" s="67">
        <f t="shared" ref="Q7:V7" si="1">SUM(Q3:Q6)</f>
        <v>505</v>
      </c>
      <c r="R7" s="67">
        <f t="shared" si="1"/>
        <v>511</v>
      </c>
      <c r="S7" s="67">
        <f t="shared" si="1"/>
        <v>511</v>
      </c>
      <c r="T7" s="67">
        <f t="shared" si="1"/>
        <v>513</v>
      </c>
      <c r="U7" s="67">
        <f t="shared" si="1"/>
        <v>512</v>
      </c>
      <c r="V7" s="67">
        <f t="shared" si="1"/>
        <v>500</v>
      </c>
      <c r="W7" s="67">
        <f t="shared" ref="W7:AB7" si="2">SUM(W3:W6)</f>
        <v>516</v>
      </c>
      <c r="X7" s="67">
        <f t="shared" si="2"/>
        <v>512</v>
      </c>
      <c r="Y7" s="67">
        <f t="shared" si="2"/>
        <v>514</v>
      </c>
      <c r="Z7" s="67">
        <f t="shared" si="2"/>
        <v>515</v>
      </c>
      <c r="AA7" s="67">
        <f t="shared" si="2"/>
        <v>503</v>
      </c>
      <c r="AB7" s="67">
        <f t="shared" si="2"/>
        <v>508</v>
      </c>
      <c r="AC7" s="67">
        <f t="shared" ref="AC7:AH7" si="3">SUM(AC3:AC6)</f>
        <v>497</v>
      </c>
      <c r="AD7" s="67">
        <f t="shared" si="3"/>
        <v>505</v>
      </c>
      <c r="AE7" s="67">
        <f t="shared" si="3"/>
        <v>504</v>
      </c>
      <c r="AF7" s="67">
        <f t="shared" si="3"/>
        <v>501</v>
      </c>
      <c r="AG7" s="67">
        <f t="shared" si="3"/>
        <v>517</v>
      </c>
      <c r="AH7" s="67">
        <f t="shared" si="3"/>
        <v>517</v>
      </c>
      <c r="AI7" s="67">
        <f t="shared" ref="AI7:AN7" si="4">SUM(AI3:AI6)</f>
        <v>531</v>
      </c>
      <c r="AJ7" s="67">
        <f t="shared" si="4"/>
        <v>522</v>
      </c>
      <c r="AK7" s="67">
        <f t="shared" si="4"/>
        <v>526</v>
      </c>
      <c r="AL7" s="67">
        <f t="shared" si="4"/>
        <v>525</v>
      </c>
      <c r="AM7" s="67">
        <f t="shared" si="4"/>
        <v>520</v>
      </c>
      <c r="AN7" s="67">
        <f t="shared" si="4"/>
        <v>522</v>
      </c>
      <c r="AO7" s="67">
        <f t="shared" ref="AO7:AT7" si="5">SUM(AO3:AO6)</f>
        <v>515</v>
      </c>
      <c r="AP7" s="67">
        <f t="shared" si="5"/>
        <v>515</v>
      </c>
      <c r="AQ7" s="67">
        <f t="shared" si="5"/>
        <v>508</v>
      </c>
      <c r="AR7" s="67">
        <f t="shared" si="5"/>
        <v>499</v>
      </c>
      <c r="AS7" s="67">
        <f t="shared" si="5"/>
        <v>499</v>
      </c>
      <c r="AT7" s="67">
        <f t="shared" si="5"/>
        <v>494</v>
      </c>
      <c r="AU7" s="67">
        <f t="shared" ref="AU7:AZ7" si="6">SUM(AU3:AU6)</f>
        <v>498</v>
      </c>
      <c r="AV7" s="67">
        <f t="shared" si="6"/>
        <v>481</v>
      </c>
      <c r="AW7" s="67">
        <f t="shared" si="6"/>
        <v>484</v>
      </c>
      <c r="AX7" s="67">
        <f t="shared" si="6"/>
        <v>472</v>
      </c>
      <c r="AY7" s="67">
        <f t="shared" si="6"/>
        <v>478</v>
      </c>
      <c r="AZ7" s="67">
        <f t="shared" si="6"/>
        <v>479</v>
      </c>
      <c r="BA7" s="94">
        <f t="shared" ref="BA7:BF7" si="7">SUM(BA3:BA6)</f>
        <v>485</v>
      </c>
      <c r="BB7" s="67">
        <f t="shared" si="7"/>
        <v>478</v>
      </c>
      <c r="BC7" s="67">
        <f t="shared" si="7"/>
        <v>483</v>
      </c>
      <c r="BD7" s="67">
        <f t="shared" si="7"/>
        <v>480</v>
      </c>
      <c r="BE7" s="67">
        <f t="shared" si="7"/>
        <v>478</v>
      </c>
      <c r="BF7" s="67">
        <f t="shared" si="7"/>
        <v>482</v>
      </c>
      <c r="BG7" s="67">
        <f t="shared" ref="BG7:BL7" si="8">SUM(BG3:BG6)</f>
        <v>489</v>
      </c>
      <c r="BH7" s="67">
        <f t="shared" si="8"/>
        <v>500</v>
      </c>
      <c r="BI7" s="67">
        <f t="shared" si="8"/>
        <v>466</v>
      </c>
      <c r="BJ7" s="67">
        <f t="shared" si="8"/>
        <v>461</v>
      </c>
      <c r="BK7" s="67">
        <f t="shared" si="8"/>
        <v>456</v>
      </c>
      <c r="BL7" s="67">
        <f t="shared" si="8"/>
        <v>452</v>
      </c>
      <c r="BM7" s="67">
        <f t="shared" ref="BM7:BR7" si="9">SUM(BM3:BM6)</f>
        <v>451</v>
      </c>
      <c r="BN7" s="67">
        <f t="shared" si="9"/>
        <v>449</v>
      </c>
      <c r="BO7" s="67">
        <f t="shared" si="9"/>
        <v>459</v>
      </c>
      <c r="BP7" s="67">
        <f t="shared" si="9"/>
        <v>466</v>
      </c>
      <c r="BQ7" s="67">
        <f t="shared" si="9"/>
        <v>473</v>
      </c>
      <c r="BR7" s="67">
        <f t="shared" si="9"/>
        <v>471</v>
      </c>
      <c r="BS7" s="67">
        <f t="shared" ref="BS7:BX7" si="10">SUM(BS3:BS6)</f>
        <v>483</v>
      </c>
      <c r="BT7" s="67">
        <f t="shared" si="10"/>
        <v>491</v>
      </c>
      <c r="BU7" s="94">
        <f t="shared" si="10"/>
        <v>488</v>
      </c>
      <c r="BV7" s="67">
        <f t="shared" si="10"/>
        <v>479</v>
      </c>
      <c r="BW7" s="67">
        <f t="shared" si="10"/>
        <v>503</v>
      </c>
      <c r="BX7" s="67">
        <f t="shared" si="10"/>
        <v>509</v>
      </c>
      <c r="BY7" s="67">
        <f t="shared" ref="BY7:CD7" si="11">SUM(BY3:BY6)</f>
        <v>495</v>
      </c>
      <c r="BZ7" s="67">
        <f t="shared" si="11"/>
        <v>509</v>
      </c>
      <c r="CA7" s="67">
        <f t="shared" si="11"/>
        <v>497</v>
      </c>
      <c r="CB7" s="67">
        <f t="shared" si="11"/>
        <v>490</v>
      </c>
      <c r="CC7" s="67">
        <f t="shared" si="11"/>
        <v>505</v>
      </c>
      <c r="CD7" s="67">
        <f t="shared" si="11"/>
        <v>511</v>
      </c>
      <c r="CE7" s="67">
        <f t="shared" ref="CE7:CJ7" si="12">SUM(CE3:CE6)</f>
        <v>534</v>
      </c>
      <c r="CF7" s="67">
        <f t="shared" si="12"/>
        <v>525</v>
      </c>
      <c r="CG7" s="67">
        <f t="shared" si="12"/>
        <v>521</v>
      </c>
      <c r="CH7" s="67">
        <f t="shared" si="12"/>
        <v>521</v>
      </c>
      <c r="CI7" s="67">
        <f t="shared" si="12"/>
        <v>517</v>
      </c>
      <c r="CJ7" s="67">
        <f t="shared" si="12"/>
        <v>522</v>
      </c>
      <c r="CK7" s="67">
        <f t="shared" ref="CK7:CP7" si="13">SUM(CK3:CK6)</f>
        <v>529</v>
      </c>
      <c r="CL7" s="67">
        <f t="shared" si="13"/>
        <v>551</v>
      </c>
      <c r="CM7" s="67">
        <f t="shared" si="13"/>
        <v>550</v>
      </c>
      <c r="CN7" s="67">
        <f t="shared" si="13"/>
        <v>554</v>
      </c>
      <c r="CO7" s="67">
        <f t="shared" si="13"/>
        <v>548</v>
      </c>
      <c r="CP7" s="67">
        <f t="shared" si="13"/>
        <v>546</v>
      </c>
      <c r="CQ7" s="67">
        <f>SUM(CQ3:CQ6)</f>
        <v>554</v>
      </c>
      <c r="CR7" s="67">
        <v>541</v>
      </c>
      <c r="CS7" s="67">
        <f>SUM(CS3:CS6)</f>
        <v>512</v>
      </c>
      <c r="CT7" s="67">
        <f>SUM(CT3:CT6)</f>
        <v>505</v>
      </c>
      <c r="CU7" s="67">
        <f>SUM(CU3:CU6)</f>
        <v>510</v>
      </c>
      <c r="CV7" s="67">
        <f>SUM(CV3:CV6)</f>
        <v>515</v>
      </c>
      <c r="CW7" s="67">
        <f>SUM(CW3:CW6)</f>
        <v>518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32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+[2]Harlingen!E9</f>
        <v>435.99</v>
      </c>
      <c r="J9" s="34">
        <f>+[2]Harlingen!G9</f>
        <v>103.15</v>
      </c>
      <c r="K9" s="165">
        <v>20</v>
      </c>
      <c r="L9" s="165">
        <v>20</v>
      </c>
      <c r="M9" s="165">
        <v>21</v>
      </c>
      <c r="N9" s="165">
        <v>19</v>
      </c>
      <c r="O9" s="165">
        <v>16</v>
      </c>
      <c r="P9" s="165">
        <v>15</v>
      </c>
      <c r="Q9" s="165">
        <v>15</v>
      </c>
      <c r="R9" s="165">
        <v>17</v>
      </c>
      <c r="S9" s="165">
        <v>18</v>
      </c>
      <c r="T9" s="165">
        <v>20</v>
      </c>
      <c r="U9" s="165">
        <v>19</v>
      </c>
      <c r="V9" s="165">
        <v>15</v>
      </c>
      <c r="W9" s="165">
        <v>16</v>
      </c>
      <c r="X9" s="165">
        <v>16</v>
      </c>
      <c r="Y9" s="165">
        <v>15</v>
      </c>
      <c r="Z9" s="165">
        <v>13</v>
      </c>
      <c r="AA9" s="165">
        <v>12</v>
      </c>
      <c r="AB9" s="165">
        <v>12</v>
      </c>
      <c r="AC9" s="165">
        <v>12</v>
      </c>
      <c r="AD9" s="165">
        <v>12</v>
      </c>
      <c r="AE9" s="165">
        <v>12</v>
      </c>
      <c r="AF9" s="165">
        <v>13</v>
      </c>
      <c r="AG9" s="165">
        <v>12</v>
      </c>
      <c r="AH9" s="165">
        <v>12</v>
      </c>
      <c r="AI9" s="165">
        <v>11</v>
      </c>
      <c r="AJ9" s="165">
        <v>14</v>
      </c>
      <c r="AK9" s="165">
        <v>14</v>
      </c>
      <c r="AL9" s="165">
        <v>16</v>
      </c>
      <c r="AM9" s="165">
        <v>17</v>
      </c>
      <c r="AN9" s="165">
        <v>17</v>
      </c>
      <c r="AO9" s="165">
        <v>18</v>
      </c>
      <c r="AP9" s="165">
        <v>19</v>
      </c>
      <c r="AQ9" s="165">
        <v>19</v>
      </c>
      <c r="AR9" s="165">
        <v>19</v>
      </c>
      <c r="AS9" s="165">
        <v>16</v>
      </c>
      <c r="AT9" s="165">
        <v>16</v>
      </c>
      <c r="AU9" s="165">
        <v>20</v>
      </c>
      <c r="AV9" s="165">
        <v>20</v>
      </c>
      <c r="AW9" s="165">
        <v>16</v>
      </c>
      <c r="AX9" s="165">
        <v>20</v>
      </c>
      <c r="AY9" s="165">
        <v>19</v>
      </c>
      <c r="AZ9" s="165">
        <v>22</v>
      </c>
      <c r="BA9" s="240">
        <v>22</v>
      </c>
      <c r="BB9" s="165">
        <v>22</v>
      </c>
      <c r="BC9" s="165">
        <v>23</v>
      </c>
      <c r="BD9" s="165">
        <v>26</v>
      </c>
      <c r="BE9" s="165">
        <v>27</v>
      </c>
      <c r="BF9" s="165">
        <v>25</v>
      </c>
      <c r="BG9" s="165">
        <v>32</v>
      </c>
      <c r="BH9" s="165">
        <v>33</v>
      </c>
      <c r="BI9" s="165">
        <v>29</v>
      </c>
      <c r="BJ9" s="165">
        <v>22</v>
      </c>
      <c r="BK9" s="165">
        <v>23</v>
      </c>
      <c r="BL9" s="165">
        <v>25</v>
      </c>
      <c r="BM9" s="165">
        <v>26</v>
      </c>
      <c r="BN9" s="165">
        <v>30</v>
      </c>
      <c r="BO9" s="165">
        <v>35</v>
      </c>
      <c r="BP9" s="165">
        <v>32</v>
      </c>
      <c r="BQ9" s="165">
        <v>35</v>
      </c>
      <c r="BR9" s="165">
        <v>37</v>
      </c>
      <c r="BS9" s="165">
        <v>30</v>
      </c>
      <c r="BT9" s="165">
        <v>30</v>
      </c>
      <c r="BU9" s="240">
        <v>30</v>
      </c>
      <c r="BV9" s="165">
        <v>32</v>
      </c>
      <c r="BW9" s="165">
        <v>27</v>
      </c>
      <c r="BX9" s="165">
        <v>24</v>
      </c>
      <c r="BY9" s="165">
        <v>26</v>
      </c>
      <c r="BZ9" s="165">
        <v>31</v>
      </c>
      <c r="CA9" s="165">
        <v>28</v>
      </c>
      <c r="CB9" s="165">
        <v>27</v>
      </c>
      <c r="CC9" s="165">
        <v>30</v>
      </c>
      <c r="CD9" s="165">
        <v>30</v>
      </c>
      <c r="CE9" s="165">
        <v>30</v>
      </c>
      <c r="CF9" s="165">
        <v>28</v>
      </c>
      <c r="CG9" s="165">
        <v>26</v>
      </c>
      <c r="CH9" s="165">
        <v>26</v>
      </c>
      <c r="CI9" s="165">
        <v>25</v>
      </c>
      <c r="CJ9" s="165">
        <v>25</v>
      </c>
      <c r="CK9" s="165">
        <v>26</v>
      </c>
      <c r="CL9" s="165">
        <v>28</v>
      </c>
      <c r="CM9" s="165">
        <v>28</v>
      </c>
      <c r="CN9" s="165">
        <v>27</v>
      </c>
      <c r="CO9" s="165">
        <v>26</v>
      </c>
      <c r="CP9" s="165">
        <v>25</v>
      </c>
      <c r="CQ9" s="165">
        <v>28</v>
      </c>
      <c r="CR9" s="165">
        <v>27</v>
      </c>
      <c r="CS9" s="165">
        <v>26</v>
      </c>
      <c r="CT9" s="165">
        <v>28</v>
      </c>
      <c r="CU9" s="165">
        <v>33</v>
      </c>
      <c r="CV9" s="165">
        <v>34</v>
      </c>
      <c r="CW9" s="165">
        <v>32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4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+[2]Harlingen!E10</f>
        <v>872</v>
      </c>
      <c r="J10" s="34">
        <f>+[2]Harlingen!G10</f>
        <v>240.98</v>
      </c>
      <c r="K10" s="165">
        <v>0</v>
      </c>
      <c r="L10" s="165">
        <v>0</v>
      </c>
      <c r="M10" s="165">
        <v>0</v>
      </c>
      <c r="N10" s="165">
        <v>0</v>
      </c>
      <c r="O10" s="165">
        <v>0</v>
      </c>
      <c r="P10" s="165">
        <v>0</v>
      </c>
      <c r="Q10" s="165">
        <v>0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1</v>
      </c>
      <c r="Y10" s="165">
        <v>1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1</v>
      </c>
      <c r="AF10" s="165">
        <v>1</v>
      </c>
      <c r="AG10" s="165">
        <v>1</v>
      </c>
      <c r="AH10" s="165">
        <v>1</v>
      </c>
      <c r="AI10" s="165">
        <v>1</v>
      </c>
      <c r="AJ10" s="165">
        <v>1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1</v>
      </c>
      <c r="AV10" s="165">
        <v>1</v>
      </c>
      <c r="AW10" s="165">
        <v>1</v>
      </c>
      <c r="AX10" s="165">
        <v>2</v>
      </c>
      <c r="AY10" s="165">
        <v>1</v>
      </c>
      <c r="AZ10" s="165">
        <v>3</v>
      </c>
      <c r="BA10" s="240">
        <v>3</v>
      </c>
      <c r="BB10" s="165">
        <v>3</v>
      </c>
      <c r="BC10" s="165">
        <v>3</v>
      </c>
      <c r="BD10" s="165">
        <v>4</v>
      </c>
      <c r="BE10" s="165">
        <v>5</v>
      </c>
      <c r="BF10" s="165">
        <v>4</v>
      </c>
      <c r="BG10" s="165">
        <v>5</v>
      </c>
      <c r="BH10" s="165">
        <v>3</v>
      </c>
      <c r="BI10" s="165">
        <v>3</v>
      </c>
      <c r="BJ10" s="165">
        <v>2</v>
      </c>
      <c r="BK10" s="165">
        <v>2</v>
      </c>
      <c r="BL10" s="165">
        <v>2</v>
      </c>
      <c r="BM10" s="165">
        <v>3</v>
      </c>
      <c r="BN10" s="165">
        <v>3</v>
      </c>
      <c r="BO10" s="165">
        <v>3</v>
      </c>
      <c r="BP10" s="165">
        <v>3</v>
      </c>
      <c r="BQ10" s="165">
        <v>4</v>
      </c>
      <c r="BR10" s="165">
        <v>4</v>
      </c>
      <c r="BS10" s="165">
        <v>4</v>
      </c>
      <c r="BT10" s="165">
        <v>5</v>
      </c>
      <c r="BU10" s="240">
        <v>5</v>
      </c>
      <c r="BV10" s="165">
        <v>4</v>
      </c>
      <c r="BW10" s="165">
        <v>5</v>
      </c>
      <c r="BX10" s="165">
        <v>5</v>
      </c>
      <c r="BY10" s="165">
        <v>3</v>
      </c>
      <c r="BZ10" s="165">
        <v>3</v>
      </c>
      <c r="CA10" s="165">
        <v>3</v>
      </c>
      <c r="CB10" s="165">
        <v>3</v>
      </c>
      <c r="CC10" s="165">
        <v>3</v>
      </c>
      <c r="CD10" s="165">
        <v>3</v>
      </c>
      <c r="CE10" s="165">
        <v>4</v>
      </c>
      <c r="CF10" s="165">
        <v>3</v>
      </c>
      <c r="CG10" s="165">
        <v>3</v>
      </c>
      <c r="CH10" s="165">
        <v>3</v>
      </c>
      <c r="CI10" s="165">
        <v>3</v>
      </c>
      <c r="CJ10" s="165">
        <v>3</v>
      </c>
      <c r="CK10" s="165">
        <v>4</v>
      </c>
      <c r="CL10" s="165">
        <v>4</v>
      </c>
      <c r="CM10" s="165">
        <v>4</v>
      </c>
      <c r="CN10" s="165">
        <v>4</v>
      </c>
      <c r="CO10" s="165">
        <v>4</v>
      </c>
      <c r="CP10" s="165">
        <v>4</v>
      </c>
      <c r="CQ10" s="165">
        <v>4</v>
      </c>
      <c r="CR10" s="165">
        <v>4</v>
      </c>
      <c r="CS10" s="165">
        <v>4</v>
      </c>
      <c r="CT10" s="165">
        <v>4</v>
      </c>
      <c r="CU10" s="165">
        <v>4</v>
      </c>
      <c r="CV10" s="165">
        <v>4</v>
      </c>
      <c r="CW10" s="165">
        <v>4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6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+[2]Harlingen!E11</f>
        <v>784.79</v>
      </c>
      <c r="J11" s="34">
        <f>+[2]Harlingen!G11</f>
        <v>201.22</v>
      </c>
      <c r="K11" s="165">
        <v>6</v>
      </c>
      <c r="L11" s="165">
        <v>6</v>
      </c>
      <c r="M11" s="165">
        <v>6</v>
      </c>
      <c r="N11" s="165">
        <v>5</v>
      </c>
      <c r="O11" s="165">
        <v>6</v>
      </c>
      <c r="P11" s="165">
        <v>6</v>
      </c>
      <c r="Q11" s="165">
        <v>6</v>
      </c>
      <c r="R11" s="165">
        <v>3</v>
      </c>
      <c r="S11" s="165">
        <v>3</v>
      </c>
      <c r="T11" s="165">
        <v>4</v>
      </c>
      <c r="U11" s="165">
        <v>4</v>
      </c>
      <c r="V11" s="165">
        <v>5</v>
      </c>
      <c r="W11" s="165">
        <v>3</v>
      </c>
      <c r="X11" s="165">
        <v>3</v>
      </c>
      <c r="Y11" s="165">
        <v>3</v>
      </c>
      <c r="Z11" s="165">
        <v>3</v>
      </c>
      <c r="AA11" s="165">
        <v>3</v>
      </c>
      <c r="AB11" s="165">
        <v>3</v>
      </c>
      <c r="AC11" s="165">
        <v>3</v>
      </c>
      <c r="AD11" s="165">
        <v>3</v>
      </c>
      <c r="AE11" s="165">
        <v>3</v>
      </c>
      <c r="AF11" s="165">
        <v>3</v>
      </c>
      <c r="AG11" s="165">
        <v>3</v>
      </c>
      <c r="AH11" s="165">
        <v>3</v>
      </c>
      <c r="AI11" s="165">
        <v>4</v>
      </c>
      <c r="AJ11" s="165">
        <v>4</v>
      </c>
      <c r="AK11" s="165">
        <v>4</v>
      </c>
      <c r="AL11" s="165">
        <v>4</v>
      </c>
      <c r="AM11" s="165">
        <v>4</v>
      </c>
      <c r="AN11" s="165">
        <v>4</v>
      </c>
      <c r="AO11" s="165">
        <v>4</v>
      </c>
      <c r="AP11" s="165">
        <v>4</v>
      </c>
      <c r="AQ11" s="165">
        <v>4</v>
      </c>
      <c r="AR11" s="165">
        <v>3</v>
      </c>
      <c r="AS11" s="165">
        <v>4</v>
      </c>
      <c r="AT11" s="165">
        <v>4</v>
      </c>
      <c r="AU11" s="165">
        <v>6</v>
      </c>
      <c r="AV11" s="165">
        <v>6</v>
      </c>
      <c r="AW11" s="165">
        <v>5</v>
      </c>
      <c r="AX11" s="165">
        <v>4</v>
      </c>
      <c r="AY11" s="165">
        <v>5</v>
      </c>
      <c r="AZ11" s="165">
        <v>6</v>
      </c>
      <c r="BA11" s="240">
        <v>4</v>
      </c>
      <c r="BB11" s="165">
        <v>4</v>
      </c>
      <c r="BC11" s="165">
        <v>4</v>
      </c>
      <c r="BD11" s="165">
        <v>5</v>
      </c>
      <c r="BE11" s="165">
        <v>6</v>
      </c>
      <c r="BF11" s="165">
        <v>6</v>
      </c>
      <c r="BG11" s="165">
        <v>10</v>
      </c>
      <c r="BH11" s="165">
        <v>11</v>
      </c>
      <c r="BI11" s="165">
        <v>13</v>
      </c>
      <c r="BJ11" s="165">
        <v>16</v>
      </c>
      <c r="BK11" s="165">
        <v>16</v>
      </c>
      <c r="BL11" s="165">
        <v>16</v>
      </c>
      <c r="BM11" s="165">
        <v>19</v>
      </c>
      <c r="BN11" s="165">
        <v>18</v>
      </c>
      <c r="BO11" s="165">
        <v>18</v>
      </c>
      <c r="BP11" s="165">
        <v>17</v>
      </c>
      <c r="BQ11" s="165">
        <v>14</v>
      </c>
      <c r="BR11" s="165">
        <v>14</v>
      </c>
      <c r="BS11" s="165">
        <v>12</v>
      </c>
      <c r="BT11" s="165">
        <v>11</v>
      </c>
      <c r="BU11" s="240">
        <v>10</v>
      </c>
      <c r="BV11" s="165">
        <v>11</v>
      </c>
      <c r="BW11" s="165">
        <v>9</v>
      </c>
      <c r="BX11" s="165">
        <v>5</v>
      </c>
      <c r="BY11" s="165">
        <v>4</v>
      </c>
      <c r="BZ11" s="165">
        <v>4</v>
      </c>
      <c r="CA11" s="165">
        <v>4</v>
      </c>
      <c r="CB11" s="165">
        <v>3</v>
      </c>
      <c r="CC11" s="165">
        <v>3</v>
      </c>
      <c r="CD11" s="165">
        <v>3</v>
      </c>
      <c r="CE11" s="165">
        <v>5</v>
      </c>
      <c r="CF11" s="165">
        <v>5</v>
      </c>
      <c r="CG11" s="165">
        <v>4</v>
      </c>
      <c r="CH11" s="165">
        <v>6</v>
      </c>
      <c r="CI11" s="165">
        <v>7</v>
      </c>
      <c r="CJ11" s="165">
        <v>6</v>
      </c>
      <c r="CK11" s="165">
        <v>6</v>
      </c>
      <c r="CL11" s="165">
        <v>5</v>
      </c>
      <c r="CM11" s="165">
        <v>6</v>
      </c>
      <c r="CN11" s="165">
        <v>6</v>
      </c>
      <c r="CO11" s="165">
        <v>6</v>
      </c>
      <c r="CP11" s="165">
        <v>5</v>
      </c>
      <c r="CQ11" s="165">
        <v>5</v>
      </c>
      <c r="CR11" s="165">
        <v>5</v>
      </c>
      <c r="CS11" s="165">
        <v>5</v>
      </c>
      <c r="CT11" s="165">
        <v>5</v>
      </c>
      <c r="CU11" s="165">
        <v>5</v>
      </c>
      <c r="CV11" s="165">
        <v>6</v>
      </c>
      <c r="CW11" s="165">
        <v>6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3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134">
        <f>+[2]Harlingen!E12</f>
        <v>1308</v>
      </c>
      <c r="J12" s="34">
        <f>+[2]Harlingen!G12</f>
        <v>401.59</v>
      </c>
      <c r="K12" s="166">
        <v>0</v>
      </c>
      <c r="L12" s="166">
        <v>0</v>
      </c>
      <c r="M12" s="166">
        <v>0</v>
      </c>
      <c r="N12" s="166">
        <v>0</v>
      </c>
      <c r="O12" s="166">
        <v>0</v>
      </c>
      <c r="P12" s="166">
        <v>0</v>
      </c>
      <c r="Q12" s="166">
        <v>1</v>
      </c>
      <c r="R12" s="166">
        <v>1</v>
      </c>
      <c r="S12" s="166">
        <v>0</v>
      </c>
      <c r="T12" s="166">
        <v>0</v>
      </c>
      <c r="U12" s="166">
        <v>0</v>
      </c>
      <c r="V12" s="166">
        <v>1</v>
      </c>
      <c r="W12" s="166">
        <v>1</v>
      </c>
      <c r="X12" s="166">
        <v>1</v>
      </c>
      <c r="Y12" s="166">
        <v>1</v>
      </c>
      <c r="Z12" s="166">
        <v>2</v>
      </c>
      <c r="AA12" s="166">
        <v>2</v>
      </c>
      <c r="AB12" s="166">
        <v>2</v>
      </c>
      <c r="AC12" s="166">
        <v>2</v>
      </c>
      <c r="AD12" s="166">
        <v>2</v>
      </c>
      <c r="AE12" s="166">
        <v>2</v>
      </c>
      <c r="AF12" s="166">
        <v>2</v>
      </c>
      <c r="AG12" s="166">
        <v>2</v>
      </c>
      <c r="AH12" s="166">
        <v>2</v>
      </c>
      <c r="AI12" s="166">
        <v>2</v>
      </c>
      <c r="AJ12" s="166">
        <v>1</v>
      </c>
      <c r="AK12" s="166">
        <v>1</v>
      </c>
      <c r="AL12" s="166">
        <v>1</v>
      </c>
      <c r="AM12" s="166">
        <v>2</v>
      </c>
      <c r="AN12" s="166">
        <v>2</v>
      </c>
      <c r="AO12" s="166">
        <v>2</v>
      </c>
      <c r="AP12" s="166">
        <v>2</v>
      </c>
      <c r="AQ12" s="166">
        <v>2</v>
      </c>
      <c r="AR12" s="166">
        <v>1</v>
      </c>
      <c r="AS12" s="166">
        <v>1</v>
      </c>
      <c r="AT12" s="166">
        <v>0</v>
      </c>
      <c r="AU12" s="166">
        <v>0</v>
      </c>
      <c r="AV12" s="166">
        <v>2</v>
      </c>
      <c r="AW12" s="166">
        <v>3</v>
      </c>
      <c r="AX12" s="166">
        <v>3</v>
      </c>
      <c r="AY12" s="166">
        <v>4</v>
      </c>
      <c r="AZ12" s="166">
        <v>6</v>
      </c>
      <c r="BA12" s="241">
        <v>7</v>
      </c>
      <c r="BB12" s="166">
        <v>7</v>
      </c>
      <c r="BC12" s="166">
        <v>6</v>
      </c>
      <c r="BD12" s="166">
        <v>7</v>
      </c>
      <c r="BE12" s="166">
        <v>7</v>
      </c>
      <c r="BF12" s="166">
        <v>7</v>
      </c>
      <c r="BG12" s="166">
        <v>6</v>
      </c>
      <c r="BH12" s="166">
        <v>6</v>
      </c>
      <c r="BI12" s="166">
        <v>5</v>
      </c>
      <c r="BJ12" s="166">
        <v>5</v>
      </c>
      <c r="BK12" s="166">
        <v>6</v>
      </c>
      <c r="BL12" s="166">
        <v>7</v>
      </c>
      <c r="BM12" s="166">
        <v>7</v>
      </c>
      <c r="BN12" s="166">
        <v>8</v>
      </c>
      <c r="BO12" s="166">
        <v>9</v>
      </c>
      <c r="BP12" s="166">
        <v>7</v>
      </c>
      <c r="BQ12" s="166">
        <v>7</v>
      </c>
      <c r="BR12" s="166">
        <v>6</v>
      </c>
      <c r="BS12" s="166">
        <v>10</v>
      </c>
      <c r="BT12" s="166">
        <v>8</v>
      </c>
      <c r="BU12" s="241">
        <v>8</v>
      </c>
      <c r="BV12" s="166">
        <v>8</v>
      </c>
      <c r="BW12" s="166">
        <v>6</v>
      </c>
      <c r="BX12" s="166">
        <v>2</v>
      </c>
      <c r="BY12" s="166">
        <v>3</v>
      </c>
      <c r="BZ12" s="166">
        <v>3</v>
      </c>
      <c r="CA12" s="166">
        <v>3</v>
      </c>
      <c r="CB12" s="166">
        <v>2</v>
      </c>
      <c r="CC12" s="166">
        <v>2</v>
      </c>
      <c r="CD12" s="166">
        <v>3</v>
      </c>
      <c r="CE12" s="166">
        <v>4</v>
      </c>
      <c r="CF12" s="166">
        <v>2</v>
      </c>
      <c r="CG12" s="166">
        <v>2</v>
      </c>
      <c r="CH12" s="166">
        <v>2</v>
      </c>
      <c r="CI12" s="166">
        <v>2</v>
      </c>
      <c r="CJ12" s="166">
        <v>2</v>
      </c>
      <c r="CK12" s="166">
        <v>2</v>
      </c>
      <c r="CL12" s="166">
        <v>2</v>
      </c>
      <c r="CM12" s="166">
        <v>2</v>
      </c>
      <c r="CN12" s="166">
        <v>2</v>
      </c>
      <c r="CO12" s="166">
        <v>2</v>
      </c>
      <c r="CP12" s="166">
        <v>2</v>
      </c>
      <c r="CQ12" s="166">
        <v>1</v>
      </c>
      <c r="CR12" s="166">
        <v>2</v>
      </c>
      <c r="CS12" s="166">
        <v>2</v>
      </c>
      <c r="CT12" s="166">
        <v>2</v>
      </c>
      <c r="CU12" s="166">
        <v>3</v>
      </c>
      <c r="CV12" s="166">
        <v>3</v>
      </c>
      <c r="CW12" s="166">
        <v>3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45</v>
      </c>
      <c r="E13" s="70">
        <f>SUMPRODUCT(E9:E12,$D9:$D12)</f>
        <v>31022.829999999998</v>
      </c>
      <c r="F13" s="70">
        <f>SUMPRODUCT(F9:F12,$D9:$D12)</f>
        <v>24024.42</v>
      </c>
      <c r="G13" s="70">
        <f>SUMPRODUCT(G9:G12,$D9:$D12)</f>
        <v>6998.41</v>
      </c>
      <c r="H13" s="34"/>
      <c r="I13" s="34"/>
      <c r="J13" s="106"/>
      <c r="K13" s="67">
        <f t="shared" ref="K13:P13" si="14">SUM(K9:K12)</f>
        <v>26</v>
      </c>
      <c r="L13" s="67">
        <f t="shared" si="14"/>
        <v>26</v>
      </c>
      <c r="M13" s="67">
        <f t="shared" si="14"/>
        <v>27</v>
      </c>
      <c r="N13" s="67">
        <f t="shared" si="14"/>
        <v>24</v>
      </c>
      <c r="O13" s="67">
        <f t="shared" si="14"/>
        <v>22</v>
      </c>
      <c r="P13" s="67">
        <f t="shared" si="14"/>
        <v>21</v>
      </c>
      <c r="Q13" s="67">
        <f t="shared" ref="Q13:V13" si="15">SUM(Q9:Q12)</f>
        <v>22</v>
      </c>
      <c r="R13" s="67">
        <f t="shared" si="15"/>
        <v>21</v>
      </c>
      <c r="S13" s="67">
        <f t="shared" si="15"/>
        <v>21</v>
      </c>
      <c r="T13" s="67">
        <f t="shared" si="15"/>
        <v>24</v>
      </c>
      <c r="U13" s="67">
        <f t="shared" si="15"/>
        <v>23</v>
      </c>
      <c r="V13" s="67">
        <f t="shared" si="15"/>
        <v>21</v>
      </c>
      <c r="W13" s="67">
        <f t="shared" ref="W13:AB13" si="16">SUM(W9:W12)</f>
        <v>20</v>
      </c>
      <c r="X13" s="67">
        <f t="shared" si="16"/>
        <v>21</v>
      </c>
      <c r="Y13" s="67">
        <f t="shared" si="16"/>
        <v>20</v>
      </c>
      <c r="Z13" s="67">
        <f t="shared" si="16"/>
        <v>18</v>
      </c>
      <c r="AA13" s="67">
        <f t="shared" si="16"/>
        <v>17</v>
      </c>
      <c r="AB13" s="67">
        <f t="shared" si="16"/>
        <v>17</v>
      </c>
      <c r="AC13" s="67">
        <f t="shared" ref="AC13:AH13" si="17">SUM(AC9:AC12)</f>
        <v>17</v>
      </c>
      <c r="AD13" s="67">
        <f t="shared" si="17"/>
        <v>17</v>
      </c>
      <c r="AE13" s="67">
        <f t="shared" si="17"/>
        <v>18</v>
      </c>
      <c r="AF13" s="67">
        <f t="shared" si="17"/>
        <v>19</v>
      </c>
      <c r="AG13" s="67">
        <f t="shared" si="17"/>
        <v>18</v>
      </c>
      <c r="AH13" s="67">
        <f t="shared" si="17"/>
        <v>18</v>
      </c>
      <c r="AI13" s="67">
        <f t="shared" ref="AI13:AN13" si="18">SUM(AI9:AI12)</f>
        <v>18</v>
      </c>
      <c r="AJ13" s="67">
        <f t="shared" si="18"/>
        <v>20</v>
      </c>
      <c r="AK13" s="67">
        <f t="shared" si="18"/>
        <v>19</v>
      </c>
      <c r="AL13" s="67">
        <f t="shared" si="18"/>
        <v>21</v>
      </c>
      <c r="AM13" s="67">
        <f t="shared" si="18"/>
        <v>23</v>
      </c>
      <c r="AN13" s="67">
        <f t="shared" si="18"/>
        <v>23</v>
      </c>
      <c r="AO13" s="67">
        <f t="shared" ref="AO13:AT13" si="19">SUM(AO9:AO12)</f>
        <v>24</v>
      </c>
      <c r="AP13" s="67">
        <f t="shared" si="19"/>
        <v>25</v>
      </c>
      <c r="AQ13" s="67">
        <f t="shared" si="19"/>
        <v>25</v>
      </c>
      <c r="AR13" s="67">
        <f t="shared" si="19"/>
        <v>23</v>
      </c>
      <c r="AS13" s="67">
        <f t="shared" si="19"/>
        <v>21</v>
      </c>
      <c r="AT13" s="67">
        <f t="shared" si="19"/>
        <v>20</v>
      </c>
      <c r="AU13" s="67">
        <f t="shared" ref="AU13:AZ13" si="20">SUM(AU9:AU12)</f>
        <v>27</v>
      </c>
      <c r="AV13" s="67">
        <f t="shared" si="20"/>
        <v>29</v>
      </c>
      <c r="AW13" s="67">
        <f t="shared" si="20"/>
        <v>25</v>
      </c>
      <c r="AX13" s="67">
        <f t="shared" si="20"/>
        <v>29</v>
      </c>
      <c r="AY13" s="67">
        <f t="shared" si="20"/>
        <v>29</v>
      </c>
      <c r="AZ13" s="67">
        <f t="shared" si="20"/>
        <v>37</v>
      </c>
      <c r="BA13" s="94">
        <f t="shared" ref="BA13:BF13" si="21">SUM(BA9:BA12)</f>
        <v>36</v>
      </c>
      <c r="BB13" s="67">
        <f t="shared" si="21"/>
        <v>36</v>
      </c>
      <c r="BC13" s="67">
        <f t="shared" si="21"/>
        <v>36</v>
      </c>
      <c r="BD13" s="67">
        <f t="shared" si="21"/>
        <v>42</v>
      </c>
      <c r="BE13" s="67">
        <f t="shared" si="21"/>
        <v>45</v>
      </c>
      <c r="BF13" s="67">
        <f t="shared" si="21"/>
        <v>42</v>
      </c>
      <c r="BG13" s="67">
        <f t="shared" ref="BG13:BL13" si="22">SUM(BG9:BG12)</f>
        <v>53</v>
      </c>
      <c r="BH13" s="67">
        <f t="shared" si="22"/>
        <v>53</v>
      </c>
      <c r="BI13" s="67">
        <f t="shared" si="22"/>
        <v>50</v>
      </c>
      <c r="BJ13" s="67">
        <f t="shared" si="22"/>
        <v>45</v>
      </c>
      <c r="BK13" s="67">
        <f t="shared" si="22"/>
        <v>47</v>
      </c>
      <c r="BL13" s="67">
        <f t="shared" si="22"/>
        <v>50</v>
      </c>
      <c r="BM13" s="67">
        <f t="shared" ref="BM13:BR13" si="23">SUM(BM9:BM12)</f>
        <v>55</v>
      </c>
      <c r="BN13" s="67">
        <f t="shared" si="23"/>
        <v>59</v>
      </c>
      <c r="BO13" s="67">
        <f t="shared" si="23"/>
        <v>65</v>
      </c>
      <c r="BP13" s="67">
        <f t="shared" si="23"/>
        <v>59</v>
      </c>
      <c r="BQ13" s="67">
        <f t="shared" si="23"/>
        <v>60</v>
      </c>
      <c r="BR13" s="67">
        <f t="shared" si="23"/>
        <v>61</v>
      </c>
      <c r="BS13" s="67">
        <f t="shared" ref="BS13:BX13" si="24">SUM(BS9:BS12)</f>
        <v>56</v>
      </c>
      <c r="BT13" s="67">
        <f t="shared" si="24"/>
        <v>54</v>
      </c>
      <c r="BU13" s="94">
        <f t="shared" si="24"/>
        <v>53</v>
      </c>
      <c r="BV13" s="67">
        <f t="shared" si="24"/>
        <v>55</v>
      </c>
      <c r="BW13" s="67">
        <f t="shared" si="24"/>
        <v>47</v>
      </c>
      <c r="BX13" s="67">
        <f t="shared" si="24"/>
        <v>36</v>
      </c>
      <c r="BY13" s="67">
        <f t="shared" ref="BY13:CD13" si="25">SUM(BY9:BY12)</f>
        <v>36</v>
      </c>
      <c r="BZ13" s="67">
        <f t="shared" si="25"/>
        <v>41</v>
      </c>
      <c r="CA13" s="67">
        <f t="shared" si="25"/>
        <v>38</v>
      </c>
      <c r="CB13" s="67">
        <f t="shared" si="25"/>
        <v>35</v>
      </c>
      <c r="CC13" s="67">
        <f t="shared" si="25"/>
        <v>38</v>
      </c>
      <c r="CD13" s="67">
        <f t="shared" si="25"/>
        <v>39</v>
      </c>
      <c r="CE13" s="67">
        <f t="shared" ref="CE13:CJ13" si="26">SUM(CE9:CE12)</f>
        <v>43</v>
      </c>
      <c r="CF13" s="67">
        <f t="shared" si="26"/>
        <v>38</v>
      </c>
      <c r="CG13" s="67">
        <f t="shared" si="26"/>
        <v>35</v>
      </c>
      <c r="CH13" s="67">
        <f t="shared" si="26"/>
        <v>37</v>
      </c>
      <c r="CI13" s="67">
        <f t="shared" si="26"/>
        <v>37</v>
      </c>
      <c r="CJ13" s="67">
        <f t="shared" si="26"/>
        <v>36</v>
      </c>
      <c r="CK13" s="67">
        <f t="shared" ref="CK13:CP13" si="27">SUM(CK9:CK12)</f>
        <v>38</v>
      </c>
      <c r="CL13" s="67">
        <f t="shared" si="27"/>
        <v>39</v>
      </c>
      <c r="CM13" s="67">
        <f t="shared" si="27"/>
        <v>40</v>
      </c>
      <c r="CN13" s="67">
        <f t="shared" si="27"/>
        <v>39</v>
      </c>
      <c r="CO13" s="67">
        <f t="shared" si="27"/>
        <v>38</v>
      </c>
      <c r="CP13" s="67">
        <f t="shared" si="27"/>
        <v>36</v>
      </c>
      <c r="CQ13" s="67">
        <f>SUM(CQ9:CQ12)</f>
        <v>38</v>
      </c>
      <c r="CR13" s="67">
        <v>38</v>
      </c>
      <c r="CS13" s="67">
        <f>SUM(CS9:CS12)</f>
        <v>37</v>
      </c>
      <c r="CT13" s="67">
        <f>SUM(CT9:CT12)</f>
        <v>39</v>
      </c>
      <c r="CU13" s="67">
        <f>SUM(CU9:CU12)</f>
        <v>45</v>
      </c>
      <c r="CV13" s="67">
        <f>SUM(CV9:CV12)</f>
        <v>47</v>
      </c>
      <c r="CW13" s="67">
        <f>SUM(CW9:CW12)</f>
        <v>45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563</v>
      </c>
      <c r="E15" s="61">
        <f>+E7+E13</f>
        <v>625069.21</v>
      </c>
      <c r="F15" s="61">
        <f>+F7+F13</f>
        <v>562438.26</v>
      </c>
      <c r="G15" s="61">
        <f>+G7+G13</f>
        <v>62630.95</v>
      </c>
      <c r="H15" s="275"/>
      <c r="I15" s="275"/>
      <c r="J15" s="31"/>
      <c r="K15" s="51">
        <f t="shared" ref="K15:P15" si="28">+K7+K13</f>
        <v>522</v>
      </c>
      <c r="L15" s="51">
        <f t="shared" si="28"/>
        <v>525</v>
      </c>
      <c r="M15" s="51">
        <f t="shared" si="28"/>
        <v>535</v>
      </c>
      <c r="N15" s="51">
        <f t="shared" si="28"/>
        <v>524</v>
      </c>
      <c r="O15" s="51">
        <f t="shared" si="28"/>
        <v>526</v>
      </c>
      <c r="P15" s="51">
        <f t="shared" si="28"/>
        <v>525</v>
      </c>
      <c r="Q15" s="51">
        <f t="shared" ref="Q15:V15" si="29">+Q7+Q13</f>
        <v>527</v>
      </c>
      <c r="R15" s="51">
        <f t="shared" si="29"/>
        <v>532</v>
      </c>
      <c r="S15" s="51">
        <f t="shared" si="29"/>
        <v>532</v>
      </c>
      <c r="T15" s="51">
        <f t="shared" si="29"/>
        <v>537</v>
      </c>
      <c r="U15" s="51">
        <f t="shared" si="29"/>
        <v>535</v>
      </c>
      <c r="V15" s="51">
        <f t="shared" si="29"/>
        <v>521</v>
      </c>
      <c r="W15" s="51">
        <f t="shared" ref="W15:AB15" si="30">+W7+W13</f>
        <v>536</v>
      </c>
      <c r="X15" s="51">
        <f t="shared" si="30"/>
        <v>533</v>
      </c>
      <c r="Y15" s="51">
        <f t="shared" si="30"/>
        <v>534</v>
      </c>
      <c r="Z15" s="51">
        <f t="shared" si="30"/>
        <v>533</v>
      </c>
      <c r="AA15" s="51">
        <f t="shared" si="30"/>
        <v>520</v>
      </c>
      <c r="AB15" s="51">
        <f t="shared" si="30"/>
        <v>525</v>
      </c>
      <c r="AC15" s="51">
        <f t="shared" ref="AC15:AH15" si="31">+AC7+AC13</f>
        <v>514</v>
      </c>
      <c r="AD15" s="51">
        <f t="shared" si="31"/>
        <v>522</v>
      </c>
      <c r="AE15" s="51">
        <f t="shared" si="31"/>
        <v>522</v>
      </c>
      <c r="AF15" s="51">
        <f t="shared" si="31"/>
        <v>520</v>
      </c>
      <c r="AG15" s="51">
        <f t="shared" si="31"/>
        <v>535</v>
      </c>
      <c r="AH15" s="51">
        <f t="shared" si="31"/>
        <v>535</v>
      </c>
      <c r="AI15" s="51">
        <f t="shared" ref="AI15:AN15" si="32">+AI7+AI13</f>
        <v>549</v>
      </c>
      <c r="AJ15" s="51">
        <f t="shared" si="32"/>
        <v>542</v>
      </c>
      <c r="AK15" s="51">
        <f t="shared" si="32"/>
        <v>545</v>
      </c>
      <c r="AL15" s="51">
        <f t="shared" si="32"/>
        <v>546</v>
      </c>
      <c r="AM15" s="51">
        <f t="shared" si="32"/>
        <v>543</v>
      </c>
      <c r="AN15" s="51">
        <f t="shared" si="32"/>
        <v>545</v>
      </c>
      <c r="AO15" s="51">
        <f t="shared" ref="AO15:AT15" si="33">+AO7+AO13</f>
        <v>539</v>
      </c>
      <c r="AP15" s="51">
        <f t="shared" si="33"/>
        <v>540</v>
      </c>
      <c r="AQ15" s="51">
        <f t="shared" si="33"/>
        <v>533</v>
      </c>
      <c r="AR15" s="51">
        <f t="shared" si="33"/>
        <v>522</v>
      </c>
      <c r="AS15" s="51">
        <f t="shared" si="33"/>
        <v>520</v>
      </c>
      <c r="AT15" s="51">
        <f t="shared" si="33"/>
        <v>514</v>
      </c>
      <c r="AU15" s="51">
        <f t="shared" ref="AU15:AZ15" si="34">+AU7+AU13</f>
        <v>525</v>
      </c>
      <c r="AV15" s="51">
        <f t="shared" si="34"/>
        <v>510</v>
      </c>
      <c r="AW15" s="51">
        <f t="shared" si="34"/>
        <v>509</v>
      </c>
      <c r="AX15" s="51">
        <f t="shared" si="34"/>
        <v>501</v>
      </c>
      <c r="AY15" s="51">
        <f t="shared" si="34"/>
        <v>507</v>
      </c>
      <c r="AZ15" s="51">
        <f t="shared" si="34"/>
        <v>516</v>
      </c>
      <c r="BA15" s="51">
        <f t="shared" ref="BA15:BF15" si="35">+BA7+BA13</f>
        <v>521</v>
      </c>
      <c r="BB15" s="51">
        <f t="shared" si="35"/>
        <v>514</v>
      </c>
      <c r="BC15" s="51">
        <f t="shared" si="35"/>
        <v>519</v>
      </c>
      <c r="BD15" s="51">
        <f t="shared" si="35"/>
        <v>522</v>
      </c>
      <c r="BE15" s="51">
        <f t="shared" si="35"/>
        <v>523</v>
      </c>
      <c r="BF15" s="51">
        <f t="shared" si="35"/>
        <v>524</v>
      </c>
      <c r="BG15" s="51">
        <f t="shared" ref="BG15:BL15" si="36">+BG7+BG13</f>
        <v>542</v>
      </c>
      <c r="BH15" s="51">
        <f t="shared" si="36"/>
        <v>553</v>
      </c>
      <c r="BI15" s="51">
        <f t="shared" si="36"/>
        <v>516</v>
      </c>
      <c r="BJ15" s="51">
        <f t="shared" si="36"/>
        <v>506</v>
      </c>
      <c r="BK15" s="51">
        <f t="shared" si="36"/>
        <v>503</v>
      </c>
      <c r="BL15" s="51">
        <f t="shared" si="36"/>
        <v>502</v>
      </c>
      <c r="BM15" s="51">
        <f t="shared" ref="BM15:BR15" si="37">+BM7+BM13</f>
        <v>506</v>
      </c>
      <c r="BN15" s="51">
        <f t="shared" si="37"/>
        <v>508</v>
      </c>
      <c r="BO15" s="51">
        <f t="shared" si="37"/>
        <v>524</v>
      </c>
      <c r="BP15" s="51">
        <f t="shared" si="37"/>
        <v>525</v>
      </c>
      <c r="BQ15" s="51">
        <f t="shared" si="37"/>
        <v>533</v>
      </c>
      <c r="BR15" s="51">
        <f t="shared" si="37"/>
        <v>532</v>
      </c>
      <c r="BS15" s="51">
        <f t="shared" ref="BS15:BX15" si="38">+BS7+BS13</f>
        <v>539</v>
      </c>
      <c r="BT15" s="51">
        <f t="shared" si="38"/>
        <v>545</v>
      </c>
      <c r="BU15" s="51">
        <f t="shared" si="38"/>
        <v>541</v>
      </c>
      <c r="BV15" s="51">
        <f t="shared" si="38"/>
        <v>534</v>
      </c>
      <c r="BW15" s="51">
        <f t="shared" si="38"/>
        <v>550</v>
      </c>
      <c r="BX15" s="51">
        <f t="shared" si="38"/>
        <v>545</v>
      </c>
      <c r="BY15" s="51">
        <f t="shared" ref="BY15:CD15" si="39">+BY7+BY13</f>
        <v>531</v>
      </c>
      <c r="BZ15" s="51">
        <f t="shared" si="39"/>
        <v>550</v>
      </c>
      <c r="CA15" s="51">
        <f t="shared" si="39"/>
        <v>535</v>
      </c>
      <c r="CB15" s="51">
        <f t="shared" si="39"/>
        <v>525</v>
      </c>
      <c r="CC15" s="51">
        <f t="shared" si="39"/>
        <v>543</v>
      </c>
      <c r="CD15" s="51">
        <f t="shared" si="39"/>
        <v>550</v>
      </c>
      <c r="CE15" s="51">
        <f t="shared" ref="CE15:CJ15" si="40">+CE7+CE13</f>
        <v>577</v>
      </c>
      <c r="CF15" s="51">
        <f t="shared" si="40"/>
        <v>563</v>
      </c>
      <c r="CG15" s="51">
        <f t="shared" si="40"/>
        <v>556</v>
      </c>
      <c r="CH15" s="51">
        <f t="shared" si="40"/>
        <v>558</v>
      </c>
      <c r="CI15" s="51">
        <f t="shared" si="40"/>
        <v>554</v>
      </c>
      <c r="CJ15" s="51">
        <f t="shared" si="40"/>
        <v>558</v>
      </c>
      <c r="CK15" s="51">
        <f t="shared" ref="CK15:CP15" si="41">+CK7+CK13</f>
        <v>567</v>
      </c>
      <c r="CL15" s="51">
        <f t="shared" si="41"/>
        <v>590</v>
      </c>
      <c r="CM15" s="51">
        <f t="shared" si="41"/>
        <v>590</v>
      </c>
      <c r="CN15" s="51">
        <f t="shared" si="41"/>
        <v>593</v>
      </c>
      <c r="CO15" s="51">
        <f t="shared" si="41"/>
        <v>586</v>
      </c>
      <c r="CP15" s="51">
        <f t="shared" si="41"/>
        <v>582</v>
      </c>
      <c r="CQ15" s="51">
        <f>+CQ7+CQ13</f>
        <v>592</v>
      </c>
      <c r="CR15" s="51">
        <v>579</v>
      </c>
      <c r="CS15" s="51">
        <f>+CS7+CS13</f>
        <v>549</v>
      </c>
      <c r="CT15" s="51">
        <f>+CT7+CT13</f>
        <v>544</v>
      </c>
      <c r="CU15" s="51">
        <f>+CU7+CU13</f>
        <v>555</v>
      </c>
      <c r="CV15" s="51">
        <f>+CV7+CV13</f>
        <v>562</v>
      </c>
      <c r="CW15" s="51">
        <f>+CW7+CW13</f>
        <v>563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7500830.5199999996</v>
      </c>
      <c r="F16" s="100">
        <f>F15*12</f>
        <v>6749259.1200000001</v>
      </c>
      <c r="G16" s="100">
        <f>G15*12</f>
        <v>751571.39999999991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S17" s="31"/>
      <c r="BT17" s="31"/>
      <c r="BU17" s="282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S18" s="33"/>
      <c r="BT18" s="33"/>
      <c r="BU18" s="28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S19" s="33"/>
      <c r="BT19" s="33"/>
      <c r="BU19" s="28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S20" s="33"/>
      <c r="BT20" s="33"/>
      <c r="BU20" s="28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S21" s="33"/>
      <c r="BT21" s="33"/>
      <c r="BU21" s="28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S22" s="33"/>
      <c r="BT22" s="33"/>
      <c r="BU22" s="28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S23" s="33"/>
      <c r="BT23" s="33"/>
      <c r="BU23" s="28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S24" s="33"/>
      <c r="BT24" s="33"/>
      <c r="BU24" s="28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S25" s="33"/>
      <c r="BT25" s="33"/>
      <c r="BU25" s="28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S26" s="33"/>
      <c r="BT26" s="33"/>
      <c r="BU26" s="28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S27" s="33"/>
      <c r="BT27" s="33"/>
      <c r="BU27" s="28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S28" s="55"/>
      <c r="BT28" s="55"/>
      <c r="BU28" s="284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S29" s="31"/>
      <c r="BT29" s="31"/>
      <c r="BU29" s="282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S30" s="33"/>
      <c r="BT30" s="33"/>
      <c r="BU30" s="28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S31" s="33"/>
      <c r="BT31" s="33"/>
      <c r="BU31" s="28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S32" s="33"/>
      <c r="BT32" s="33"/>
      <c r="BU32" s="28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S33" s="33"/>
      <c r="BT33" s="33"/>
      <c r="BU33" s="28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S34" s="33"/>
      <c r="BT34" s="33"/>
      <c r="BU34" s="28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S35" s="33"/>
      <c r="BT35" s="33"/>
      <c r="BU35" s="28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S36" s="55"/>
      <c r="BT36" s="55"/>
      <c r="BU36" s="284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S37" s="25"/>
      <c r="BT37" s="25"/>
      <c r="BU37" s="25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S38" s="25"/>
      <c r="BT38" s="25"/>
      <c r="BU38" s="25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S39" s="59"/>
      <c r="BT39" s="59"/>
      <c r="BU39" s="285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S40" s="59"/>
      <c r="BT40" s="59"/>
      <c r="BU40" s="285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S41" s="33"/>
      <c r="BT41" s="33"/>
      <c r="BU41" s="28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S42" s="33"/>
      <c r="BT42" s="33"/>
      <c r="BU42" s="28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S43" s="33"/>
      <c r="BT43" s="33"/>
      <c r="BU43" s="28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  <row r="44" spans="1:101" s="14" customFormat="1" ht="15" customHeight="1" x14ac:dyDescent="0.25">
      <c r="B44" s="32"/>
      <c r="C44" s="37"/>
      <c r="D44" s="33"/>
      <c r="E44" s="34"/>
      <c r="F44" s="34"/>
      <c r="G44" s="34"/>
      <c r="H44" s="34"/>
      <c r="I44" s="34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S44" s="33"/>
      <c r="BT44" s="33"/>
      <c r="BU44" s="28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</row>
    <row r="45" spans="1:101" s="14" customFormat="1" ht="10.15" customHeight="1" x14ac:dyDescent="0.25">
      <c r="B45" s="32"/>
      <c r="C45" s="19"/>
      <c r="D45" s="33"/>
      <c r="E45" s="38"/>
      <c r="F45" s="38"/>
      <c r="G45" s="23"/>
      <c r="H45" s="23"/>
      <c r="I45" s="23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S45" s="33"/>
      <c r="BT45" s="33"/>
      <c r="BU45" s="28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</row>
    <row r="46" spans="1:101" x14ac:dyDescent="0.2">
      <c r="G46" s="103"/>
      <c r="H46" s="103"/>
      <c r="I46" s="103"/>
    </row>
    <row r="48" spans="1:101" x14ac:dyDescent="0.2">
      <c r="E48" s="88"/>
      <c r="F48" s="88"/>
      <c r="G48" s="88"/>
      <c r="H48" s="88"/>
      <c r="I48" s="88"/>
    </row>
    <row r="49" spans="5:9" x14ac:dyDescent="0.2">
      <c r="E49" s="88"/>
      <c r="F49" s="88"/>
      <c r="G49" s="88"/>
      <c r="H49" s="88"/>
      <c r="I49" s="88"/>
    </row>
    <row r="58" spans="5:9" x14ac:dyDescent="0.2">
      <c r="E58" s="88"/>
      <c r="F58" s="88"/>
      <c r="G58" s="88"/>
      <c r="H58" s="88"/>
      <c r="I58" s="88"/>
    </row>
    <row r="59" spans="5:9" x14ac:dyDescent="0.2">
      <c r="E59" s="88"/>
      <c r="F59" s="88"/>
      <c r="G59" s="88"/>
      <c r="H59" s="88"/>
      <c r="I59" s="88"/>
    </row>
    <row r="68" spans="5:9" x14ac:dyDescent="0.2">
      <c r="E68" s="88"/>
      <c r="F68" s="88"/>
      <c r="G68" s="88"/>
      <c r="H68" s="88"/>
      <c r="I68" s="88"/>
    </row>
    <row r="69" spans="5:9" x14ac:dyDescent="0.2">
      <c r="E69" s="88"/>
      <c r="F69" s="88"/>
      <c r="G69" s="88"/>
      <c r="H69" s="88"/>
      <c r="I69" s="88"/>
    </row>
    <row r="78" spans="5:9" x14ac:dyDescent="0.2">
      <c r="E78" s="88"/>
      <c r="F78" s="88"/>
      <c r="G78" s="88"/>
      <c r="H78" s="88"/>
      <c r="I78" s="88"/>
    </row>
    <row r="79" spans="5:9" x14ac:dyDescent="0.2">
      <c r="E79" s="88"/>
      <c r="F79" s="88"/>
      <c r="G79" s="88"/>
      <c r="H79" s="88"/>
      <c r="I79" s="88"/>
    </row>
    <row r="88" spans="5:9" x14ac:dyDescent="0.2">
      <c r="E88" s="88"/>
      <c r="F88" s="88"/>
      <c r="G88" s="88"/>
      <c r="H88" s="88"/>
      <c r="I88" s="88"/>
    </row>
    <row r="89" spans="5:9" x14ac:dyDescent="0.2">
      <c r="E89" s="88"/>
      <c r="F89" s="88"/>
      <c r="G89" s="88"/>
      <c r="H89" s="88"/>
      <c r="I89" s="88"/>
    </row>
    <row r="98" spans="5:9" x14ac:dyDescent="0.2">
      <c r="E98" s="88"/>
      <c r="F98" s="88"/>
      <c r="G98" s="88"/>
      <c r="H98" s="88"/>
      <c r="I98" s="88"/>
    </row>
    <row r="99" spans="5:9" x14ac:dyDescent="0.2">
      <c r="E99" s="88"/>
      <c r="F99" s="88"/>
      <c r="G99" s="88"/>
      <c r="H99" s="88"/>
      <c r="I99" s="88"/>
    </row>
    <row r="108" spans="5:9" x14ac:dyDescent="0.2">
      <c r="E108" s="88"/>
      <c r="F108" s="88"/>
      <c r="G108" s="88"/>
      <c r="H108" s="88"/>
      <c r="I108" s="88"/>
    </row>
    <row r="109" spans="5:9" x14ac:dyDescent="0.2">
      <c r="E109" s="88"/>
      <c r="F109" s="88"/>
      <c r="G109" s="88"/>
      <c r="H109" s="88"/>
      <c r="I109" s="88"/>
    </row>
    <row r="118" spans="5:9" x14ac:dyDescent="0.2">
      <c r="E118" s="88"/>
      <c r="F118" s="88"/>
      <c r="G118" s="88"/>
      <c r="H118" s="88"/>
      <c r="I118" s="88"/>
    </row>
    <row r="119" spans="5:9" x14ac:dyDescent="0.2">
      <c r="E119" s="88"/>
      <c r="F119" s="88"/>
      <c r="G119" s="88"/>
      <c r="H119" s="88"/>
      <c r="I119" s="88"/>
    </row>
    <row r="128" spans="5:9" x14ac:dyDescent="0.2">
      <c r="E128" s="88"/>
      <c r="F128" s="88"/>
      <c r="G128" s="88"/>
      <c r="H128" s="88"/>
      <c r="I128" s="88"/>
    </row>
    <row r="129" spans="5:9" x14ac:dyDescent="0.2">
      <c r="E129" s="88"/>
      <c r="F129" s="88"/>
      <c r="G129" s="88"/>
      <c r="H129" s="88"/>
      <c r="I129" s="88"/>
    </row>
    <row r="138" spans="5:9" x14ac:dyDescent="0.2">
      <c r="E138" s="88"/>
      <c r="F138" s="88"/>
      <c r="G138" s="88"/>
      <c r="H138" s="88"/>
      <c r="I138" s="88"/>
    </row>
    <row r="139" spans="5:9" x14ac:dyDescent="0.2">
      <c r="E139" s="88"/>
      <c r="F139" s="88"/>
      <c r="G139" s="88"/>
      <c r="H139" s="88"/>
      <c r="I139" s="88"/>
    </row>
    <row r="148" spans="5:9" x14ac:dyDescent="0.2">
      <c r="E148" s="88"/>
      <c r="F148" s="88"/>
      <c r="G148" s="88"/>
      <c r="H148" s="88"/>
      <c r="I148" s="88"/>
    </row>
    <row r="149" spans="5:9" x14ac:dyDescent="0.2">
      <c r="E149" s="88"/>
      <c r="F149" s="88"/>
      <c r="G149" s="88"/>
      <c r="H149" s="88"/>
      <c r="I149" s="88"/>
    </row>
    <row r="158" spans="5:9" x14ac:dyDescent="0.2">
      <c r="E158" s="88"/>
      <c r="F158" s="88"/>
      <c r="G158" s="88"/>
      <c r="H158" s="88"/>
      <c r="I158" s="88"/>
    </row>
    <row r="159" spans="5:9" x14ac:dyDescent="0.2">
      <c r="E159" s="88"/>
      <c r="F159" s="88"/>
      <c r="G159" s="88"/>
      <c r="H159" s="88"/>
      <c r="I159" s="88"/>
    </row>
    <row r="168" spans="5:9" x14ac:dyDescent="0.2">
      <c r="E168" s="88"/>
      <c r="F168" s="88"/>
      <c r="G168" s="88"/>
      <c r="H168" s="88"/>
      <c r="I168" s="88"/>
    </row>
    <row r="169" spans="5:9" x14ac:dyDescent="0.2">
      <c r="E169" s="88"/>
      <c r="F169" s="88"/>
      <c r="G169" s="88"/>
      <c r="H169" s="88"/>
      <c r="I169" s="88"/>
    </row>
    <row r="193" spans="5:9" x14ac:dyDescent="0.2">
      <c r="E193" s="88"/>
      <c r="F193" s="88"/>
      <c r="G193" s="88"/>
      <c r="H193" s="88"/>
      <c r="I193" s="88"/>
    </row>
    <row r="194" spans="5:9" x14ac:dyDescent="0.2">
      <c r="E194" s="88"/>
      <c r="F194" s="88"/>
      <c r="G194" s="88"/>
      <c r="H194" s="88"/>
      <c r="I194" s="88"/>
    </row>
    <row r="195" spans="5:9" x14ac:dyDescent="0.2">
      <c r="E195" s="88"/>
      <c r="F195" s="88"/>
      <c r="G195" s="88"/>
      <c r="H195" s="88"/>
      <c r="I195" s="88"/>
    </row>
    <row r="196" spans="5:9" x14ac:dyDescent="0.2">
      <c r="E196" s="88"/>
      <c r="F196" s="88"/>
      <c r="G196" s="88"/>
      <c r="H196" s="88"/>
      <c r="I196" s="88"/>
    </row>
    <row r="197" spans="5:9" x14ac:dyDescent="0.2">
      <c r="E197" s="88"/>
      <c r="F197" s="88"/>
      <c r="G197" s="88"/>
      <c r="H197" s="88"/>
      <c r="I197" s="88"/>
    </row>
    <row r="198" spans="5:9" x14ac:dyDescent="0.2">
      <c r="E198" s="88"/>
      <c r="F198" s="88"/>
      <c r="G198" s="88"/>
      <c r="H198" s="88"/>
      <c r="I198" s="88"/>
    </row>
    <row r="199" spans="5:9" x14ac:dyDescent="0.2">
      <c r="E199" s="88"/>
      <c r="F199" s="88"/>
      <c r="G199" s="88"/>
      <c r="H199" s="88"/>
      <c r="I199" s="88"/>
    </row>
    <row r="200" spans="5:9" x14ac:dyDescent="0.2">
      <c r="E200" s="88"/>
      <c r="F200" s="88"/>
      <c r="G200" s="88"/>
      <c r="H200" s="88"/>
      <c r="I200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&amp;C&amp;"Garamond,Bold"HARLINGEN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FF0000"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5" bestFit="1" customWidth="1"/>
    <col min="71" max="72" width="7.25" style="8" customWidth="1"/>
    <col min="73" max="73" width="7.25" style="255" customWidth="1"/>
    <col min="74" max="93" width="7.25" style="8" customWidth="1"/>
    <col min="94" max="94" width="8.5" style="8" bestFit="1" customWidth="1"/>
    <col min="95" max="95" width="7.75" style="8" bestFit="1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75" t="s">
        <v>2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29</v>
      </c>
      <c r="B2" s="77"/>
      <c r="C2" s="78"/>
      <c r="D2" s="79"/>
      <c r="E2" s="80"/>
      <c r="F2" s="80"/>
      <c r="G2" s="80"/>
      <c r="H2" s="268"/>
      <c r="I2" s="268"/>
      <c r="J2" s="84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  <c r="BQ2" s="79"/>
      <c r="BR2" s="79"/>
      <c r="BS2" s="79"/>
      <c r="BT2" s="79"/>
      <c r="BU2" s="79"/>
      <c r="BV2" s="79"/>
      <c r="BW2" s="79"/>
      <c r="BX2" s="79"/>
      <c r="BY2" s="79"/>
      <c r="BZ2" s="79"/>
      <c r="CA2" s="79"/>
      <c r="CB2" s="79"/>
      <c r="CC2" s="79"/>
      <c r="CD2" s="79"/>
      <c r="CE2" s="79"/>
      <c r="CF2" s="79"/>
      <c r="CG2" s="79"/>
      <c r="CH2" s="79"/>
      <c r="CI2" s="79"/>
      <c r="CJ2" s="79"/>
      <c r="CK2" s="79"/>
      <c r="CL2" s="79"/>
      <c r="CM2" s="79"/>
      <c r="CN2" s="79"/>
      <c r="CO2" s="79"/>
      <c r="CP2" s="79"/>
      <c r="CQ2" s="79"/>
      <c r="CR2" s="79"/>
      <c r="CS2" s="79"/>
      <c r="CT2" s="79"/>
      <c r="CU2" s="79"/>
      <c r="CV2" s="79"/>
      <c r="CW2" s="79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0">
        <v>229</v>
      </c>
      <c r="E3" s="150">
        <v>702.69</v>
      </c>
      <c r="F3" s="152">
        <f>+E3-G3</f>
        <v>648.5200000000001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+[2]Knapp!E3</f>
        <v>590.55999999999995</v>
      </c>
      <c r="J3" s="27">
        <f>+[2]Knapp!G3</f>
        <v>54.17</v>
      </c>
      <c r="K3" s="165">
        <v>305</v>
      </c>
      <c r="L3" s="165">
        <v>297</v>
      </c>
      <c r="M3" s="165">
        <v>296</v>
      </c>
      <c r="N3" s="165">
        <v>301</v>
      </c>
      <c r="O3" s="165">
        <v>305</v>
      </c>
      <c r="P3" s="165">
        <v>303</v>
      </c>
      <c r="Q3" s="165">
        <v>306</v>
      </c>
      <c r="R3" s="165">
        <v>311</v>
      </c>
      <c r="S3" s="165">
        <v>307</v>
      </c>
      <c r="T3" s="165">
        <v>303</v>
      </c>
      <c r="U3" s="165">
        <v>300</v>
      </c>
      <c r="V3" s="165">
        <v>306</v>
      </c>
      <c r="W3" s="165">
        <v>315</v>
      </c>
      <c r="X3" s="165">
        <v>306</v>
      </c>
      <c r="Y3" s="165">
        <v>302</v>
      </c>
      <c r="Z3" s="165">
        <v>283</v>
      </c>
      <c r="AA3" s="165">
        <v>286</v>
      </c>
      <c r="AB3" s="165">
        <v>288</v>
      </c>
      <c r="AC3" s="165">
        <v>287</v>
      </c>
      <c r="AD3" s="165">
        <v>293</v>
      </c>
      <c r="AE3" s="165">
        <v>293</v>
      </c>
      <c r="AF3" s="165">
        <v>297</v>
      </c>
      <c r="AG3" s="165">
        <v>291</v>
      </c>
      <c r="AH3" s="165">
        <v>290</v>
      </c>
      <c r="AI3" s="165">
        <v>296</v>
      </c>
      <c r="AJ3" s="165">
        <v>292</v>
      </c>
      <c r="AK3" s="165">
        <v>286</v>
      </c>
      <c r="AL3" s="165">
        <v>283</v>
      </c>
      <c r="AM3" s="165">
        <v>279</v>
      </c>
      <c r="AN3" s="165">
        <v>274</v>
      </c>
      <c r="AO3" s="165">
        <v>266</v>
      </c>
      <c r="AP3" s="165">
        <v>262</v>
      </c>
      <c r="AQ3" s="165">
        <v>252</v>
      </c>
      <c r="AR3" s="165">
        <v>251</v>
      </c>
      <c r="AS3" s="165">
        <v>246</v>
      </c>
      <c r="AT3" s="240">
        <v>240</v>
      </c>
      <c r="AU3" s="240">
        <v>245</v>
      </c>
      <c r="AV3" s="240">
        <v>248</v>
      </c>
      <c r="AW3" s="240">
        <v>240</v>
      </c>
      <c r="AX3" s="240">
        <v>238</v>
      </c>
      <c r="AY3" s="240">
        <v>238</v>
      </c>
      <c r="AZ3" s="240">
        <v>229</v>
      </c>
      <c r="BA3" s="240">
        <v>227</v>
      </c>
      <c r="BB3" s="240">
        <v>230</v>
      </c>
      <c r="BC3" s="240">
        <v>224</v>
      </c>
      <c r="BD3" s="240">
        <v>217</v>
      </c>
      <c r="BE3" s="240">
        <v>204</v>
      </c>
      <c r="BF3" s="240">
        <v>204</v>
      </c>
      <c r="BG3" s="240">
        <v>211</v>
      </c>
      <c r="BH3" s="240">
        <v>209</v>
      </c>
      <c r="BI3" s="240">
        <v>203</v>
      </c>
      <c r="BJ3" s="240">
        <v>210</v>
      </c>
      <c r="BK3" s="240">
        <v>211</v>
      </c>
      <c r="BL3" s="240">
        <v>204</v>
      </c>
      <c r="BM3" s="240">
        <v>210</v>
      </c>
      <c r="BN3" s="240">
        <v>213</v>
      </c>
      <c r="BO3" s="240">
        <v>207</v>
      </c>
      <c r="BP3" s="240">
        <v>212</v>
      </c>
      <c r="BQ3" s="240">
        <v>215</v>
      </c>
      <c r="BR3" s="240">
        <v>218</v>
      </c>
      <c r="BS3" s="240">
        <v>229</v>
      </c>
      <c r="BT3" s="240">
        <v>222</v>
      </c>
      <c r="BU3" s="240">
        <v>222</v>
      </c>
      <c r="BV3" s="240">
        <v>212</v>
      </c>
      <c r="BW3" s="240">
        <v>225</v>
      </c>
      <c r="BX3" s="240">
        <v>231</v>
      </c>
      <c r="BY3" s="240">
        <v>234</v>
      </c>
      <c r="BZ3" s="240">
        <v>235</v>
      </c>
      <c r="CA3" s="240">
        <v>230</v>
      </c>
      <c r="CB3" s="240">
        <v>229</v>
      </c>
      <c r="CC3" s="240">
        <v>228</v>
      </c>
      <c r="CD3" s="240">
        <v>225</v>
      </c>
      <c r="CE3" s="240">
        <v>237</v>
      </c>
      <c r="CF3" s="240">
        <v>224</v>
      </c>
      <c r="CG3" s="240">
        <v>219</v>
      </c>
      <c r="CH3" s="240">
        <v>224</v>
      </c>
      <c r="CI3" s="240">
        <v>224</v>
      </c>
      <c r="CJ3" s="240">
        <v>229</v>
      </c>
      <c r="CK3" s="240">
        <v>231</v>
      </c>
      <c r="CL3" s="240">
        <v>226</v>
      </c>
      <c r="CM3" s="240">
        <v>218</v>
      </c>
      <c r="CN3" s="240">
        <v>220</v>
      </c>
      <c r="CO3" s="240">
        <v>217</v>
      </c>
      <c r="CP3" s="240">
        <v>219</v>
      </c>
      <c r="CQ3" s="240">
        <v>236</v>
      </c>
      <c r="CR3" s="240">
        <v>234</v>
      </c>
      <c r="CS3" s="240">
        <v>227</v>
      </c>
      <c r="CT3" s="240">
        <v>228</v>
      </c>
      <c r="CU3" s="240">
        <v>232</v>
      </c>
      <c r="CV3" s="240">
        <v>232</v>
      </c>
      <c r="CW3" s="240">
        <v>229</v>
      </c>
    </row>
    <row r="4" spans="1:101" s="14" customFormat="1" ht="13.15" customHeight="1" x14ac:dyDescent="0.2">
      <c r="A4" s="22"/>
      <c r="B4" s="15"/>
      <c r="C4" s="66" t="s">
        <v>18</v>
      </c>
      <c r="D4" s="240">
        <v>44</v>
      </c>
      <c r="E4" s="150">
        <v>1475.71</v>
      </c>
      <c r="F4" s="152">
        <f>+E4-G4</f>
        <v>1338.3</v>
      </c>
      <c r="G4" s="152">
        <v>137.41</v>
      </c>
      <c r="H4" s="27" t="str">
        <f>+"Total:"&amp;TEXT(E4/I4-1,"0.00%")&amp;"/ EE:"&amp;TEXT(G4/J4-1,"0.00%")</f>
        <v>Total:18.99%/ EE:0.00%</v>
      </c>
      <c r="I4" s="27">
        <f>+[2]Knapp!E4</f>
        <v>1240.22</v>
      </c>
      <c r="J4" s="27">
        <f>+[2]Knapp!G4</f>
        <v>137.41</v>
      </c>
      <c r="K4" s="165">
        <v>46</v>
      </c>
      <c r="L4" s="165">
        <v>45</v>
      </c>
      <c r="M4" s="165">
        <v>47</v>
      </c>
      <c r="N4" s="165">
        <v>48</v>
      </c>
      <c r="O4" s="165">
        <v>49</v>
      </c>
      <c r="P4" s="165">
        <v>51</v>
      </c>
      <c r="Q4" s="165">
        <v>51</v>
      </c>
      <c r="R4" s="165">
        <v>51</v>
      </c>
      <c r="S4" s="165">
        <v>53</v>
      </c>
      <c r="T4" s="165">
        <v>54</v>
      </c>
      <c r="U4" s="165">
        <v>53</v>
      </c>
      <c r="V4" s="165">
        <v>51</v>
      </c>
      <c r="W4" s="165">
        <v>46</v>
      </c>
      <c r="X4" s="165">
        <v>46</v>
      </c>
      <c r="Y4" s="165">
        <v>46</v>
      </c>
      <c r="Z4" s="165">
        <v>48</v>
      </c>
      <c r="AA4" s="165">
        <v>48</v>
      </c>
      <c r="AB4" s="165">
        <v>49</v>
      </c>
      <c r="AC4" s="165">
        <v>48</v>
      </c>
      <c r="AD4" s="165">
        <v>48</v>
      </c>
      <c r="AE4" s="165">
        <v>44</v>
      </c>
      <c r="AF4" s="165">
        <v>44</v>
      </c>
      <c r="AG4" s="165">
        <v>41</v>
      </c>
      <c r="AH4" s="165">
        <v>41</v>
      </c>
      <c r="AI4" s="165">
        <v>41</v>
      </c>
      <c r="AJ4" s="165">
        <v>40</v>
      </c>
      <c r="AK4" s="165">
        <v>38</v>
      </c>
      <c r="AL4" s="165">
        <v>38</v>
      </c>
      <c r="AM4" s="165">
        <v>39</v>
      </c>
      <c r="AN4" s="165">
        <v>39</v>
      </c>
      <c r="AO4" s="165">
        <v>39</v>
      </c>
      <c r="AP4" s="165">
        <v>38</v>
      </c>
      <c r="AQ4" s="165">
        <v>36</v>
      </c>
      <c r="AR4" s="165">
        <v>35</v>
      </c>
      <c r="AS4" s="165">
        <v>35</v>
      </c>
      <c r="AT4" s="240">
        <v>36</v>
      </c>
      <c r="AU4" s="240">
        <v>33</v>
      </c>
      <c r="AV4" s="240">
        <v>31</v>
      </c>
      <c r="AW4" s="240">
        <v>31</v>
      </c>
      <c r="AX4" s="240">
        <v>32</v>
      </c>
      <c r="AY4" s="240">
        <v>32</v>
      </c>
      <c r="AZ4" s="240">
        <v>32</v>
      </c>
      <c r="BA4" s="240">
        <v>32</v>
      </c>
      <c r="BB4" s="240">
        <v>32</v>
      </c>
      <c r="BC4" s="240">
        <v>30</v>
      </c>
      <c r="BD4" s="240">
        <v>30</v>
      </c>
      <c r="BE4" s="240">
        <v>29</v>
      </c>
      <c r="BF4" s="240">
        <v>29</v>
      </c>
      <c r="BG4" s="240">
        <v>32</v>
      </c>
      <c r="BH4" s="240">
        <v>31</v>
      </c>
      <c r="BI4" s="240">
        <v>30</v>
      </c>
      <c r="BJ4" s="240">
        <v>30</v>
      </c>
      <c r="BK4" s="240">
        <v>29</v>
      </c>
      <c r="BL4" s="240">
        <v>31</v>
      </c>
      <c r="BM4" s="240">
        <v>31</v>
      </c>
      <c r="BN4" s="240">
        <v>32</v>
      </c>
      <c r="BO4" s="240">
        <v>34</v>
      </c>
      <c r="BP4" s="240">
        <v>35</v>
      </c>
      <c r="BQ4" s="240">
        <v>36</v>
      </c>
      <c r="BR4" s="240">
        <v>36</v>
      </c>
      <c r="BS4" s="240">
        <v>42</v>
      </c>
      <c r="BT4" s="240">
        <v>37</v>
      </c>
      <c r="BU4" s="240">
        <v>37</v>
      </c>
      <c r="BV4" s="240">
        <v>37</v>
      </c>
      <c r="BW4" s="240">
        <v>38</v>
      </c>
      <c r="BX4" s="240">
        <v>38</v>
      </c>
      <c r="BY4" s="240">
        <v>38</v>
      </c>
      <c r="BZ4" s="240">
        <v>38</v>
      </c>
      <c r="CA4" s="240">
        <v>40</v>
      </c>
      <c r="CB4" s="240">
        <v>42</v>
      </c>
      <c r="CC4" s="240">
        <v>42</v>
      </c>
      <c r="CD4" s="240">
        <v>40</v>
      </c>
      <c r="CE4" s="240">
        <v>44</v>
      </c>
      <c r="CF4" s="240">
        <v>44</v>
      </c>
      <c r="CG4" s="240">
        <v>45</v>
      </c>
      <c r="CH4" s="240">
        <v>44</v>
      </c>
      <c r="CI4" s="240">
        <v>44</v>
      </c>
      <c r="CJ4" s="240">
        <v>45</v>
      </c>
      <c r="CK4" s="240">
        <v>47</v>
      </c>
      <c r="CL4" s="240">
        <v>44</v>
      </c>
      <c r="CM4" s="240">
        <v>44</v>
      </c>
      <c r="CN4" s="240">
        <v>44</v>
      </c>
      <c r="CO4" s="240">
        <v>42</v>
      </c>
      <c r="CP4" s="240">
        <v>42</v>
      </c>
      <c r="CQ4" s="240">
        <v>46</v>
      </c>
      <c r="CR4" s="240">
        <v>45</v>
      </c>
      <c r="CS4" s="240">
        <v>47</v>
      </c>
      <c r="CT4" s="240">
        <v>45</v>
      </c>
      <c r="CU4" s="240">
        <v>45</v>
      </c>
      <c r="CV4" s="240">
        <v>44</v>
      </c>
      <c r="CW4" s="240">
        <v>44</v>
      </c>
    </row>
    <row r="5" spans="1:101" s="14" customFormat="1" ht="13.15" customHeight="1" x14ac:dyDescent="0.2">
      <c r="A5" s="22"/>
      <c r="B5" s="15"/>
      <c r="C5" s="66" t="s">
        <v>19</v>
      </c>
      <c r="D5" s="240">
        <v>107</v>
      </c>
      <c r="E5" s="150">
        <v>1328.15</v>
      </c>
      <c r="F5" s="152">
        <f>+E5-G5</f>
        <v>1215.72</v>
      </c>
      <c r="G5" s="152">
        <v>112.43</v>
      </c>
      <c r="H5" s="27" t="str">
        <f>+"Total:"&amp;TEXT(E5/I5-1,"0.00%")&amp;"/ EE:"&amp;TEXT(G5/J5-1,"0.00%")</f>
        <v>Total:18.99%/ EE:0.00%</v>
      </c>
      <c r="I5" s="27">
        <f>+[2]Knapp!E5</f>
        <v>1116.2</v>
      </c>
      <c r="J5" s="27">
        <f>+[2]Knapp!G5</f>
        <v>112.43</v>
      </c>
      <c r="K5" s="165">
        <v>165</v>
      </c>
      <c r="L5" s="165">
        <v>167</v>
      </c>
      <c r="M5" s="165">
        <v>168</v>
      </c>
      <c r="N5" s="165">
        <v>165</v>
      </c>
      <c r="O5" s="165">
        <v>163</v>
      </c>
      <c r="P5" s="165">
        <v>164</v>
      </c>
      <c r="Q5" s="165">
        <v>163</v>
      </c>
      <c r="R5" s="165">
        <v>162</v>
      </c>
      <c r="S5" s="165">
        <v>164</v>
      </c>
      <c r="T5" s="165">
        <v>164</v>
      </c>
      <c r="U5" s="165">
        <v>162</v>
      </c>
      <c r="V5" s="165">
        <v>161</v>
      </c>
      <c r="W5" s="165">
        <v>164</v>
      </c>
      <c r="X5" s="165">
        <v>164</v>
      </c>
      <c r="Y5" s="165">
        <v>163</v>
      </c>
      <c r="Z5" s="165">
        <v>158</v>
      </c>
      <c r="AA5" s="165">
        <v>158</v>
      </c>
      <c r="AB5" s="165">
        <v>160</v>
      </c>
      <c r="AC5" s="165">
        <v>164</v>
      </c>
      <c r="AD5" s="165">
        <v>161</v>
      </c>
      <c r="AE5" s="165">
        <v>161</v>
      </c>
      <c r="AF5" s="165">
        <v>163</v>
      </c>
      <c r="AG5" s="165">
        <v>166</v>
      </c>
      <c r="AH5" s="165">
        <v>166</v>
      </c>
      <c r="AI5" s="165">
        <v>173</v>
      </c>
      <c r="AJ5" s="165">
        <v>175</v>
      </c>
      <c r="AK5" s="165">
        <v>172</v>
      </c>
      <c r="AL5" s="165">
        <v>164</v>
      </c>
      <c r="AM5" s="165">
        <v>160</v>
      </c>
      <c r="AN5" s="165">
        <v>162</v>
      </c>
      <c r="AO5" s="165">
        <v>157</v>
      </c>
      <c r="AP5" s="165">
        <v>155</v>
      </c>
      <c r="AQ5" s="165">
        <v>149</v>
      </c>
      <c r="AR5" s="165">
        <v>147</v>
      </c>
      <c r="AS5" s="165">
        <v>145</v>
      </c>
      <c r="AT5" s="240">
        <v>143</v>
      </c>
      <c r="AU5" s="240">
        <v>139</v>
      </c>
      <c r="AV5" s="240">
        <v>138</v>
      </c>
      <c r="AW5" s="240">
        <v>133</v>
      </c>
      <c r="AX5" s="240">
        <v>130</v>
      </c>
      <c r="AY5" s="240">
        <v>130</v>
      </c>
      <c r="AZ5" s="240">
        <v>128</v>
      </c>
      <c r="BA5" s="240">
        <v>123</v>
      </c>
      <c r="BB5" s="240">
        <v>121</v>
      </c>
      <c r="BC5" s="240">
        <v>121</v>
      </c>
      <c r="BD5" s="240">
        <v>118</v>
      </c>
      <c r="BE5" s="240">
        <v>117</v>
      </c>
      <c r="BF5" s="240">
        <v>116</v>
      </c>
      <c r="BG5" s="240">
        <v>113</v>
      </c>
      <c r="BH5" s="240">
        <v>115</v>
      </c>
      <c r="BI5" s="240">
        <v>107</v>
      </c>
      <c r="BJ5" s="240">
        <v>106</v>
      </c>
      <c r="BK5" s="240">
        <v>99</v>
      </c>
      <c r="BL5" s="240">
        <v>99</v>
      </c>
      <c r="BM5" s="240">
        <v>100</v>
      </c>
      <c r="BN5" s="240">
        <v>101</v>
      </c>
      <c r="BO5" s="240">
        <v>104</v>
      </c>
      <c r="BP5" s="240">
        <v>100</v>
      </c>
      <c r="BQ5" s="240">
        <v>101</v>
      </c>
      <c r="BR5" s="240">
        <v>101</v>
      </c>
      <c r="BS5" s="240">
        <v>99</v>
      </c>
      <c r="BT5" s="240">
        <v>100</v>
      </c>
      <c r="BU5" s="240">
        <v>94</v>
      </c>
      <c r="BV5" s="240">
        <v>99</v>
      </c>
      <c r="BW5" s="240">
        <v>96</v>
      </c>
      <c r="BX5" s="240">
        <v>98</v>
      </c>
      <c r="BY5" s="240">
        <v>97</v>
      </c>
      <c r="BZ5" s="240">
        <v>99</v>
      </c>
      <c r="CA5" s="240">
        <v>98</v>
      </c>
      <c r="CB5" s="240">
        <v>99</v>
      </c>
      <c r="CC5" s="240">
        <v>101</v>
      </c>
      <c r="CD5" s="240">
        <v>101</v>
      </c>
      <c r="CE5" s="240">
        <v>110</v>
      </c>
      <c r="CF5" s="240">
        <v>110</v>
      </c>
      <c r="CG5" s="240">
        <v>108</v>
      </c>
      <c r="CH5" s="240">
        <v>107</v>
      </c>
      <c r="CI5" s="240">
        <v>108</v>
      </c>
      <c r="CJ5" s="240">
        <v>112</v>
      </c>
      <c r="CK5" s="240">
        <v>107</v>
      </c>
      <c r="CL5" s="240">
        <v>112</v>
      </c>
      <c r="CM5" s="240">
        <v>111</v>
      </c>
      <c r="CN5" s="240">
        <v>109</v>
      </c>
      <c r="CO5" s="240">
        <v>105</v>
      </c>
      <c r="CP5" s="240">
        <v>105</v>
      </c>
      <c r="CQ5" s="240">
        <v>104</v>
      </c>
      <c r="CR5" s="240">
        <v>106</v>
      </c>
      <c r="CS5" s="240">
        <v>109</v>
      </c>
      <c r="CT5" s="240">
        <v>112</v>
      </c>
      <c r="CU5" s="240">
        <v>111</v>
      </c>
      <c r="CV5" s="240">
        <v>110</v>
      </c>
      <c r="CW5" s="240">
        <v>107</v>
      </c>
    </row>
    <row r="6" spans="1:101" s="14" customFormat="1" ht="13.15" customHeight="1" x14ac:dyDescent="0.2">
      <c r="A6" s="22"/>
      <c r="B6" s="15"/>
      <c r="C6" s="66" t="s">
        <v>12</v>
      </c>
      <c r="D6" s="241">
        <v>63</v>
      </c>
      <c r="E6" s="151">
        <v>2213.59</v>
      </c>
      <c r="F6" s="153">
        <f>+E6-G6</f>
        <v>1932.5200000000002</v>
      </c>
      <c r="G6" s="153">
        <v>281.07</v>
      </c>
      <c r="H6" s="27" t="str">
        <f>+"Total:"&amp;TEXT(E6/I6-1,"0.00%")&amp;"/ EE:"&amp;TEXT(G6/J6-1,"0.00%")</f>
        <v>Total:18.99%/ EE:0.00%</v>
      </c>
      <c r="I6" s="27">
        <f>+[2]Knapp!E6</f>
        <v>1860.34</v>
      </c>
      <c r="J6" s="27">
        <f>+[2]Knapp!G6</f>
        <v>281.07</v>
      </c>
      <c r="K6" s="166">
        <v>95</v>
      </c>
      <c r="L6" s="166">
        <v>95</v>
      </c>
      <c r="M6" s="166">
        <v>91</v>
      </c>
      <c r="N6" s="166">
        <v>92</v>
      </c>
      <c r="O6" s="166">
        <v>92</v>
      </c>
      <c r="P6" s="166">
        <v>89</v>
      </c>
      <c r="Q6" s="166">
        <v>89</v>
      </c>
      <c r="R6" s="166">
        <v>90</v>
      </c>
      <c r="S6" s="166">
        <v>93</v>
      </c>
      <c r="T6" s="166">
        <v>96</v>
      </c>
      <c r="U6" s="166">
        <v>95</v>
      </c>
      <c r="V6" s="166">
        <v>95</v>
      </c>
      <c r="W6" s="166">
        <v>85</v>
      </c>
      <c r="X6" s="166">
        <v>85</v>
      </c>
      <c r="Y6" s="166">
        <v>86</v>
      </c>
      <c r="Z6" s="166">
        <v>88</v>
      </c>
      <c r="AA6" s="166">
        <v>88</v>
      </c>
      <c r="AB6" s="166">
        <v>88</v>
      </c>
      <c r="AC6" s="166">
        <v>86</v>
      </c>
      <c r="AD6" s="166">
        <v>87</v>
      </c>
      <c r="AE6" s="166">
        <v>88</v>
      </c>
      <c r="AF6" s="166">
        <v>88</v>
      </c>
      <c r="AG6" s="166">
        <v>86</v>
      </c>
      <c r="AH6" s="166">
        <v>85</v>
      </c>
      <c r="AI6" s="166">
        <v>88</v>
      </c>
      <c r="AJ6" s="166">
        <v>88</v>
      </c>
      <c r="AK6" s="166">
        <v>85</v>
      </c>
      <c r="AL6" s="166">
        <v>82</v>
      </c>
      <c r="AM6" s="166">
        <v>81</v>
      </c>
      <c r="AN6" s="166">
        <v>82</v>
      </c>
      <c r="AO6" s="166">
        <v>84</v>
      </c>
      <c r="AP6" s="166">
        <v>84</v>
      </c>
      <c r="AQ6" s="166">
        <v>82</v>
      </c>
      <c r="AR6" s="166">
        <v>81</v>
      </c>
      <c r="AS6" s="166">
        <v>78</v>
      </c>
      <c r="AT6" s="241">
        <v>77</v>
      </c>
      <c r="AU6" s="241">
        <v>76</v>
      </c>
      <c r="AV6" s="241">
        <v>76</v>
      </c>
      <c r="AW6" s="241">
        <v>76</v>
      </c>
      <c r="AX6" s="241">
        <v>75</v>
      </c>
      <c r="AY6" s="241">
        <v>76</v>
      </c>
      <c r="AZ6" s="241">
        <v>75</v>
      </c>
      <c r="BA6" s="241">
        <v>73</v>
      </c>
      <c r="BB6" s="241">
        <v>73</v>
      </c>
      <c r="BC6" s="241">
        <v>73</v>
      </c>
      <c r="BD6" s="241">
        <v>72</v>
      </c>
      <c r="BE6" s="241">
        <v>71</v>
      </c>
      <c r="BF6" s="241">
        <v>72</v>
      </c>
      <c r="BG6" s="241">
        <v>76</v>
      </c>
      <c r="BH6" s="241">
        <v>76</v>
      </c>
      <c r="BI6" s="241">
        <v>73</v>
      </c>
      <c r="BJ6" s="241">
        <v>70</v>
      </c>
      <c r="BK6" s="241">
        <v>65</v>
      </c>
      <c r="BL6" s="241">
        <v>67</v>
      </c>
      <c r="BM6" s="241">
        <v>67</v>
      </c>
      <c r="BN6" s="241">
        <v>70</v>
      </c>
      <c r="BO6" s="241">
        <v>70</v>
      </c>
      <c r="BP6" s="241">
        <v>68</v>
      </c>
      <c r="BQ6" s="241">
        <v>68</v>
      </c>
      <c r="BR6" s="241">
        <v>66</v>
      </c>
      <c r="BS6" s="241">
        <v>61</v>
      </c>
      <c r="BT6" s="241">
        <v>60</v>
      </c>
      <c r="BU6" s="241">
        <v>59</v>
      </c>
      <c r="BV6" s="241">
        <v>60</v>
      </c>
      <c r="BW6" s="241">
        <v>57</v>
      </c>
      <c r="BX6" s="241">
        <v>57</v>
      </c>
      <c r="BY6" s="241">
        <v>57</v>
      </c>
      <c r="BZ6" s="241">
        <v>57</v>
      </c>
      <c r="CA6" s="241">
        <v>58</v>
      </c>
      <c r="CB6" s="241">
        <v>61</v>
      </c>
      <c r="CC6" s="241">
        <v>61</v>
      </c>
      <c r="CD6" s="241">
        <v>60</v>
      </c>
      <c r="CE6" s="241">
        <v>67</v>
      </c>
      <c r="CF6" s="241">
        <v>64</v>
      </c>
      <c r="CG6" s="241">
        <v>63</v>
      </c>
      <c r="CH6" s="241">
        <v>65</v>
      </c>
      <c r="CI6" s="241">
        <v>64</v>
      </c>
      <c r="CJ6" s="241">
        <v>64</v>
      </c>
      <c r="CK6" s="241">
        <v>65</v>
      </c>
      <c r="CL6" s="241">
        <v>64</v>
      </c>
      <c r="CM6" s="241">
        <v>61</v>
      </c>
      <c r="CN6" s="241">
        <v>63</v>
      </c>
      <c r="CO6" s="241">
        <v>62</v>
      </c>
      <c r="CP6" s="241">
        <v>62</v>
      </c>
      <c r="CQ6" s="241">
        <v>65</v>
      </c>
      <c r="CR6" s="241">
        <v>63</v>
      </c>
      <c r="CS6" s="241">
        <v>64</v>
      </c>
      <c r="CT6" s="241">
        <v>63</v>
      </c>
      <c r="CU6" s="241">
        <v>63</v>
      </c>
      <c r="CV6" s="241">
        <v>64</v>
      </c>
      <c r="CW6" s="241">
        <v>63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443</v>
      </c>
      <c r="E7" s="70">
        <f>SUMPRODUCT(E3:E6,$D3:$D6)</f>
        <v>507415.47000000009</v>
      </c>
      <c r="F7" s="70">
        <f>SUMPRODUCT(F3:F6,$D3:$D6)</f>
        <v>459227.08000000007</v>
      </c>
      <c r="G7" s="70">
        <f>SUMPRODUCT(G3:G6,$D3:$D6)</f>
        <v>48188.39</v>
      </c>
      <c r="H7" s="34"/>
      <c r="I7" s="34"/>
      <c r="K7" s="67">
        <f t="shared" ref="K7:P7" si="0">SUM(K3:K6)</f>
        <v>611</v>
      </c>
      <c r="L7" s="67">
        <f t="shared" si="0"/>
        <v>604</v>
      </c>
      <c r="M7" s="67">
        <f t="shared" si="0"/>
        <v>602</v>
      </c>
      <c r="N7" s="67">
        <f t="shared" si="0"/>
        <v>606</v>
      </c>
      <c r="O7" s="67">
        <f t="shared" si="0"/>
        <v>609</v>
      </c>
      <c r="P7" s="67">
        <f t="shared" si="0"/>
        <v>607</v>
      </c>
      <c r="Q7" s="67">
        <f t="shared" ref="Q7:V7" si="1">SUM(Q3:Q6)</f>
        <v>609</v>
      </c>
      <c r="R7" s="67">
        <f t="shared" si="1"/>
        <v>614</v>
      </c>
      <c r="S7" s="67">
        <f t="shared" si="1"/>
        <v>617</v>
      </c>
      <c r="T7" s="67">
        <f t="shared" si="1"/>
        <v>617</v>
      </c>
      <c r="U7" s="67">
        <f t="shared" si="1"/>
        <v>610</v>
      </c>
      <c r="V7" s="67">
        <f t="shared" si="1"/>
        <v>613</v>
      </c>
      <c r="W7" s="67">
        <f t="shared" ref="W7:AB7" si="2">SUM(W3:W6)</f>
        <v>610</v>
      </c>
      <c r="X7" s="67">
        <f t="shared" si="2"/>
        <v>601</v>
      </c>
      <c r="Y7" s="67">
        <f t="shared" si="2"/>
        <v>597</v>
      </c>
      <c r="Z7" s="67">
        <f t="shared" si="2"/>
        <v>577</v>
      </c>
      <c r="AA7" s="67">
        <f t="shared" si="2"/>
        <v>580</v>
      </c>
      <c r="AB7" s="67">
        <f t="shared" si="2"/>
        <v>585</v>
      </c>
      <c r="AC7" s="67">
        <f t="shared" ref="AC7:AH7" si="3">SUM(AC3:AC6)</f>
        <v>585</v>
      </c>
      <c r="AD7" s="67">
        <f t="shared" si="3"/>
        <v>589</v>
      </c>
      <c r="AE7" s="67">
        <f t="shared" si="3"/>
        <v>586</v>
      </c>
      <c r="AF7" s="67">
        <f t="shared" si="3"/>
        <v>592</v>
      </c>
      <c r="AG7" s="67">
        <f t="shared" si="3"/>
        <v>584</v>
      </c>
      <c r="AH7" s="67">
        <f t="shared" si="3"/>
        <v>582</v>
      </c>
      <c r="AI7" s="67">
        <f t="shared" ref="AI7:AN7" si="4">SUM(AI3:AI6)</f>
        <v>598</v>
      </c>
      <c r="AJ7" s="67">
        <f t="shared" si="4"/>
        <v>595</v>
      </c>
      <c r="AK7" s="67">
        <f t="shared" si="4"/>
        <v>581</v>
      </c>
      <c r="AL7" s="67">
        <f t="shared" si="4"/>
        <v>567</v>
      </c>
      <c r="AM7" s="67">
        <f t="shared" si="4"/>
        <v>559</v>
      </c>
      <c r="AN7" s="67">
        <f t="shared" si="4"/>
        <v>557</v>
      </c>
      <c r="AO7" s="67">
        <f t="shared" ref="AO7:AT7" si="5">SUM(AO3:AO6)</f>
        <v>546</v>
      </c>
      <c r="AP7" s="67">
        <f t="shared" si="5"/>
        <v>539</v>
      </c>
      <c r="AQ7" s="67">
        <f t="shared" si="5"/>
        <v>519</v>
      </c>
      <c r="AR7" s="67">
        <f t="shared" si="5"/>
        <v>514</v>
      </c>
      <c r="AS7" s="67">
        <f t="shared" si="5"/>
        <v>504</v>
      </c>
      <c r="AT7" s="67">
        <f t="shared" si="5"/>
        <v>496</v>
      </c>
      <c r="AU7" s="67">
        <f t="shared" ref="AU7:AZ7" si="6">SUM(AU3:AU6)</f>
        <v>493</v>
      </c>
      <c r="AV7" s="67">
        <f t="shared" si="6"/>
        <v>493</v>
      </c>
      <c r="AW7" s="67">
        <f t="shared" si="6"/>
        <v>480</v>
      </c>
      <c r="AX7" s="67">
        <f t="shared" si="6"/>
        <v>475</v>
      </c>
      <c r="AY7" s="67">
        <f t="shared" si="6"/>
        <v>476</v>
      </c>
      <c r="AZ7" s="67">
        <f t="shared" si="6"/>
        <v>464</v>
      </c>
      <c r="BA7" s="67">
        <f t="shared" ref="BA7:BF7" si="7">SUM(BA3:BA6)</f>
        <v>455</v>
      </c>
      <c r="BB7" s="67">
        <f t="shared" si="7"/>
        <v>456</v>
      </c>
      <c r="BC7" s="67">
        <f t="shared" si="7"/>
        <v>448</v>
      </c>
      <c r="BD7" s="67">
        <f t="shared" si="7"/>
        <v>437</v>
      </c>
      <c r="BE7" s="67">
        <f t="shared" si="7"/>
        <v>421</v>
      </c>
      <c r="BF7" s="67">
        <f t="shared" si="7"/>
        <v>421</v>
      </c>
      <c r="BG7" s="67">
        <f t="shared" ref="BG7:BL7" si="8">SUM(BG3:BG6)</f>
        <v>432</v>
      </c>
      <c r="BH7" s="67">
        <f t="shared" si="8"/>
        <v>431</v>
      </c>
      <c r="BI7" s="67">
        <f t="shared" si="8"/>
        <v>413</v>
      </c>
      <c r="BJ7" s="67">
        <f t="shared" si="8"/>
        <v>416</v>
      </c>
      <c r="BK7" s="67">
        <f t="shared" si="8"/>
        <v>404</v>
      </c>
      <c r="BL7" s="67">
        <f t="shared" si="8"/>
        <v>401</v>
      </c>
      <c r="BM7" s="67">
        <f t="shared" ref="BM7:BR7" si="9">SUM(BM3:BM6)</f>
        <v>408</v>
      </c>
      <c r="BN7" s="67">
        <f t="shared" si="9"/>
        <v>416</v>
      </c>
      <c r="BO7" s="67">
        <f t="shared" si="9"/>
        <v>415</v>
      </c>
      <c r="BP7" s="67">
        <f t="shared" si="9"/>
        <v>415</v>
      </c>
      <c r="BQ7" s="67">
        <f t="shared" si="9"/>
        <v>420</v>
      </c>
      <c r="BR7" s="67">
        <f t="shared" si="9"/>
        <v>421</v>
      </c>
      <c r="BS7" s="67">
        <f t="shared" ref="BS7:BX7" si="10">SUM(BS3:BS6)</f>
        <v>431</v>
      </c>
      <c r="BT7" s="67">
        <f t="shared" si="10"/>
        <v>419</v>
      </c>
      <c r="BU7" s="94">
        <f t="shared" si="10"/>
        <v>412</v>
      </c>
      <c r="BV7" s="67">
        <f t="shared" si="10"/>
        <v>408</v>
      </c>
      <c r="BW7" s="67">
        <f t="shared" si="10"/>
        <v>416</v>
      </c>
      <c r="BX7" s="67">
        <f t="shared" si="10"/>
        <v>424</v>
      </c>
      <c r="BY7" s="67">
        <f t="shared" ref="BY7:CD7" si="11">SUM(BY3:BY6)</f>
        <v>426</v>
      </c>
      <c r="BZ7" s="67">
        <f t="shared" si="11"/>
        <v>429</v>
      </c>
      <c r="CA7" s="67">
        <f t="shared" si="11"/>
        <v>426</v>
      </c>
      <c r="CB7" s="67">
        <f t="shared" si="11"/>
        <v>431</v>
      </c>
      <c r="CC7" s="67">
        <f t="shared" si="11"/>
        <v>432</v>
      </c>
      <c r="CD7" s="67">
        <f t="shared" si="11"/>
        <v>426</v>
      </c>
      <c r="CE7" s="67">
        <f t="shared" ref="CE7:CJ7" si="12">SUM(CE3:CE6)</f>
        <v>458</v>
      </c>
      <c r="CF7" s="67">
        <f t="shared" si="12"/>
        <v>442</v>
      </c>
      <c r="CG7" s="67">
        <f t="shared" si="12"/>
        <v>435</v>
      </c>
      <c r="CH7" s="67">
        <f t="shared" si="12"/>
        <v>440</v>
      </c>
      <c r="CI7" s="67">
        <f t="shared" si="12"/>
        <v>440</v>
      </c>
      <c r="CJ7" s="67">
        <f t="shared" si="12"/>
        <v>450</v>
      </c>
      <c r="CK7" s="67">
        <f t="shared" ref="CK7:CP7" si="13">SUM(CK3:CK6)</f>
        <v>450</v>
      </c>
      <c r="CL7" s="67">
        <f t="shared" si="13"/>
        <v>446</v>
      </c>
      <c r="CM7" s="67">
        <f t="shared" si="13"/>
        <v>434</v>
      </c>
      <c r="CN7" s="67">
        <f t="shared" si="13"/>
        <v>436</v>
      </c>
      <c r="CO7" s="67">
        <f t="shared" si="13"/>
        <v>426</v>
      </c>
      <c r="CP7" s="67">
        <f t="shared" si="13"/>
        <v>428</v>
      </c>
      <c r="CQ7" s="67">
        <f>SUM(CQ3:CQ6)</f>
        <v>451</v>
      </c>
      <c r="CR7" s="67">
        <v>448</v>
      </c>
      <c r="CS7" s="67">
        <f>SUM(CS3:CS6)</f>
        <v>447</v>
      </c>
      <c r="CT7" s="67">
        <f>SUM(CT3:CT6)</f>
        <v>448</v>
      </c>
      <c r="CU7" s="67">
        <f>SUM(CU3:CU6)</f>
        <v>451</v>
      </c>
      <c r="CV7" s="67">
        <f>SUM(CV3:CV6)</f>
        <v>450</v>
      </c>
      <c r="CW7" s="67">
        <f>SUM(CW3:CW6)</f>
        <v>443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240">
        <v>14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+[2]Knapp!E9</f>
        <v>435.99</v>
      </c>
      <c r="J9" s="27">
        <f>+[2]Knapp!G9</f>
        <v>103.15</v>
      </c>
      <c r="K9" s="165">
        <v>2</v>
      </c>
      <c r="L9" s="165">
        <v>2</v>
      </c>
      <c r="M9" s="165">
        <v>2</v>
      </c>
      <c r="N9" s="165">
        <v>2</v>
      </c>
      <c r="O9" s="165">
        <v>2</v>
      </c>
      <c r="P9" s="165">
        <v>2</v>
      </c>
      <c r="Q9" s="165">
        <v>2</v>
      </c>
      <c r="R9" s="165">
        <v>2</v>
      </c>
      <c r="S9" s="165">
        <v>3</v>
      </c>
      <c r="T9" s="165">
        <v>3</v>
      </c>
      <c r="U9" s="165">
        <v>3</v>
      </c>
      <c r="V9" s="165">
        <v>2</v>
      </c>
      <c r="W9" s="165">
        <v>3</v>
      </c>
      <c r="X9" s="165">
        <v>3</v>
      </c>
      <c r="Y9" s="165">
        <v>3</v>
      </c>
      <c r="Z9" s="165">
        <v>2</v>
      </c>
      <c r="AA9" s="165">
        <v>2</v>
      </c>
      <c r="AB9" s="165">
        <v>1</v>
      </c>
      <c r="AC9" s="165">
        <v>1</v>
      </c>
      <c r="AD9" s="165">
        <v>1</v>
      </c>
      <c r="AE9" s="165">
        <v>1</v>
      </c>
      <c r="AF9" s="165">
        <v>1</v>
      </c>
      <c r="AG9" s="165">
        <v>1</v>
      </c>
      <c r="AH9" s="165">
        <v>1</v>
      </c>
      <c r="AI9" s="165">
        <v>2</v>
      </c>
      <c r="AJ9" s="165">
        <v>2</v>
      </c>
      <c r="AK9" s="165">
        <v>2</v>
      </c>
      <c r="AL9" s="165">
        <v>2</v>
      </c>
      <c r="AM9" s="165">
        <v>2</v>
      </c>
      <c r="AN9" s="165">
        <v>1</v>
      </c>
      <c r="AO9" s="165">
        <v>1</v>
      </c>
      <c r="AP9" s="165">
        <v>1</v>
      </c>
      <c r="AQ9" s="165">
        <v>1</v>
      </c>
      <c r="AR9" s="165">
        <v>1</v>
      </c>
      <c r="AS9" s="165">
        <v>1</v>
      </c>
      <c r="AT9" s="240">
        <v>0</v>
      </c>
      <c r="AU9" s="240">
        <v>4</v>
      </c>
      <c r="AV9" s="240">
        <v>3</v>
      </c>
      <c r="AW9" s="240">
        <v>3</v>
      </c>
      <c r="AX9" s="240">
        <v>4</v>
      </c>
      <c r="AY9" s="240">
        <v>4</v>
      </c>
      <c r="AZ9" s="240">
        <v>5</v>
      </c>
      <c r="BA9" s="240">
        <v>4</v>
      </c>
      <c r="BB9" s="240">
        <v>4</v>
      </c>
      <c r="BC9" s="240">
        <v>4</v>
      </c>
      <c r="BD9" s="240">
        <v>4</v>
      </c>
      <c r="BE9" s="240">
        <v>4</v>
      </c>
      <c r="BF9" s="240">
        <v>4</v>
      </c>
      <c r="BG9" s="240">
        <v>5</v>
      </c>
      <c r="BH9" s="240">
        <v>7</v>
      </c>
      <c r="BI9" s="240">
        <v>6</v>
      </c>
      <c r="BJ9" s="240">
        <v>5</v>
      </c>
      <c r="BK9" s="240">
        <v>3</v>
      </c>
      <c r="BL9" s="240">
        <v>4</v>
      </c>
      <c r="BM9" s="240">
        <v>3</v>
      </c>
      <c r="BN9" s="240">
        <v>6</v>
      </c>
      <c r="BO9" s="240">
        <v>8</v>
      </c>
      <c r="BP9" s="240">
        <v>8</v>
      </c>
      <c r="BQ9" s="240">
        <v>7</v>
      </c>
      <c r="BR9" s="240">
        <v>8</v>
      </c>
      <c r="BS9" s="240">
        <v>13</v>
      </c>
      <c r="BT9" s="240">
        <v>12</v>
      </c>
      <c r="BU9" s="240">
        <v>10</v>
      </c>
      <c r="BV9" s="240">
        <v>11</v>
      </c>
      <c r="BW9" s="240">
        <v>12</v>
      </c>
      <c r="BX9" s="240">
        <v>12</v>
      </c>
      <c r="BY9" s="240">
        <v>13</v>
      </c>
      <c r="BZ9" s="240">
        <v>13</v>
      </c>
      <c r="CA9" s="240">
        <v>14</v>
      </c>
      <c r="CB9" s="240">
        <v>13</v>
      </c>
      <c r="CC9" s="240">
        <v>13</v>
      </c>
      <c r="CD9" s="240">
        <v>13</v>
      </c>
      <c r="CE9" s="240">
        <v>14</v>
      </c>
      <c r="CF9" s="240">
        <v>12</v>
      </c>
      <c r="CG9" s="240">
        <v>12</v>
      </c>
      <c r="CH9" s="240">
        <v>12</v>
      </c>
      <c r="CI9" s="240">
        <v>11</v>
      </c>
      <c r="CJ9" s="240">
        <v>11</v>
      </c>
      <c r="CK9" s="240">
        <v>10</v>
      </c>
      <c r="CL9" s="240">
        <v>12</v>
      </c>
      <c r="CM9" s="240">
        <v>12</v>
      </c>
      <c r="CN9" s="240">
        <v>13</v>
      </c>
      <c r="CO9" s="240">
        <v>14</v>
      </c>
      <c r="CP9" s="240">
        <v>15</v>
      </c>
      <c r="CQ9" s="240">
        <v>17</v>
      </c>
      <c r="CR9" s="240">
        <v>17</v>
      </c>
      <c r="CS9" s="240">
        <v>17</v>
      </c>
      <c r="CT9" s="240">
        <v>15</v>
      </c>
      <c r="CU9" s="240">
        <v>16</v>
      </c>
      <c r="CV9" s="240">
        <v>15</v>
      </c>
      <c r="CW9" s="240">
        <v>14</v>
      </c>
    </row>
    <row r="10" spans="1:101" s="14" customFormat="1" ht="13.15" customHeight="1" x14ac:dyDescent="0.2">
      <c r="A10" s="22"/>
      <c r="B10" s="15"/>
      <c r="C10" s="66" t="s">
        <v>18</v>
      </c>
      <c r="D10" s="240">
        <v>3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+[2]Knapp!E10</f>
        <v>872</v>
      </c>
      <c r="J10" s="27">
        <f>+[2]Knapp!G10</f>
        <v>240.98</v>
      </c>
      <c r="K10" s="165">
        <v>1</v>
      </c>
      <c r="L10" s="165">
        <v>1</v>
      </c>
      <c r="M10" s="165">
        <v>1</v>
      </c>
      <c r="N10" s="165">
        <v>1</v>
      </c>
      <c r="O10" s="165">
        <v>0</v>
      </c>
      <c r="P10" s="165">
        <v>0</v>
      </c>
      <c r="Q10" s="165">
        <v>0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0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240">
        <v>0</v>
      </c>
      <c r="AU10" s="240">
        <v>0</v>
      </c>
      <c r="AV10" s="240">
        <v>0</v>
      </c>
      <c r="AW10" s="240">
        <v>0</v>
      </c>
      <c r="AX10" s="240">
        <v>0</v>
      </c>
      <c r="AY10" s="240">
        <v>0</v>
      </c>
      <c r="AZ10" s="240">
        <v>0</v>
      </c>
      <c r="BA10" s="240">
        <v>0</v>
      </c>
      <c r="BB10" s="240">
        <v>0</v>
      </c>
      <c r="BC10" s="240">
        <v>0</v>
      </c>
      <c r="BD10" s="240">
        <v>0</v>
      </c>
      <c r="BE10" s="240">
        <v>0</v>
      </c>
      <c r="BF10" s="240">
        <v>0</v>
      </c>
      <c r="BG10" s="240">
        <v>0</v>
      </c>
      <c r="BH10" s="240">
        <v>0</v>
      </c>
      <c r="BI10" s="240">
        <v>0</v>
      </c>
      <c r="BJ10" s="240">
        <v>0</v>
      </c>
      <c r="BK10" s="240">
        <v>0</v>
      </c>
      <c r="BL10" s="240">
        <v>0</v>
      </c>
      <c r="BM10" s="240">
        <v>0</v>
      </c>
      <c r="BN10" s="240">
        <v>0</v>
      </c>
      <c r="BO10" s="240">
        <v>0</v>
      </c>
      <c r="BP10" s="240">
        <v>0</v>
      </c>
      <c r="BQ10" s="240">
        <v>0</v>
      </c>
      <c r="BR10" s="240">
        <v>0</v>
      </c>
      <c r="BS10" s="240">
        <v>0</v>
      </c>
      <c r="BT10" s="240">
        <v>2</v>
      </c>
      <c r="BU10" s="240">
        <v>2</v>
      </c>
      <c r="BV10" s="240">
        <v>2</v>
      </c>
      <c r="BW10" s="240">
        <v>2</v>
      </c>
      <c r="BX10" s="240">
        <v>2</v>
      </c>
      <c r="BY10" s="240">
        <v>1</v>
      </c>
      <c r="BZ10" s="240">
        <v>0</v>
      </c>
      <c r="CA10" s="240">
        <v>0</v>
      </c>
      <c r="CB10" s="240">
        <v>0</v>
      </c>
      <c r="CC10" s="240">
        <v>0</v>
      </c>
      <c r="CD10" s="240">
        <v>0</v>
      </c>
      <c r="CE10" s="240">
        <v>2</v>
      </c>
      <c r="CF10" s="240">
        <v>2</v>
      </c>
      <c r="CG10" s="240">
        <v>2</v>
      </c>
      <c r="CH10" s="240">
        <v>1</v>
      </c>
      <c r="CI10" s="240">
        <v>2</v>
      </c>
      <c r="CJ10" s="240">
        <v>2</v>
      </c>
      <c r="CK10" s="240">
        <v>2</v>
      </c>
      <c r="CL10" s="240">
        <v>1</v>
      </c>
      <c r="CM10" s="240">
        <v>1</v>
      </c>
      <c r="CN10" s="240">
        <v>1</v>
      </c>
      <c r="CO10" s="240">
        <v>1</v>
      </c>
      <c r="CP10" s="240">
        <v>1</v>
      </c>
      <c r="CQ10" s="240">
        <v>1</v>
      </c>
      <c r="CR10" s="240">
        <v>1</v>
      </c>
      <c r="CS10" s="240">
        <v>1</v>
      </c>
      <c r="CT10" s="240">
        <v>2</v>
      </c>
      <c r="CU10" s="240">
        <v>3</v>
      </c>
      <c r="CV10" s="240">
        <v>3</v>
      </c>
      <c r="CW10" s="240">
        <v>3</v>
      </c>
    </row>
    <row r="11" spans="1:101" s="14" customFormat="1" ht="13.15" customHeight="1" x14ac:dyDescent="0.2">
      <c r="A11" s="22"/>
      <c r="B11" s="15"/>
      <c r="C11" s="66" t="s">
        <v>19</v>
      </c>
      <c r="D11" s="240">
        <v>7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+[2]Knapp!E11</f>
        <v>784.79</v>
      </c>
      <c r="J11" s="27">
        <f>+[2]Knapp!G11</f>
        <v>201.22</v>
      </c>
      <c r="K11" s="165">
        <v>0</v>
      </c>
      <c r="L11" s="165">
        <v>0</v>
      </c>
      <c r="M11" s="165">
        <v>0</v>
      </c>
      <c r="N11" s="165">
        <v>0</v>
      </c>
      <c r="O11" s="165">
        <v>0</v>
      </c>
      <c r="P11" s="165">
        <v>0</v>
      </c>
      <c r="Q11" s="165">
        <v>0</v>
      </c>
      <c r="R11" s="165">
        <v>0</v>
      </c>
      <c r="S11" s="165">
        <v>0</v>
      </c>
      <c r="T11" s="165">
        <v>0</v>
      </c>
      <c r="U11" s="165">
        <v>0</v>
      </c>
      <c r="V11" s="165">
        <v>0</v>
      </c>
      <c r="W11" s="165">
        <v>0</v>
      </c>
      <c r="X11" s="165">
        <v>0</v>
      </c>
      <c r="Y11" s="165">
        <v>1</v>
      </c>
      <c r="Z11" s="165">
        <v>1</v>
      </c>
      <c r="AA11" s="165">
        <v>1</v>
      </c>
      <c r="AB11" s="165">
        <v>0</v>
      </c>
      <c r="AC11" s="165">
        <v>0</v>
      </c>
      <c r="AD11" s="165">
        <v>0</v>
      </c>
      <c r="AE11" s="165">
        <v>0</v>
      </c>
      <c r="AF11" s="165">
        <v>0</v>
      </c>
      <c r="AG11" s="165">
        <v>0</v>
      </c>
      <c r="AH11" s="165">
        <v>0</v>
      </c>
      <c r="AI11" s="165">
        <v>0</v>
      </c>
      <c r="AJ11" s="165">
        <v>0</v>
      </c>
      <c r="AK11" s="165">
        <v>0</v>
      </c>
      <c r="AL11" s="165">
        <v>0</v>
      </c>
      <c r="AM11" s="165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240">
        <v>0</v>
      </c>
      <c r="AU11" s="240">
        <v>0</v>
      </c>
      <c r="AV11" s="240">
        <v>0</v>
      </c>
      <c r="AW11" s="240">
        <v>0</v>
      </c>
      <c r="AX11" s="240">
        <v>0</v>
      </c>
      <c r="AY11" s="240">
        <v>0</v>
      </c>
      <c r="AZ11" s="240">
        <v>0</v>
      </c>
      <c r="BA11" s="240">
        <v>0</v>
      </c>
      <c r="BB11" s="240">
        <v>0</v>
      </c>
      <c r="BC11" s="240">
        <v>0</v>
      </c>
      <c r="BD11" s="240">
        <v>0</v>
      </c>
      <c r="BE11" s="240">
        <v>1</v>
      </c>
      <c r="BF11" s="240">
        <v>1</v>
      </c>
      <c r="BG11" s="240">
        <v>2</v>
      </c>
      <c r="BH11" s="240">
        <v>2</v>
      </c>
      <c r="BI11" s="240">
        <v>2</v>
      </c>
      <c r="BJ11" s="240">
        <v>2</v>
      </c>
      <c r="BK11" s="240">
        <v>2</v>
      </c>
      <c r="BL11" s="240">
        <v>2</v>
      </c>
      <c r="BM11" s="240">
        <v>2</v>
      </c>
      <c r="BN11" s="240">
        <v>3</v>
      </c>
      <c r="BO11" s="240">
        <v>3</v>
      </c>
      <c r="BP11" s="240">
        <v>3</v>
      </c>
      <c r="BQ11" s="240">
        <v>3</v>
      </c>
      <c r="BR11" s="240">
        <v>3</v>
      </c>
      <c r="BS11" s="240">
        <v>3</v>
      </c>
      <c r="BT11" s="240">
        <v>2</v>
      </c>
      <c r="BU11" s="240">
        <v>2</v>
      </c>
      <c r="BV11" s="240">
        <v>2</v>
      </c>
      <c r="BW11" s="240">
        <v>3</v>
      </c>
      <c r="BX11" s="240">
        <v>3</v>
      </c>
      <c r="BY11" s="240">
        <v>3</v>
      </c>
      <c r="BZ11" s="240">
        <v>3</v>
      </c>
      <c r="CA11" s="240">
        <v>4</v>
      </c>
      <c r="CB11" s="240">
        <v>3</v>
      </c>
      <c r="CC11" s="240">
        <v>3</v>
      </c>
      <c r="CD11" s="240">
        <v>3</v>
      </c>
      <c r="CE11" s="240">
        <v>4</v>
      </c>
      <c r="CF11" s="240">
        <v>4</v>
      </c>
      <c r="CG11" s="240">
        <v>2</v>
      </c>
      <c r="CH11" s="240">
        <v>2</v>
      </c>
      <c r="CI11" s="240">
        <v>4</v>
      </c>
      <c r="CJ11" s="240">
        <v>4</v>
      </c>
      <c r="CK11" s="240">
        <v>4</v>
      </c>
      <c r="CL11" s="240">
        <v>5</v>
      </c>
      <c r="CM11" s="240">
        <v>5</v>
      </c>
      <c r="CN11" s="240">
        <v>5</v>
      </c>
      <c r="CO11" s="240">
        <v>5</v>
      </c>
      <c r="CP11" s="240">
        <v>6</v>
      </c>
      <c r="CQ11" s="240">
        <v>8</v>
      </c>
      <c r="CR11" s="240">
        <v>8</v>
      </c>
      <c r="CS11" s="240">
        <v>6</v>
      </c>
      <c r="CT11" s="240">
        <v>7</v>
      </c>
      <c r="CU11" s="240">
        <v>6</v>
      </c>
      <c r="CV11" s="240">
        <v>7</v>
      </c>
      <c r="CW11" s="240">
        <v>7</v>
      </c>
    </row>
    <row r="12" spans="1:101" s="14" customFormat="1" ht="13.15" customHeight="1" x14ac:dyDescent="0.2">
      <c r="A12" s="22"/>
      <c r="B12" s="15"/>
      <c r="C12" s="66" t="s">
        <v>12</v>
      </c>
      <c r="D12" s="241">
        <v>7</v>
      </c>
      <c r="E12" s="153">
        <v>1556.37</v>
      </c>
      <c r="F12" s="153">
        <f>+E12-G12</f>
        <v>1154.78</v>
      </c>
      <c r="G12" s="153">
        <v>401.59</v>
      </c>
      <c r="H12" s="27" t="str">
        <f>+"Total:"&amp;TEXT(E12/I12-1,"0.00%")&amp;"/ EE:"&amp;TEXT(G12/J12-1,"0.00%")</f>
        <v>Total:18.99%/ EE:0.00%</v>
      </c>
      <c r="I12" s="27">
        <f>+[2]Knapp!E12</f>
        <v>1308</v>
      </c>
      <c r="J12" s="27">
        <f>+[2]Knapp!G12</f>
        <v>401.59</v>
      </c>
      <c r="K12" s="166">
        <v>2</v>
      </c>
      <c r="L12" s="166">
        <v>2</v>
      </c>
      <c r="M12" s="166">
        <v>2</v>
      </c>
      <c r="N12" s="166">
        <v>2</v>
      </c>
      <c r="O12" s="166">
        <v>3</v>
      </c>
      <c r="P12" s="166">
        <v>3</v>
      </c>
      <c r="Q12" s="166">
        <v>3</v>
      </c>
      <c r="R12" s="166">
        <v>3</v>
      </c>
      <c r="S12" s="166">
        <v>3</v>
      </c>
      <c r="T12" s="166">
        <v>3</v>
      </c>
      <c r="U12" s="166">
        <v>3</v>
      </c>
      <c r="V12" s="166">
        <v>3</v>
      </c>
      <c r="W12" s="166">
        <v>2</v>
      </c>
      <c r="X12" s="166">
        <v>2</v>
      </c>
      <c r="Y12" s="166">
        <v>3</v>
      </c>
      <c r="Z12" s="166">
        <v>3</v>
      </c>
      <c r="AA12" s="166">
        <v>2</v>
      </c>
      <c r="AB12" s="166">
        <v>2</v>
      </c>
      <c r="AC12" s="166">
        <v>2</v>
      </c>
      <c r="AD12" s="166">
        <v>2</v>
      </c>
      <c r="AE12" s="166">
        <v>2</v>
      </c>
      <c r="AF12" s="166">
        <v>2</v>
      </c>
      <c r="AG12" s="166">
        <v>2</v>
      </c>
      <c r="AH12" s="166">
        <v>2</v>
      </c>
      <c r="AI12" s="166">
        <v>3</v>
      </c>
      <c r="AJ12" s="166">
        <v>3</v>
      </c>
      <c r="AK12" s="166">
        <v>3</v>
      </c>
      <c r="AL12" s="166">
        <v>3</v>
      </c>
      <c r="AM12" s="166">
        <v>3</v>
      </c>
      <c r="AN12" s="166">
        <v>3</v>
      </c>
      <c r="AO12" s="166">
        <v>3</v>
      </c>
      <c r="AP12" s="166">
        <v>3</v>
      </c>
      <c r="AQ12" s="166">
        <v>2</v>
      </c>
      <c r="AR12" s="166">
        <v>2</v>
      </c>
      <c r="AS12" s="166">
        <v>2</v>
      </c>
      <c r="AT12" s="241">
        <v>2</v>
      </c>
      <c r="AU12" s="241">
        <v>2</v>
      </c>
      <c r="AV12" s="241">
        <v>2</v>
      </c>
      <c r="AW12" s="241">
        <v>3</v>
      </c>
      <c r="AX12" s="241">
        <v>3</v>
      </c>
      <c r="AY12" s="241">
        <v>2</v>
      </c>
      <c r="AZ12" s="241">
        <v>2</v>
      </c>
      <c r="BA12" s="241">
        <v>2</v>
      </c>
      <c r="BB12" s="241">
        <v>2</v>
      </c>
      <c r="BC12" s="241">
        <v>2</v>
      </c>
      <c r="BD12" s="241">
        <v>2</v>
      </c>
      <c r="BE12" s="241">
        <v>2</v>
      </c>
      <c r="BF12" s="241">
        <v>2</v>
      </c>
      <c r="BG12" s="241">
        <v>2</v>
      </c>
      <c r="BH12" s="241">
        <v>2</v>
      </c>
      <c r="BI12" s="241">
        <v>1</v>
      </c>
      <c r="BJ12" s="241">
        <v>3</v>
      </c>
      <c r="BK12" s="241">
        <v>3</v>
      </c>
      <c r="BL12" s="241">
        <v>4</v>
      </c>
      <c r="BM12" s="241">
        <v>4</v>
      </c>
      <c r="BN12" s="241">
        <v>4</v>
      </c>
      <c r="BO12" s="241">
        <v>4</v>
      </c>
      <c r="BP12" s="241">
        <v>4</v>
      </c>
      <c r="BQ12" s="241">
        <v>4</v>
      </c>
      <c r="BR12" s="241">
        <v>4</v>
      </c>
      <c r="BS12" s="241">
        <v>5</v>
      </c>
      <c r="BT12" s="241">
        <v>5</v>
      </c>
      <c r="BU12" s="241">
        <v>2</v>
      </c>
      <c r="BV12" s="241">
        <v>5</v>
      </c>
      <c r="BW12" s="241">
        <v>2</v>
      </c>
      <c r="BX12" s="241">
        <v>3</v>
      </c>
      <c r="BY12" s="241">
        <v>4</v>
      </c>
      <c r="BZ12" s="241">
        <v>4</v>
      </c>
      <c r="CA12" s="241">
        <v>4</v>
      </c>
      <c r="CB12" s="241">
        <v>5</v>
      </c>
      <c r="CC12" s="241">
        <v>5</v>
      </c>
      <c r="CD12" s="241">
        <v>5</v>
      </c>
      <c r="CE12" s="241">
        <v>4</v>
      </c>
      <c r="CF12" s="241">
        <v>4</v>
      </c>
      <c r="CG12" s="241">
        <v>4</v>
      </c>
      <c r="CH12" s="241">
        <v>4</v>
      </c>
      <c r="CI12" s="241">
        <v>3</v>
      </c>
      <c r="CJ12" s="241">
        <v>3</v>
      </c>
      <c r="CK12" s="241">
        <v>3</v>
      </c>
      <c r="CL12" s="241">
        <v>3</v>
      </c>
      <c r="CM12" s="241">
        <v>3</v>
      </c>
      <c r="CN12" s="241">
        <v>3</v>
      </c>
      <c r="CO12" s="241">
        <v>3</v>
      </c>
      <c r="CP12" s="241">
        <v>3</v>
      </c>
      <c r="CQ12" s="241">
        <v>6</v>
      </c>
      <c r="CR12" s="241">
        <v>7</v>
      </c>
      <c r="CS12" s="241">
        <v>8</v>
      </c>
      <c r="CT12" s="241">
        <v>8</v>
      </c>
      <c r="CU12" s="241">
        <v>8</v>
      </c>
      <c r="CV12" s="241">
        <v>8</v>
      </c>
      <c r="CW12" s="241">
        <v>7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31</v>
      </c>
      <c r="E13" s="70">
        <f>SUMPRODUCT(E9:E12,$D9:$D12)</f>
        <v>27806.68</v>
      </c>
      <c r="F13" s="70">
        <f>SUMPRODUCT(F9:F12,$D9:$D12)</f>
        <v>21279.269999999997</v>
      </c>
      <c r="G13" s="70">
        <f>SUMPRODUCT(G9:G12,$D9:$D12)</f>
        <v>6527.41</v>
      </c>
      <c r="H13" s="34"/>
      <c r="I13" s="34"/>
      <c r="J13" s="32"/>
      <c r="K13" s="67">
        <f t="shared" ref="K13:P13" si="14">SUM(K9:K12)</f>
        <v>5</v>
      </c>
      <c r="L13" s="67">
        <f t="shared" si="14"/>
        <v>5</v>
      </c>
      <c r="M13" s="67">
        <f t="shared" si="14"/>
        <v>5</v>
      </c>
      <c r="N13" s="67">
        <f t="shared" si="14"/>
        <v>5</v>
      </c>
      <c r="O13" s="67">
        <f t="shared" si="14"/>
        <v>5</v>
      </c>
      <c r="P13" s="67">
        <f t="shared" si="14"/>
        <v>5</v>
      </c>
      <c r="Q13" s="67">
        <f t="shared" ref="Q13:V13" si="15">SUM(Q9:Q12)</f>
        <v>5</v>
      </c>
      <c r="R13" s="67">
        <f t="shared" si="15"/>
        <v>5</v>
      </c>
      <c r="S13" s="67">
        <f t="shared" si="15"/>
        <v>6</v>
      </c>
      <c r="T13" s="67">
        <f t="shared" si="15"/>
        <v>6</v>
      </c>
      <c r="U13" s="67">
        <f t="shared" si="15"/>
        <v>6</v>
      </c>
      <c r="V13" s="67">
        <f t="shared" si="15"/>
        <v>5</v>
      </c>
      <c r="W13" s="67">
        <f t="shared" ref="W13:AB13" si="16">SUM(W9:W12)</f>
        <v>5</v>
      </c>
      <c r="X13" s="67">
        <f t="shared" si="16"/>
        <v>5</v>
      </c>
      <c r="Y13" s="67">
        <f t="shared" si="16"/>
        <v>7</v>
      </c>
      <c r="Z13" s="67">
        <f t="shared" si="16"/>
        <v>6</v>
      </c>
      <c r="AA13" s="67">
        <f t="shared" si="16"/>
        <v>5</v>
      </c>
      <c r="AB13" s="67">
        <f t="shared" si="16"/>
        <v>3</v>
      </c>
      <c r="AC13" s="67">
        <f t="shared" ref="AC13:AH13" si="17">SUM(AC9:AC12)</f>
        <v>3</v>
      </c>
      <c r="AD13" s="67">
        <f t="shared" si="17"/>
        <v>3</v>
      </c>
      <c r="AE13" s="67">
        <f t="shared" si="17"/>
        <v>3</v>
      </c>
      <c r="AF13" s="67">
        <f t="shared" si="17"/>
        <v>3</v>
      </c>
      <c r="AG13" s="67">
        <f t="shared" si="17"/>
        <v>3</v>
      </c>
      <c r="AH13" s="67">
        <f t="shared" si="17"/>
        <v>3</v>
      </c>
      <c r="AI13" s="67">
        <f t="shared" ref="AI13:AN13" si="18">SUM(AI9:AI12)</f>
        <v>5</v>
      </c>
      <c r="AJ13" s="67">
        <f t="shared" si="18"/>
        <v>5</v>
      </c>
      <c r="AK13" s="67">
        <f t="shared" si="18"/>
        <v>5</v>
      </c>
      <c r="AL13" s="67">
        <f t="shared" si="18"/>
        <v>5</v>
      </c>
      <c r="AM13" s="67">
        <f t="shared" si="18"/>
        <v>5</v>
      </c>
      <c r="AN13" s="67">
        <f t="shared" si="18"/>
        <v>4</v>
      </c>
      <c r="AO13" s="67">
        <f t="shared" ref="AO13:AT13" si="19">SUM(AO9:AO12)</f>
        <v>4</v>
      </c>
      <c r="AP13" s="67">
        <f t="shared" si="19"/>
        <v>4</v>
      </c>
      <c r="AQ13" s="67">
        <f t="shared" si="19"/>
        <v>3</v>
      </c>
      <c r="AR13" s="67">
        <f t="shared" si="19"/>
        <v>3</v>
      </c>
      <c r="AS13" s="67">
        <f t="shared" si="19"/>
        <v>3</v>
      </c>
      <c r="AT13" s="67">
        <f t="shared" si="19"/>
        <v>2</v>
      </c>
      <c r="AU13" s="67">
        <f t="shared" ref="AU13:AZ13" si="20">SUM(AU9:AU12)</f>
        <v>6</v>
      </c>
      <c r="AV13" s="67">
        <f t="shared" si="20"/>
        <v>5</v>
      </c>
      <c r="AW13" s="67">
        <f t="shared" si="20"/>
        <v>6</v>
      </c>
      <c r="AX13" s="67">
        <f t="shared" si="20"/>
        <v>7</v>
      </c>
      <c r="AY13" s="67">
        <f t="shared" si="20"/>
        <v>6</v>
      </c>
      <c r="AZ13" s="67">
        <f t="shared" si="20"/>
        <v>7</v>
      </c>
      <c r="BA13" s="67">
        <f t="shared" ref="BA13:BF13" si="21">SUM(BA9:BA12)</f>
        <v>6</v>
      </c>
      <c r="BB13" s="67">
        <f t="shared" si="21"/>
        <v>6</v>
      </c>
      <c r="BC13" s="67">
        <f t="shared" si="21"/>
        <v>6</v>
      </c>
      <c r="BD13" s="67">
        <f t="shared" si="21"/>
        <v>6</v>
      </c>
      <c r="BE13" s="67">
        <f t="shared" si="21"/>
        <v>7</v>
      </c>
      <c r="BF13" s="67">
        <f t="shared" si="21"/>
        <v>7</v>
      </c>
      <c r="BG13" s="67">
        <f t="shared" ref="BG13:BL13" si="22">SUM(BG9:BG12)</f>
        <v>9</v>
      </c>
      <c r="BH13" s="67">
        <f t="shared" si="22"/>
        <v>11</v>
      </c>
      <c r="BI13" s="67">
        <f t="shared" si="22"/>
        <v>9</v>
      </c>
      <c r="BJ13" s="67">
        <f t="shared" si="22"/>
        <v>10</v>
      </c>
      <c r="BK13" s="67">
        <f t="shared" si="22"/>
        <v>8</v>
      </c>
      <c r="BL13" s="67">
        <f t="shared" si="22"/>
        <v>10</v>
      </c>
      <c r="BM13" s="67">
        <f>SUM(BM9:BM12)</f>
        <v>9</v>
      </c>
      <c r="BN13" s="67">
        <f>SUM(BN9:BN12)</f>
        <v>13</v>
      </c>
      <c r="BO13" s="67">
        <f>SUM(BO9:BO12)</f>
        <v>15</v>
      </c>
      <c r="BP13" s="67">
        <f>SUM(BP9:BP12)</f>
        <v>15</v>
      </c>
      <c r="BQ13" s="67">
        <f>SUM(BQ9:BQ12)</f>
        <v>14</v>
      </c>
      <c r="BR13" s="67">
        <v>15</v>
      </c>
      <c r="BS13" s="67">
        <f t="shared" ref="BS13:BX13" si="23">SUM(BS9:BS12)</f>
        <v>21</v>
      </c>
      <c r="BT13" s="67">
        <f t="shared" si="23"/>
        <v>21</v>
      </c>
      <c r="BU13" s="94">
        <f t="shared" si="23"/>
        <v>16</v>
      </c>
      <c r="BV13" s="67">
        <f t="shared" si="23"/>
        <v>20</v>
      </c>
      <c r="BW13" s="67">
        <f t="shared" si="23"/>
        <v>19</v>
      </c>
      <c r="BX13" s="67">
        <f t="shared" si="23"/>
        <v>20</v>
      </c>
      <c r="BY13" s="67">
        <f t="shared" ref="BY13:CD13" si="24">SUM(BY9:BY12)</f>
        <v>21</v>
      </c>
      <c r="BZ13" s="67">
        <f t="shared" si="24"/>
        <v>20</v>
      </c>
      <c r="CA13" s="67">
        <f t="shared" si="24"/>
        <v>22</v>
      </c>
      <c r="CB13" s="67">
        <f t="shared" si="24"/>
        <v>21</v>
      </c>
      <c r="CC13" s="67">
        <f t="shared" si="24"/>
        <v>21</v>
      </c>
      <c r="CD13" s="67">
        <f t="shared" si="24"/>
        <v>21</v>
      </c>
      <c r="CE13" s="67">
        <f t="shared" ref="CE13:CJ13" si="25">SUM(CE9:CE12)</f>
        <v>24</v>
      </c>
      <c r="CF13" s="67">
        <f t="shared" si="25"/>
        <v>22</v>
      </c>
      <c r="CG13" s="67">
        <f t="shared" si="25"/>
        <v>20</v>
      </c>
      <c r="CH13" s="67">
        <f t="shared" si="25"/>
        <v>19</v>
      </c>
      <c r="CI13" s="67">
        <f t="shared" si="25"/>
        <v>20</v>
      </c>
      <c r="CJ13" s="67">
        <f t="shared" si="25"/>
        <v>20</v>
      </c>
      <c r="CK13" s="67">
        <f t="shared" ref="CK13:CP13" si="26">SUM(CK9:CK12)</f>
        <v>19</v>
      </c>
      <c r="CL13" s="67">
        <f t="shared" si="26"/>
        <v>21</v>
      </c>
      <c r="CM13" s="67">
        <f t="shared" si="26"/>
        <v>21</v>
      </c>
      <c r="CN13" s="67">
        <f t="shared" si="26"/>
        <v>22</v>
      </c>
      <c r="CO13" s="67">
        <f t="shared" si="26"/>
        <v>23</v>
      </c>
      <c r="CP13" s="67">
        <f t="shared" si="26"/>
        <v>25</v>
      </c>
      <c r="CQ13" s="67">
        <f>SUM(CQ9:CQ12)</f>
        <v>32</v>
      </c>
      <c r="CR13" s="67">
        <v>33</v>
      </c>
      <c r="CS13" s="67">
        <f>SUM(CS9:CS12)</f>
        <v>32</v>
      </c>
      <c r="CT13" s="67">
        <f>SUM(CT9:CT12)</f>
        <v>32</v>
      </c>
      <c r="CU13" s="67">
        <f>SUM(CU9:CU12)</f>
        <v>33</v>
      </c>
      <c r="CV13" s="67">
        <f>SUM(CV9:CV12)</f>
        <v>33</v>
      </c>
      <c r="CW13" s="67">
        <f>SUM(CW9:CW12)</f>
        <v>31</v>
      </c>
    </row>
    <row r="14" spans="1:101" s="18" customFormat="1" ht="13.15" customHeight="1" x14ac:dyDescent="0.25">
      <c r="A14" s="71" t="s">
        <v>8</v>
      </c>
      <c r="B14" s="72"/>
      <c r="C14" s="29" t="s">
        <v>10</v>
      </c>
      <c r="D14" s="30">
        <f>+D7+D13</f>
        <v>474</v>
      </c>
      <c r="E14" s="105">
        <f>+E7+E13</f>
        <v>535222.15000000014</v>
      </c>
      <c r="F14" s="105">
        <f>+F7+F13</f>
        <v>480506.35000000009</v>
      </c>
      <c r="G14" s="105">
        <f>+G7+G13</f>
        <v>54715.8</v>
      </c>
      <c r="H14" s="270"/>
      <c r="I14" s="270"/>
      <c r="J14" s="104"/>
      <c r="K14" s="30">
        <f t="shared" ref="K14:P14" si="27">+K7+K13</f>
        <v>616</v>
      </c>
      <c r="L14" s="30">
        <f t="shared" si="27"/>
        <v>609</v>
      </c>
      <c r="M14" s="30">
        <f t="shared" si="27"/>
        <v>607</v>
      </c>
      <c r="N14" s="30">
        <f t="shared" si="27"/>
        <v>611</v>
      </c>
      <c r="O14" s="30">
        <f t="shared" si="27"/>
        <v>614</v>
      </c>
      <c r="P14" s="30">
        <f t="shared" si="27"/>
        <v>612</v>
      </c>
      <c r="Q14" s="30">
        <f t="shared" ref="Q14:V14" si="28">+Q7+Q13</f>
        <v>614</v>
      </c>
      <c r="R14" s="30">
        <f t="shared" si="28"/>
        <v>619</v>
      </c>
      <c r="S14" s="30">
        <f t="shared" si="28"/>
        <v>623</v>
      </c>
      <c r="T14" s="30">
        <f t="shared" si="28"/>
        <v>623</v>
      </c>
      <c r="U14" s="30">
        <f t="shared" si="28"/>
        <v>616</v>
      </c>
      <c r="V14" s="30">
        <f t="shared" si="28"/>
        <v>618</v>
      </c>
      <c r="W14" s="30">
        <f t="shared" ref="W14:AB14" si="29">+W7+W13</f>
        <v>615</v>
      </c>
      <c r="X14" s="30">
        <f t="shared" si="29"/>
        <v>606</v>
      </c>
      <c r="Y14" s="30">
        <f t="shared" si="29"/>
        <v>604</v>
      </c>
      <c r="Z14" s="30">
        <f t="shared" si="29"/>
        <v>583</v>
      </c>
      <c r="AA14" s="30">
        <f t="shared" si="29"/>
        <v>585</v>
      </c>
      <c r="AB14" s="30">
        <f t="shared" si="29"/>
        <v>588</v>
      </c>
      <c r="AC14" s="30">
        <f t="shared" ref="AC14:AH14" si="30">+AC7+AC13</f>
        <v>588</v>
      </c>
      <c r="AD14" s="30">
        <f t="shared" si="30"/>
        <v>592</v>
      </c>
      <c r="AE14" s="30">
        <f t="shared" si="30"/>
        <v>589</v>
      </c>
      <c r="AF14" s="30">
        <f t="shared" si="30"/>
        <v>595</v>
      </c>
      <c r="AG14" s="30">
        <f t="shared" si="30"/>
        <v>587</v>
      </c>
      <c r="AH14" s="30">
        <f t="shared" si="30"/>
        <v>585</v>
      </c>
      <c r="AI14" s="30">
        <f t="shared" ref="AI14:AN14" si="31">+AI7+AI13</f>
        <v>603</v>
      </c>
      <c r="AJ14" s="30">
        <f t="shared" si="31"/>
        <v>600</v>
      </c>
      <c r="AK14" s="30">
        <f t="shared" si="31"/>
        <v>586</v>
      </c>
      <c r="AL14" s="30">
        <f t="shared" si="31"/>
        <v>572</v>
      </c>
      <c r="AM14" s="30">
        <f t="shared" si="31"/>
        <v>564</v>
      </c>
      <c r="AN14" s="30">
        <f t="shared" si="31"/>
        <v>561</v>
      </c>
      <c r="AO14" s="30">
        <f t="shared" ref="AO14:AT14" si="32">+AO7+AO13</f>
        <v>550</v>
      </c>
      <c r="AP14" s="30">
        <f t="shared" si="32"/>
        <v>543</v>
      </c>
      <c r="AQ14" s="30">
        <f t="shared" si="32"/>
        <v>522</v>
      </c>
      <c r="AR14" s="30">
        <f t="shared" si="32"/>
        <v>517</v>
      </c>
      <c r="AS14" s="30">
        <f t="shared" si="32"/>
        <v>507</v>
      </c>
      <c r="AT14" s="30">
        <f t="shared" si="32"/>
        <v>498</v>
      </c>
      <c r="AU14" s="30">
        <f t="shared" ref="AU14:AZ14" si="33">+AU7+AU13</f>
        <v>499</v>
      </c>
      <c r="AV14" s="30">
        <f t="shared" si="33"/>
        <v>498</v>
      </c>
      <c r="AW14" s="30">
        <f t="shared" si="33"/>
        <v>486</v>
      </c>
      <c r="AX14" s="30">
        <f t="shared" si="33"/>
        <v>482</v>
      </c>
      <c r="AY14" s="30">
        <f t="shared" si="33"/>
        <v>482</v>
      </c>
      <c r="AZ14" s="30">
        <f t="shared" si="33"/>
        <v>471</v>
      </c>
      <c r="BA14" s="30">
        <f t="shared" ref="BA14:BF14" si="34">+BA7+BA13</f>
        <v>461</v>
      </c>
      <c r="BB14" s="30">
        <f t="shared" si="34"/>
        <v>462</v>
      </c>
      <c r="BC14" s="30">
        <f t="shared" si="34"/>
        <v>454</v>
      </c>
      <c r="BD14" s="30">
        <f t="shared" si="34"/>
        <v>443</v>
      </c>
      <c r="BE14" s="30">
        <f t="shared" si="34"/>
        <v>428</v>
      </c>
      <c r="BF14" s="30">
        <f t="shared" si="34"/>
        <v>428</v>
      </c>
      <c r="BG14" s="30">
        <f t="shared" ref="BG14:BL14" si="35">+BG7+BG13</f>
        <v>441</v>
      </c>
      <c r="BH14" s="30">
        <f t="shared" si="35"/>
        <v>442</v>
      </c>
      <c r="BI14" s="30">
        <f t="shared" si="35"/>
        <v>422</v>
      </c>
      <c r="BJ14" s="30">
        <f t="shared" si="35"/>
        <v>426</v>
      </c>
      <c r="BK14" s="30">
        <f t="shared" si="35"/>
        <v>412</v>
      </c>
      <c r="BL14" s="30">
        <f t="shared" si="35"/>
        <v>411</v>
      </c>
      <c r="BM14" s="30">
        <f t="shared" ref="BM14:BR14" si="36">+BM7+BM13</f>
        <v>417</v>
      </c>
      <c r="BN14" s="30">
        <f t="shared" si="36"/>
        <v>429</v>
      </c>
      <c r="BO14" s="30">
        <f t="shared" si="36"/>
        <v>430</v>
      </c>
      <c r="BP14" s="30">
        <f t="shared" si="36"/>
        <v>430</v>
      </c>
      <c r="BQ14" s="30">
        <f t="shared" si="36"/>
        <v>434</v>
      </c>
      <c r="BR14" s="30">
        <f t="shared" si="36"/>
        <v>436</v>
      </c>
      <c r="BS14" s="30">
        <f t="shared" ref="BS14:BX14" si="37">+BS7+BS13</f>
        <v>452</v>
      </c>
      <c r="BT14" s="30">
        <f t="shared" si="37"/>
        <v>440</v>
      </c>
      <c r="BU14" s="30">
        <f t="shared" si="37"/>
        <v>428</v>
      </c>
      <c r="BV14" s="30">
        <f t="shared" si="37"/>
        <v>428</v>
      </c>
      <c r="BW14" s="30">
        <f t="shared" si="37"/>
        <v>435</v>
      </c>
      <c r="BX14" s="30">
        <f t="shared" si="37"/>
        <v>444</v>
      </c>
      <c r="BY14" s="30">
        <f t="shared" ref="BY14:CD14" si="38">+BY7+BY13</f>
        <v>447</v>
      </c>
      <c r="BZ14" s="30">
        <f t="shared" si="38"/>
        <v>449</v>
      </c>
      <c r="CA14" s="30">
        <f t="shared" si="38"/>
        <v>448</v>
      </c>
      <c r="CB14" s="30">
        <f t="shared" si="38"/>
        <v>452</v>
      </c>
      <c r="CC14" s="30">
        <f t="shared" si="38"/>
        <v>453</v>
      </c>
      <c r="CD14" s="30">
        <f t="shared" si="38"/>
        <v>447</v>
      </c>
      <c r="CE14" s="30">
        <f t="shared" ref="CE14:CJ14" si="39">+CE7+CE13</f>
        <v>482</v>
      </c>
      <c r="CF14" s="30">
        <f t="shared" si="39"/>
        <v>464</v>
      </c>
      <c r="CG14" s="30">
        <f t="shared" si="39"/>
        <v>455</v>
      </c>
      <c r="CH14" s="30">
        <f t="shared" si="39"/>
        <v>459</v>
      </c>
      <c r="CI14" s="30">
        <f t="shared" si="39"/>
        <v>460</v>
      </c>
      <c r="CJ14" s="30">
        <f t="shared" si="39"/>
        <v>470</v>
      </c>
      <c r="CK14" s="30">
        <f t="shared" ref="CK14:CP14" si="40">+CK7+CK13</f>
        <v>469</v>
      </c>
      <c r="CL14" s="30">
        <f t="shared" si="40"/>
        <v>467</v>
      </c>
      <c r="CM14" s="30">
        <f t="shared" si="40"/>
        <v>455</v>
      </c>
      <c r="CN14" s="30">
        <f t="shared" si="40"/>
        <v>458</v>
      </c>
      <c r="CO14" s="30">
        <f t="shared" si="40"/>
        <v>449</v>
      </c>
      <c r="CP14" s="30">
        <f t="shared" si="40"/>
        <v>453</v>
      </c>
      <c r="CQ14" s="30">
        <f>+CQ7+CQ13</f>
        <v>483</v>
      </c>
      <c r="CR14" s="30">
        <v>481</v>
      </c>
      <c r="CS14" s="30">
        <f>+CS7+CS13</f>
        <v>479</v>
      </c>
      <c r="CT14" s="30">
        <f>+CT7+CT13</f>
        <v>480</v>
      </c>
      <c r="CU14" s="30">
        <f>+CU7+CU13</f>
        <v>484</v>
      </c>
      <c r="CV14" s="30">
        <f>+CV7+CV13</f>
        <v>483</v>
      </c>
      <c r="CW14" s="30">
        <f>+CW7+CW13</f>
        <v>474</v>
      </c>
    </row>
    <row r="15" spans="1:101" s="14" customFormat="1" ht="13.15" customHeight="1" x14ac:dyDescent="0.25">
      <c r="A15" s="71" t="s">
        <v>9</v>
      </c>
      <c r="B15" s="29"/>
      <c r="C15" s="89"/>
      <c r="D15" s="118"/>
      <c r="E15" s="102">
        <f>E14*12</f>
        <v>6422665.8000000017</v>
      </c>
      <c r="F15" s="102">
        <f>F14*12</f>
        <v>5766076.2000000011</v>
      </c>
      <c r="G15" s="102">
        <f>G14*12</f>
        <v>656589.60000000009</v>
      </c>
      <c r="H15" s="271"/>
      <c r="I15" s="271"/>
      <c r="J15" s="104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</row>
    <row r="16" spans="1:101" s="14" customFormat="1" ht="13.15" customHeight="1" x14ac:dyDescent="0.25">
      <c r="A16" s="28"/>
      <c r="B16" s="90"/>
      <c r="C16" s="91"/>
      <c r="D16" s="114"/>
      <c r="E16" s="92"/>
      <c r="F16" s="92"/>
      <c r="G16" s="92"/>
      <c r="H16" s="132"/>
      <c r="I16" s="132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</row>
    <row r="17" spans="1:101" s="82" customFormat="1" ht="13.15" customHeight="1" x14ac:dyDescent="0.25">
      <c r="A17" s="76" t="s">
        <v>30</v>
      </c>
      <c r="B17" s="77"/>
      <c r="C17" s="78"/>
      <c r="D17" s="113"/>
      <c r="E17" s="80"/>
      <c r="F17" s="80"/>
      <c r="G17" s="80"/>
      <c r="H17" s="268"/>
      <c r="I17" s="268"/>
      <c r="J17" s="84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</row>
    <row r="18" spans="1:101" s="14" customFormat="1" ht="13.15" customHeight="1" x14ac:dyDescent="0.2">
      <c r="A18" s="64" t="s">
        <v>23</v>
      </c>
      <c r="B18" s="65" t="str">
        <f>B3</f>
        <v>1/1/25 - 12/31/25</v>
      </c>
      <c r="C18" s="66" t="s">
        <v>11</v>
      </c>
      <c r="D18" s="240">
        <v>3</v>
      </c>
      <c r="E18" s="152">
        <v>702.69</v>
      </c>
      <c r="F18" s="152">
        <f t="shared" ref="F18:G21" si="41">F3</f>
        <v>648.5200000000001</v>
      </c>
      <c r="G18" s="152">
        <f t="shared" si="41"/>
        <v>54.17</v>
      </c>
      <c r="H18" s="27" t="str">
        <f>+"Total:"&amp;TEXT(E18/I18-1,"0.00%")&amp;"/ EE:"&amp;TEXT(G18/J18-1,"0.00%")</f>
        <v>Total:18.99%/ EE:0.00%</v>
      </c>
      <c r="I18" s="27">
        <f>+[2]Knapp!E18</f>
        <v>590.55999999999995</v>
      </c>
      <c r="J18" s="27">
        <f>+[2]Knapp!G18</f>
        <v>54.17</v>
      </c>
      <c r="K18" s="165">
        <v>10</v>
      </c>
      <c r="L18" s="165">
        <v>10</v>
      </c>
      <c r="M18" s="165">
        <v>10</v>
      </c>
      <c r="N18" s="165">
        <v>10</v>
      </c>
      <c r="O18" s="165">
        <v>9</v>
      </c>
      <c r="P18" s="165">
        <v>8</v>
      </c>
      <c r="Q18" s="165">
        <v>7</v>
      </c>
      <c r="R18" s="165">
        <v>6</v>
      </c>
      <c r="S18" s="165">
        <v>6</v>
      </c>
      <c r="T18" s="165">
        <v>6</v>
      </c>
      <c r="U18" s="165">
        <v>6</v>
      </c>
      <c r="V18" s="165">
        <v>5</v>
      </c>
      <c r="W18" s="165">
        <v>4</v>
      </c>
      <c r="X18" s="165">
        <v>4</v>
      </c>
      <c r="Y18" s="165">
        <v>4</v>
      </c>
      <c r="Z18" s="165">
        <v>4</v>
      </c>
      <c r="AA18" s="165">
        <v>4</v>
      </c>
      <c r="AB18" s="165">
        <v>4</v>
      </c>
      <c r="AC18" s="165">
        <v>4</v>
      </c>
      <c r="AD18" s="165">
        <v>4</v>
      </c>
      <c r="AE18" s="165">
        <v>4</v>
      </c>
      <c r="AF18" s="165">
        <v>4</v>
      </c>
      <c r="AG18" s="165">
        <v>4</v>
      </c>
      <c r="AH18" s="165">
        <v>4</v>
      </c>
      <c r="AI18" s="165">
        <v>4</v>
      </c>
      <c r="AJ18" s="165">
        <v>4</v>
      </c>
      <c r="AK18" s="165">
        <v>4</v>
      </c>
      <c r="AL18" s="165">
        <v>4</v>
      </c>
      <c r="AM18" s="165">
        <v>4</v>
      </c>
      <c r="AN18" s="165">
        <v>3</v>
      </c>
      <c r="AO18" s="165">
        <v>3</v>
      </c>
      <c r="AP18" s="165">
        <v>3</v>
      </c>
      <c r="AQ18" s="165">
        <v>3</v>
      </c>
      <c r="AR18" s="165">
        <v>3</v>
      </c>
      <c r="AS18" s="165">
        <v>3</v>
      </c>
      <c r="AT18" s="240">
        <v>3</v>
      </c>
      <c r="AU18" s="240">
        <v>3</v>
      </c>
      <c r="AV18" s="240">
        <v>3</v>
      </c>
      <c r="AW18" s="240">
        <v>1</v>
      </c>
      <c r="AX18" s="240">
        <v>1</v>
      </c>
      <c r="AY18" s="240">
        <v>1</v>
      </c>
      <c r="AZ18" s="240">
        <v>1</v>
      </c>
      <c r="BA18" s="240">
        <v>1</v>
      </c>
      <c r="BB18" s="240">
        <v>1</v>
      </c>
      <c r="BC18" s="240">
        <v>1</v>
      </c>
      <c r="BD18" s="240">
        <v>1</v>
      </c>
      <c r="BE18" s="240">
        <v>1</v>
      </c>
      <c r="BF18" s="240">
        <v>1</v>
      </c>
      <c r="BG18" s="240">
        <v>1</v>
      </c>
      <c r="BH18" s="240">
        <v>1</v>
      </c>
      <c r="BI18" s="240">
        <v>0</v>
      </c>
      <c r="BJ18" s="240">
        <v>0</v>
      </c>
      <c r="BK18" s="240">
        <v>0</v>
      </c>
      <c r="BL18" s="240">
        <v>0</v>
      </c>
      <c r="BM18" s="240">
        <v>1</v>
      </c>
      <c r="BN18" s="240">
        <v>1</v>
      </c>
      <c r="BO18" s="240">
        <v>1</v>
      </c>
      <c r="BP18" s="240">
        <v>1</v>
      </c>
      <c r="BQ18" s="240">
        <v>1</v>
      </c>
      <c r="BR18" s="240">
        <v>1</v>
      </c>
      <c r="BS18" s="240">
        <v>5</v>
      </c>
      <c r="BT18" s="240">
        <v>4</v>
      </c>
      <c r="BU18" s="240">
        <v>6</v>
      </c>
      <c r="BV18" s="240">
        <v>2</v>
      </c>
      <c r="BW18" s="240">
        <v>5</v>
      </c>
      <c r="BX18" s="240">
        <v>5</v>
      </c>
      <c r="BY18" s="240">
        <v>5</v>
      </c>
      <c r="BZ18" s="240">
        <v>5</v>
      </c>
      <c r="CA18" s="240">
        <v>5</v>
      </c>
      <c r="CB18" s="240">
        <v>5</v>
      </c>
      <c r="CC18" s="240">
        <v>5</v>
      </c>
      <c r="CD18" s="240">
        <v>4</v>
      </c>
      <c r="CE18" s="240">
        <v>3</v>
      </c>
      <c r="CF18" s="240">
        <v>3</v>
      </c>
      <c r="CG18" s="240">
        <v>3</v>
      </c>
      <c r="CH18" s="240">
        <v>3</v>
      </c>
      <c r="CI18" s="240">
        <v>3</v>
      </c>
      <c r="CJ18" s="240">
        <v>3</v>
      </c>
      <c r="CK18" s="240">
        <v>3</v>
      </c>
      <c r="CL18" s="240">
        <v>3</v>
      </c>
      <c r="CM18" s="240">
        <v>3</v>
      </c>
      <c r="CN18" s="240">
        <v>3</v>
      </c>
      <c r="CO18" s="240">
        <v>3</v>
      </c>
      <c r="CP18" s="240">
        <v>3</v>
      </c>
      <c r="CQ18" s="240">
        <v>5</v>
      </c>
      <c r="CR18" s="240">
        <v>5</v>
      </c>
      <c r="CS18" s="240">
        <v>5</v>
      </c>
      <c r="CT18" s="240">
        <v>5</v>
      </c>
      <c r="CU18" s="240">
        <v>4</v>
      </c>
      <c r="CV18" s="240">
        <v>3</v>
      </c>
      <c r="CW18" s="240">
        <v>3</v>
      </c>
    </row>
    <row r="19" spans="1:101" s="14" customFormat="1" ht="13.15" customHeight="1" x14ac:dyDescent="0.2">
      <c r="A19" s="22"/>
      <c r="B19" s="15"/>
      <c r="C19" s="66" t="s">
        <v>18</v>
      </c>
      <c r="D19" s="240">
        <v>0</v>
      </c>
      <c r="E19" s="152">
        <v>1475.71</v>
      </c>
      <c r="F19" s="152">
        <f t="shared" si="41"/>
        <v>1338.3</v>
      </c>
      <c r="G19" s="152">
        <f t="shared" si="41"/>
        <v>137.41</v>
      </c>
      <c r="H19" s="27" t="str">
        <f>+"Total:"&amp;TEXT(E19/I19-1,"0.00%")&amp;"/ EE:"&amp;TEXT(G19/J19-1,"0.00%")</f>
        <v>Total:18.99%/ EE:0.00%</v>
      </c>
      <c r="I19" s="27">
        <f>+[2]Knapp!E19</f>
        <v>1240.22</v>
      </c>
      <c r="J19" s="27">
        <f>+[2]Knapp!G19</f>
        <v>137.41</v>
      </c>
      <c r="K19" s="165">
        <v>1</v>
      </c>
      <c r="L19" s="165">
        <v>1</v>
      </c>
      <c r="M19" s="165">
        <v>1</v>
      </c>
      <c r="N19" s="165">
        <v>1</v>
      </c>
      <c r="O19" s="165">
        <v>2</v>
      </c>
      <c r="P19" s="165">
        <v>2</v>
      </c>
      <c r="Q19" s="165">
        <v>1</v>
      </c>
      <c r="R19" s="165">
        <v>1</v>
      </c>
      <c r="S19" s="165">
        <v>1</v>
      </c>
      <c r="T19" s="165">
        <v>1</v>
      </c>
      <c r="U19" s="165">
        <v>1</v>
      </c>
      <c r="V19" s="165">
        <v>1</v>
      </c>
      <c r="W19" s="165">
        <v>1</v>
      </c>
      <c r="X19" s="165">
        <v>1</v>
      </c>
      <c r="Y19" s="165">
        <v>1</v>
      </c>
      <c r="Z19" s="165">
        <v>1</v>
      </c>
      <c r="AA19" s="165">
        <v>1</v>
      </c>
      <c r="AB19" s="165">
        <v>1</v>
      </c>
      <c r="AC19" s="165">
        <v>1</v>
      </c>
      <c r="AD19" s="165">
        <v>1</v>
      </c>
      <c r="AE19" s="165">
        <v>1</v>
      </c>
      <c r="AF19" s="165">
        <v>1</v>
      </c>
      <c r="AG19" s="165">
        <v>1</v>
      </c>
      <c r="AH19" s="165">
        <v>1</v>
      </c>
      <c r="AI19" s="165">
        <v>1</v>
      </c>
      <c r="AJ19" s="165">
        <v>1</v>
      </c>
      <c r="AK19" s="165">
        <v>0</v>
      </c>
      <c r="AL19" s="165">
        <v>0</v>
      </c>
      <c r="AM19" s="165">
        <v>0</v>
      </c>
      <c r="AN19" s="165">
        <v>0</v>
      </c>
      <c r="AO19" s="165">
        <v>0</v>
      </c>
      <c r="AP19" s="165">
        <v>0</v>
      </c>
      <c r="AQ19" s="165">
        <v>0</v>
      </c>
      <c r="AR19" s="165">
        <v>0</v>
      </c>
      <c r="AS19" s="165">
        <v>0</v>
      </c>
      <c r="AT19" s="240">
        <v>0</v>
      </c>
      <c r="AU19" s="240">
        <v>0</v>
      </c>
      <c r="AV19" s="240">
        <v>0</v>
      </c>
      <c r="AW19" s="240">
        <v>0</v>
      </c>
      <c r="AX19" s="240">
        <v>0</v>
      </c>
      <c r="AY19" s="240">
        <v>0</v>
      </c>
      <c r="AZ19" s="240">
        <v>0</v>
      </c>
      <c r="BA19" s="240">
        <v>0</v>
      </c>
      <c r="BB19" s="240">
        <v>0</v>
      </c>
      <c r="BC19" s="240">
        <v>0</v>
      </c>
      <c r="BD19" s="240">
        <v>0</v>
      </c>
      <c r="BE19" s="240">
        <v>0</v>
      </c>
      <c r="BF19" s="240">
        <v>0</v>
      </c>
      <c r="BG19" s="240">
        <v>0</v>
      </c>
      <c r="BH19" s="240">
        <v>0</v>
      </c>
      <c r="BI19" s="240">
        <v>0</v>
      </c>
      <c r="BJ19" s="240">
        <v>0</v>
      </c>
      <c r="BK19" s="240">
        <v>0</v>
      </c>
      <c r="BL19" s="240">
        <v>0</v>
      </c>
      <c r="BM19" s="240">
        <v>0</v>
      </c>
      <c r="BN19" s="240">
        <v>0</v>
      </c>
      <c r="BO19" s="240">
        <v>0</v>
      </c>
      <c r="BP19" s="240">
        <v>0</v>
      </c>
      <c r="BQ19" s="240">
        <v>0</v>
      </c>
      <c r="BR19" s="240">
        <v>0</v>
      </c>
      <c r="BS19" s="240">
        <v>0</v>
      </c>
      <c r="BT19" s="240">
        <v>0</v>
      </c>
      <c r="BU19" s="240">
        <v>0</v>
      </c>
      <c r="BV19" s="240">
        <v>0</v>
      </c>
      <c r="BW19" s="240">
        <v>0</v>
      </c>
      <c r="BX19" s="240">
        <v>0</v>
      </c>
      <c r="BY19" s="240">
        <v>0</v>
      </c>
      <c r="BZ19" s="240">
        <v>0</v>
      </c>
      <c r="CA19" s="240">
        <v>0</v>
      </c>
      <c r="CB19" s="240">
        <v>0</v>
      </c>
      <c r="CC19" s="240">
        <v>0</v>
      </c>
      <c r="CD19" s="240">
        <v>0</v>
      </c>
      <c r="CE19" s="240">
        <v>1</v>
      </c>
      <c r="CF19" s="240">
        <v>1</v>
      </c>
      <c r="CG19" s="240">
        <v>1</v>
      </c>
      <c r="CH19" s="240">
        <v>1</v>
      </c>
      <c r="CI19" s="240">
        <v>1</v>
      </c>
      <c r="CJ19" s="240">
        <v>1</v>
      </c>
      <c r="CK19" s="240">
        <v>1</v>
      </c>
      <c r="CL19" s="240">
        <v>1</v>
      </c>
      <c r="CM19" s="240">
        <v>1</v>
      </c>
      <c r="CN19" s="240">
        <v>1</v>
      </c>
      <c r="CO19" s="240">
        <v>1</v>
      </c>
      <c r="CP19" s="240">
        <v>1</v>
      </c>
      <c r="CQ19" s="240">
        <v>1</v>
      </c>
      <c r="CR19" s="240">
        <v>1</v>
      </c>
      <c r="CS19" s="240">
        <v>1</v>
      </c>
      <c r="CT19" s="240">
        <v>0</v>
      </c>
      <c r="CU19" s="240">
        <v>0</v>
      </c>
      <c r="CV19" s="240">
        <v>0</v>
      </c>
      <c r="CW19" s="240">
        <v>0</v>
      </c>
    </row>
    <row r="20" spans="1:101" s="14" customFormat="1" ht="13.15" customHeight="1" x14ac:dyDescent="0.2">
      <c r="A20" s="22"/>
      <c r="B20" s="15"/>
      <c r="C20" s="66" t="s">
        <v>19</v>
      </c>
      <c r="D20" s="240">
        <v>2</v>
      </c>
      <c r="E20" s="152">
        <v>1328.15</v>
      </c>
      <c r="F20" s="152">
        <f t="shared" si="41"/>
        <v>1215.72</v>
      </c>
      <c r="G20" s="152">
        <f t="shared" si="41"/>
        <v>112.43</v>
      </c>
      <c r="H20" s="27" t="str">
        <f>+"Total:"&amp;TEXT(E20/I20-1,"0.00%")&amp;"/ EE:"&amp;TEXT(G20/J20-1,"0.00%")</f>
        <v>Total:18.99%/ EE:0.00%</v>
      </c>
      <c r="I20" s="27">
        <f>+[2]Knapp!E20</f>
        <v>1116.2</v>
      </c>
      <c r="J20" s="27">
        <f>+[2]Knapp!G20</f>
        <v>112.43</v>
      </c>
      <c r="K20" s="165">
        <v>11</v>
      </c>
      <c r="L20" s="165">
        <v>11</v>
      </c>
      <c r="M20" s="165">
        <v>10</v>
      </c>
      <c r="N20" s="165">
        <v>10</v>
      </c>
      <c r="O20" s="165">
        <v>11</v>
      </c>
      <c r="P20" s="165">
        <v>12</v>
      </c>
      <c r="Q20" s="165">
        <v>9</v>
      </c>
      <c r="R20" s="165">
        <v>8</v>
      </c>
      <c r="S20" s="165">
        <v>8</v>
      </c>
      <c r="T20" s="165">
        <v>7</v>
      </c>
      <c r="U20" s="165">
        <v>6</v>
      </c>
      <c r="V20" s="165">
        <v>7</v>
      </c>
      <c r="W20" s="165">
        <v>7</v>
      </c>
      <c r="X20" s="165">
        <v>7</v>
      </c>
      <c r="Y20" s="165">
        <v>7</v>
      </c>
      <c r="Z20" s="165">
        <v>7</v>
      </c>
      <c r="AA20" s="165">
        <v>7</v>
      </c>
      <c r="AB20" s="165">
        <v>6</v>
      </c>
      <c r="AC20" s="165">
        <v>6</v>
      </c>
      <c r="AD20" s="165">
        <v>6</v>
      </c>
      <c r="AE20" s="165">
        <v>6</v>
      </c>
      <c r="AF20" s="165">
        <v>6</v>
      </c>
      <c r="AG20" s="165">
        <v>6</v>
      </c>
      <c r="AH20" s="165">
        <v>6</v>
      </c>
      <c r="AI20" s="165">
        <v>6</v>
      </c>
      <c r="AJ20" s="165">
        <v>6</v>
      </c>
      <c r="AK20" s="165">
        <v>5</v>
      </c>
      <c r="AL20" s="165">
        <v>3</v>
      </c>
      <c r="AM20" s="165">
        <v>3</v>
      </c>
      <c r="AN20" s="165">
        <v>2</v>
      </c>
      <c r="AO20" s="165">
        <v>2</v>
      </c>
      <c r="AP20" s="165">
        <v>2</v>
      </c>
      <c r="AQ20" s="165">
        <v>2</v>
      </c>
      <c r="AR20" s="165">
        <v>2</v>
      </c>
      <c r="AS20" s="165">
        <v>2</v>
      </c>
      <c r="AT20" s="240">
        <v>2</v>
      </c>
      <c r="AU20" s="240">
        <v>2</v>
      </c>
      <c r="AV20" s="240">
        <v>2</v>
      </c>
      <c r="AW20" s="240">
        <v>1</v>
      </c>
      <c r="AX20" s="240">
        <v>1</v>
      </c>
      <c r="AY20" s="240">
        <v>1</v>
      </c>
      <c r="AZ20" s="240">
        <v>1</v>
      </c>
      <c r="BA20" s="240">
        <v>1</v>
      </c>
      <c r="BB20" s="240">
        <v>0</v>
      </c>
      <c r="BC20" s="240">
        <v>0</v>
      </c>
      <c r="BD20" s="240">
        <v>0</v>
      </c>
      <c r="BE20" s="240">
        <v>0</v>
      </c>
      <c r="BF20" s="240">
        <v>0</v>
      </c>
      <c r="BG20" s="240">
        <v>0</v>
      </c>
      <c r="BH20" s="240">
        <v>0</v>
      </c>
      <c r="BI20" s="240">
        <v>0</v>
      </c>
      <c r="BJ20" s="240">
        <v>0</v>
      </c>
      <c r="BK20" s="240">
        <v>0</v>
      </c>
      <c r="BL20" s="240">
        <v>1</v>
      </c>
      <c r="BM20" s="240">
        <v>2</v>
      </c>
      <c r="BN20" s="240">
        <v>2</v>
      </c>
      <c r="BO20" s="240">
        <v>2</v>
      </c>
      <c r="BP20" s="240">
        <v>2</v>
      </c>
      <c r="BQ20" s="240">
        <v>2</v>
      </c>
      <c r="BR20" s="240">
        <v>2</v>
      </c>
      <c r="BS20" s="240">
        <v>0</v>
      </c>
      <c r="BT20" s="240">
        <v>1</v>
      </c>
      <c r="BU20" s="240">
        <v>0</v>
      </c>
      <c r="BV20" s="240">
        <v>1</v>
      </c>
      <c r="BW20" s="240">
        <v>0</v>
      </c>
      <c r="BX20" s="240">
        <v>0</v>
      </c>
      <c r="BY20" s="240">
        <v>0</v>
      </c>
      <c r="BZ20" s="240">
        <v>0</v>
      </c>
      <c r="CA20" s="240">
        <v>0</v>
      </c>
      <c r="CB20" s="240">
        <v>0</v>
      </c>
      <c r="CC20" s="240">
        <v>0</v>
      </c>
      <c r="CD20" s="240">
        <v>0</v>
      </c>
      <c r="CE20" s="240">
        <v>1</v>
      </c>
      <c r="CF20" s="240">
        <v>1</v>
      </c>
      <c r="CG20" s="240">
        <v>1</v>
      </c>
      <c r="CH20" s="240">
        <v>1</v>
      </c>
      <c r="CI20" s="240">
        <v>1</v>
      </c>
      <c r="CJ20" s="240">
        <v>1</v>
      </c>
      <c r="CK20" s="240">
        <v>1</v>
      </c>
      <c r="CL20" s="240">
        <v>1</v>
      </c>
      <c r="CM20" s="240">
        <v>1</v>
      </c>
      <c r="CN20" s="240">
        <v>1</v>
      </c>
      <c r="CO20" s="240">
        <v>1</v>
      </c>
      <c r="CP20" s="240">
        <v>1</v>
      </c>
      <c r="CQ20" s="240">
        <v>2</v>
      </c>
      <c r="CR20" s="240">
        <v>2</v>
      </c>
      <c r="CS20" s="240">
        <v>2</v>
      </c>
      <c r="CT20" s="240">
        <v>2</v>
      </c>
      <c r="CU20" s="240">
        <v>3</v>
      </c>
      <c r="CV20" s="240">
        <v>2</v>
      </c>
      <c r="CW20" s="240">
        <v>2</v>
      </c>
    </row>
    <row r="21" spans="1:101" s="14" customFormat="1" ht="13.15" customHeight="1" x14ac:dyDescent="0.2">
      <c r="A21" s="22"/>
      <c r="B21" s="15"/>
      <c r="C21" s="66" t="s">
        <v>12</v>
      </c>
      <c r="D21" s="241">
        <v>2</v>
      </c>
      <c r="E21" s="153">
        <v>2213.59</v>
      </c>
      <c r="F21" s="153">
        <f t="shared" si="41"/>
        <v>1932.5200000000002</v>
      </c>
      <c r="G21" s="153">
        <f t="shared" si="41"/>
        <v>281.07</v>
      </c>
      <c r="H21" s="27" t="str">
        <f>+"Total:"&amp;TEXT(E21/I21-1,"0.00%")&amp;"/ EE:"&amp;TEXT(G21/J21-1,"0.00%")</f>
        <v>Total:18.99%/ EE:0.00%</v>
      </c>
      <c r="I21" s="27">
        <f>+[2]Knapp!E21</f>
        <v>1860.34</v>
      </c>
      <c r="J21" s="27">
        <f>+[2]Knapp!G21</f>
        <v>281.07</v>
      </c>
      <c r="K21" s="166">
        <v>6</v>
      </c>
      <c r="L21" s="166">
        <v>6</v>
      </c>
      <c r="M21" s="166">
        <v>6</v>
      </c>
      <c r="N21" s="166">
        <v>6</v>
      </c>
      <c r="O21" s="166">
        <v>6</v>
      </c>
      <c r="P21" s="166">
        <v>5</v>
      </c>
      <c r="Q21" s="166">
        <v>5</v>
      </c>
      <c r="R21" s="166">
        <v>5</v>
      </c>
      <c r="S21" s="166">
        <v>5</v>
      </c>
      <c r="T21" s="166">
        <v>5</v>
      </c>
      <c r="U21" s="166">
        <v>4</v>
      </c>
      <c r="V21" s="166">
        <v>4</v>
      </c>
      <c r="W21" s="166">
        <v>5</v>
      </c>
      <c r="X21" s="166">
        <v>5</v>
      </c>
      <c r="Y21" s="166">
        <v>5</v>
      </c>
      <c r="Z21" s="166">
        <v>5</v>
      </c>
      <c r="AA21" s="166">
        <v>5</v>
      </c>
      <c r="AB21" s="166">
        <v>5</v>
      </c>
      <c r="AC21" s="166">
        <v>5</v>
      </c>
      <c r="AD21" s="166">
        <v>5</v>
      </c>
      <c r="AE21" s="166">
        <v>5</v>
      </c>
      <c r="AF21" s="166">
        <v>5</v>
      </c>
      <c r="AG21" s="166">
        <v>5</v>
      </c>
      <c r="AH21" s="166">
        <v>5</v>
      </c>
      <c r="AI21" s="166">
        <v>5</v>
      </c>
      <c r="AJ21" s="166">
        <v>5</v>
      </c>
      <c r="AK21" s="166">
        <v>5</v>
      </c>
      <c r="AL21" s="166">
        <v>4</v>
      </c>
      <c r="AM21" s="166">
        <v>4</v>
      </c>
      <c r="AN21" s="166">
        <v>4</v>
      </c>
      <c r="AO21" s="166">
        <v>4</v>
      </c>
      <c r="AP21" s="166">
        <v>4</v>
      </c>
      <c r="AQ21" s="166">
        <v>4</v>
      </c>
      <c r="AR21" s="166">
        <v>4</v>
      </c>
      <c r="AS21" s="166">
        <v>4</v>
      </c>
      <c r="AT21" s="241">
        <v>4</v>
      </c>
      <c r="AU21" s="241">
        <v>4</v>
      </c>
      <c r="AV21" s="241">
        <v>4</v>
      </c>
      <c r="AW21" s="241">
        <v>4</v>
      </c>
      <c r="AX21" s="241">
        <v>4</v>
      </c>
      <c r="AY21" s="241">
        <v>4</v>
      </c>
      <c r="AZ21" s="241">
        <v>4</v>
      </c>
      <c r="BA21" s="241">
        <v>4</v>
      </c>
      <c r="BB21" s="241">
        <v>4</v>
      </c>
      <c r="BC21" s="241">
        <v>4</v>
      </c>
      <c r="BD21" s="241">
        <v>4</v>
      </c>
      <c r="BE21" s="241">
        <v>4</v>
      </c>
      <c r="BF21" s="241">
        <v>4</v>
      </c>
      <c r="BG21" s="241">
        <v>4</v>
      </c>
      <c r="BH21" s="241">
        <v>3</v>
      </c>
      <c r="BI21" s="241">
        <v>1</v>
      </c>
      <c r="BJ21" s="241">
        <v>1</v>
      </c>
      <c r="BK21" s="241">
        <v>1</v>
      </c>
      <c r="BL21" s="241">
        <v>1</v>
      </c>
      <c r="BM21" s="241">
        <v>1</v>
      </c>
      <c r="BN21" s="241">
        <v>1</v>
      </c>
      <c r="BO21" s="241">
        <v>1</v>
      </c>
      <c r="BP21" s="241">
        <v>1</v>
      </c>
      <c r="BQ21" s="241">
        <v>2</v>
      </c>
      <c r="BR21" s="241">
        <v>2</v>
      </c>
      <c r="BS21" s="241">
        <v>2</v>
      </c>
      <c r="BT21" s="241">
        <v>2</v>
      </c>
      <c r="BU21" s="241">
        <v>2</v>
      </c>
      <c r="BV21" s="241">
        <v>2</v>
      </c>
      <c r="BW21" s="241">
        <v>2</v>
      </c>
      <c r="BX21" s="241">
        <v>2</v>
      </c>
      <c r="BY21" s="241">
        <v>2</v>
      </c>
      <c r="BZ21" s="241">
        <v>2</v>
      </c>
      <c r="CA21" s="241">
        <v>2</v>
      </c>
      <c r="CB21" s="241">
        <v>2</v>
      </c>
      <c r="CC21" s="241">
        <v>2</v>
      </c>
      <c r="CD21" s="241">
        <v>2</v>
      </c>
      <c r="CE21" s="241">
        <v>2</v>
      </c>
      <c r="CF21" s="241">
        <v>2</v>
      </c>
      <c r="CG21" s="241">
        <v>2</v>
      </c>
      <c r="CH21" s="241">
        <v>2</v>
      </c>
      <c r="CI21" s="241">
        <v>2</v>
      </c>
      <c r="CJ21" s="241">
        <v>2</v>
      </c>
      <c r="CK21" s="241">
        <v>2</v>
      </c>
      <c r="CL21" s="241">
        <v>2</v>
      </c>
      <c r="CM21" s="241">
        <v>2</v>
      </c>
      <c r="CN21" s="241">
        <v>2</v>
      </c>
      <c r="CO21" s="241">
        <v>2</v>
      </c>
      <c r="CP21" s="241">
        <v>2</v>
      </c>
      <c r="CQ21" s="241">
        <v>2</v>
      </c>
      <c r="CR21" s="241">
        <v>2</v>
      </c>
      <c r="CS21" s="241">
        <v>2</v>
      </c>
      <c r="CT21" s="241">
        <v>2</v>
      </c>
      <c r="CU21" s="241">
        <v>3</v>
      </c>
      <c r="CV21" s="241">
        <v>2</v>
      </c>
      <c r="CW21" s="241">
        <v>2</v>
      </c>
    </row>
    <row r="22" spans="1:101" s="14" customFormat="1" ht="12" customHeight="1" x14ac:dyDescent="0.25">
      <c r="A22" s="20"/>
      <c r="B22" s="15"/>
      <c r="C22" s="69" t="s">
        <v>7</v>
      </c>
      <c r="D22" s="67">
        <f>SUM(D18:D21)</f>
        <v>7</v>
      </c>
      <c r="E22" s="70">
        <f>SUMPRODUCT(E18:E21,$D18:$D21)</f>
        <v>9191.5500000000011</v>
      </c>
      <c r="F22" s="70">
        <f>SUMPRODUCT(F18:F21,$D18:$D21)</f>
        <v>8242.0400000000009</v>
      </c>
      <c r="G22" s="70">
        <f>SUMPRODUCT(G18:G21,$D18:$D21)</f>
        <v>949.51</v>
      </c>
      <c r="H22" s="34"/>
      <c r="I22" s="34"/>
      <c r="J22" s="32"/>
      <c r="K22" s="67">
        <f t="shared" ref="K22:P22" si="42">SUM(K18:K21)</f>
        <v>28</v>
      </c>
      <c r="L22" s="67">
        <f t="shared" si="42"/>
        <v>28</v>
      </c>
      <c r="M22" s="67">
        <f t="shared" si="42"/>
        <v>27</v>
      </c>
      <c r="N22" s="67">
        <f t="shared" si="42"/>
        <v>27</v>
      </c>
      <c r="O22" s="67">
        <f t="shared" si="42"/>
        <v>28</v>
      </c>
      <c r="P22" s="67">
        <f t="shared" si="42"/>
        <v>27</v>
      </c>
      <c r="Q22" s="67">
        <f t="shared" ref="Q22:V22" si="43">SUM(Q18:Q21)</f>
        <v>22</v>
      </c>
      <c r="R22" s="67">
        <f t="shared" si="43"/>
        <v>20</v>
      </c>
      <c r="S22" s="67">
        <f t="shared" si="43"/>
        <v>20</v>
      </c>
      <c r="T22" s="67">
        <f t="shared" si="43"/>
        <v>19</v>
      </c>
      <c r="U22" s="67">
        <f t="shared" si="43"/>
        <v>17</v>
      </c>
      <c r="V22" s="67">
        <f t="shared" si="43"/>
        <v>17</v>
      </c>
      <c r="W22" s="67">
        <f t="shared" ref="W22:AB22" si="44">SUM(W18:W21)</f>
        <v>17</v>
      </c>
      <c r="X22" s="67">
        <f t="shared" si="44"/>
        <v>17</v>
      </c>
      <c r="Y22" s="67">
        <f t="shared" si="44"/>
        <v>17</v>
      </c>
      <c r="Z22" s="67">
        <f t="shared" si="44"/>
        <v>17</v>
      </c>
      <c r="AA22" s="67">
        <f t="shared" si="44"/>
        <v>17</v>
      </c>
      <c r="AB22" s="67">
        <f t="shared" si="44"/>
        <v>16</v>
      </c>
      <c r="AC22" s="67">
        <f t="shared" ref="AC22:AH22" si="45">SUM(AC18:AC21)</f>
        <v>16</v>
      </c>
      <c r="AD22" s="67">
        <f t="shared" si="45"/>
        <v>16</v>
      </c>
      <c r="AE22" s="67">
        <f t="shared" si="45"/>
        <v>16</v>
      </c>
      <c r="AF22" s="67">
        <f t="shared" si="45"/>
        <v>16</v>
      </c>
      <c r="AG22" s="67">
        <f t="shared" si="45"/>
        <v>16</v>
      </c>
      <c r="AH22" s="67">
        <f t="shared" si="45"/>
        <v>16</v>
      </c>
      <c r="AI22" s="67">
        <f t="shared" ref="AI22:AN22" si="46">SUM(AI18:AI21)</f>
        <v>16</v>
      </c>
      <c r="AJ22" s="67">
        <f t="shared" si="46"/>
        <v>16</v>
      </c>
      <c r="AK22" s="67">
        <f t="shared" si="46"/>
        <v>14</v>
      </c>
      <c r="AL22" s="67">
        <f t="shared" si="46"/>
        <v>11</v>
      </c>
      <c r="AM22" s="67">
        <f t="shared" si="46"/>
        <v>11</v>
      </c>
      <c r="AN22" s="67">
        <f t="shared" si="46"/>
        <v>9</v>
      </c>
      <c r="AO22" s="67">
        <f t="shared" ref="AO22:AT22" si="47">SUM(AO18:AO21)</f>
        <v>9</v>
      </c>
      <c r="AP22" s="67">
        <f t="shared" si="47"/>
        <v>9</v>
      </c>
      <c r="AQ22" s="67">
        <f t="shared" si="47"/>
        <v>9</v>
      </c>
      <c r="AR22" s="67">
        <f t="shared" si="47"/>
        <v>9</v>
      </c>
      <c r="AS22" s="67">
        <f t="shared" si="47"/>
        <v>9</v>
      </c>
      <c r="AT22" s="67">
        <f t="shared" si="47"/>
        <v>9</v>
      </c>
      <c r="AU22" s="67">
        <f t="shared" ref="AU22:AZ22" si="48">SUM(AU18:AU21)</f>
        <v>9</v>
      </c>
      <c r="AV22" s="67">
        <f t="shared" si="48"/>
        <v>9</v>
      </c>
      <c r="AW22" s="67">
        <f t="shared" si="48"/>
        <v>6</v>
      </c>
      <c r="AX22" s="67">
        <f t="shared" si="48"/>
        <v>6</v>
      </c>
      <c r="AY22" s="67">
        <f t="shared" si="48"/>
        <v>6</v>
      </c>
      <c r="AZ22" s="67">
        <f t="shared" si="48"/>
        <v>6</v>
      </c>
      <c r="BA22" s="67">
        <f t="shared" ref="BA22:BF22" si="49">SUM(BA18:BA21)</f>
        <v>6</v>
      </c>
      <c r="BB22" s="67">
        <f t="shared" si="49"/>
        <v>5</v>
      </c>
      <c r="BC22" s="67">
        <f t="shared" si="49"/>
        <v>5</v>
      </c>
      <c r="BD22" s="67">
        <f t="shared" si="49"/>
        <v>5</v>
      </c>
      <c r="BE22" s="67">
        <f t="shared" si="49"/>
        <v>5</v>
      </c>
      <c r="BF22" s="67">
        <f t="shared" si="49"/>
        <v>5</v>
      </c>
      <c r="BG22" s="67">
        <f t="shared" ref="BG22:BL22" si="50">SUM(BG18:BG21)</f>
        <v>5</v>
      </c>
      <c r="BH22" s="67">
        <f t="shared" si="50"/>
        <v>4</v>
      </c>
      <c r="BI22" s="67">
        <f t="shared" si="50"/>
        <v>1</v>
      </c>
      <c r="BJ22" s="67">
        <f t="shared" si="50"/>
        <v>1</v>
      </c>
      <c r="BK22" s="67">
        <f t="shared" si="50"/>
        <v>1</v>
      </c>
      <c r="BL22" s="67">
        <f t="shared" si="50"/>
        <v>2</v>
      </c>
      <c r="BM22" s="67">
        <f t="shared" ref="BM22:BR22" si="51">SUM(BM18:BM21)</f>
        <v>4</v>
      </c>
      <c r="BN22" s="67">
        <f t="shared" si="51"/>
        <v>4</v>
      </c>
      <c r="BO22" s="67">
        <f t="shared" si="51"/>
        <v>4</v>
      </c>
      <c r="BP22" s="67">
        <f t="shared" si="51"/>
        <v>4</v>
      </c>
      <c r="BQ22" s="67">
        <f t="shared" si="51"/>
        <v>5</v>
      </c>
      <c r="BR22" s="67">
        <f t="shared" si="51"/>
        <v>5</v>
      </c>
      <c r="BS22" s="67">
        <f t="shared" ref="BS22:BX22" si="52">SUM(BS18:BS21)</f>
        <v>7</v>
      </c>
      <c r="BT22" s="67">
        <f t="shared" si="52"/>
        <v>7</v>
      </c>
      <c r="BU22" s="94">
        <f t="shared" si="52"/>
        <v>8</v>
      </c>
      <c r="BV22" s="67">
        <f t="shared" si="52"/>
        <v>5</v>
      </c>
      <c r="BW22" s="67">
        <f t="shared" si="52"/>
        <v>7</v>
      </c>
      <c r="BX22" s="67">
        <f t="shared" si="52"/>
        <v>7</v>
      </c>
      <c r="BY22" s="67">
        <f t="shared" ref="BY22:CD22" si="53">SUM(BY18:BY21)</f>
        <v>7</v>
      </c>
      <c r="BZ22" s="67">
        <f t="shared" si="53"/>
        <v>7</v>
      </c>
      <c r="CA22" s="67">
        <f t="shared" si="53"/>
        <v>7</v>
      </c>
      <c r="CB22" s="67">
        <f t="shared" si="53"/>
        <v>7</v>
      </c>
      <c r="CC22" s="67">
        <f t="shared" si="53"/>
        <v>7</v>
      </c>
      <c r="CD22" s="67">
        <f t="shared" si="53"/>
        <v>6</v>
      </c>
      <c r="CE22" s="67">
        <f t="shared" ref="CE22:CJ22" si="54">SUM(CE18:CE21)</f>
        <v>7</v>
      </c>
      <c r="CF22" s="67">
        <f t="shared" si="54"/>
        <v>7</v>
      </c>
      <c r="CG22" s="67">
        <f t="shared" si="54"/>
        <v>7</v>
      </c>
      <c r="CH22" s="67">
        <f t="shared" si="54"/>
        <v>7</v>
      </c>
      <c r="CI22" s="67">
        <f t="shared" si="54"/>
        <v>7</v>
      </c>
      <c r="CJ22" s="67">
        <f t="shared" si="54"/>
        <v>7</v>
      </c>
      <c r="CK22" s="67">
        <f t="shared" ref="CK22:CP22" si="55">SUM(CK18:CK21)</f>
        <v>7</v>
      </c>
      <c r="CL22" s="67">
        <f t="shared" si="55"/>
        <v>7</v>
      </c>
      <c r="CM22" s="67">
        <f t="shared" si="55"/>
        <v>7</v>
      </c>
      <c r="CN22" s="67">
        <f t="shared" si="55"/>
        <v>7</v>
      </c>
      <c r="CO22" s="67">
        <f t="shared" si="55"/>
        <v>7</v>
      </c>
      <c r="CP22" s="67">
        <f t="shared" si="55"/>
        <v>7</v>
      </c>
      <c r="CQ22" s="67">
        <f>SUM(CQ18:CQ21)</f>
        <v>10</v>
      </c>
      <c r="CR22" s="67">
        <v>10</v>
      </c>
      <c r="CS22" s="67">
        <f>SUM(CS18:CS21)</f>
        <v>10</v>
      </c>
      <c r="CT22" s="67">
        <f>SUM(CT18:CT21)</f>
        <v>9</v>
      </c>
      <c r="CU22" s="67">
        <f>SUM(CU18:CU21)</f>
        <v>10</v>
      </c>
      <c r="CV22" s="67">
        <f>SUM(CV18:CV21)</f>
        <v>7</v>
      </c>
      <c r="CW22" s="67">
        <f>SUM(CW18:CW21)</f>
        <v>7</v>
      </c>
    </row>
    <row r="23" spans="1:101" s="14" customFormat="1" ht="13.15" customHeight="1" x14ac:dyDescent="0.25">
      <c r="A23" s="20"/>
      <c r="B23" s="15"/>
      <c r="C23" s="12"/>
      <c r="D23" s="16"/>
      <c r="E23" s="21"/>
      <c r="F23" s="21"/>
      <c r="G23" s="21"/>
      <c r="H23" s="135"/>
      <c r="I23" s="135"/>
      <c r="J23" s="32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</row>
    <row r="24" spans="1:101" s="14" customFormat="1" ht="13.15" customHeight="1" x14ac:dyDescent="0.2">
      <c r="A24" s="64" t="s">
        <v>22</v>
      </c>
      <c r="B24" s="65" t="str">
        <f>B3</f>
        <v>1/1/25 - 12/31/25</v>
      </c>
      <c r="C24" s="66" t="s">
        <v>11</v>
      </c>
      <c r="D24" s="167">
        <v>0</v>
      </c>
      <c r="E24" s="152">
        <f>E9</f>
        <v>518.77</v>
      </c>
      <c r="F24" s="152">
        <f>F9</f>
        <v>405.57</v>
      </c>
      <c r="G24" s="152">
        <f>G9</f>
        <v>113.2</v>
      </c>
      <c r="H24" s="27" t="str">
        <f>+"Total:"&amp;TEXT(E24/I24-1,"0.00%")&amp;"/ EE:"&amp;TEXT(G24/J24-1,"0.00%")</f>
        <v>Total:18.99%/ EE:9.74%</v>
      </c>
      <c r="I24" s="27">
        <f>+[2]Knapp!E24</f>
        <v>435.99</v>
      </c>
      <c r="J24" s="27">
        <f>+[2]Knapp!G24</f>
        <v>103.15</v>
      </c>
      <c r="K24" s="167">
        <v>0</v>
      </c>
      <c r="L24" s="167">
        <v>0</v>
      </c>
      <c r="M24" s="167">
        <v>0</v>
      </c>
      <c r="N24" s="167">
        <v>0</v>
      </c>
      <c r="O24" s="167">
        <v>0</v>
      </c>
      <c r="P24" s="167">
        <v>0</v>
      </c>
      <c r="Q24" s="167">
        <v>0</v>
      </c>
      <c r="R24" s="167">
        <v>0</v>
      </c>
      <c r="S24" s="167">
        <v>0</v>
      </c>
      <c r="T24" s="167">
        <v>0</v>
      </c>
      <c r="U24" s="167">
        <v>0</v>
      </c>
      <c r="V24" s="167">
        <v>0</v>
      </c>
      <c r="W24" s="167">
        <v>0</v>
      </c>
      <c r="X24" s="167">
        <v>0</v>
      </c>
      <c r="Y24" s="167">
        <v>0</v>
      </c>
      <c r="Z24" s="167">
        <v>0</v>
      </c>
      <c r="AA24" s="167">
        <v>0</v>
      </c>
      <c r="AB24" s="167">
        <v>0</v>
      </c>
      <c r="AC24" s="167">
        <v>0</v>
      </c>
      <c r="AD24" s="167">
        <v>0</v>
      </c>
      <c r="AE24" s="167">
        <v>0</v>
      </c>
      <c r="AF24" s="167">
        <v>0</v>
      </c>
      <c r="AG24" s="167">
        <v>0</v>
      </c>
      <c r="AH24" s="167">
        <v>0</v>
      </c>
      <c r="AI24" s="167">
        <v>0</v>
      </c>
      <c r="AJ24" s="167">
        <v>0</v>
      </c>
      <c r="AK24" s="167">
        <v>0</v>
      </c>
      <c r="AL24" s="167">
        <v>0</v>
      </c>
      <c r="AM24" s="167">
        <v>0</v>
      </c>
      <c r="AN24" s="167">
        <v>0</v>
      </c>
      <c r="AO24" s="167">
        <v>0</v>
      </c>
      <c r="AP24" s="167">
        <v>0</v>
      </c>
      <c r="AQ24" s="167">
        <v>0</v>
      </c>
      <c r="AR24" s="167">
        <v>0</v>
      </c>
      <c r="AS24" s="167">
        <v>0</v>
      </c>
      <c r="AT24" s="167">
        <v>0</v>
      </c>
      <c r="AU24" s="167">
        <v>0</v>
      </c>
      <c r="AV24" s="167">
        <v>0</v>
      </c>
      <c r="AW24" s="167">
        <v>0</v>
      </c>
      <c r="AX24" s="167">
        <v>0</v>
      </c>
      <c r="AY24" s="167">
        <v>0</v>
      </c>
      <c r="AZ24" s="167">
        <v>0</v>
      </c>
      <c r="BA24" s="167">
        <v>0</v>
      </c>
      <c r="BB24" s="167">
        <v>0</v>
      </c>
      <c r="BC24" s="167">
        <v>0</v>
      </c>
      <c r="BD24" s="167">
        <v>0</v>
      </c>
      <c r="BE24" s="167">
        <v>0</v>
      </c>
      <c r="BF24" s="167">
        <v>0</v>
      </c>
      <c r="BG24" s="167">
        <v>0</v>
      </c>
      <c r="BH24" s="167">
        <v>0</v>
      </c>
      <c r="BI24" s="167">
        <v>0</v>
      </c>
      <c r="BJ24" s="167">
        <v>0</v>
      </c>
      <c r="BK24" s="167">
        <v>0</v>
      </c>
      <c r="BL24" s="167">
        <v>0</v>
      </c>
      <c r="BM24" s="167">
        <v>0</v>
      </c>
      <c r="BN24" s="167">
        <v>0</v>
      </c>
      <c r="BO24" s="167">
        <v>0</v>
      </c>
      <c r="BP24" s="167">
        <v>0</v>
      </c>
      <c r="BQ24" s="167">
        <v>0</v>
      </c>
      <c r="BR24" s="167">
        <v>0</v>
      </c>
      <c r="BS24" s="167">
        <v>0</v>
      </c>
      <c r="BT24" s="167">
        <v>0</v>
      </c>
      <c r="BU24" s="242">
        <v>0</v>
      </c>
      <c r="BV24" s="167">
        <v>0</v>
      </c>
      <c r="BW24" s="167">
        <v>0</v>
      </c>
      <c r="BX24" s="167">
        <v>0</v>
      </c>
      <c r="BY24" s="167">
        <v>0</v>
      </c>
      <c r="BZ24" s="167">
        <v>0</v>
      </c>
      <c r="CA24" s="167">
        <v>0</v>
      </c>
      <c r="CB24" s="167">
        <v>0</v>
      </c>
      <c r="CC24" s="167">
        <v>0</v>
      </c>
      <c r="CD24" s="167">
        <v>0</v>
      </c>
      <c r="CE24" s="167">
        <v>0</v>
      </c>
      <c r="CF24" s="167">
        <v>0</v>
      </c>
      <c r="CG24" s="167">
        <v>0</v>
      </c>
      <c r="CH24" s="167">
        <v>0</v>
      </c>
      <c r="CI24" s="167">
        <v>0</v>
      </c>
      <c r="CJ24" s="167">
        <v>0</v>
      </c>
      <c r="CK24" s="167">
        <v>0</v>
      </c>
      <c r="CL24" s="167">
        <v>0</v>
      </c>
      <c r="CM24" s="167">
        <v>0</v>
      </c>
      <c r="CN24" s="167">
        <v>0</v>
      </c>
      <c r="CO24" s="167">
        <v>0</v>
      </c>
      <c r="CP24" s="167">
        <v>0</v>
      </c>
      <c r="CQ24" s="167">
        <v>0</v>
      </c>
      <c r="CR24" s="167">
        <v>0</v>
      </c>
      <c r="CS24" s="167">
        <v>0</v>
      </c>
      <c r="CT24" s="167">
        <v>0</v>
      </c>
      <c r="CU24" s="167">
        <v>0</v>
      </c>
      <c r="CV24" s="167">
        <v>0</v>
      </c>
      <c r="CW24" s="167">
        <v>0</v>
      </c>
    </row>
    <row r="25" spans="1:101" s="14" customFormat="1" ht="13.15" customHeight="1" x14ac:dyDescent="0.2">
      <c r="A25" s="22"/>
      <c r="B25" s="15"/>
      <c r="C25" s="66" t="s">
        <v>18</v>
      </c>
      <c r="D25" s="167">
        <v>0</v>
      </c>
      <c r="E25" s="152">
        <f>E10</f>
        <v>1037.57</v>
      </c>
      <c r="F25" s="152">
        <f t="shared" ref="F25:G27" si="56">F10</f>
        <v>796.58999999999992</v>
      </c>
      <c r="G25" s="152">
        <f t="shared" si="56"/>
        <v>240.98</v>
      </c>
      <c r="H25" s="27" t="str">
        <f>+"Total:"&amp;TEXT(E25/I25-1,"0.00%")&amp;"/ EE:"&amp;TEXT(G25/J25-1,"0.00%")</f>
        <v>Total:18.99%/ EE:0.00%</v>
      </c>
      <c r="I25" s="27">
        <f>+[2]Knapp!E25</f>
        <v>872</v>
      </c>
      <c r="J25" s="27">
        <f>+[2]Knapp!G25</f>
        <v>240.98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0</v>
      </c>
      <c r="BD25" s="167">
        <v>0</v>
      </c>
      <c r="BE25" s="167">
        <v>0</v>
      </c>
      <c r="BF25" s="167">
        <v>0</v>
      </c>
      <c r="BG25" s="167">
        <v>0</v>
      </c>
      <c r="BH25" s="167">
        <v>0</v>
      </c>
      <c r="BI25" s="167">
        <v>0</v>
      </c>
      <c r="BJ25" s="167">
        <v>0</v>
      </c>
      <c r="BK25" s="167">
        <v>0</v>
      </c>
      <c r="BL25" s="167">
        <v>0</v>
      </c>
      <c r="BM25" s="167">
        <v>0</v>
      </c>
      <c r="BN25" s="167">
        <v>0</v>
      </c>
      <c r="BO25" s="167">
        <v>0</v>
      </c>
      <c r="BP25" s="167">
        <v>0</v>
      </c>
      <c r="BQ25" s="167">
        <v>0</v>
      </c>
      <c r="BR25" s="167">
        <v>0</v>
      </c>
      <c r="BS25" s="167">
        <v>0</v>
      </c>
      <c r="BT25" s="167">
        <v>0</v>
      </c>
      <c r="BU25" s="242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0</v>
      </c>
      <c r="CN25" s="167">
        <v>0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</row>
    <row r="26" spans="1:101" s="14" customFormat="1" ht="13.15" customHeight="1" x14ac:dyDescent="0.2">
      <c r="A26" s="22"/>
      <c r="B26" s="15"/>
      <c r="C26" s="66" t="s">
        <v>19</v>
      </c>
      <c r="D26" s="167">
        <v>0</v>
      </c>
      <c r="E26" s="152">
        <f>E11</f>
        <v>933.8</v>
      </c>
      <c r="F26" s="152">
        <f t="shared" si="56"/>
        <v>732.57999999999993</v>
      </c>
      <c r="G26" s="152">
        <f t="shared" si="56"/>
        <v>201.22</v>
      </c>
      <c r="H26" s="27" t="str">
        <f>+"Total:"&amp;TEXT(E26/I26-1,"0.00%")&amp;"/ EE:"&amp;TEXT(G26/J26-1,"0.00%")</f>
        <v>Total:18.99%/ EE:0.00%</v>
      </c>
      <c r="I26" s="27">
        <f>+[2]Knapp!E26</f>
        <v>784.79</v>
      </c>
      <c r="J26" s="27">
        <f>+[2]Knapp!G26</f>
        <v>201.22</v>
      </c>
      <c r="K26" s="167">
        <v>0</v>
      </c>
      <c r="L26" s="167">
        <v>0</v>
      </c>
      <c r="M26" s="167">
        <v>0</v>
      </c>
      <c r="N26" s="167">
        <v>0</v>
      </c>
      <c r="O26" s="167">
        <v>0</v>
      </c>
      <c r="P26" s="167">
        <v>0</v>
      </c>
      <c r="Q26" s="167">
        <v>0</v>
      </c>
      <c r="R26" s="167">
        <v>0</v>
      </c>
      <c r="S26" s="167">
        <v>0</v>
      </c>
      <c r="T26" s="167">
        <v>0</v>
      </c>
      <c r="U26" s="167">
        <v>0</v>
      </c>
      <c r="V26" s="167">
        <v>0</v>
      </c>
      <c r="W26" s="167">
        <v>0</v>
      </c>
      <c r="X26" s="167">
        <v>0</v>
      </c>
      <c r="Y26" s="167">
        <v>0</v>
      </c>
      <c r="Z26" s="167">
        <v>0</v>
      </c>
      <c r="AA26" s="167">
        <v>0</v>
      </c>
      <c r="AB26" s="167">
        <v>0</v>
      </c>
      <c r="AC26" s="167">
        <v>0</v>
      </c>
      <c r="AD26" s="167">
        <v>0</v>
      </c>
      <c r="AE26" s="167">
        <v>0</v>
      </c>
      <c r="AF26" s="167">
        <v>0</v>
      </c>
      <c r="AG26" s="167">
        <v>0</v>
      </c>
      <c r="AH26" s="167">
        <v>0</v>
      </c>
      <c r="AI26" s="167">
        <v>0</v>
      </c>
      <c r="AJ26" s="167">
        <v>0</v>
      </c>
      <c r="AK26" s="167">
        <v>0</v>
      </c>
      <c r="AL26" s="167">
        <v>0</v>
      </c>
      <c r="AM26" s="167">
        <v>0</v>
      </c>
      <c r="AN26" s="167">
        <v>0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  <c r="AY26" s="167">
        <v>0</v>
      </c>
      <c r="AZ26" s="167">
        <v>0</v>
      </c>
      <c r="BA26" s="167">
        <v>0</v>
      </c>
      <c r="BB26" s="167">
        <v>0</v>
      </c>
      <c r="BC26" s="167">
        <v>0</v>
      </c>
      <c r="BD26" s="167">
        <v>0</v>
      </c>
      <c r="BE26" s="167">
        <v>0</v>
      </c>
      <c r="BF26" s="167">
        <v>0</v>
      </c>
      <c r="BG26" s="167">
        <v>0</v>
      </c>
      <c r="BH26" s="167">
        <v>0</v>
      </c>
      <c r="BI26" s="167">
        <v>0</v>
      </c>
      <c r="BJ26" s="167">
        <v>0</v>
      </c>
      <c r="BK26" s="167">
        <v>0</v>
      </c>
      <c r="BL26" s="167">
        <v>0</v>
      </c>
      <c r="BM26" s="167">
        <v>0</v>
      </c>
      <c r="BN26" s="167">
        <v>0</v>
      </c>
      <c r="BO26" s="167">
        <v>0</v>
      </c>
      <c r="BP26" s="167">
        <v>0</v>
      </c>
      <c r="BQ26" s="167">
        <v>0</v>
      </c>
      <c r="BR26" s="167">
        <v>0</v>
      </c>
      <c r="BS26" s="167">
        <v>0</v>
      </c>
      <c r="BT26" s="167">
        <v>0</v>
      </c>
      <c r="BU26" s="242">
        <v>0</v>
      </c>
      <c r="BV26" s="167">
        <v>0</v>
      </c>
      <c r="BW26" s="167">
        <v>0</v>
      </c>
      <c r="BX26" s="167">
        <v>0</v>
      </c>
      <c r="BY26" s="167">
        <v>0</v>
      </c>
      <c r="BZ26" s="167">
        <v>0</v>
      </c>
      <c r="CA26" s="167">
        <v>0</v>
      </c>
      <c r="CB26" s="167">
        <v>0</v>
      </c>
      <c r="CC26" s="167">
        <v>0</v>
      </c>
      <c r="CD26" s="167">
        <v>0</v>
      </c>
      <c r="CE26" s="167">
        <v>0</v>
      </c>
      <c r="CF26" s="167">
        <v>0</v>
      </c>
      <c r="CG26" s="167">
        <v>0</v>
      </c>
      <c r="CH26" s="167">
        <v>0</v>
      </c>
      <c r="CI26" s="167">
        <v>0</v>
      </c>
      <c r="CJ26" s="167">
        <v>0</v>
      </c>
      <c r="CK26" s="167">
        <v>0</v>
      </c>
      <c r="CL26" s="167">
        <v>0</v>
      </c>
      <c r="CM26" s="167">
        <v>0</v>
      </c>
      <c r="CN26" s="167">
        <v>0</v>
      </c>
      <c r="CO26" s="167">
        <v>0</v>
      </c>
      <c r="CP26" s="167">
        <v>0</v>
      </c>
      <c r="CQ26" s="167">
        <v>0</v>
      </c>
      <c r="CR26" s="167">
        <v>0</v>
      </c>
      <c r="CS26" s="167">
        <v>0</v>
      </c>
      <c r="CT26" s="167">
        <v>0</v>
      </c>
      <c r="CU26" s="167">
        <v>0</v>
      </c>
      <c r="CV26" s="167">
        <v>0</v>
      </c>
      <c r="CW26" s="167">
        <v>0</v>
      </c>
    </row>
    <row r="27" spans="1:101" s="14" customFormat="1" ht="13.15" customHeight="1" x14ac:dyDescent="0.2">
      <c r="A27" s="22"/>
      <c r="B27" s="15"/>
      <c r="C27" s="66" t="s">
        <v>12</v>
      </c>
      <c r="D27" s="168">
        <v>0</v>
      </c>
      <c r="E27" s="153">
        <f>E12</f>
        <v>1556.37</v>
      </c>
      <c r="F27" s="153">
        <f t="shared" si="56"/>
        <v>1154.78</v>
      </c>
      <c r="G27" s="153">
        <f t="shared" si="56"/>
        <v>401.59</v>
      </c>
      <c r="H27" s="27" t="str">
        <f>+"Total:"&amp;TEXT(E27/I27-1,"0.00%")&amp;"/ EE:"&amp;TEXT(G27/J27-1,"0.00%")</f>
        <v>Total:18.99%/ EE:0.00%</v>
      </c>
      <c r="I27" s="27">
        <f>+[2]Knapp!E27</f>
        <v>1308</v>
      </c>
      <c r="J27" s="27">
        <f>+[2]Knapp!G27</f>
        <v>401.59</v>
      </c>
      <c r="K27" s="168">
        <v>0</v>
      </c>
      <c r="L27" s="168">
        <v>0</v>
      </c>
      <c r="M27" s="168">
        <v>0</v>
      </c>
      <c r="N27" s="168">
        <v>0</v>
      </c>
      <c r="O27" s="168">
        <v>0</v>
      </c>
      <c r="P27" s="168">
        <v>0</v>
      </c>
      <c r="Q27" s="168">
        <v>0</v>
      </c>
      <c r="R27" s="168">
        <v>0</v>
      </c>
      <c r="S27" s="168">
        <v>0</v>
      </c>
      <c r="T27" s="168">
        <v>0</v>
      </c>
      <c r="U27" s="168">
        <v>0</v>
      </c>
      <c r="V27" s="168">
        <v>0</v>
      </c>
      <c r="W27" s="168">
        <v>0</v>
      </c>
      <c r="X27" s="168">
        <v>0</v>
      </c>
      <c r="Y27" s="168">
        <v>0</v>
      </c>
      <c r="Z27" s="168">
        <v>0</v>
      </c>
      <c r="AA27" s="168">
        <v>0</v>
      </c>
      <c r="AB27" s="168">
        <v>0</v>
      </c>
      <c r="AC27" s="168">
        <v>0</v>
      </c>
      <c r="AD27" s="168">
        <v>0</v>
      </c>
      <c r="AE27" s="168">
        <v>0</v>
      </c>
      <c r="AF27" s="168">
        <v>0</v>
      </c>
      <c r="AG27" s="168">
        <v>0</v>
      </c>
      <c r="AH27" s="168">
        <v>0</v>
      </c>
      <c r="AI27" s="168">
        <v>0</v>
      </c>
      <c r="AJ27" s="168">
        <v>0</v>
      </c>
      <c r="AK27" s="168">
        <v>0</v>
      </c>
      <c r="AL27" s="168">
        <v>0</v>
      </c>
      <c r="AM27" s="168">
        <v>0</v>
      </c>
      <c r="AN27" s="168">
        <v>0</v>
      </c>
      <c r="AO27" s="168">
        <v>0</v>
      </c>
      <c r="AP27" s="168">
        <v>0</v>
      </c>
      <c r="AQ27" s="168">
        <v>0</v>
      </c>
      <c r="AR27" s="168">
        <v>0</v>
      </c>
      <c r="AS27" s="168">
        <v>0</v>
      </c>
      <c r="AT27" s="168">
        <v>0</v>
      </c>
      <c r="AU27" s="168">
        <v>0</v>
      </c>
      <c r="AV27" s="168">
        <v>0</v>
      </c>
      <c r="AW27" s="168">
        <v>0</v>
      </c>
      <c r="AX27" s="168">
        <v>0</v>
      </c>
      <c r="AY27" s="168">
        <v>0</v>
      </c>
      <c r="AZ27" s="168">
        <v>0</v>
      </c>
      <c r="BA27" s="168">
        <v>0</v>
      </c>
      <c r="BB27" s="168">
        <v>0</v>
      </c>
      <c r="BC27" s="168">
        <v>0</v>
      </c>
      <c r="BD27" s="168">
        <v>0</v>
      </c>
      <c r="BE27" s="168">
        <v>0</v>
      </c>
      <c r="BF27" s="168">
        <v>0</v>
      </c>
      <c r="BG27" s="168">
        <v>0</v>
      </c>
      <c r="BH27" s="168">
        <v>0</v>
      </c>
      <c r="BI27" s="168">
        <v>0</v>
      </c>
      <c r="BJ27" s="168">
        <v>0</v>
      </c>
      <c r="BK27" s="168">
        <v>0</v>
      </c>
      <c r="BL27" s="168">
        <v>0</v>
      </c>
      <c r="BM27" s="168">
        <v>0</v>
      </c>
      <c r="BN27" s="168">
        <v>0</v>
      </c>
      <c r="BO27" s="168">
        <v>0</v>
      </c>
      <c r="BP27" s="168">
        <v>0</v>
      </c>
      <c r="BQ27" s="168">
        <v>0</v>
      </c>
      <c r="BR27" s="168">
        <v>0</v>
      </c>
      <c r="BS27" s="168">
        <v>0</v>
      </c>
      <c r="BT27" s="168">
        <v>0</v>
      </c>
      <c r="BU27" s="243">
        <v>0</v>
      </c>
      <c r="BV27" s="168">
        <v>0</v>
      </c>
      <c r="BW27" s="168">
        <v>0</v>
      </c>
      <c r="BX27" s="168">
        <v>0</v>
      </c>
      <c r="BY27" s="168">
        <v>0</v>
      </c>
      <c r="BZ27" s="168">
        <v>0</v>
      </c>
      <c r="CA27" s="168">
        <v>0</v>
      </c>
      <c r="CB27" s="168">
        <v>0</v>
      </c>
      <c r="CC27" s="168">
        <v>0</v>
      </c>
      <c r="CD27" s="168">
        <v>0</v>
      </c>
      <c r="CE27" s="168">
        <v>0</v>
      </c>
      <c r="CF27" s="168">
        <v>0</v>
      </c>
      <c r="CG27" s="168">
        <v>0</v>
      </c>
      <c r="CH27" s="168">
        <v>0</v>
      </c>
      <c r="CI27" s="168">
        <v>0</v>
      </c>
      <c r="CJ27" s="168">
        <v>0</v>
      </c>
      <c r="CK27" s="168">
        <v>0</v>
      </c>
      <c r="CL27" s="168">
        <v>0</v>
      </c>
      <c r="CM27" s="168">
        <v>0</v>
      </c>
      <c r="CN27" s="168">
        <v>0</v>
      </c>
      <c r="CO27" s="168">
        <v>0</v>
      </c>
      <c r="CP27" s="168">
        <v>0</v>
      </c>
      <c r="CQ27" s="168">
        <v>0</v>
      </c>
      <c r="CR27" s="168">
        <v>0</v>
      </c>
      <c r="CS27" s="168">
        <v>0</v>
      </c>
      <c r="CT27" s="168">
        <v>0</v>
      </c>
      <c r="CU27" s="168">
        <v>0</v>
      </c>
      <c r="CV27" s="168">
        <v>0</v>
      </c>
      <c r="CW27" s="168">
        <v>0</v>
      </c>
    </row>
    <row r="28" spans="1:101" s="14" customFormat="1" ht="13.15" customHeight="1" x14ac:dyDescent="0.25">
      <c r="A28" s="20"/>
      <c r="B28" s="15"/>
      <c r="C28" s="69" t="s">
        <v>7</v>
      </c>
      <c r="D28" s="67">
        <f>SUM(D24:D27)</f>
        <v>0</v>
      </c>
      <c r="E28" s="70">
        <f>SUMPRODUCT(E24:E27,$D24:$D27)</f>
        <v>0</v>
      </c>
      <c r="F28" s="70">
        <f>SUMPRODUCT(F24:F27,$D24:$D27)</f>
        <v>0</v>
      </c>
      <c r="G28" s="70">
        <f>SUMPRODUCT(G24:G27,$D24:$D27)</f>
        <v>0</v>
      </c>
      <c r="H28" s="34"/>
      <c r="I28" s="34"/>
      <c r="J28" s="32"/>
      <c r="K28" s="68">
        <f t="shared" ref="K28:P28" si="57">SUM(K24:K27)</f>
        <v>0</v>
      </c>
      <c r="L28" s="68">
        <f t="shared" si="57"/>
        <v>0</v>
      </c>
      <c r="M28" s="68">
        <f t="shared" si="57"/>
        <v>0</v>
      </c>
      <c r="N28" s="68">
        <f t="shared" si="57"/>
        <v>0</v>
      </c>
      <c r="O28" s="68">
        <f t="shared" si="57"/>
        <v>0</v>
      </c>
      <c r="P28" s="68">
        <f t="shared" si="57"/>
        <v>0</v>
      </c>
      <c r="Q28" s="68">
        <f t="shared" ref="Q28:V28" si="58">SUM(Q24:Q27)</f>
        <v>0</v>
      </c>
      <c r="R28" s="68">
        <f t="shared" si="58"/>
        <v>0</v>
      </c>
      <c r="S28" s="67">
        <f t="shared" si="58"/>
        <v>0</v>
      </c>
      <c r="T28" s="67">
        <f t="shared" si="58"/>
        <v>0</v>
      </c>
      <c r="U28" s="67">
        <f t="shared" si="58"/>
        <v>0</v>
      </c>
      <c r="V28" s="67">
        <f t="shared" si="58"/>
        <v>0</v>
      </c>
      <c r="W28" s="67">
        <f t="shared" ref="W28:AB28" si="59">SUM(W24:W27)</f>
        <v>0</v>
      </c>
      <c r="X28" s="67">
        <f t="shared" si="59"/>
        <v>0</v>
      </c>
      <c r="Y28" s="67">
        <f t="shared" si="59"/>
        <v>0</v>
      </c>
      <c r="Z28" s="67">
        <f t="shared" si="59"/>
        <v>0</v>
      </c>
      <c r="AA28" s="67">
        <f t="shared" si="59"/>
        <v>0</v>
      </c>
      <c r="AB28" s="67">
        <f t="shared" si="59"/>
        <v>0</v>
      </c>
      <c r="AC28" s="67">
        <f t="shared" ref="AC28:AH28" si="60">SUM(AC24:AC27)</f>
        <v>0</v>
      </c>
      <c r="AD28" s="67">
        <f t="shared" si="60"/>
        <v>0</v>
      </c>
      <c r="AE28" s="67">
        <f t="shared" si="60"/>
        <v>0</v>
      </c>
      <c r="AF28" s="67">
        <f t="shared" si="60"/>
        <v>0</v>
      </c>
      <c r="AG28" s="67">
        <f t="shared" si="60"/>
        <v>0</v>
      </c>
      <c r="AH28" s="67">
        <f t="shared" si="60"/>
        <v>0</v>
      </c>
      <c r="AI28" s="67">
        <f t="shared" ref="AI28:AN28" si="61">SUM(AI24:AI27)</f>
        <v>0</v>
      </c>
      <c r="AJ28" s="67">
        <f t="shared" si="61"/>
        <v>0</v>
      </c>
      <c r="AK28" s="67">
        <f t="shared" si="61"/>
        <v>0</v>
      </c>
      <c r="AL28" s="67">
        <f t="shared" si="61"/>
        <v>0</v>
      </c>
      <c r="AM28" s="67">
        <f t="shared" si="61"/>
        <v>0</v>
      </c>
      <c r="AN28" s="67">
        <f t="shared" si="61"/>
        <v>0</v>
      </c>
      <c r="AO28" s="67">
        <f t="shared" ref="AO28:AT28" si="62">SUM(AO24:AO27)</f>
        <v>0</v>
      </c>
      <c r="AP28" s="67">
        <f t="shared" si="62"/>
        <v>0</v>
      </c>
      <c r="AQ28" s="67">
        <f t="shared" si="62"/>
        <v>0</v>
      </c>
      <c r="AR28" s="67">
        <f t="shared" si="62"/>
        <v>0</v>
      </c>
      <c r="AS28" s="67">
        <f t="shared" si="62"/>
        <v>0</v>
      </c>
      <c r="AT28" s="67">
        <f t="shared" si="62"/>
        <v>0</v>
      </c>
      <c r="AU28" s="67">
        <f t="shared" ref="AU28:AZ28" si="63">SUM(AU24:AU27)</f>
        <v>0</v>
      </c>
      <c r="AV28" s="67">
        <f t="shared" si="63"/>
        <v>0</v>
      </c>
      <c r="AW28" s="67">
        <f t="shared" si="63"/>
        <v>0</v>
      </c>
      <c r="AX28" s="67">
        <f t="shared" si="63"/>
        <v>0</v>
      </c>
      <c r="AY28" s="67">
        <f t="shared" si="63"/>
        <v>0</v>
      </c>
      <c r="AZ28" s="67">
        <f t="shared" si="63"/>
        <v>0</v>
      </c>
      <c r="BA28" s="67">
        <f t="shared" ref="BA28:BF28" si="64">SUM(BA24:BA27)</f>
        <v>0</v>
      </c>
      <c r="BB28" s="67">
        <f t="shared" si="64"/>
        <v>0</v>
      </c>
      <c r="BC28" s="67">
        <f t="shared" si="64"/>
        <v>0</v>
      </c>
      <c r="BD28" s="67">
        <f t="shared" si="64"/>
        <v>0</v>
      </c>
      <c r="BE28" s="67">
        <f t="shared" si="64"/>
        <v>0</v>
      </c>
      <c r="BF28" s="67">
        <f t="shared" si="64"/>
        <v>0</v>
      </c>
      <c r="BG28" s="67">
        <f t="shared" ref="BG28:BL28" si="65">SUM(BG24:BG27)</f>
        <v>0</v>
      </c>
      <c r="BH28" s="67">
        <f t="shared" si="65"/>
        <v>0</v>
      </c>
      <c r="BI28" s="67">
        <f t="shared" si="65"/>
        <v>0</v>
      </c>
      <c r="BJ28" s="67">
        <f t="shared" si="65"/>
        <v>0</v>
      </c>
      <c r="BK28" s="67">
        <f t="shared" si="65"/>
        <v>0</v>
      </c>
      <c r="BL28" s="67">
        <f t="shared" si="65"/>
        <v>0</v>
      </c>
      <c r="BM28" s="67">
        <f>SUM(BM24:BM27)</f>
        <v>0</v>
      </c>
      <c r="BN28" s="67">
        <f>SUM(BN24:BN27)</f>
        <v>0</v>
      </c>
      <c r="BO28" s="67">
        <f>SUM(BO24:BO27)</f>
        <v>0</v>
      </c>
      <c r="BP28" s="67">
        <f>SUM(BP24:BP27)</f>
        <v>0</v>
      </c>
      <c r="BQ28" s="67">
        <f>SUM(BQ24:BQ27)</f>
        <v>0</v>
      </c>
      <c r="BR28" s="67">
        <v>0</v>
      </c>
      <c r="BS28" s="67">
        <f t="shared" ref="BS28:BX28" si="66">SUM(BS24:BS27)</f>
        <v>0</v>
      </c>
      <c r="BT28" s="67">
        <f t="shared" si="66"/>
        <v>0</v>
      </c>
      <c r="BU28" s="94">
        <f t="shared" si="66"/>
        <v>0</v>
      </c>
      <c r="BV28" s="67">
        <f t="shared" si="66"/>
        <v>0</v>
      </c>
      <c r="BW28" s="67">
        <f t="shared" si="66"/>
        <v>0</v>
      </c>
      <c r="BX28" s="67">
        <f t="shared" si="66"/>
        <v>0</v>
      </c>
      <c r="BY28" s="67">
        <f t="shared" ref="BY28:CD28" si="67">SUM(BY24:BY27)</f>
        <v>0</v>
      </c>
      <c r="BZ28" s="67">
        <f t="shared" si="67"/>
        <v>0</v>
      </c>
      <c r="CA28" s="67">
        <f t="shared" si="67"/>
        <v>0</v>
      </c>
      <c r="CB28" s="67">
        <f t="shared" si="67"/>
        <v>0</v>
      </c>
      <c r="CC28" s="67">
        <f t="shared" si="67"/>
        <v>0</v>
      </c>
      <c r="CD28" s="67">
        <f t="shared" si="67"/>
        <v>0</v>
      </c>
      <c r="CE28" s="67">
        <f t="shared" ref="CE28:CJ28" si="68">SUM(CE24:CE27)</f>
        <v>0</v>
      </c>
      <c r="CF28" s="67">
        <f t="shared" si="68"/>
        <v>0</v>
      </c>
      <c r="CG28" s="67">
        <f t="shared" si="68"/>
        <v>0</v>
      </c>
      <c r="CH28" s="67">
        <f t="shared" si="68"/>
        <v>0</v>
      </c>
      <c r="CI28" s="67">
        <f t="shared" si="68"/>
        <v>0</v>
      </c>
      <c r="CJ28" s="67">
        <f t="shared" si="68"/>
        <v>0</v>
      </c>
      <c r="CK28" s="67">
        <f t="shared" ref="CK28:CP28" si="69">SUM(CK24:CK27)</f>
        <v>0</v>
      </c>
      <c r="CL28" s="67">
        <f t="shared" si="69"/>
        <v>0</v>
      </c>
      <c r="CM28" s="67">
        <f t="shared" si="69"/>
        <v>0</v>
      </c>
      <c r="CN28" s="67">
        <f t="shared" si="69"/>
        <v>0</v>
      </c>
      <c r="CO28" s="67">
        <f t="shared" si="69"/>
        <v>0</v>
      </c>
      <c r="CP28" s="67">
        <f t="shared" si="69"/>
        <v>0</v>
      </c>
      <c r="CQ28" s="67">
        <f>SUM(CQ24:CQ27)</f>
        <v>0</v>
      </c>
      <c r="CR28" s="67">
        <v>0</v>
      </c>
      <c r="CS28" s="67">
        <f>SUM(CS24:CS27)</f>
        <v>0</v>
      </c>
      <c r="CT28" s="67">
        <f>SUM(CT24:CT27)</f>
        <v>0</v>
      </c>
      <c r="CU28" s="67">
        <f>SUM(CU24:CU27)</f>
        <v>0</v>
      </c>
      <c r="CV28" s="67">
        <f>SUM(CV24:CV27)</f>
        <v>0</v>
      </c>
      <c r="CW28" s="67">
        <f>SUM(CW24:CW27)</f>
        <v>0</v>
      </c>
    </row>
    <row r="29" spans="1:101" s="18" customFormat="1" ht="13.15" customHeight="1" x14ac:dyDescent="0.25">
      <c r="A29" s="71" t="s">
        <v>8</v>
      </c>
      <c r="B29" s="72"/>
      <c r="C29" s="29" t="s">
        <v>10</v>
      </c>
      <c r="D29" s="30">
        <f>+D22+D28</f>
        <v>7</v>
      </c>
      <c r="E29" s="105">
        <f>+E22+E28</f>
        <v>9191.5500000000011</v>
      </c>
      <c r="F29" s="105">
        <f>+F22+F28</f>
        <v>8242.0400000000009</v>
      </c>
      <c r="G29" s="105">
        <f>+G22+G28</f>
        <v>949.51</v>
      </c>
      <c r="H29" s="270"/>
      <c r="I29" s="270"/>
      <c r="J29" s="104"/>
      <c r="K29" s="30">
        <f t="shared" ref="K29:P29" si="70">+K22+K28</f>
        <v>28</v>
      </c>
      <c r="L29" s="30">
        <f t="shared" si="70"/>
        <v>28</v>
      </c>
      <c r="M29" s="30">
        <f t="shared" si="70"/>
        <v>27</v>
      </c>
      <c r="N29" s="30">
        <f t="shared" si="70"/>
        <v>27</v>
      </c>
      <c r="O29" s="30">
        <f t="shared" si="70"/>
        <v>28</v>
      </c>
      <c r="P29" s="30">
        <f t="shared" si="70"/>
        <v>27</v>
      </c>
      <c r="Q29" s="30">
        <f t="shared" ref="Q29:V29" si="71">+Q22+Q28</f>
        <v>22</v>
      </c>
      <c r="R29" s="30">
        <f t="shared" si="71"/>
        <v>20</v>
      </c>
      <c r="S29" s="30">
        <f t="shared" si="71"/>
        <v>20</v>
      </c>
      <c r="T29" s="30">
        <f t="shared" si="71"/>
        <v>19</v>
      </c>
      <c r="U29" s="30">
        <f t="shared" si="71"/>
        <v>17</v>
      </c>
      <c r="V29" s="30">
        <f t="shared" si="71"/>
        <v>17</v>
      </c>
      <c r="W29" s="30">
        <f t="shared" ref="W29:AB29" si="72">+W22+W28</f>
        <v>17</v>
      </c>
      <c r="X29" s="30">
        <f t="shared" si="72"/>
        <v>17</v>
      </c>
      <c r="Y29" s="30">
        <f t="shared" si="72"/>
        <v>17</v>
      </c>
      <c r="Z29" s="30">
        <f t="shared" si="72"/>
        <v>17</v>
      </c>
      <c r="AA29" s="30">
        <f t="shared" si="72"/>
        <v>17</v>
      </c>
      <c r="AB29" s="30">
        <f t="shared" si="72"/>
        <v>16</v>
      </c>
      <c r="AC29" s="30">
        <f t="shared" ref="AC29:AH29" si="73">+AC22+AC28</f>
        <v>16</v>
      </c>
      <c r="AD29" s="30">
        <f t="shared" si="73"/>
        <v>16</v>
      </c>
      <c r="AE29" s="30">
        <f t="shared" si="73"/>
        <v>16</v>
      </c>
      <c r="AF29" s="30">
        <f t="shared" si="73"/>
        <v>16</v>
      </c>
      <c r="AG29" s="30">
        <f t="shared" si="73"/>
        <v>16</v>
      </c>
      <c r="AH29" s="30">
        <f t="shared" si="73"/>
        <v>16</v>
      </c>
      <c r="AI29" s="30">
        <f t="shared" ref="AI29:AN29" si="74">+AI22+AI28</f>
        <v>16</v>
      </c>
      <c r="AJ29" s="30">
        <f t="shared" si="74"/>
        <v>16</v>
      </c>
      <c r="AK29" s="30">
        <f t="shared" si="74"/>
        <v>14</v>
      </c>
      <c r="AL29" s="30">
        <f t="shared" si="74"/>
        <v>11</v>
      </c>
      <c r="AM29" s="30">
        <f t="shared" si="74"/>
        <v>11</v>
      </c>
      <c r="AN29" s="30">
        <f t="shared" si="74"/>
        <v>9</v>
      </c>
      <c r="AO29" s="30">
        <f t="shared" ref="AO29:AT29" si="75">+AO22+AO28</f>
        <v>9</v>
      </c>
      <c r="AP29" s="30">
        <f t="shared" si="75"/>
        <v>9</v>
      </c>
      <c r="AQ29" s="30">
        <f t="shared" si="75"/>
        <v>9</v>
      </c>
      <c r="AR29" s="30">
        <f t="shared" si="75"/>
        <v>9</v>
      </c>
      <c r="AS29" s="30">
        <f t="shared" si="75"/>
        <v>9</v>
      </c>
      <c r="AT29" s="30">
        <f t="shared" si="75"/>
        <v>9</v>
      </c>
      <c r="AU29" s="30">
        <f t="shared" ref="AU29:AZ29" si="76">+AU22+AU28</f>
        <v>9</v>
      </c>
      <c r="AV29" s="30">
        <f t="shared" si="76"/>
        <v>9</v>
      </c>
      <c r="AW29" s="30">
        <f t="shared" si="76"/>
        <v>6</v>
      </c>
      <c r="AX29" s="30">
        <f t="shared" si="76"/>
        <v>6</v>
      </c>
      <c r="AY29" s="30">
        <f t="shared" si="76"/>
        <v>6</v>
      </c>
      <c r="AZ29" s="30">
        <f t="shared" si="76"/>
        <v>6</v>
      </c>
      <c r="BA29" s="30">
        <f t="shared" ref="BA29:BF29" si="77">+BA22+BA28</f>
        <v>6</v>
      </c>
      <c r="BB29" s="30">
        <f t="shared" si="77"/>
        <v>5</v>
      </c>
      <c r="BC29" s="30">
        <f t="shared" si="77"/>
        <v>5</v>
      </c>
      <c r="BD29" s="30">
        <f t="shared" si="77"/>
        <v>5</v>
      </c>
      <c r="BE29" s="30">
        <f t="shared" si="77"/>
        <v>5</v>
      </c>
      <c r="BF29" s="30">
        <f t="shared" si="77"/>
        <v>5</v>
      </c>
      <c r="BG29" s="30">
        <f t="shared" ref="BG29:BL29" si="78">+BG22+BG28</f>
        <v>5</v>
      </c>
      <c r="BH29" s="30">
        <f t="shared" si="78"/>
        <v>4</v>
      </c>
      <c r="BI29" s="30">
        <f t="shared" si="78"/>
        <v>1</v>
      </c>
      <c r="BJ29" s="30">
        <f t="shared" si="78"/>
        <v>1</v>
      </c>
      <c r="BK29" s="30">
        <f t="shared" si="78"/>
        <v>1</v>
      </c>
      <c r="BL29" s="30">
        <f t="shared" si="78"/>
        <v>2</v>
      </c>
      <c r="BM29" s="30">
        <f t="shared" ref="BM29:BR29" si="79">+BM22+BM28</f>
        <v>4</v>
      </c>
      <c r="BN29" s="30">
        <f t="shared" si="79"/>
        <v>4</v>
      </c>
      <c r="BO29" s="30">
        <f t="shared" si="79"/>
        <v>4</v>
      </c>
      <c r="BP29" s="30">
        <f t="shared" si="79"/>
        <v>4</v>
      </c>
      <c r="BQ29" s="30">
        <f t="shared" si="79"/>
        <v>5</v>
      </c>
      <c r="BR29" s="30">
        <f t="shared" si="79"/>
        <v>5</v>
      </c>
      <c r="BS29" s="30">
        <f t="shared" ref="BS29:BX29" si="80">+BS22+BS28</f>
        <v>7</v>
      </c>
      <c r="BT29" s="30">
        <f t="shared" si="80"/>
        <v>7</v>
      </c>
      <c r="BU29" s="30">
        <f t="shared" si="80"/>
        <v>8</v>
      </c>
      <c r="BV29" s="30">
        <f t="shared" si="80"/>
        <v>5</v>
      </c>
      <c r="BW29" s="30">
        <f t="shared" si="80"/>
        <v>7</v>
      </c>
      <c r="BX29" s="30">
        <f t="shared" si="80"/>
        <v>7</v>
      </c>
      <c r="BY29" s="30">
        <f t="shared" ref="BY29:CD29" si="81">+BY22+BY28</f>
        <v>7</v>
      </c>
      <c r="BZ29" s="30">
        <f t="shared" si="81"/>
        <v>7</v>
      </c>
      <c r="CA29" s="30">
        <f t="shared" si="81"/>
        <v>7</v>
      </c>
      <c r="CB29" s="30">
        <f t="shared" si="81"/>
        <v>7</v>
      </c>
      <c r="CC29" s="30">
        <f t="shared" si="81"/>
        <v>7</v>
      </c>
      <c r="CD29" s="30">
        <f t="shared" si="81"/>
        <v>6</v>
      </c>
      <c r="CE29" s="30">
        <f t="shared" ref="CE29:CJ29" si="82">+CE22+CE28</f>
        <v>7</v>
      </c>
      <c r="CF29" s="30">
        <f t="shared" si="82"/>
        <v>7</v>
      </c>
      <c r="CG29" s="30">
        <f t="shared" si="82"/>
        <v>7</v>
      </c>
      <c r="CH29" s="30">
        <f t="shared" si="82"/>
        <v>7</v>
      </c>
      <c r="CI29" s="30">
        <f t="shared" si="82"/>
        <v>7</v>
      </c>
      <c r="CJ29" s="30">
        <f t="shared" si="82"/>
        <v>7</v>
      </c>
      <c r="CK29" s="30">
        <f t="shared" ref="CK29:CP29" si="83">+CK22+CK28</f>
        <v>7</v>
      </c>
      <c r="CL29" s="30">
        <f t="shared" si="83"/>
        <v>7</v>
      </c>
      <c r="CM29" s="30">
        <f t="shared" si="83"/>
        <v>7</v>
      </c>
      <c r="CN29" s="30">
        <f t="shared" si="83"/>
        <v>7</v>
      </c>
      <c r="CO29" s="30">
        <f t="shared" si="83"/>
        <v>7</v>
      </c>
      <c r="CP29" s="30">
        <f t="shared" si="83"/>
        <v>7</v>
      </c>
      <c r="CQ29" s="30">
        <f>+CQ22+CQ28</f>
        <v>10</v>
      </c>
      <c r="CR29" s="30">
        <v>10</v>
      </c>
      <c r="CS29" s="30">
        <f>+CS22+CS28</f>
        <v>10</v>
      </c>
      <c r="CT29" s="30">
        <f>+CT22+CT28</f>
        <v>9</v>
      </c>
      <c r="CU29" s="30">
        <f>+CU22+CU28</f>
        <v>10</v>
      </c>
      <c r="CV29" s="30">
        <f>+CV22+CV28</f>
        <v>7</v>
      </c>
      <c r="CW29" s="30">
        <f>+CW22+CW28</f>
        <v>7</v>
      </c>
    </row>
    <row r="30" spans="1:101" s="14" customFormat="1" ht="13.15" customHeight="1" x14ac:dyDescent="0.25">
      <c r="A30" s="71" t="s">
        <v>9</v>
      </c>
      <c r="B30" s="29"/>
      <c r="C30" s="89"/>
      <c r="D30" s="118"/>
      <c r="E30" s="102">
        <f>E29*12</f>
        <v>110298.6</v>
      </c>
      <c r="F30" s="102">
        <f>F29*12</f>
        <v>98904.48000000001</v>
      </c>
      <c r="G30" s="102">
        <f>G29*12</f>
        <v>11394.119999999999</v>
      </c>
      <c r="H30" s="271"/>
      <c r="I30" s="271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/>
      <c r="CE30" s="118"/>
      <c r="CF30" s="118"/>
      <c r="CG30" s="118"/>
      <c r="CH30" s="118"/>
      <c r="CI30" s="118"/>
      <c r="CJ30" s="118"/>
      <c r="CK30" s="118"/>
      <c r="CL30" s="118"/>
      <c r="CM30" s="118"/>
      <c r="CN30" s="118"/>
      <c r="CO30" s="118"/>
      <c r="CP30" s="118"/>
      <c r="CQ30" s="118"/>
      <c r="CR30" s="118"/>
      <c r="CS30" s="118"/>
      <c r="CT30" s="118"/>
      <c r="CU30" s="118"/>
      <c r="CV30" s="118"/>
      <c r="CW30" s="118"/>
    </row>
    <row r="31" spans="1:101" s="14" customFormat="1" ht="13.15" customHeight="1" x14ac:dyDescent="0.25">
      <c r="A31" s="28"/>
      <c r="B31" s="90"/>
      <c r="C31" s="91"/>
      <c r="D31" s="91"/>
      <c r="E31" s="92"/>
      <c r="F31" s="92"/>
      <c r="G31" s="92"/>
      <c r="H31" s="132"/>
      <c r="I31" s="132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  <c r="CQ31" s="91"/>
      <c r="CR31" s="91"/>
      <c r="CS31" s="91"/>
      <c r="CT31" s="91"/>
      <c r="CU31" s="91"/>
      <c r="CV31" s="91"/>
      <c r="CW31" s="91"/>
    </row>
    <row r="32" spans="1:101" s="4" customFormat="1" ht="13.15" customHeight="1" x14ac:dyDescent="0.2">
      <c r="A32" s="48" t="s">
        <v>62</v>
      </c>
      <c r="B32" s="49"/>
      <c r="C32" s="50" t="s">
        <v>10</v>
      </c>
      <c r="D32" s="51">
        <f>+D14+D29</f>
        <v>481</v>
      </c>
      <c r="E32" s="61">
        <f>+E14+E29</f>
        <v>544413.70000000019</v>
      </c>
      <c r="F32" s="61">
        <f>+F14+F29</f>
        <v>488748.39000000007</v>
      </c>
      <c r="G32" s="61">
        <f>+G14+G29</f>
        <v>55665.310000000005</v>
      </c>
      <c r="H32" s="275"/>
      <c r="I32" s="275"/>
      <c r="J32" s="31"/>
      <c r="K32" s="51">
        <f t="shared" ref="K32:P32" si="84">+K14+K29</f>
        <v>644</v>
      </c>
      <c r="L32" s="51">
        <f t="shared" si="84"/>
        <v>637</v>
      </c>
      <c r="M32" s="51">
        <f t="shared" si="84"/>
        <v>634</v>
      </c>
      <c r="N32" s="51">
        <f t="shared" si="84"/>
        <v>638</v>
      </c>
      <c r="O32" s="51">
        <f t="shared" si="84"/>
        <v>642</v>
      </c>
      <c r="P32" s="51">
        <f t="shared" si="84"/>
        <v>639</v>
      </c>
      <c r="Q32" s="51">
        <f t="shared" ref="Q32:V32" si="85">+Q14+Q29</f>
        <v>636</v>
      </c>
      <c r="R32" s="51">
        <f t="shared" si="85"/>
        <v>639</v>
      </c>
      <c r="S32" s="51">
        <f t="shared" si="85"/>
        <v>643</v>
      </c>
      <c r="T32" s="51">
        <f t="shared" si="85"/>
        <v>642</v>
      </c>
      <c r="U32" s="51">
        <f t="shared" si="85"/>
        <v>633</v>
      </c>
      <c r="V32" s="51">
        <f t="shared" si="85"/>
        <v>635</v>
      </c>
      <c r="W32" s="51">
        <f t="shared" ref="W32:AB32" si="86">+W14+W29</f>
        <v>632</v>
      </c>
      <c r="X32" s="51">
        <f t="shared" si="86"/>
        <v>623</v>
      </c>
      <c r="Y32" s="51">
        <f t="shared" si="86"/>
        <v>621</v>
      </c>
      <c r="Z32" s="51">
        <f t="shared" si="86"/>
        <v>600</v>
      </c>
      <c r="AA32" s="51">
        <f t="shared" si="86"/>
        <v>602</v>
      </c>
      <c r="AB32" s="51">
        <f t="shared" si="86"/>
        <v>604</v>
      </c>
      <c r="AC32" s="51">
        <f t="shared" ref="AC32:AH32" si="87">+AC14+AC29</f>
        <v>604</v>
      </c>
      <c r="AD32" s="51">
        <f t="shared" si="87"/>
        <v>608</v>
      </c>
      <c r="AE32" s="51">
        <f t="shared" si="87"/>
        <v>605</v>
      </c>
      <c r="AF32" s="51">
        <f t="shared" si="87"/>
        <v>611</v>
      </c>
      <c r="AG32" s="51">
        <f t="shared" si="87"/>
        <v>603</v>
      </c>
      <c r="AH32" s="51">
        <f t="shared" si="87"/>
        <v>601</v>
      </c>
      <c r="AI32" s="51">
        <f t="shared" ref="AI32:AN32" si="88">+AI14+AI29</f>
        <v>619</v>
      </c>
      <c r="AJ32" s="51">
        <f t="shared" si="88"/>
        <v>616</v>
      </c>
      <c r="AK32" s="51">
        <f t="shared" si="88"/>
        <v>600</v>
      </c>
      <c r="AL32" s="51">
        <f t="shared" si="88"/>
        <v>583</v>
      </c>
      <c r="AM32" s="51">
        <f t="shared" si="88"/>
        <v>575</v>
      </c>
      <c r="AN32" s="51">
        <f t="shared" si="88"/>
        <v>570</v>
      </c>
      <c r="AO32" s="51">
        <f t="shared" ref="AO32:AT32" si="89">+AO14+AO29</f>
        <v>559</v>
      </c>
      <c r="AP32" s="51">
        <f t="shared" si="89"/>
        <v>552</v>
      </c>
      <c r="AQ32" s="51">
        <f t="shared" si="89"/>
        <v>531</v>
      </c>
      <c r="AR32" s="51">
        <f t="shared" si="89"/>
        <v>526</v>
      </c>
      <c r="AS32" s="51">
        <f t="shared" si="89"/>
        <v>516</v>
      </c>
      <c r="AT32" s="51">
        <f t="shared" si="89"/>
        <v>507</v>
      </c>
      <c r="AU32" s="51">
        <f t="shared" ref="AU32:AZ32" si="90">+AU14+AU29</f>
        <v>508</v>
      </c>
      <c r="AV32" s="51">
        <f t="shared" si="90"/>
        <v>507</v>
      </c>
      <c r="AW32" s="51">
        <f t="shared" si="90"/>
        <v>492</v>
      </c>
      <c r="AX32" s="51">
        <f t="shared" si="90"/>
        <v>488</v>
      </c>
      <c r="AY32" s="51">
        <f t="shared" si="90"/>
        <v>488</v>
      </c>
      <c r="AZ32" s="51">
        <f t="shared" si="90"/>
        <v>477</v>
      </c>
      <c r="BA32" s="51">
        <f t="shared" ref="BA32:BF32" si="91">+BA14+BA29</f>
        <v>467</v>
      </c>
      <c r="BB32" s="51">
        <f t="shared" si="91"/>
        <v>467</v>
      </c>
      <c r="BC32" s="51">
        <f t="shared" si="91"/>
        <v>459</v>
      </c>
      <c r="BD32" s="51">
        <f t="shared" si="91"/>
        <v>448</v>
      </c>
      <c r="BE32" s="51">
        <f t="shared" si="91"/>
        <v>433</v>
      </c>
      <c r="BF32" s="51">
        <f t="shared" si="91"/>
        <v>433</v>
      </c>
      <c r="BG32" s="51">
        <f t="shared" ref="BG32:BL32" si="92">+BG14+BG29</f>
        <v>446</v>
      </c>
      <c r="BH32" s="51">
        <f t="shared" si="92"/>
        <v>446</v>
      </c>
      <c r="BI32" s="51">
        <f t="shared" si="92"/>
        <v>423</v>
      </c>
      <c r="BJ32" s="51">
        <f t="shared" si="92"/>
        <v>427</v>
      </c>
      <c r="BK32" s="51">
        <f t="shared" si="92"/>
        <v>413</v>
      </c>
      <c r="BL32" s="51">
        <f t="shared" si="92"/>
        <v>413</v>
      </c>
      <c r="BM32" s="51">
        <f t="shared" ref="BM32:BR32" si="93">+BM14+BM29</f>
        <v>421</v>
      </c>
      <c r="BN32" s="51">
        <f t="shared" si="93"/>
        <v>433</v>
      </c>
      <c r="BO32" s="51">
        <f t="shared" si="93"/>
        <v>434</v>
      </c>
      <c r="BP32" s="51">
        <f t="shared" si="93"/>
        <v>434</v>
      </c>
      <c r="BQ32" s="51">
        <f t="shared" si="93"/>
        <v>439</v>
      </c>
      <c r="BR32" s="51">
        <f t="shared" si="93"/>
        <v>441</v>
      </c>
      <c r="BS32" s="51">
        <f t="shared" ref="BS32:BX32" si="94">+BS14+BS29</f>
        <v>459</v>
      </c>
      <c r="BT32" s="51">
        <f t="shared" si="94"/>
        <v>447</v>
      </c>
      <c r="BU32" s="51">
        <f t="shared" si="94"/>
        <v>436</v>
      </c>
      <c r="BV32" s="51">
        <f t="shared" si="94"/>
        <v>433</v>
      </c>
      <c r="BW32" s="51">
        <f t="shared" si="94"/>
        <v>442</v>
      </c>
      <c r="BX32" s="51">
        <f t="shared" si="94"/>
        <v>451</v>
      </c>
      <c r="BY32" s="51">
        <f t="shared" ref="BY32:CD32" si="95">+BY14+BY29</f>
        <v>454</v>
      </c>
      <c r="BZ32" s="51">
        <f t="shared" si="95"/>
        <v>456</v>
      </c>
      <c r="CA32" s="51">
        <f t="shared" si="95"/>
        <v>455</v>
      </c>
      <c r="CB32" s="51">
        <f t="shared" si="95"/>
        <v>459</v>
      </c>
      <c r="CC32" s="51">
        <f t="shared" si="95"/>
        <v>460</v>
      </c>
      <c r="CD32" s="51">
        <f t="shared" si="95"/>
        <v>453</v>
      </c>
      <c r="CE32" s="51">
        <f t="shared" ref="CE32:CJ32" si="96">+CE14+CE29</f>
        <v>489</v>
      </c>
      <c r="CF32" s="51">
        <f t="shared" si="96"/>
        <v>471</v>
      </c>
      <c r="CG32" s="51">
        <f t="shared" si="96"/>
        <v>462</v>
      </c>
      <c r="CH32" s="51">
        <f t="shared" si="96"/>
        <v>466</v>
      </c>
      <c r="CI32" s="51">
        <f t="shared" si="96"/>
        <v>467</v>
      </c>
      <c r="CJ32" s="51">
        <f t="shared" si="96"/>
        <v>477</v>
      </c>
      <c r="CK32" s="51">
        <f t="shared" ref="CK32:CP32" si="97">+CK14+CK29</f>
        <v>476</v>
      </c>
      <c r="CL32" s="51">
        <f t="shared" si="97"/>
        <v>474</v>
      </c>
      <c r="CM32" s="51">
        <f t="shared" si="97"/>
        <v>462</v>
      </c>
      <c r="CN32" s="51">
        <f t="shared" si="97"/>
        <v>465</v>
      </c>
      <c r="CO32" s="51">
        <f t="shared" si="97"/>
        <v>456</v>
      </c>
      <c r="CP32" s="51">
        <f t="shared" si="97"/>
        <v>460</v>
      </c>
      <c r="CQ32" s="51">
        <f>+CQ14+CQ29</f>
        <v>493</v>
      </c>
      <c r="CR32" s="51">
        <v>491</v>
      </c>
      <c r="CS32" s="51">
        <f>+CS14+CS29</f>
        <v>489</v>
      </c>
      <c r="CT32" s="51">
        <f>+CT14+CT29</f>
        <v>489</v>
      </c>
      <c r="CU32" s="51">
        <f>+CU14+CU29</f>
        <v>494</v>
      </c>
      <c r="CV32" s="51">
        <f>+CV14+CV29</f>
        <v>490</v>
      </c>
      <c r="CW32" s="51">
        <f>+CW14+CW29</f>
        <v>481</v>
      </c>
    </row>
    <row r="33" spans="1:101" s="14" customFormat="1" ht="13.15" customHeight="1" x14ac:dyDescent="0.25">
      <c r="A33" s="48" t="s">
        <v>63</v>
      </c>
      <c r="B33" s="50"/>
      <c r="C33" s="96"/>
      <c r="D33" s="96"/>
      <c r="E33" s="100">
        <f>E32*12</f>
        <v>6532964.4000000022</v>
      </c>
      <c r="F33" s="100">
        <f>F32*12</f>
        <v>5864980.6800000006</v>
      </c>
      <c r="G33" s="100">
        <f>G32*12</f>
        <v>667983.72000000009</v>
      </c>
      <c r="H33" s="266"/>
      <c r="I33" s="266"/>
      <c r="J33" s="34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</row>
    <row r="34" spans="1:101" s="14" customFormat="1" ht="21.6" customHeight="1" x14ac:dyDescent="0.2">
      <c r="B34" s="53"/>
      <c r="C34" s="31"/>
      <c r="D34" s="31"/>
      <c r="E34" s="54"/>
      <c r="F34" s="54"/>
      <c r="G34" s="54"/>
      <c r="H34" s="54"/>
      <c r="I34" s="54"/>
      <c r="J34" s="34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S34" s="31"/>
      <c r="BT34" s="31"/>
      <c r="BU34" s="282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</row>
    <row r="35" spans="1:101" s="14" customFormat="1" ht="15" customHeight="1" x14ac:dyDescent="0.25">
      <c r="A35" s="195" t="s">
        <v>137</v>
      </c>
      <c r="B35" s="32"/>
      <c r="C35" s="37"/>
      <c r="D35" s="33"/>
      <c r="E35" s="34"/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S35" s="33"/>
      <c r="BT35" s="33"/>
      <c r="BU35" s="28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B36" s="32"/>
      <c r="C36" s="19"/>
      <c r="D36" s="33"/>
      <c r="E36" s="38"/>
      <c r="F36" s="38"/>
      <c r="G36" s="38"/>
      <c r="H36" s="38"/>
      <c r="I36" s="38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S36" s="33"/>
      <c r="BT36" s="33"/>
      <c r="BU36" s="28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</row>
    <row r="37" spans="1:101" s="14" customFormat="1" ht="15" customHeight="1" x14ac:dyDescent="0.25">
      <c r="A37" s="35"/>
      <c r="B37" s="32"/>
      <c r="C37" s="19"/>
      <c r="D37" s="33"/>
      <c r="E37" s="27"/>
      <c r="F37" s="27"/>
      <c r="G37" s="27"/>
      <c r="H37" s="27"/>
      <c r="I37" s="27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S37" s="33"/>
      <c r="BT37" s="33"/>
      <c r="BU37" s="28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</row>
    <row r="38" spans="1:101" s="14" customFormat="1" ht="15" customHeight="1" x14ac:dyDescent="0.25">
      <c r="A38" s="36"/>
      <c r="B38" s="32"/>
      <c r="C38" s="19"/>
      <c r="D38" s="33"/>
      <c r="E38" s="27"/>
      <c r="F38" s="27"/>
      <c r="G38" s="27"/>
      <c r="H38" s="27"/>
      <c r="I38" s="27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S38" s="33"/>
      <c r="BT38" s="33"/>
      <c r="BU38" s="28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</row>
    <row r="39" spans="1:101" s="14" customFormat="1" ht="15" customHeight="1" x14ac:dyDescent="0.25">
      <c r="A39" s="36"/>
      <c r="B39" s="32"/>
      <c r="C39" s="19"/>
      <c r="D39" s="33"/>
      <c r="E39" s="27"/>
      <c r="F39" s="27"/>
      <c r="G39" s="27"/>
      <c r="H39" s="27"/>
      <c r="I39" s="27"/>
      <c r="J39" s="34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S39" s="33"/>
      <c r="BT39" s="33"/>
      <c r="BU39" s="28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</row>
    <row r="40" spans="1:101" s="14" customFormat="1" ht="15" customHeight="1" x14ac:dyDescent="0.25">
      <c r="B40" s="32"/>
      <c r="C40" s="19"/>
      <c r="D40" s="33"/>
      <c r="E40" s="27"/>
      <c r="F40" s="27"/>
      <c r="G40" s="27"/>
      <c r="H40" s="27"/>
      <c r="I40" s="27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S40" s="33"/>
      <c r="BT40" s="33"/>
      <c r="BU40" s="28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</row>
    <row r="41" spans="1:101" s="14" customFormat="1" ht="15" customHeight="1" x14ac:dyDescent="0.25">
      <c r="B41" s="32"/>
      <c r="C41" s="37"/>
      <c r="D41" s="33"/>
      <c r="E41" s="34"/>
      <c r="F41" s="34"/>
      <c r="G41" s="34"/>
      <c r="H41" s="34"/>
      <c r="I41" s="34"/>
      <c r="J41" s="34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S41" s="33"/>
      <c r="BT41" s="33"/>
      <c r="BU41" s="28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52"/>
      <c r="B42" s="32"/>
      <c r="C42" s="37"/>
      <c r="D42" s="55"/>
      <c r="E42" s="56"/>
      <c r="F42" s="56"/>
      <c r="G42" s="56"/>
      <c r="H42" s="56"/>
      <c r="I42" s="56"/>
      <c r="J42" s="34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S42" s="55"/>
      <c r="BT42" s="55"/>
      <c r="BU42" s="284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</row>
    <row r="43" spans="1:101" s="14" customFormat="1" ht="15" customHeight="1" x14ac:dyDescent="0.2">
      <c r="A43" s="52"/>
      <c r="B43" s="53"/>
      <c r="C43" s="31"/>
      <c r="D43" s="31"/>
      <c r="E43" s="54"/>
      <c r="F43" s="54"/>
      <c r="G43" s="54"/>
      <c r="H43" s="54"/>
      <c r="I43" s="54"/>
      <c r="J43" s="32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S43" s="31"/>
      <c r="BT43" s="31"/>
      <c r="BU43" s="282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</row>
    <row r="44" spans="1:101" s="14" customFormat="1" ht="15" customHeight="1" x14ac:dyDescent="0.25">
      <c r="B44" s="32"/>
      <c r="C44" s="19"/>
      <c r="D44" s="33"/>
      <c r="E44" s="38"/>
      <c r="F44" s="38"/>
      <c r="G44" s="38"/>
      <c r="H44" s="38"/>
      <c r="I44" s="38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S44" s="33"/>
      <c r="BT44" s="33"/>
      <c r="BU44" s="28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</row>
    <row r="45" spans="1:101" s="14" customFormat="1" ht="15" customHeight="1" x14ac:dyDescent="0.25">
      <c r="A45" s="35"/>
      <c r="B45" s="32"/>
      <c r="C45" s="19"/>
      <c r="D45" s="33"/>
      <c r="E45" s="27"/>
      <c r="F45" s="27"/>
      <c r="G45" s="27"/>
      <c r="H45" s="27"/>
      <c r="I45" s="27"/>
      <c r="J45" s="32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S45" s="33"/>
      <c r="BT45" s="33"/>
      <c r="BU45" s="28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</row>
    <row r="46" spans="1:101" s="14" customFormat="1" ht="15" customHeight="1" x14ac:dyDescent="0.25">
      <c r="A46" s="36"/>
      <c r="B46" s="32"/>
      <c r="C46" s="19"/>
      <c r="D46" s="33"/>
      <c r="E46" s="27"/>
      <c r="F46" s="27"/>
      <c r="G46" s="27"/>
      <c r="H46" s="27"/>
      <c r="I46" s="27"/>
      <c r="J46" s="32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S46" s="33"/>
      <c r="BT46" s="33"/>
      <c r="BU46" s="28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</row>
    <row r="47" spans="1:101" s="14" customFormat="1" ht="15" customHeight="1" x14ac:dyDescent="0.25">
      <c r="A47" s="36"/>
      <c r="B47" s="32"/>
      <c r="C47" s="19"/>
      <c r="D47" s="33"/>
      <c r="E47" s="27"/>
      <c r="F47" s="27"/>
      <c r="G47" s="27"/>
      <c r="H47" s="27"/>
      <c r="I47" s="27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S47" s="33"/>
      <c r="BT47" s="33"/>
      <c r="BU47" s="28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</row>
    <row r="48" spans="1:101" s="14" customFormat="1" ht="15" customHeight="1" x14ac:dyDescent="0.25">
      <c r="B48" s="32"/>
      <c r="C48" s="19"/>
      <c r="D48" s="33"/>
      <c r="E48" s="27"/>
      <c r="F48" s="27"/>
      <c r="G48" s="27"/>
      <c r="H48" s="27"/>
      <c r="I48" s="27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S48" s="33"/>
      <c r="BT48" s="33"/>
      <c r="BU48" s="28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</row>
    <row r="49" spans="1:101" s="14" customFormat="1" ht="15" customHeight="1" x14ac:dyDescent="0.25">
      <c r="B49" s="32"/>
      <c r="C49" s="37"/>
      <c r="D49" s="33"/>
      <c r="E49" s="34"/>
      <c r="F49" s="27"/>
      <c r="G49" s="34"/>
      <c r="H49" s="34"/>
      <c r="I49" s="34"/>
      <c r="J49" s="32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S49" s="33"/>
      <c r="BT49" s="33"/>
      <c r="BU49" s="28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</row>
    <row r="50" spans="1:101" s="14" customFormat="1" ht="15" customHeight="1" x14ac:dyDescent="0.25">
      <c r="A50" s="52"/>
      <c r="B50" s="32"/>
      <c r="C50" s="37"/>
      <c r="D50" s="55"/>
      <c r="E50" s="56"/>
      <c r="F50" s="56"/>
      <c r="G50" s="56"/>
      <c r="H50" s="56"/>
      <c r="I50" s="56"/>
      <c r="J50" s="32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S50" s="55"/>
      <c r="BT50" s="55"/>
      <c r="BU50" s="284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</row>
    <row r="51" spans="1:101" s="14" customFormat="1" ht="15" customHeight="1" x14ac:dyDescent="0.2">
      <c r="A51" s="52"/>
      <c r="B51" s="26"/>
      <c r="C51" s="26"/>
      <c r="D51" s="25"/>
      <c r="E51" s="54"/>
      <c r="F51" s="54"/>
      <c r="G51" s="54"/>
      <c r="H51" s="54"/>
      <c r="I51" s="54"/>
      <c r="J51" s="32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S51" s="25"/>
      <c r="BT51" s="25"/>
      <c r="BU51" s="25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</row>
    <row r="52" spans="1:101" s="14" customFormat="1" ht="15" customHeight="1" x14ac:dyDescent="0.2">
      <c r="A52" s="5"/>
      <c r="B52" s="26"/>
      <c r="C52" s="26"/>
      <c r="D52" s="25"/>
      <c r="E52" s="26"/>
      <c r="F52" s="26"/>
      <c r="G52" s="26"/>
      <c r="H52" s="26"/>
      <c r="I52" s="26"/>
      <c r="J52" s="32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S52" s="25"/>
      <c r="BT52" s="25"/>
      <c r="BU52" s="25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</row>
    <row r="53" spans="1:101" s="14" customFormat="1" ht="15" customHeight="1" x14ac:dyDescent="0.25">
      <c r="A53" s="57"/>
      <c r="B53" s="58"/>
      <c r="C53" s="58"/>
      <c r="D53" s="59"/>
      <c r="E53" s="60"/>
      <c r="F53" s="60"/>
      <c r="G53" s="60"/>
      <c r="H53" s="60"/>
      <c r="I53" s="60"/>
      <c r="J53" s="34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S53" s="59"/>
      <c r="BT53" s="59"/>
      <c r="BU53" s="285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</row>
    <row r="54" spans="1:101" s="14" customFormat="1" ht="15" customHeight="1" x14ac:dyDescent="0.25">
      <c r="A54" s="57"/>
      <c r="B54" s="58"/>
      <c r="C54" s="58"/>
      <c r="D54" s="59"/>
      <c r="E54" s="60"/>
      <c r="F54" s="60"/>
      <c r="G54" s="60"/>
      <c r="H54" s="60"/>
      <c r="I54" s="60"/>
      <c r="J54" s="34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S54" s="59"/>
      <c r="BT54" s="59"/>
      <c r="BU54" s="285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</row>
    <row r="55" spans="1:101" s="14" customFormat="1" ht="15" customHeight="1" x14ac:dyDescent="0.25">
      <c r="A55" s="36"/>
      <c r="B55" s="32"/>
      <c r="C55" s="19"/>
      <c r="D55" s="33"/>
      <c r="E55" s="27"/>
      <c r="F55" s="27"/>
      <c r="G55" s="34"/>
      <c r="H55" s="34"/>
      <c r="I55" s="34"/>
      <c r="J55" s="32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S55" s="33"/>
      <c r="BT55" s="33"/>
      <c r="BU55" s="28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</row>
    <row r="56" spans="1:101" s="14" customFormat="1" ht="15" customHeight="1" x14ac:dyDescent="0.25">
      <c r="A56" s="36"/>
      <c r="B56" s="32"/>
      <c r="C56" s="19"/>
      <c r="D56" s="33"/>
      <c r="E56" s="27"/>
      <c r="F56" s="27"/>
      <c r="G56" s="34"/>
      <c r="H56" s="34"/>
      <c r="I56" s="34"/>
      <c r="J56" s="32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S56" s="33"/>
      <c r="BT56" s="33"/>
      <c r="BU56" s="28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</row>
    <row r="57" spans="1:101" s="14" customFormat="1" ht="15" customHeight="1" x14ac:dyDescent="0.25">
      <c r="B57" s="32"/>
      <c r="C57" s="19"/>
      <c r="D57" s="33"/>
      <c r="E57" s="27"/>
      <c r="F57" s="27"/>
      <c r="G57" s="34"/>
      <c r="H57" s="34"/>
      <c r="I57" s="34"/>
      <c r="J57" s="32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S57" s="33"/>
      <c r="BT57" s="33"/>
      <c r="BU57" s="28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</row>
    <row r="58" spans="1:101" s="14" customFormat="1" ht="15" customHeight="1" x14ac:dyDescent="0.25">
      <c r="B58" s="32"/>
      <c r="C58" s="37"/>
      <c r="D58" s="33"/>
      <c r="E58" s="34"/>
      <c r="F58" s="34"/>
      <c r="G58" s="34"/>
      <c r="H58" s="34"/>
      <c r="I58" s="34"/>
      <c r="J58" s="32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S58" s="33"/>
      <c r="BT58" s="33"/>
      <c r="BU58" s="28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</row>
    <row r="59" spans="1:101" s="14" customFormat="1" ht="10.15" customHeight="1" x14ac:dyDescent="0.25">
      <c r="B59" s="32"/>
      <c r="C59" s="19"/>
      <c r="D59" s="33"/>
      <c r="E59" s="38"/>
      <c r="F59" s="38"/>
      <c r="G59" s="23"/>
      <c r="H59" s="23"/>
      <c r="I59" s="23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S59" s="33"/>
      <c r="BT59" s="33"/>
      <c r="BU59" s="28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</row>
    <row r="60" spans="1:101" x14ac:dyDescent="0.2">
      <c r="G60" s="103"/>
      <c r="H60" s="103"/>
      <c r="I60" s="10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&amp;C&amp;"Garamond,Bold"KNAPP MEDICAL CENTER &amp; KNAPP MEDICAL GROUP  
FUNDING AND CONTRIBUTION LEVELS
 YEAR 2020 BENEFIT RENEWALS</oddHeader>
    <oddFooter>&amp;L&amp;10Keenan HealthCare
License No. 0451271&amp;C&amp;10Page &amp;P&amp;R&amp;10&amp;D</oddFooter>
  </headerFooter>
  <rowBreaks count="1" manualBreakCount="1">
    <brk id="52" max="6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50"/>
  </sheetPr>
  <dimension ref="A1:BF69"/>
  <sheetViews>
    <sheetView view="pageBreakPreview" zoomScale="85" zoomScaleNormal="100" zoomScaleSheetLayoutView="85" workbookViewId="0"/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25" style="13" hidden="1" customWidth="1"/>
    <col min="11" max="46" width="7.25" style="8" hidden="1" customWidth="1"/>
    <col min="47" max="57" width="7.25" style="8" customWidth="1"/>
    <col min="58" max="58" width="7.25" style="255" customWidth="1"/>
    <col min="59" max="16384" width="9" style="5"/>
  </cols>
  <sheetData>
    <row r="1" spans="1:58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</row>
    <row r="2" spans="1:58" s="82" customFormat="1" ht="13.15" customHeight="1" x14ac:dyDescent="0.25">
      <c r="A2" s="76" t="s">
        <v>27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</row>
    <row r="3" spans="1:58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0">
        <v>0</v>
      </c>
      <c r="E3" s="150">
        <v>563.91999999999996</v>
      </c>
      <c r="F3" s="150">
        <f>+E3-G3</f>
        <v>563.91999999999996</v>
      </c>
      <c r="G3" s="152">
        <v>0</v>
      </c>
      <c r="H3" s="27" t="e">
        <f>+"Total:"&amp;TEXT(E3/I3-1,"0.00%")&amp;"/ EE:"&amp;TEXT(G3/J3-1,"0.00%")</f>
        <v>#DIV/0!</v>
      </c>
      <c r="I3" s="27">
        <f>+[2]Glendora!E3</f>
        <v>563.91999999999996</v>
      </c>
      <c r="J3" s="27">
        <f>+[2]Glendora!G3</f>
        <v>0</v>
      </c>
      <c r="K3" s="165">
        <v>84</v>
      </c>
      <c r="L3" s="165">
        <v>83</v>
      </c>
      <c r="M3" s="165">
        <v>87</v>
      </c>
      <c r="N3" s="165">
        <v>87</v>
      </c>
      <c r="O3" s="165">
        <v>85</v>
      </c>
      <c r="P3" s="165">
        <v>79</v>
      </c>
      <c r="Q3" s="165">
        <v>78</v>
      </c>
      <c r="R3" s="165">
        <v>77</v>
      </c>
      <c r="S3" s="165">
        <v>82</v>
      </c>
      <c r="T3" s="165">
        <v>83</v>
      </c>
      <c r="U3" s="165">
        <v>81</v>
      </c>
      <c r="V3" s="165">
        <v>78</v>
      </c>
      <c r="W3" s="165">
        <f>82+1</f>
        <v>83</v>
      </c>
      <c r="X3" s="165">
        <v>83</v>
      </c>
      <c r="Y3" s="165">
        <v>84</v>
      </c>
      <c r="Z3" s="165">
        <v>83</v>
      </c>
      <c r="AA3" s="165">
        <v>83</v>
      </c>
      <c r="AB3" s="165">
        <v>82</v>
      </c>
      <c r="AC3" s="165">
        <v>81</v>
      </c>
      <c r="AD3" s="165">
        <v>79</v>
      </c>
      <c r="AE3" s="165">
        <v>58</v>
      </c>
      <c r="AF3" s="165">
        <v>59</v>
      </c>
      <c r="AG3" s="165">
        <v>30</v>
      </c>
      <c r="AH3" s="165">
        <v>30</v>
      </c>
      <c r="AI3" s="165">
        <v>30</v>
      </c>
      <c r="AJ3" s="165">
        <v>29</v>
      </c>
      <c r="AK3" s="165">
        <v>27</v>
      </c>
      <c r="AL3" s="165">
        <v>26</v>
      </c>
      <c r="AM3" s="165">
        <v>26</v>
      </c>
      <c r="AN3" s="165">
        <v>27</v>
      </c>
      <c r="AO3" s="165">
        <v>26</v>
      </c>
      <c r="AP3" s="165">
        <v>25</v>
      </c>
      <c r="AQ3" s="165">
        <v>24</v>
      </c>
      <c r="AR3" s="165">
        <v>23</v>
      </c>
      <c r="AS3" s="165">
        <v>23</v>
      </c>
      <c r="AT3" s="240">
        <v>24</v>
      </c>
      <c r="AU3" s="240">
        <v>26</v>
      </c>
      <c r="AV3" s="240">
        <v>24</v>
      </c>
      <c r="AW3" s="240">
        <v>24</v>
      </c>
      <c r="AX3" s="240">
        <v>23</v>
      </c>
      <c r="AY3" s="240">
        <v>24</v>
      </c>
      <c r="AZ3" s="240">
        <v>23</v>
      </c>
      <c r="BA3" s="240">
        <v>0</v>
      </c>
      <c r="BB3" s="240">
        <v>0</v>
      </c>
      <c r="BC3" s="240">
        <v>0</v>
      </c>
      <c r="BD3" s="240">
        <v>0</v>
      </c>
      <c r="BE3" s="240">
        <v>0</v>
      </c>
      <c r="BF3" s="240">
        <v>0</v>
      </c>
    </row>
    <row r="4" spans="1:58" s="14" customFormat="1" ht="13.15" customHeight="1" x14ac:dyDescent="0.2">
      <c r="A4" s="22"/>
      <c r="B4" s="15"/>
      <c r="C4" s="66" t="s">
        <v>18</v>
      </c>
      <c r="D4" s="240">
        <v>0</v>
      </c>
      <c r="E4" s="150">
        <v>1184.28</v>
      </c>
      <c r="F4" s="150">
        <f>+E4-G4</f>
        <v>1065.31</v>
      </c>
      <c r="G4" s="152">
        <v>118.97</v>
      </c>
      <c r="H4" s="27" t="str">
        <f>+"Total:"&amp;TEXT(E4/I4-1,"0.00%")&amp;"/ EE:"&amp;TEXT(G4/J4-1,"0.00%")</f>
        <v>Total:0.00%/ EE:0.00%</v>
      </c>
      <c r="I4" s="27">
        <f>+[2]Glendora!E4</f>
        <v>1184.28</v>
      </c>
      <c r="J4" s="27">
        <f>+[2]Glendora!G4</f>
        <v>118.97</v>
      </c>
      <c r="K4" s="165">
        <v>7</v>
      </c>
      <c r="L4" s="165">
        <v>8</v>
      </c>
      <c r="M4" s="165">
        <v>8</v>
      </c>
      <c r="N4" s="165">
        <v>9</v>
      </c>
      <c r="O4" s="165">
        <v>8</v>
      </c>
      <c r="P4" s="165">
        <v>7</v>
      </c>
      <c r="Q4" s="165">
        <v>7</v>
      </c>
      <c r="R4" s="165">
        <v>6</v>
      </c>
      <c r="S4" s="165">
        <v>6</v>
      </c>
      <c r="T4" s="165">
        <v>6</v>
      </c>
      <c r="U4" s="165">
        <v>7</v>
      </c>
      <c r="V4" s="165">
        <v>7</v>
      </c>
      <c r="W4" s="165">
        <v>9</v>
      </c>
      <c r="X4" s="165">
        <v>9</v>
      </c>
      <c r="Y4" s="165">
        <v>9</v>
      </c>
      <c r="Z4" s="165">
        <v>8</v>
      </c>
      <c r="AA4" s="165">
        <v>7</v>
      </c>
      <c r="AB4" s="165">
        <v>5</v>
      </c>
      <c r="AC4" s="165">
        <v>5</v>
      </c>
      <c r="AD4" s="165">
        <v>5</v>
      </c>
      <c r="AE4" s="165">
        <v>3</v>
      </c>
      <c r="AF4" s="165">
        <v>3</v>
      </c>
      <c r="AG4" s="165">
        <v>0</v>
      </c>
      <c r="AH4" s="165">
        <v>1</v>
      </c>
      <c r="AI4" s="165">
        <v>1</v>
      </c>
      <c r="AJ4" s="165">
        <v>1</v>
      </c>
      <c r="AK4" s="165">
        <v>1</v>
      </c>
      <c r="AL4" s="165">
        <v>1</v>
      </c>
      <c r="AM4" s="165">
        <v>1</v>
      </c>
      <c r="AN4" s="165">
        <v>1</v>
      </c>
      <c r="AO4" s="165">
        <v>2</v>
      </c>
      <c r="AP4" s="165">
        <v>2</v>
      </c>
      <c r="AQ4" s="165">
        <v>2</v>
      </c>
      <c r="AR4" s="165">
        <v>2</v>
      </c>
      <c r="AS4" s="165">
        <v>2</v>
      </c>
      <c r="AT4" s="240">
        <v>3</v>
      </c>
      <c r="AU4" s="240">
        <v>3</v>
      </c>
      <c r="AV4" s="240">
        <v>3</v>
      </c>
      <c r="AW4" s="240">
        <v>3</v>
      </c>
      <c r="AX4" s="240">
        <v>3</v>
      </c>
      <c r="AY4" s="240">
        <v>3</v>
      </c>
      <c r="AZ4" s="240">
        <v>2</v>
      </c>
      <c r="BA4" s="240">
        <v>0</v>
      </c>
      <c r="BB4" s="240">
        <v>0</v>
      </c>
      <c r="BC4" s="240">
        <v>0</v>
      </c>
      <c r="BD4" s="240">
        <v>0</v>
      </c>
      <c r="BE4" s="240">
        <v>0</v>
      </c>
      <c r="BF4" s="240">
        <v>0</v>
      </c>
    </row>
    <row r="5" spans="1:58" s="14" customFormat="1" ht="13.15" customHeight="1" x14ac:dyDescent="0.2">
      <c r="A5" s="22"/>
      <c r="B5" s="15"/>
      <c r="C5" s="66" t="s">
        <v>19</v>
      </c>
      <c r="D5" s="240">
        <v>0</v>
      </c>
      <c r="E5" s="150">
        <v>1065.8399999999999</v>
      </c>
      <c r="F5" s="150">
        <f>+E5-G5</f>
        <v>968.49999999999989</v>
      </c>
      <c r="G5" s="152">
        <v>97.34</v>
      </c>
      <c r="H5" s="27" t="str">
        <f>+"Total:"&amp;TEXT(E5/I5-1,"0.00%")&amp;"/ EE:"&amp;TEXT(G5/J5-1,"0.00%")</f>
        <v>Total:0.00%/ EE:0.00%</v>
      </c>
      <c r="I5" s="27">
        <f>+[2]Glendora!E5</f>
        <v>1065.8399999999999</v>
      </c>
      <c r="J5" s="27">
        <f>+[2]Glendora!G5</f>
        <v>97.34</v>
      </c>
      <c r="K5" s="165">
        <v>21</v>
      </c>
      <c r="L5" s="165">
        <v>21</v>
      </c>
      <c r="M5" s="165">
        <v>22</v>
      </c>
      <c r="N5" s="165">
        <v>22</v>
      </c>
      <c r="O5" s="165">
        <v>22</v>
      </c>
      <c r="P5" s="165">
        <v>21</v>
      </c>
      <c r="Q5" s="165">
        <v>21</v>
      </c>
      <c r="R5" s="165">
        <v>21</v>
      </c>
      <c r="S5" s="165">
        <v>23</v>
      </c>
      <c r="T5" s="165">
        <v>24</v>
      </c>
      <c r="U5" s="165">
        <v>23</v>
      </c>
      <c r="V5" s="165">
        <v>23</v>
      </c>
      <c r="W5" s="165">
        <v>21</v>
      </c>
      <c r="X5" s="165">
        <v>22</v>
      </c>
      <c r="Y5" s="165">
        <v>22</v>
      </c>
      <c r="Z5" s="165">
        <v>22</v>
      </c>
      <c r="AA5" s="165">
        <v>22</v>
      </c>
      <c r="AB5" s="165">
        <v>22</v>
      </c>
      <c r="AC5" s="165">
        <v>21</v>
      </c>
      <c r="AD5" s="165">
        <v>22</v>
      </c>
      <c r="AE5" s="165">
        <v>20</v>
      </c>
      <c r="AF5" s="165">
        <v>19</v>
      </c>
      <c r="AG5" s="165">
        <v>13</v>
      </c>
      <c r="AH5" s="165">
        <v>13</v>
      </c>
      <c r="AI5" s="165">
        <v>12</v>
      </c>
      <c r="AJ5" s="165">
        <v>11</v>
      </c>
      <c r="AK5" s="165">
        <v>11</v>
      </c>
      <c r="AL5" s="165">
        <v>10</v>
      </c>
      <c r="AM5" s="165">
        <v>10</v>
      </c>
      <c r="AN5" s="165">
        <v>11</v>
      </c>
      <c r="AO5" s="165">
        <v>11</v>
      </c>
      <c r="AP5" s="165">
        <v>11</v>
      </c>
      <c r="AQ5" s="165">
        <v>11</v>
      </c>
      <c r="AR5" s="165">
        <v>11</v>
      </c>
      <c r="AS5" s="165">
        <v>10</v>
      </c>
      <c r="AT5" s="240">
        <v>10</v>
      </c>
      <c r="AU5" s="240">
        <v>10</v>
      </c>
      <c r="AV5" s="240">
        <v>12</v>
      </c>
      <c r="AW5" s="240">
        <v>12</v>
      </c>
      <c r="AX5" s="240">
        <v>12</v>
      </c>
      <c r="AY5" s="240">
        <v>12</v>
      </c>
      <c r="AZ5" s="240">
        <v>12</v>
      </c>
      <c r="BA5" s="240">
        <v>0</v>
      </c>
      <c r="BB5" s="240">
        <v>0</v>
      </c>
      <c r="BC5" s="240">
        <v>0</v>
      </c>
      <c r="BD5" s="240">
        <v>0</v>
      </c>
      <c r="BE5" s="240">
        <v>0</v>
      </c>
      <c r="BF5" s="240">
        <v>0</v>
      </c>
    </row>
    <row r="6" spans="1:58" s="14" customFormat="1" ht="13.15" customHeight="1" x14ac:dyDescent="0.2">
      <c r="A6" s="22"/>
      <c r="B6" s="15"/>
      <c r="C6" s="66" t="s">
        <v>12</v>
      </c>
      <c r="D6" s="241">
        <v>0</v>
      </c>
      <c r="E6" s="151">
        <v>1776.42</v>
      </c>
      <c r="F6" s="151">
        <f>+E6-G6</f>
        <v>1533.0700000000002</v>
      </c>
      <c r="G6" s="153">
        <v>243.35</v>
      </c>
      <c r="H6" s="134" t="str">
        <f>+"Total:"&amp;TEXT(E6/I6-1,"0.00%")&amp;"/ EE:"&amp;TEXT(G6/J6-1,"0.00%")</f>
        <v>Total:0.00%/ EE:0.00%</v>
      </c>
      <c r="I6" s="27">
        <f>+[2]Glendora!E6</f>
        <v>1776.42</v>
      </c>
      <c r="J6" s="27">
        <f>+[2]Glendora!G6</f>
        <v>243.35</v>
      </c>
      <c r="K6" s="166">
        <v>17</v>
      </c>
      <c r="L6" s="166">
        <v>18</v>
      </c>
      <c r="M6" s="166">
        <v>18</v>
      </c>
      <c r="N6" s="166">
        <v>17</v>
      </c>
      <c r="O6" s="166">
        <v>18</v>
      </c>
      <c r="P6" s="166">
        <v>18</v>
      </c>
      <c r="Q6" s="166">
        <v>19</v>
      </c>
      <c r="R6" s="166">
        <v>19</v>
      </c>
      <c r="S6" s="166">
        <v>17</v>
      </c>
      <c r="T6" s="166">
        <v>17</v>
      </c>
      <c r="U6" s="166">
        <v>18</v>
      </c>
      <c r="V6" s="166">
        <v>18</v>
      </c>
      <c r="W6" s="166">
        <v>20</v>
      </c>
      <c r="X6" s="166">
        <v>21</v>
      </c>
      <c r="Y6" s="166">
        <v>21</v>
      </c>
      <c r="Z6" s="166">
        <v>20</v>
      </c>
      <c r="AA6" s="166">
        <v>18</v>
      </c>
      <c r="AB6" s="166">
        <v>21</v>
      </c>
      <c r="AC6" s="166">
        <v>20</v>
      </c>
      <c r="AD6" s="166">
        <v>19</v>
      </c>
      <c r="AE6" s="166">
        <v>13</v>
      </c>
      <c r="AF6" s="166">
        <v>13</v>
      </c>
      <c r="AG6" s="166">
        <v>5</v>
      </c>
      <c r="AH6" s="166">
        <v>5</v>
      </c>
      <c r="AI6" s="166">
        <v>5</v>
      </c>
      <c r="AJ6" s="166">
        <v>5</v>
      </c>
      <c r="AK6" s="166">
        <v>5</v>
      </c>
      <c r="AL6" s="166">
        <v>6</v>
      </c>
      <c r="AM6" s="166">
        <v>6</v>
      </c>
      <c r="AN6" s="166">
        <v>6</v>
      </c>
      <c r="AO6" s="166">
        <v>6</v>
      </c>
      <c r="AP6" s="166">
        <v>6</v>
      </c>
      <c r="AQ6" s="166">
        <v>6</v>
      </c>
      <c r="AR6" s="166">
        <v>6</v>
      </c>
      <c r="AS6" s="166">
        <v>6</v>
      </c>
      <c r="AT6" s="241">
        <v>6</v>
      </c>
      <c r="AU6" s="241">
        <v>5</v>
      </c>
      <c r="AV6" s="241">
        <v>5</v>
      </c>
      <c r="AW6" s="241">
        <v>5</v>
      </c>
      <c r="AX6" s="241">
        <v>5</v>
      </c>
      <c r="AY6" s="241">
        <v>5</v>
      </c>
      <c r="AZ6" s="241">
        <v>5</v>
      </c>
      <c r="BA6" s="241">
        <v>0</v>
      </c>
      <c r="BB6" s="241">
        <v>0</v>
      </c>
      <c r="BC6" s="241">
        <v>0</v>
      </c>
      <c r="BD6" s="241">
        <v>0</v>
      </c>
      <c r="BE6" s="241">
        <v>0</v>
      </c>
      <c r="BF6" s="241">
        <v>0</v>
      </c>
    </row>
    <row r="7" spans="1:58" s="14" customFormat="1" ht="13.15" customHeight="1" x14ac:dyDescent="0.25">
      <c r="A7" s="20"/>
      <c r="B7" s="15"/>
      <c r="C7" s="69" t="s">
        <v>7</v>
      </c>
      <c r="D7" s="67">
        <f>SUM(D3:D6)</f>
        <v>0</v>
      </c>
      <c r="E7" s="70">
        <f>SUMPRODUCT(E3:E6,$D3:$D6)</f>
        <v>0</v>
      </c>
      <c r="F7" s="70">
        <f>SUMPRODUCT(F3:F6,$D3:$D6)</f>
        <v>0</v>
      </c>
      <c r="G7" s="70">
        <f>SUMPRODUCT(G3:G6,$D3:$D6)</f>
        <v>0</v>
      </c>
      <c r="H7" s="34"/>
      <c r="I7" s="34"/>
      <c r="J7" s="32"/>
      <c r="K7" s="67">
        <f t="shared" ref="K7:P7" si="0">SUM(K3:K6)</f>
        <v>129</v>
      </c>
      <c r="L7" s="67">
        <f t="shared" si="0"/>
        <v>130</v>
      </c>
      <c r="M7" s="67">
        <f t="shared" si="0"/>
        <v>135</v>
      </c>
      <c r="N7" s="67">
        <f t="shared" si="0"/>
        <v>135</v>
      </c>
      <c r="O7" s="67">
        <f t="shared" si="0"/>
        <v>133</v>
      </c>
      <c r="P7" s="67">
        <f t="shared" si="0"/>
        <v>125</v>
      </c>
      <c r="Q7" s="67">
        <f t="shared" ref="Q7:V7" si="1">SUM(Q3:Q6)</f>
        <v>125</v>
      </c>
      <c r="R7" s="67">
        <f t="shared" si="1"/>
        <v>123</v>
      </c>
      <c r="S7" s="67">
        <f t="shared" si="1"/>
        <v>128</v>
      </c>
      <c r="T7" s="67">
        <f t="shared" si="1"/>
        <v>130</v>
      </c>
      <c r="U7" s="67">
        <f t="shared" si="1"/>
        <v>129</v>
      </c>
      <c r="V7" s="67">
        <f t="shared" si="1"/>
        <v>126</v>
      </c>
      <c r="W7" s="67">
        <f t="shared" ref="W7:AB7" si="2">SUM(W3:W6)</f>
        <v>133</v>
      </c>
      <c r="X7" s="67">
        <f t="shared" si="2"/>
        <v>135</v>
      </c>
      <c r="Y7" s="67">
        <f t="shared" si="2"/>
        <v>136</v>
      </c>
      <c r="Z7" s="67">
        <f t="shared" si="2"/>
        <v>133</v>
      </c>
      <c r="AA7" s="67">
        <f t="shared" si="2"/>
        <v>130</v>
      </c>
      <c r="AB7" s="67">
        <f t="shared" si="2"/>
        <v>130</v>
      </c>
      <c r="AC7" s="67">
        <f t="shared" ref="AC7:AH7" si="3">SUM(AC3:AC6)</f>
        <v>127</v>
      </c>
      <c r="AD7" s="67">
        <f t="shared" si="3"/>
        <v>125</v>
      </c>
      <c r="AE7" s="67">
        <f t="shared" si="3"/>
        <v>94</v>
      </c>
      <c r="AF7" s="67">
        <f t="shared" si="3"/>
        <v>94</v>
      </c>
      <c r="AG7" s="67">
        <f t="shared" si="3"/>
        <v>48</v>
      </c>
      <c r="AH7" s="67">
        <f t="shared" si="3"/>
        <v>49</v>
      </c>
      <c r="AI7" s="67">
        <f t="shared" ref="AI7:AN7" si="4">SUM(AI3:AI6)</f>
        <v>48</v>
      </c>
      <c r="AJ7" s="67">
        <f t="shared" si="4"/>
        <v>46</v>
      </c>
      <c r="AK7" s="67">
        <f t="shared" si="4"/>
        <v>44</v>
      </c>
      <c r="AL7" s="67">
        <f t="shared" si="4"/>
        <v>43</v>
      </c>
      <c r="AM7" s="67">
        <f t="shared" si="4"/>
        <v>43</v>
      </c>
      <c r="AN7" s="67">
        <f t="shared" si="4"/>
        <v>45</v>
      </c>
      <c r="AO7" s="67">
        <f t="shared" ref="AO7:AT7" si="5">SUM(AO3:AO6)</f>
        <v>45</v>
      </c>
      <c r="AP7" s="67">
        <f t="shared" si="5"/>
        <v>44</v>
      </c>
      <c r="AQ7" s="67">
        <f t="shared" si="5"/>
        <v>43</v>
      </c>
      <c r="AR7" s="67">
        <f t="shared" si="5"/>
        <v>42</v>
      </c>
      <c r="AS7" s="67">
        <f t="shared" si="5"/>
        <v>41</v>
      </c>
      <c r="AT7" s="67">
        <f t="shared" si="5"/>
        <v>43</v>
      </c>
      <c r="AU7" s="67">
        <f t="shared" ref="AU7:AZ7" si="6">SUM(AU3:AU6)</f>
        <v>44</v>
      </c>
      <c r="AV7" s="67">
        <f t="shared" si="6"/>
        <v>44</v>
      </c>
      <c r="AW7" s="67">
        <f t="shared" si="6"/>
        <v>44</v>
      </c>
      <c r="AX7" s="67">
        <f t="shared" si="6"/>
        <v>43</v>
      </c>
      <c r="AY7" s="67">
        <f t="shared" si="6"/>
        <v>44</v>
      </c>
      <c r="AZ7" s="67">
        <f t="shared" si="6"/>
        <v>42</v>
      </c>
      <c r="BA7" s="67">
        <f t="shared" ref="BA7:BF7" si="7">SUM(BA3:BA6)</f>
        <v>0</v>
      </c>
      <c r="BB7" s="67">
        <f t="shared" si="7"/>
        <v>0</v>
      </c>
      <c r="BC7" s="67">
        <f t="shared" si="7"/>
        <v>0</v>
      </c>
      <c r="BD7" s="67">
        <f t="shared" si="7"/>
        <v>0</v>
      </c>
      <c r="BE7" s="67">
        <f t="shared" si="7"/>
        <v>0</v>
      </c>
      <c r="BF7" s="94">
        <f t="shared" si="7"/>
        <v>0</v>
      </c>
    </row>
    <row r="8" spans="1:58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</row>
    <row r="9" spans="1:58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0</v>
      </c>
      <c r="E9" s="152">
        <v>435.99</v>
      </c>
      <c r="F9" s="152">
        <f>+E9-G9</f>
        <v>334.2</v>
      </c>
      <c r="G9" s="152">
        <v>101.79</v>
      </c>
      <c r="H9" s="27" t="str">
        <f>+"Total:"&amp;TEXT(E9/I9-1,"0.00%")&amp;"/ EE:"&amp;TEXT(G9/J9-1,"0.00%")</f>
        <v>Total:0.00%/ EE:0.00%</v>
      </c>
      <c r="I9" s="27">
        <f>+[2]Glendora!E9</f>
        <v>435.99</v>
      </c>
      <c r="J9" s="27">
        <f>+[2]Glendora!G9</f>
        <v>101.79</v>
      </c>
      <c r="K9" s="165">
        <v>11</v>
      </c>
      <c r="L9" s="165">
        <v>11</v>
      </c>
      <c r="M9" s="165">
        <v>10</v>
      </c>
      <c r="N9" s="165">
        <v>11</v>
      </c>
      <c r="O9" s="165">
        <v>11</v>
      </c>
      <c r="P9" s="165">
        <v>11</v>
      </c>
      <c r="Q9" s="165">
        <v>11</v>
      </c>
      <c r="R9" s="165">
        <v>11</v>
      </c>
      <c r="S9" s="165">
        <v>9</v>
      </c>
      <c r="T9" s="165">
        <v>9</v>
      </c>
      <c r="U9" s="165">
        <v>9</v>
      </c>
      <c r="V9" s="165">
        <v>9</v>
      </c>
      <c r="W9" s="165">
        <v>9</v>
      </c>
      <c r="X9" s="165">
        <v>11</v>
      </c>
      <c r="Y9" s="165">
        <v>11</v>
      </c>
      <c r="Z9" s="165">
        <v>9</v>
      </c>
      <c r="AA9" s="165">
        <v>9</v>
      </c>
      <c r="AB9" s="165">
        <v>8</v>
      </c>
      <c r="AC9" s="165">
        <v>7</v>
      </c>
      <c r="AD9" s="165">
        <v>7</v>
      </c>
      <c r="AE9" s="165">
        <v>5</v>
      </c>
      <c r="AF9" s="165">
        <v>5</v>
      </c>
      <c r="AG9" s="165">
        <v>1</v>
      </c>
      <c r="AH9" s="165">
        <v>1</v>
      </c>
      <c r="AI9" s="165">
        <v>1</v>
      </c>
      <c r="AJ9" s="165">
        <v>1</v>
      </c>
      <c r="AK9" s="165">
        <v>1</v>
      </c>
      <c r="AL9" s="165">
        <v>1</v>
      </c>
      <c r="AM9" s="165">
        <v>1</v>
      </c>
      <c r="AN9" s="165">
        <v>1</v>
      </c>
      <c r="AO9" s="165">
        <v>1</v>
      </c>
      <c r="AP9" s="165">
        <v>1</v>
      </c>
      <c r="AQ9" s="165">
        <v>1</v>
      </c>
      <c r="AR9" s="165">
        <v>1</v>
      </c>
      <c r="AS9" s="165">
        <v>1</v>
      </c>
      <c r="AT9" s="165">
        <v>1</v>
      </c>
      <c r="AU9" s="165">
        <v>1</v>
      </c>
      <c r="AV9" s="165">
        <v>1</v>
      </c>
      <c r="AW9" s="165">
        <v>1</v>
      </c>
      <c r="AX9" s="165">
        <v>1</v>
      </c>
      <c r="AY9" s="165">
        <v>1</v>
      </c>
      <c r="AZ9" s="165">
        <v>1</v>
      </c>
      <c r="BA9" s="165">
        <v>0</v>
      </c>
      <c r="BB9" s="165">
        <v>0</v>
      </c>
      <c r="BC9" s="165">
        <v>0</v>
      </c>
      <c r="BD9" s="165">
        <v>0</v>
      </c>
      <c r="BE9" s="165">
        <v>0</v>
      </c>
      <c r="BF9" s="240">
        <v>0</v>
      </c>
    </row>
    <row r="10" spans="1:58" s="14" customFormat="1" ht="13.15" customHeight="1" x14ac:dyDescent="0.2">
      <c r="A10" s="22"/>
      <c r="B10" s="15"/>
      <c r="C10" s="66" t="s">
        <v>18</v>
      </c>
      <c r="D10" s="165">
        <v>0</v>
      </c>
      <c r="E10" s="152">
        <v>872</v>
      </c>
      <c r="F10" s="152">
        <f>+E10-G10</f>
        <v>634.21</v>
      </c>
      <c r="G10" s="152">
        <v>237.79</v>
      </c>
      <c r="H10" s="27" t="str">
        <f>+"Total:"&amp;TEXT(E10/I10-1,"0.00%")&amp;"/ EE:"&amp;TEXT(G10/J10-1,"0.00%")</f>
        <v>Total:0.00%/ EE:0.00%</v>
      </c>
      <c r="I10" s="27">
        <f>+[2]Glendora!E10</f>
        <v>872</v>
      </c>
      <c r="J10" s="27">
        <f>+[2]Glendora!G10</f>
        <v>237.79</v>
      </c>
      <c r="K10" s="165">
        <v>0</v>
      </c>
      <c r="L10" s="165">
        <v>0</v>
      </c>
      <c r="M10" s="165">
        <v>0</v>
      </c>
      <c r="N10" s="165">
        <v>0</v>
      </c>
      <c r="O10" s="165">
        <v>0</v>
      </c>
      <c r="P10" s="165">
        <v>0</v>
      </c>
      <c r="Q10" s="165">
        <v>0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0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240">
        <v>0</v>
      </c>
    </row>
    <row r="11" spans="1:58" s="14" customFormat="1" ht="13.15" customHeight="1" x14ac:dyDescent="0.2">
      <c r="A11" s="22"/>
      <c r="B11" s="15"/>
      <c r="C11" s="66" t="s">
        <v>19</v>
      </c>
      <c r="D11" s="165">
        <v>0</v>
      </c>
      <c r="E11" s="152">
        <v>784.79</v>
      </c>
      <c r="F11" s="152">
        <f>+E11-G11</f>
        <v>586.23</v>
      </c>
      <c r="G11" s="152">
        <v>198.56</v>
      </c>
      <c r="H11" s="27" t="str">
        <f>+"Total:"&amp;TEXT(E11/I11-1,"0.00%")&amp;"/ EE:"&amp;TEXT(G11/J11-1,"0.00%")</f>
        <v>Total:0.00%/ EE:0.00%</v>
      </c>
      <c r="I11" s="27">
        <f>+[2]Glendora!E11</f>
        <v>784.79</v>
      </c>
      <c r="J11" s="27">
        <f>+[2]Glendora!G11</f>
        <v>198.56</v>
      </c>
      <c r="K11" s="165">
        <v>1</v>
      </c>
      <c r="L11" s="165">
        <v>1</v>
      </c>
      <c r="M11" s="165">
        <v>1</v>
      </c>
      <c r="N11" s="165">
        <v>1</v>
      </c>
      <c r="O11" s="165">
        <v>1</v>
      </c>
      <c r="P11" s="165">
        <v>1</v>
      </c>
      <c r="Q11" s="165">
        <v>1</v>
      </c>
      <c r="R11" s="165">
        <v>1</v>
      </c>
      <c r="S11" s="165">
        <v>1</v>
      </c>
      <c r="T11" s="165">
        <v>1</v>
      </c>
      <c r="U11" s="165">
        <v>1</v>
      </c>
      <c r="V11" s="165">
        <v>1</v>
      </c>
      <c r="W11" s="165">
        <v>0</v>
      </c>
      <c r="X11" s="165">
        <v>0</v>
      </c>
      <c r="Y11" s="165">
        <v>0</v>
      </c>
      <c r="Z11" s="165">
        <v>1</v>
      </c>
      <c r="AA11" s="165">
        <v>1</v>
      </c>
      <c r="AB11" s="165">
        <v>1</v>
      </c>
      <c r="AC11" s="165">
        <v>1</v>
      </c>
      <c r="AD11" s="165">
        <v>1</v>
      </c>
      <c r="AE11" s="165">
        <v>2</v>
      </c>
      <c r="AF11" s="165">
        <v>2</v>
      </c>
      <c r="AG11" s="165">
        <v>0</v>
      </c>
      <c r="AH11" s="165">
        <v>0</v>
      </c>
      <c r="AI11" s="165">
        <v>0</v>
      </c>
      <c r="AJ11" s="165">
        <v>0</v>
      </c>
      <c r="AK11" s="165">
        <v>0</v>
      </c>
      <c r="AL11" s="165">
        <v>0</v>
      </c>
      <c r="AM11" s="165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>
        <v>0</v>
      </c>
      <c r="AU11" s="165">
        <v>0</v>
      </c>
      <c r="AV11" s="165">
        <v>0</v>
      </c>
      <c r="AW11" s="165">
        <v>0</v>
      </c>
      <c r="AX11" s="165">
        <v>0</v>
      </c>
      <c r="AY11" s="165">
        <v>0</v>
      </c>
      <c r="AZ11" s="165">
        <v>0</v>
      </c>
      <c r="BA11" s="165">
        <v>0</v>
      </c>
      <c r="BB11" s="165">
        <v>0</v>
      </c>
      <c r="BC11" s="165">
        <v>0</v>
      </c>
      <c r="BD11" s="165">
        <v>0</v>
      </c>
      <c r="BE11" s="165">
        <v>0</v>
      </c>
      <c r="BF11" s="240">
        <v>0</v>
      </c>
    </row>
    <row r="12" spans="1:58" s="14" customFormat="1" ht="13.15" customHeight="1" x14ac:dyDescent="0.2">
      <c r="A12" s="22"/>
      <c r="B12" s="15"/>
      <c r="C12" s="66" t="s">
        <v>12</v>
      </c>
      <c r="D12" s="166">
        <v>0</v>
      </c>
      <c r="E12" s="153">
        <v>1308</v>
      </c>
      <c r="F12" s="153">
        <f>+E12-G12</f>
        <v>911.72</v>
      </c>
      <c r="G12" s="153">
        <v>396.28</v>
      </c>
      <c r="H12" s="134" t="str">
        <f>+"Total:"&amp;TEXT(E12/I12-1,"0.00%")&amp;"/ EE:"&amp;TEXT(G12/J12-1,"0.00%")</f>
        <v>Total:0.00%/ EE:0.00%</v>
      </c>
      <c r="I12" s="27">
        <f>+[2]Glendora!E12</f>
        <v>1308</v>
      </c>
      <c r="J12" s="27">
        <f>+[2]Glendora!G12</f>
        <v>396.28</v>
      </c>
      <c r="K12" s="166">
        <v>1</v>
      </c>
      <c r="L12" s="166">
        <v>1</v>
      </c>
      <c r="M12" s="166">
        <v>1</v>
      </c>
      <c r="N12" s="166">
        <v>1</v>
      </c>
      <c r="O12" s="166">
        <v>1</v>
      </c>
      <c r="P12" s="166">
        <v>1</v>
      </c>
      <c r="Q12" s="166">
        <v>1</v>
      </c>
      <c r="R12" s="166">
        <v>1</v>
      </c>
      <c r="S12" s="166">
        <v>1</v>
      </c>
      <c r="T12" s="166">
        <v>1</v>
      </c>
      <c r="U12" s="166">
        <v>1</v>
      </c>
      <c r="V12" s="166">
        <v>1</v>
      </c>
      <c r="W12" s="166">
        <v>0</v>
      </c>
      <c r="X12" s="166">
        <v>0</v>
      </c>
      <c r="Y12" s="166">
        <v>0</v>
      </c>
      <c r="Z12" s="166">
        <v>0</v>
      </c>
      <c r="AA12" s="166">
        <v>0</v>
      </c>
      <c r="AB12" s="166">
        <v>0</v>
      </c>
      <c r="AC12" s="166">
        <v>0</v>
      </c>
      <c r="AD12" s="166">
        <v>0</v>
      </c>
      <c r="AE12" s="166">
        <v>0</v>
      </c>
      <c r="AF12" s="166">
        <v>0</v>
      </c>
      <c r="AG12" s="166">
        <v>0</v>
      </c>
      <c r="AH12" s="166">
        <v>0</v>
      </c>
      <c r="AI12" s="166">
        <v>0</v>
      </c>
      <c r="AJ12" s="166">
        <v>0</v>
      </c>
      <c r="AK12" s="166">
        <v>0</v>
      </c>
      <c r="AL12" s="166">
        <v>0</v>
      </c>
      <c r="AM12" s="166">
        <v>0</v>
      </c>
      <c r="AN12" s="166">
        <v>0</v>
      </c>
      <c r="AO12" s="166">
        <v>0</v>
      </c>
      <c r="AP12" s="166">
        <v>0</v>
      </c>
      <c r="AQ12" s="166">
        <v>0</v>
      </c>
      <c r="AR12" s="166">
        <v>0</v>
      </c>
      <c r="AS12" s="166">
        <v>0</v>
      </c>
      <c r="AT12" s="166">
        <v>0</v>
      </c>
      <c r="AU12" s="166">
        <v>0</v>
      </c>
      <c r="AV12" s="166">
        <v>0</v>
      </c>
      <c r="AW12" s="166">
        <v>0</v>
      </c>
      <c r="AX12" s="166">
        <v>0</v>
      </c>
      <c r="AY12" s="166">
        <v>0</v>
      </c>
      <c r="AZ12" s="166">
        <v>0</v>
      </c>
      <c r="BA12" s="166">
        <v>0</v>
      </c>
      <c r="BB12" s="166">
        <v>0</v>
      </c>
      <c r="BC12" s="166">
        <v>0</v>
      </c>
      <c r="BD12" s="166">
        <v>0</v>
      </c>
      <c r="BE12" s="166">
        <v>0</v>
      </c>
      <c r="BF12" s="241">
        <v>0</v>
      </c>
    </row>
    <row r="13" spans="1:58" s="14" customFormat="1" ht="13.15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J13" s="106"/>
      <c r="K13" s="67">
        <f t="shared" ref="K13:P13" si="8">SUM(K9:K12)</f>
        <v>13</v>
      </c>
      <c r="L13" s="67">
        <f t="shared" si="8"/>
        <v>13</v>
      </c>
      <c r="M13" s="67">
        <f t="shared" si="8"/>
        <v>12</v>
      </c>
      <c r="N13" s="67">
        <f t="shared" si="8"/>
        <v>13</v>
      </c>
      <c r="O13" s="67">
        <f t="shared" si="8"/>
        <v>13</v>
      </c>
      <c r="P13" s="67">
        <f t="shared" si="8"/>
        <v>13</v>
      </c>
      <c r="Q13" s="67">
        <f t="shared" ref="Q13:V13" si="9">SUM(Q9:Q12)</f>
        <v>13</v>
      </c>
      <c r="R13" s="67">
        <f t="shared" si="9"/>
        <v>13</v>
      </c>
      <c r="S13" s="67">
        <f t="shared" si="9"/>
        <v>11</v>
      </c>
      <c r="T13" s="67">
        <f t="shared" si="9"/>
        <v>11</v>
      </c>
      <c r="U13" s="67">
        <f t="shared" si="9"/>
        <v>11</v>
      </c>
      <c r="V13" s="67">
        <f t="shared" si="9"/>
        <v>11</v>
      </c>
      <c r="W13" s="67">
        <f t="shared" ref="W13:AB13" si="10">SUM(W9:W12)</f>
        <v>9</v>
      </c>
      <c r="X13" s="67">
        <f t="shared" si="10"/>
        <v>11</v>
      </c>
      <c r="Y13" s="67">
        <f t="shared" si="10"/>
        <v>11</v>
      </c>
      <c r="Z13" s="67">
        <f t="shared" si="10"/>
        <v>10</v>
      </c>
      <c r="AA13" s="67">
        <f t="shared" si="10"/>
        <v>10</v>
      </c>
      <c r="AB13" s="67">
        <f t="shared" si="10"/>
        <v>9</v>
      </c>
      <c r="AC13" s="67">
        <f t="shared" ref="AC13:AH13" si="11">SUM(AC9:AC12)</f>
        <v>8</v>
      </c>
      <c r="AD13" s="67">
        <f t="shared" si="11"/>
        <v>8</v>
      </c>
      <c r="AE13" s="67">
        <f t="shared" si="11"/>
        <v>7</v>
      </c>
      <c r="AF13" s="67">
        <f t="shared" si="11"/>
        <v>7</v>
      </c>
      <c r="AG13" s="67">
        <f t="shared" si="11"/>
        <v>1</v>
      </c>
      <c r="AH13" s="67">
        <f t="shared" si="11"/>
        <v>1</v>
      </c>
      <c r="AI13" s="67">
        <f t="shared" ref="AI13:AN13" si="12">SUM(AI9:AI12)</f>
        <v>1</v>
      </c>
      <c r="AJ13" s="67">
        <f t="shared" si="12"/>
        <v>1</v>
      </c>
      <c r="AK13" s="67">
        <f t="shared" si="12"/>
        <v>1</v>
      </c>
      <c r="AL13" s="67">
        <f t="shared" si="12"/>
        <v>1</v>
      </c>
      <c r="AM13" s="67">
        <f t="shared" si="12"/>
        <v>1</v>
      </c>
      <c r="AN13" s="67">
        <f t="shared" si="12"/>
        <v>1</v>
      </c>
      <c r="AO13" s="67">
        <f t="shared" ref="AO13:AT13" si="13">SUM(AO9:AO12)</f>
        <v>1</v>
      </c>
      <c r="AP13" s="67">
        <f t="shared" si="13"/>
        <v>1</v>
      </c>
      <c r="AQ13" s="67">
        <f t="shared" si="13"/>
        <v>1</v>
      </c>
      <c r="AR13" s="67">
        <f t="shared" si="13"/>
        <v>1</v>
      </c>
      <c r="AS13" s="67">
        <f t="shared" si="13"/>
        <v>1</v>
      </c>
      <c r="AT13" s="67">
        <f t="shared" si="13"/>
        <v>1</v>
      </c>
      <c r="AU13" s="67">
        <f t="shared" ref="AU13:AZ13" si="14">SUM(AU9:AU12)</f>
        <v>1</v>
      </c>
      <c r="AV13" s="67">
        <f t="shared" si="14"/>
        <v>1</v>
      </c>
      <c r="AW13" s="67">
        <f t="shared" si="14"/>
        <v>1</v>
      </c>
      <c r="AX13" s="67">
        <f t="shared" si="14"/>
        <v>1</v>
      </c>
      <c r="AY13" s="67">
        <f t="shared" si="14"/>
        <v>1</v>
      </c>
      <c r="AZ13" s="67">
        <f t="shared" si="14"/>
        <v>1</v>
      </c>
      <c r="BA13" s="67">
        <f t="shared" ref="BA13:BF13" si="15">SUM(BA9:BA12)</f>
        <v>0</v>
      </c>
      <c r="BB13" s="67">
        <f t="shared" si="15"/>
        <v>0</v>
      </c>
      <c r="BC13" s="67">
        <f t="shared" si="15"/>
        <v>0</v>
      </c>
      <c r="BD13" s="67">
        <f t="shared" si="15"/>
        <v>0</v>
      </c>
      <c r="BE13" s="67">
        <f t="shared" si="15"/>
        <v>0</v>
      </c>
      <c r="BF13" s="94">
        <f t="shared" si="15"/>
        <v>0</v>
      </c>
    </row>
    <row r="14" spans="1:58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</row>
    <row r="15" spans="1:58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0</v>
      </c>
      <c r="E15" s="61">
        <f>+E7+E13</f>
        <v>0</v>
      </c>
      <c r="F15" s="61">
        <f>+F7+F13</f>
        <v>0</v>
      </c>
      <c r="G15" s="61">
        <f>+G7+G13</f>
        <v>0</v>
      </c>
      <c r="H15" s="275"/>
      <c r="I15" s="275"/>
      <c r="J15" s="31"/>
      <c r="K15" s="51">
        <f t="shared" ref="K15:P15" si="16">+K7+K13</f>
        <v>142</v>
      </c>
      <c r="L15" s="51">
        <f t="shared" si="16"/>
        <v>143</v>
      </c>
      <c r="M15" s="51">
        <f t="shared" si="16"/>
        <v>147</v>
      </c>
      <c r="N15" s="51">
        <f t="shared" si="16"/>
        <v>148</v>
      </c>
      <c r="O15" s="51">
        <f t="shared" si="16"/>
        <v>146</v>
      </c>
      <c r="P15" s="51">
        <f t="shared" si="16"/>
        <v>138</v>
      </c>
      <c r="Q15" s="51">
        <f t="shared" ref="Q15:V15" si="17">+Q7+Q13</f>
        <v>138</v>
      </c>
      <c r="R15" s="51">
        <f t="shared" si="17"/>
        <v>136</v>
      </c>
      <c r="S15" s="51">
        <f t="shared" si="17"/>
        <v>139</v>
      </c>
      <c r="T15" s="51">
        <f t="shared" si="17"/>
        <v>141</v>
      </c>
      <c r="U15" s="51">
        <f t="shared" si="17"/>
        <v>140</v>
      </c>
      <c r="V15" s="51">
        <f t="shared" si="17"/>
        <v>137</v>
      </c>
      <c r="W15" s="51">
        <f t="shared" ref="W15:AB15" si="18">+W7+W13</f>
        <v>142</v>
      </c>
      <c r="X15" s="51">
        <f t="shared" si="18"/>
        <v>146</v>
      </c>
      <c r="Y15" s="51">
        <f t="shared" si="18"/>
        <v>147</v>
      </c>
      <c r="Z15" s="51">
        <f t="shared" si="18"/>
        <v>143</v>
      </c>
      <c r="AA15" s="51">
        <f t="shared" si="18"/>
        <v>140</v>
      </c>
      <c r="AB15" s="51">
        <f t="shared" si="18"/>
        <v>139</v>
      </c>
      <c r="AC15" s="51">
        <f t="shared" ref="AC15:AH15" si="19">+AC7+AC13</f>
        <v>135</v>
      </c>
      <c r="AD15" s="51">
        <f t="shared" si="19"/>
        <v>133</v>
      </c>
      <c r="AE15" s="51">
        <f t="shared" si="19"/>
        <v>101</v>
      </c>
      <c r="AF15" s="51">
        <f t="shared" si="19"/>
        <v>101</v>
      </c>
      <c r="AG15" s="51">
        <f t="shared" si="19"/>
        <v>49</v>
      </c>
      <c r="AH15" s="51">
        <f t="shared" si="19"/>
        <v>50</v>
      </c>
      <c r="AI15" s="51">
        <f t="shared" ref="AI15:AN15" si="20">+AI7+AI13</f>
        <v>49</v>
      </c>
      <c r="AJ15" s="51">
        <f t="shared" si="20"/>
        <v>47</v>
      </c>
      <c r="AK15" s="51">
        <f t="shared" si="20"/>
        <v>45</v>
      </c>
      <c r="AL15" s="51">
        <f t="shared" si="20"/>
        <v>44</v>
      </c>
      <c r="AM15" s="51">
        <f t="shared" si="20"/>
        <v>44</v>
      </c>
      <c r="AN15" s="51">
        <f t="shared" si="20"/>
        <v>46</v>
      </c>
      <c r="AO15" s="51">
        <f t="shared" ref="AO15:AT15" si="21">+AO7+AO13</f>
        <v>46</v>
      </c>
      <c r="AP15" s="51">
        <f t="shared" si="21"/>
        <v>45</v>
      </c>
      <c r="AQ15" s="51">
        <f t="shared" si="21"/>
        <v>44</v>
      </c>
      <c r="AR15" s="51">
        <f t="shared" si="21"/>
        <v>43</v>
      </c>
      <c r="AS15" s="51">
        <f t="shared" si="21"/>
        <v>42</v>
      </c>
      <c r="AT15" s="51">
        <f t="shared" si="21"/>
        <v>44</v>
      </c>
      <c r="AU15" s="51">
        <f t="shared" ref="AU15:AZ15" si="22">+AU7+AU13</f>
        <v>45</v>
      </c>
      <c r="AV15" s="51">
        <f t="shared" si="22"/>
        <v>45</v>
      </c>
      <c r="AW15" s="51">
        <f t="shared" si="22"/>
        <v>45</v>
      </c>
      <c r="AX15" s="51">
        <f t="shared" si="22"/>
        <v>44</v>
      </c>
      <c r="AY15" s="51">
        <f t="shared" si="22"/>
        <v>45</v>
      </c>
      <c r="AZ15" s="51">
        <f t="shared" si="22"/>
        <v>43</v>
      </c>
      <c r="BA15" s="51">
        <f t="shared" ref="BA15:BF15" si="23">+BA7+BA13</f>
        <v>0</v>
      </c>
      <c r="BB15" s="51">
        <f t="shared" si="23"/>
        <v>0</v>
      </c>
      <c r="BC15" s="51">
        <f t="shared" si="23"/>
        <v>0</v>
      </c>
      <c r="BD15" s="51">
        <f t="shared" si="23"/>
        <v>0</v>
      </c>
      <c r="BE15" s="51">
        <f t="shared" si="23"/>
        <v>0</v>
      </c>
      <c r="BF15" s="51">
        <f t="shared" si="23"/>
        <v>0</v>
      </c>
    </row>
    <row r="16" spans="1:58" s="14" customFormat="1" ht="13.15" customHeight="1" x14ac:dyDescent="0.25">
      <c r="A16" s="48" t="s">
        <v>9</v>
      </c>
      <c r="B16" s="50"/>
      <c r="C16" s="96"/>
      <c r="D16" s="96"/>
      <c r="E16" s="100">
        <f>E15*12</f>
        <v>0</v>
      </c>
      <c r="F16" s="100">
        <f>F15*12</f>
        <v>0</v>
      </c>
      <c r="G16" s="100">
        <f>G15*12</f>
        <v>0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</row>
    <row r="17" spans="1:58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282"/>
    </row>
    <row r="18" spans="1:58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283"/>
    </row>
    <row r="19" spans="1:58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283"/>
    </row>
    <row r="20" spans="1:58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283"/>
    </row>
    <row r="21" spans="1:58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283"/>
    </row>
    <row r="22" spans="1:58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283"/>
    </row>
    <row r="23" spans="1:58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283"/>
    </row>
    <row r="24" spans="1:58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283"/>
    </row>
    <row r="25" spans="1:58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283"/>
    </row>
    <row r="26" spans="1:58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283"/>
    </row>
    <row r="27" spans="1:58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283"/>
    </row>
    <row r="28" spans="1:58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284"/>
    </row>
    <row r="29" spans="1:58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282"/>
    </row>
    <row r="30" spans="1:58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283"/>
    </row>
    <row r="31" spans="1:58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283"/>
    </row>
    <row r="32" spans="1:58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283"/>
    </row>
    <row r="33" spans="1:58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283"/>
    </row>
    <row r="34" spans="1:58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283"/>
    </row>
    <row r="35" spans="1:58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283"/>
    </row>
    <row r="36" spans="1:58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284"/>
    </row>
    <row r="37" spans="1:58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5"/>
    </row>
    <row r="38" spans="1:58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5"/>
    </row>
    <row r="39" spans="1:58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285"/>
    </row>
    <row r="40" spans="1:58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285"/>
    </row>
    <row r="41" spans="1:58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283"/>
    </row>
    <row r="42" spans="1:58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283"/>
    </row>
    <row r="43" spans="1:58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283"/>
    </row>
    <row r="44" spans="1:58" s="14" customFormat="1" ht="15" customHeight="1" x14ac:dyDescent="0.25">
      <c r="B44" s="32"/>
      <c r="C44" s="37"/>
      <c r="D44" s="33"/>
      <c r="E44" s="34"/>
      <c r="F44" s="34"/>
      <c r="G44" s="34"/>
      <c r="H44" s="34"/>
      <c r="I44" s="34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283"/>
    </row>
    <row r="45" spans="1:58" s="14" customFormat="1" ht="10.15" customHeight="1" x14ac:dyDescent="0.25">
      <c r="B45" s="32"/>
      <c r="C45" s="19"/>
      <c r="D45" s="33"/>
      <c r="E45" s="38"/>
      <c r="F45" s="38"/>
      <c r="G45" s="23"/>
      <c r="H45" s="23"/>
      <c r="I45" s="23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283"/>
    </row>
    <row r="46" spans="1:58" x14ac:dyDescent="0.2">
      <c r="G46" s="103"/>
      <c r="H46" s="103"/>
      <c r="I46" s="103"/>
    </row>
    <row r="48" spans="1:58" x14ac:dyDescent="0.2">
      <c r="E48" s="88"/>
      <c r="F48" s="88"/>
      <c r="G48" s="88"/>
      <c r="H48" s="88"/>
      <c r="I48" s="88"/>
    </row>
    <row r="49" spans="5:9" x14ac:dyDescent="0.2">
      <c r="E49" s="88"/>
      <c r="F49" s="88"/>
      <c r="G49" s="88"/>
      <c r="H49" s="88"/>
      <c r="I49" s="88"/>
    </row>
    <row r="58" spans="5:9" x14ac:dyDescent="0.2">
      <c r="E58" s="88"/>
      <c r="F58" s="88"/>
      <c r="G58" s="88"/>
      <c r="H58" s="88"/>
      <c r="I58" s="88"/>
    </row>
    <row r="59" spans="5:9" x14ac:dyDescent="0.2">
      <c r="E59" s="88"/>
      <c r="F59" s="88"/>
      <c r="G59" s="88"/>
      <c r="H59" s="88"/>
      <c r="I59" s="88"/>
    </row>
    <row r="68" spans="5:9" x14ac:dyDescent="0.2">
      <c r="E68" s="88"/>
      <c r="F68" s="88"/>
      <c r="G68" s="88"/>
      <c r="H68" s="88"/>
      <c r="I68" s="88"/>
    </row>
    <row r="69" spans="5:9" x14ac:dyDescent="0.2">
      <c r="E69" s="88"/>
      <c r="F69" s="88"/>
      <c r="G69" s="88"/>
      <c r="H69" s="88"/>
      <c r="I69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&amp;C&amp;"Garamond,Bold"GLENDORA COMMUNITY HOSPITAL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FF0000"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75" style="7" hidden="1" customWidth="1"/>
    <col min="9" max="9" width="8.25" style="7" hidden="1" customWidth="1"/>
    <col min="10" max="10" width="7.125" style="5" hidden="1" customWidth="1"/>
    <col min="11" max="11" width="6.875" style="8" hidden="1" customWidth="1"/>
    <col min="12" max="12" width="7" style="8" hidden="1" customWidth="1"/>
    <col min="13" max="13" width="6.875" style="8" hidden="1" customWidth="1"/>
    <col min="14" max="14" width="6.75" style="8" hidden="1" customWidth="1"/>
    <col min="15" max="15" width="7.125" style="8" hidden="1" customWidth="1"/>
    <col min="16" max="16" width="6.875" style="8" hidden="1" customWidth="1"/>
    <col min="17" max="17" width="6.25" style="8" hidden="1" customWidth="1"/>
    <col min="18" max="19" width="7.125" style="8" hidden="1" customWidth="1"/>
    <col min="20" max="20" width="6.875" style="8" hidden="1" customWidth="1"/>
    <col min="21" max="21" width="7" style="8" hidden="1" customWidth="1"/>
    <col min="22" max="22" width="7.125" style="8" hidden="1" customWidth="1"/>
    <col min="23" max="23" width="6.875" style="8" hidden="1" customWidth="1"/>
    <col min="24" max="24" width="7" style="8" hidden="1" customWidth="1"/>
    <col min="25" max="25" width="6.875" style="8" hidden="1" customWidth="1"/>
    <col min="26" max="26" width="6.75" style="8" hidden="1" customWidth="1"/>
    <col min="27" max="27" width="7.125" style="8" hidden="1" customWidth="1"/>
    <col min="28" max="28" width="6.875" style="8" hidden="1" customWidth="1"/>
    <col min="29" max="29" width="6.25" style="8" hidden="1" customWidth="1"/>
    <col min="30" max="31" width="7.125" style="8" hidden="1" customWidth="1"/>
    <col min="32" max="32" width="6.875" style="8" hidden="1" customWidth="1"/>
    <col min="33" max="33" width="7" style="8" hidden="1" customWidth="1"/>
    <col min="34" max="35" width="7.125" style="8" hidden="1" customWidth="1"/>
    <col min="36" max="36" width="7.375" style="8" hidden="1" customWidth="1"/>
    <col min="37" max="37" width="7.125" style="8" hidden="1" customWidth="1"/>
    <col min="38" max="38" width="7" style="8" hidden="1" customWidth="1"/>
    <col min="39" max="39" width="7.5" style="8" hidden="1" customWidth="1"/>
    <col min="40" max="40" width="7.125" style="8" hidden="1" customWidth="1"/>
    <col min="41" max="41" width="6.625" style="8" hidden="1" customWidth="1"/>
    <col min="42" max="43" width="7.5" style="8" hidden="1" customWidth="1"/>
    <col min="44" max="44" width="7.125" style="8" hidden="1" customWidth="1"/>
    <col min="45" max="45" width="7.375" style="8" hidden="1" customWidth="1"/>
    <col min="46" max="46" width="7.5" style="8" hidden="1" customWidth="1"/>
    <col min="47" max="70" width="7.25" style="8" customWidth="1"/>
    <col min="71" max="16384" width="9" style="5"/>
  </cols>
  <sheetData>
    <row r="1" spans="1:70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</row>
    <row r="2" spans="1:70" s="82" customFormat="1" ht="13.15" customHeight="1" x14ac:dyDescent="0.25">
      <c r="A2" s="76" t="s">
        <v>26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</row>
    <row r="3" spans="1:70" s="14" customFormat="1" ht="13.15" customHeight="1" x14ac:dyDescent="0.25">
      <c r="A3" s="64" t="s">
        <v>23</v>
      </c>
      <c r="B3" s="65" t="str">
        <f>Legacy!E4</f>
        <v>1/1/25 - 12/31/25</v>
      </c>
      <c r="C3" s="66" t="s">
        <v>11</v>
      </c>
      <c r="D3" s="246">
        <v>0</v>
      </c>
      <c r="E3" s="150">
        <v>576.94000000000005</v>
      </c>
      <c r="F3" s="152">
        <f>+E3-G3</f>
        <v>576.94000000000005</v>
      </c>
      <c r="G3" s="152">
        <v>0</v>
      </c>
      <c r="H3" s="27" t="e">
        <f>+"Total:"&amp;TEXT(E3/I3-1,"0.00%")&amp;"/ EE:"&amp;TEXT(G3/J3-1,"0.00%")</f>
        <v>#DIV/0!</v>
      </c>
      <c r="I3" s="27">
        <f>+[2]RHRI!E3</f>
        <v>576.94000000000005</v>
      </c>
      <c r="J3" s="27">
        <f>+[2]RHRI!G3</f>
        <v>0</v>
      </c>
      <c r="K3" s="67">
        <v>17</v>
      </c>
      <c r="L3" s="67">
        <v>17</v>
      </c>
      <c r="M3" s="67">
        <v>17</v>
      </c>
      <c r="N3" s="67">
        <v>16</v>
      </c>
      <c r="O3" s="67">
        <v>16</v>
      </c>
      <c r="P3" s="67">
        <v>16</v>
      </c>
      <c r="Q3" s="67">
        <v>17</v>
      </c>
      <c r="R3" s="67">
        <v>17</v>
      </c>
      <c r="S3" s="67">
        <v>17</v>
      </c>
      <c r="T3" s="67">
        <v>17</v>
      </c>
      <c r="U3" s="67">
        <v>16</v>
      </c>
      <c r="V3" s="67">
        <v>17</v>
      </c>
      <c r="W3" s="67">
        <v>15</v>
      </c>
      <c r="X3" s="67">
        <v>13</v>
      </c>
      <c r="Y3" s="67">
        <v>13</v>
      </c>
      <c r="Z3" s="67">
        <v>13</v>
      </c>
      <c r="AA3" s="67">
        <v>13</v>
      </c>
      <c r="AB3" s="67">
        <v>14</v>
      </c>
      <c r="AC3" s="67">
        <v>14</v>
      </c>
      <c r="AD3" s="67">
        <v>14</v>
      </c>
      <c r="AE3" s="67">
        <v>14</v>
      </c>
      <c r="AF3" s="67">
        <v>14</v>
      </c>
      <c r="AG3" s="67">
        <v>14</v>
      </c>
      <c r="AH3" s="67">
        <v>14</v>
      </c>
      <c r="AI3" s="67">
        <v>14</v>
      </c>
      <c r="AJ3" s="67">
        <v>14</v>
      </c>
      <c r="AK3" s="67">
        <v>14</v>
      </c>
      <c r="AL3" s="67">
        <v>14</v>
      </c>
      <c r="AM3" s="67">
        <v>13</v>
      </c>
      <c r="AN3" s="67">
        <v>14</v>
      </c>
      <c r="AO3" s="67">
        <v>14</v>
      </c>
      <c r="AP3" s="67">
        <v>13</v>
      </c>
      <c r="AQ3" s="67">
        <v>13</v>
      </c>
      <c r="AR3" s="67">
        <v>12</v>
      </c>
      <c r="AS3" s="67">
        <v>11</v>
      </c>
      <c r="AT3" s="246">
        <v>11</v>
      </c>
      <c r="AU3" s="246">
        <v>11</v>
      </c>
      <c r="AV3" s="246">
        <v>11</v>
      </c>
      <c r="AW3" s="246">
        <v>11</v>
      </c>
      <c r="AX3" s="246">
        <v>10</v>
      </c>
      <c r="AY3" s="246">
        <v>10</v>
      </c>
      <c r="AZ3" s="246">
        <v>8</v>
      </c>
      <c r="BA3" s="246">
        <v>8</v>
      </c>
      <c r="BB3" s="246">
        <v>8</v>
      </c>
      <c r="BC3" s="246">
        <v>8</v>
      </c>
      <c r="BD3" s="246">
        <v>8</v>
      </c>
      <c r="BE3" s="246">
        <v>8</v>
      </c>
      <c r="BF3" s="246">
        <v>8</v>
      </c>
      <c r="BG3" s="246">
        <v>8</v>
      </c>
      <c r="BH3" s="246">
        <v>8</v>
      </c>
      <c r="BI3" s="246">
        <v>6</v>
      </c>
      <c r="BJ3" s="246">
        <v>6</v>
      </c>
      <c r="BK3" s="246">
        <v>6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</row>
    <row r="4" spans="1:70" s="14" customFormat="1" ht="13.15" customHeight="1" x14ac:dyDescent="0.25">
      <c r="A4" s="22"/>
      <c r="B4" s="15"/>
      <c r="C4" s="66" t="s">
        <v>18</v>
      </c>
      <c r="D4" s="246">
        <v>0</v>
      </c>
      <c r="E4" s="150">
        <v>1211.55</v>
      </c>
      <c r="F4" s="152">
        <f>+E4-G4</f>
        <v>1130.9299999999998</v>
      </c>
      <c r="G4" s="152">
        <v>80.62</v>
      </c>
      <c r="H4" s="27" t="str">
        <f>+"Total:"&amp;TEXT(E4/I4-1,"0.00%")&amp;"/ EE:"&amp;TEXT(G4/J4-1,"0.00%")</f>
        <v>Total:0.00%/ EE:0.00%</v>
      </c>
      <c r="I4" s="27">
        <f>+[2]RHRI!E4</f>
        <v>1211.55</v>
      </c>
      <c r="J4" s="27">
        <f>+[2]RHRI!G4</f>
        <v>80.62</v>
      </c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>
        <v>11</v>
      </c>
      <c r="Z4" s="67">
        <v>10</v>
      </c>
      <c r="AA4" s="67">
        <v>10</v>
      </c>
      <c r="AB4" s="67">
        <v>10</v>
      </c>
      <c r="AC4" s="67">
        <v>10</v>
      </c>
      <c r="AD4" s="67">
        <v>10</v>
      </c>
      <c r="AE4" s="67">
        <v>10</v>
      </c>
      <c r="AF4" s="67">
        <v>10</v>
      </c>
      <c r="AG4" s="67">
        <v>10</v>
      </c>
      <c r="AH4" s="67">
        <v>10</v>
      </c>
      <c r="AI4" s="67">
        <v>10</v>
      </c>
      <c r="AJ4" s="67">
        <v>10</v>
      </c>
      <c r="AK4" s="67">
        <v>9</v>
      </c>
      <c r="AL4" s="67">
        <v>9</v>
      </c>
      <c r="AM4" s="67">
        <v>5</v>
      </c>
      <c r="AN4" s="67">
        <v>6</v>
      </c>
      <c r="AO4" s="67">
        <v>8</v>
      </c>
      <c r="AP4" s="67">
        <v>9</v>
      </c>
      <c r="AQ4" s="67">
        <v>9</v>
      </c>
      <c r="AR4" s="67">
        <v>7</v>
      </c>
      <c r="AS4" s="67">
        <v>7</v>
      </c>
      <c r="AT4" s="246">
        <v>7</v>
      </c>
      <c r="AU4" s="246">
        <v>6</v>
      </c>
      <c r="AV4" s="246">
        <v>6</v>
      </c>
      <c r="AW4" s="246">
        <v>6</v>
      </c>
      <c r="AX4" s="246">
        <v>6</v>
      </c>
      <c r="AY4" s="246">
        <v>6</v>
      </c>
      <c r="AZ4" s="246">
        <v>2</v>
      </c>
      <c r="BA4" s="246">
        <v>2</v>
      </c>
      <c r="BB4" s="246">
        <v>3</v>
      </c>
      <c r="BC4" s="246">
        <v>3</v>
      </c>
      <c r="BD4" s="246">
        <v>3</v>
      </c>
      <c r="BE4" s="246">
        <v>3</v>
      </c>
      <c r="BF4" s="246">
        <v>2</v>
      </c>
      <c r="BG4" s="246">
        <v>2</v>
      </c>
      <c r="BH4" s="246">
        <v>2</v>
      </c>
      <c r="BI4" s="246">
        <v>2</v>
      </c>
      <c r="BJ4" s="246">
        <v>2</v>
      </c>
      <c r="BK4" s="246">
        <v>2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</row>
    <row r="5" spans="1:70" s="14" customFormat="1" ht="13.15" customHeight="1" x14ac:dyDescent="0.25">
      <c r="A5" s="22"/>
      <c r="B5" s="15"/>
      <c r="C5" s="66" t="s">
        <v>19</v>
      </c>
      <c r="D5" s="246">
        <v>0</v>
      </c>
      <c r="E5" s="150">
        <v>1090.4000000000001</v>
      </c>
      <c r="F5" s="152">
        <f>+E5-G5</f>
        <v>1017.8400000000001</v>
      </c>
      <c r="G5" s="152">
        <v>72.56</v>
      </c>
      <c r="H5" s="27" t="str">
        <f>+"Total:"&amp;TEXT(E5/I5-1,"0.00%")&amp;"/ EE:"&amp;TEXT(G5/J5-1,"0.00%")</f>
        <v>Total:0.00%/ EE:0.00%</v>
      </c>
      <c r="I5" s="27">
        <f>+[2]RHRI!E5</f>
        <v>1090.4000000000001</v>
      </c>
      <c r="J5" s="27">
        <f>+[2]RHRI!G5</f>
        <v>72.56</v>
      </c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>
        <v>6</v>
      </c>
      <c r="Z5" s="67">
        <v>6</v>
      </c>
      <c r="AA5" s="67">
        <v>6</v>
      </c>
      <c r="AB5" s="67">
        <v>6</v>
      </c>
      <c r="AC5" s="67">
        <v>6</v>
      </c>
      <c r="AD5" s="67">
        <v>6</v>
      </c>
      <c r="AE5" s="67">
        <v>6</v>
      </c>
      <c r="AF5" s="67">
        <v>6</v>
      </c>
      <c r="AG5" s="67">
        <v>6</v>
      </c>
      <c r="AH5" s="67">
        <v>6</v>
      </c>
      <c r="AI5" s="67">
        <v>5</v>
      </c>
      <c r="AJ5" s="67">
        <v>5</v>
      </c>
      <c r="AK5" s="67">
        <v>4</v>
      </c>
      <c r="AL5" s="67">
        <v>4</v>
      </c>
      <c r="AM5" s="67">
        <v>4</v>
      </c>
      <c r="AN5" s="67">
        <v>4</v>
      </c>
      <c r="AO5" s="67">
        <v>3</v>
      </c>
      <c r="AP5" s="67">
        <v>3</v>
      </c>
      <c r="AQ5" s="67">
        <v>3</v>
      </c>
      <c r="AR5" s="67">
        <v>3</v>
      </c>
      <c r="AS5" s="67">
        <v>3</v>
      </c>
      <c r="AT5" s="246">
        <v>3</v>
      </c>
      <c r="AU5" s="246">
        <v>2</v>
      </c>
      <c r="AV5" s="246">
        <v>2</v>
      </c>
      <c r="AW5" s="246">
        <v>2</v>
      </c>
      <c r="AX5" s="246">
        <v>2</v>
      </c>
      <c r="AY5" s="246">
        <v>2</v>
      </c>
      <c r="AZ5" s="246">
        <v>1</v>
      </c>
      <c r="BA5" s="246">
        <v>1</v>
      </c>
      <c r="BB5" s="246">
        <v>1</v>
      </c>
      <c r="BC5" s="246">
        <v>1</v>
      </c>
      <c r="BD5" s="246">
        <v>1</v>
      </c>
      <c r="BE5" s="246">
        <v>1</v>
      </c>
      <c r="BF5" s="246">
        <v>1</v>
      </c>
      <c r="BG5" s="246">
        <v>1</v>
      </c>
      <c r="BH5" s="246">
        <v>1</v>
      </c>
      <c r="BI5" s="246">
        <v>1</v>
      </c>
      <c r="BJ5" s="246">
        <v>1</v>
      </c>
      <c r="BK5" s="246">
        <v>1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</row>
    <row r="6" spans="1:70" s="14" customFormat="1" ht="13.15" customHeight="1" x14ac:dyDescent="0.25">
      <c r="A6" s="22"/>
      <c r="B6" s="15"/>
      <c r="C6" s="66" t="s">
        <v>12</v>
      </c>
      <c r="D6" s="247">
        <v>0</v>
      </c>
      <c r="E6" s="151">
        <v>1817.32</v>
      </c>
      <c r="F6" s="153">
        <f>+E6-G6</f>
        <v>1696.3999999999999</v>
      </c>
      <c r="G6" s="153">
        <v>120.92</v>
      </c>
      <c r="H6" s="27" t="str">
        <f>+"Total:"&amp;TEXT(E6/I6-1,"0.00%")&amp;"/ EE:"&amp;TEXT(G6/J6-1,"0.00%")</f>
        <v>Total:0.00%/ EE:0.00%</v>
      </c>
      <c r="I6" s="27">
        <f>+[2]RHRI!E6</f>
        <v>1817.32</v>
      </c>
      <c r="J6" s="27">
        <f>+[2]RHRI!G6</f>
        <v>120.92</v>
      </c>
      <c r="K6" s="68">
        <v>32</v>
      </c>
      <c r="L6" s="68">
        <v>32</v>
      </c>
      <c r="M6" s="68">
        <v>33</v>
      </c>
      <c r="N6" s="68">
        <v>33</v>
      </c>
      <c r="O6" s="68">
        <v>33</v>
      </c>
      <c r="P6" s="68">
        <v>33</v>
      </c>
      <c r="Q6" s="68">
        <f>49-Q3</f>
        <v>32</v>
      </c>
      <c r="R6" s="68">
        <f>49-R3</f>
        <v>32</v>
      </c>
      <c r="S6" s="68">
        <f>51-S3</f>
        <v>34</v>
      </c>
      <c r="T6" s="68">
        <f>51-T3</f>
        <v>34</v>
      </c>
      <c r="U6" s="68">
        <f>50-U3</f>
        <v>34</v>
      </c>
      <c r="V6" s="68">
        <f>51-V3</f>
        <v>34</v>
      </c>
      <c r="W6" s="68">
        <f>50-W3</f>
        <v>35</v>
      </c>
      <c r="X6" s="68">
        <f>48-X3</f>
        <v>35</v>
      </c>
      <c r="Y6" s="68">
        <v>18</v>
      </c>
      <c r="Z6" s="68">
        <v>11</v>
      </c>
      <c r="AA6" s="68">
        <v>11</v>
      </c>
      <c r="AB6" s="68">
        <v>10</v>
      </c>
      <c r="AC6" s="68">
        <v>8</v>
      </c>
      <c r="AD6" s="68">
        <v>8</v>
      </c>
      <c r="AE6" s="68">
        <v>9</v>
      </c>
      <c r="AF6" s="68">
        <v>9</v>
      </c>
      <c r="AG6" s="68">
        <v>10</v>
      </c>
      <c r="AH6" s="68">
        <v>10</v>
      </c>
      <c r="AI6" s="68">
        <v>9</v>
      </c>
      <c r="AJ6" s="68">
        <v>9</v>
      </c>
      <c r="AK6" s="68">
        <v>8</v>
      </c>
      <c r="AL6" s="68">
        <v>7</v>
      </c>
      <c r="AM6" s="68">
        <v>3</v>
      </c>
      <c r="AN6" s="68">
        <v>6</v>
      </c>
      <c r="AO6" s="68">
        <v>7</v>
      </c>
      <c r="AP6" s="68">
        <v>7</v>
      </c>
      <c r="AQ6" s="68">
        <v>5</v>
      </c>
      <c r="AR6" s="68">
        <v>3</v>
      </c>
      <c r="AS6" s="68">
        <v>3</v>
      </c>
      <c r="AT6" s="247">
        <v>2</v>
      </c>
      <c r="AU6" s="247">
        <v>2</v>
      </c>
      <c r="AV6" s="247">
        <v>2</v>
      </c>
      <c r="AW6" s="247">
        <v>2</v>
      </c>
      <c r="AX6" s="247">
        <v>2</v>
      </c>
      <c r="AY6" s="247">
        <v>1</v>
      </c>
      <c r="AZ6" s="247">
        <v>1</v>
      </c>
      <c r="BA6" s="247">
        <v>1</v>
      </c>
      <c r="BB6" s="247">
        <v>1</v>
      </c>
      <c r="BC6" s="247">
        <v>1</v>
      </c>
      <c r="BD6" s="247">
        <v>1</v>
      </c>
      <c r="BE6" s="247">
        <v>1</v>
      </c>
      <c r="BF6" s="247">
        <v>1</v>
      </c>
      <c r="BG6" s="247">
        <v>1</v>
      </c>
      <c r="BH6" s="247">
        <v>1</v>
      </c>
      <c r="BI6" s="247">
        <v>2</v>
      </c>
      <c r="BJ6" s="247">
        <v>2</v>
      </c>
      <c r="BK6" s="247">
        <v>2</v>
      </c>
      <c r="BL6" s="247">
        <v>0</v>
      </c>
      <c r="BM6" s="247">
        <v>0</v>
      </c>
      <c r="BN6" s="247">
        <v>0</v>
      </c>
      <c r="BO6" s="247">
        <v>0</v>
      </c>
      <c r="BP6" s="247">
        <v>0</v>
      </c>
      <c r="BQ6" s="247">
        <v>0</v>
      </c>
      <c r="BR6" s="247">
        <v>0</v>
      </c>
    </row>
    <row r="7" spans="1:70" s="14" customFormat="1" ht="13.15" customHeight="1" x14ac:dyDescent="0.25">
      <c r="A7" s="20"/>
      <c r="B7" s="15"/>
      <c r="C7" s="69" t="s">
        <v>7</v>
      </c>
      <c r="D7" s="67">
        <f>SUM(D3:D6)</f>
        <v>0</v>
      </c>
      <c r="E7" s="70">
        <f>SUMPRODUCT(E3:E6,$D3:$D6)</f>
        <v>0</v>
      </c>
      <c r="F7" s="70">
        <f>SUMPRODUCT(F3:F6,$D3:$D6)</f>
        <v>0</v>
      </c>
      <c r="G7" s="70">
        <f>SUMPRODUCT(G3:G6,$D3:$D6)</f>
        <v>0</v>
      </c>
      <c r="H7" s="34"/>
      <c r="I7" s="34"/>
      <c r="K7" s="67">
        <f t="shared" ref="K7:P7" si="0">SUM(K3:K6)</f>
        <v>49</v>
      </c>
      <c r="L7" s="67">
        <f t="shared" si="0"/>
        <v>49</v>
      </c>
      <c r="M7" s="67">
        <f t="shared" si="0"/>
        <v>50</v>
      </c>
      <c r="N7" s="67">
        <f t="shared" si="0"/>
        <v>49</v>
      </c>
      <c r="O7" s="67">
        <f t="shared" si="0"/>
        <v>49</v>
      </c>
      <c r="P7" s="67">
        <f t="shared" si="0"/>
        <v>49</v>
      </c>
      <c r="Q7" s="67">
        <f t="shared" ref="Q7:V7" si="1">SUM(Q3:Q6)</f>
        <v>49</v>
      </c>
      <c r="R7" s="67">
        <f t="shared" si="1"/>
        <v>49</v>
      </c>
      <c r="S7" s="67">
        <f t="shared" si="1"/>
        <v>51</v>
      </c>
      <c r="T7" s="67">
        <f t="shared" si="1"/>
        <v>51</v>
      </c>
      <c r="U7" s="67">
        <f t="shared" si="1"/>
        <v>50</v>
      </c>
      <c r="V7" s="67">
        <f t="shared" si="1"/>
        <v>51</v>
      </c>
      <c r="W7" s="67">
        <f t="shared" ref="W7:AB7" si="2">SUM(W3:W6)</f>
        <v>50</v>
      </c>
      <c r="X7" s="67">
        <f t="shared" si="2"/>
        <v>48</v>
      </c>
      <c r="Y7" s="67">
        <f t="shared" si="2"/>
        <v>48</v>
      </c>
      <c r="Z7" s="67">
        <f t="shared" si="2"/>
        <v>40</v>
      </c>
      <c r="AA7" s="67">
        <f t="shared" si="2"/>
        <v>40</v>
      </c>
      <c r="AB7" s="67">
        <f t="shared" si="2"/>
        <v>40</v>
      </c>
      <c r="AC7" s="67">
        <f t="shared" ref="AC7:AH7" si="3">SUM(AC3:AC6)</f>
        <v>38</v>
      </c>
      <c r="AD7" s="67">
        <f t="shared" si="3"/>
        <v>38</v>
      </c>
      <c r="AE7" s="67">
        <f t="shared" si="3"/>
        <v>39</v>
      </c>
      <c r="AF7" s="67">
        <f t="shared" si="3"/>
        <v>39</v>
      </c>
      <c r="AG7" s="67">
        <f t="shared" si="3"/>
        <v>40</v>
      </c>
      <c r="AH7" s="67">
        <f t="shared" si="3"/>
        <v>40</v>
      </c>
      <c r="AI7" s="67">
        <f t="shared" ref="AI7:AN7" si="4">SUM(AI3:AI6)</f>
        <v>38</v>
      </c>
      <c r="AJ7" s="67">
        <f t="shared" si="4"/>
        <v>38</v>
      </c>
      <c r="AK7" s="67">
        <f t="shared" si="4"/>
        <v>35</v>
      </c>
      <c r="AL7" s="67">
        <f t="shared" si="4"/>
        <v>34</v>
      </c>
      <c r="AM7" s="67">
        <f t="shared" si="4"/>
        <v>25</v>
      </c>
      <c r="AN7" s="67">
        <f t="shared" si="4"/>
        <v>30</v>
      </c>
      <c r="AO7" s="67">
        <f>SUM(AO3:AO6)</f>
        <v>32</v>
      </c>
      <c r="AP7" s="67">
        <f>SUM(AP3:AP6)</f>
        <v>32</v>
      </c>
      <c r="AQ7" s="67">
        <f>SUM(AQ3:AQ6)</f>
        <v>30</v>
      </c>
      <c r="AR7" s="67">
        <v>25</v>
      </c>
      <c r="AS7" s="67">
        <f t="shared" ref="AS7:AX7" si="5">SUM(AS3:AS6)</f>
        <v>24</v>
      </c>
      <c r="AT7" s="67">
        <f t="shared" si="5"/>
        <v>23</v>
      </c>
      <c r="AU7" s="67">
        <f t="shared" si="5"/>
        <v>21</v>
      </c>
      <c r="AV7" s="67">
        <f t="shared" si="5"/>
        <v>21</v>
      </c>
      <c r="AW7" s="67">
        <f t="shared" si="5"/>
        <v>21</v>
      </c>
      <c r="AX7" s="67">
        <f t="shared" si="5"/>
        <v>20</v>
      </c>
      <c r="AY7" s="67">
        <f t="shared" ref="AY7:BD7" si="6">SUM(AY3:AY6)</f>
        <v>19</v>
      </c>
      <c r="AZ7" s="67">
        <f t="shared" si="6"/>
        <v>12</v>
      </c>
      <c r="BA7" s="67">
        <f t="shared" si="6"/>
        <v>12</v>
      </c>
      <c r="BB7" s="67">
        <f t="shared" si="6"/>
        <v>13</v>
      </c>
      <c r="BC7" s="67">
        <f t="shared" si="6"/>
        <v>13</v>
      </c>
      <c r="BD7" s="67">
        <f t="shared" si="6"/>
        <v>13</v>
      </c>
      <c r="BE7" s="67">
        <f t="shared" ref="BE7:BJ7" si="7">SUM(BE3:BE6)</f>
        <v>13</v>
      </c>
      <c r="BF7" s="67">
        <f t="shared" si="7"/>
        <v>12</v>
      </c>
      <c r="BG7" s="67">
        <f t="shared" si="7"/>
        <v>12</v>
      </c>
      <c r="BH7" s="67">
        <f t="shared" si="7"/>
        <v>12</v>
      </c>
      <c r="BI7" s="67">
        <f t="shared" si="7"/>
        <v>11</v>
      </c>
      <c r="BJ7" s="67">
        <f t="shared" si="7"/>
        <v>11</v>
      </c>
      <c r="BK7" s="67">
        <f t="shared" ref="BK7:BP7" si="8">SUM(BK3:BK6)</f>
        <v>11</v>
      </c>
      <c r="BL7" s="67">
        <f t="shared" si="8"/>
        <v>0</v>
      </c>
      <c r="BM7" s="67">
        <f t="shared" si="8"/>
        <v>0</v>
      </c>
      <c r="BN7" s="67">
        <f t="shared" si="8"/>
        <v>0</v>
      </c>
      <c r="BO7" s="67">
        <f t="shared" si="8"/>
        <v>0</v>
      </c>
      <c r="BP7" s="67">
        <f t="shared" si="8"/>
        <v>0</v>
      </c>
      <c r="BQ7" s="67">
        <f>SUM(BQ3:BQ6)</f>
        <v>0</v>
      </c>
      <c r="BR7" s="67">
        <f>SUM(BR3:BR6)</f>
        <v>0</v>
      </c>
    </row>
    <row r="8" spans="1:70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</row>
    <row r="9" spans="1:70" s="14" customFormat="1" ht="13.15" customHeight="1" x14ac:dyDescent="0.25">
      <c r="A9" s="64" t="s">
        <v>22</v>
      </c>
      <c r="B9" s="65" t="str">
        <f>B3</f>
        <v>1/1/25 - 12/31/25</v>
      </c>
      <c r="C9" s="66" t="s">
        <v>11</v>
      </c>
      <c r="D9" s="67">
        <v>0</v>
      </c>
      <c r="E9" s="152">
        <v>435.99</v>
      </c>
      <c r="F9" s="152">
        <f>+E9-G9</f>
        <v>334.2</v>
      </c>
      <c r="G9" s="152">
        <v>101.79</v>
      </c>
      <c r="H9" s="27" t="str">
        <f>+"Total:"&amp;TEXT(E9/I9-1,"0.00%")&amp;"/ EE:"&amp;TEXT(G9/J9-1,"0.00%")</f>
        <v>Total:0.00%/ EE:0.00%</v>
      </c>
      <c r="I9" s="27">
        <f>+[2]RHRI!E9</f>
        <v>435.99</v>
      </c>
      <c r="J9" s="27">
        <f>+[2]RHRI!G9</f>
        <v>101.79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67">
        <v>0</v>
      </c>
      <c r="AR9" s="67">
        <v>0</v>
      </c>
      <c r="AS9" s="67">
        <v>0</v>
      </c>
      <c r="AT9" s="67">
        <v>0</v>
      </c>
      <c r="AU9" s="67">
        <v>0</v>
      </c>
      <c r="AV9" s="67">
        <v>0</v>
      </c>
      <c r="AW9" s="67">
        <v>0</v>
      </c>
      <c r="AX9" s="67">
        <v>0</v>
      </c>
      <c r="AY9" s="67">
        <v>0</v>
      </c>
      <c r="AZ9" s="67">
        <v>0</v>
      </c>
      <c r="BA9" s="67">
        <v>0</v>
      </c>
      <c r="BB9" s="67">
        <v>0</v>
      </c>
      <c r="BC9" s="67">
        <v>0</v>
      </c>
      <c r="BD9" s="67">
        <v>0</v>
      </c>
      <c r="BE9" s="67">
        <v>0</v>
      </c>
      <c r="BF9" s="67">
        <v>0</v>
      </c>
      <c r="BG9" s="67">
        <v>0</v>
      </c>
      <c r="BH9" s="67">
        <v>0</v>
      </c>
      <c r="BI9" s="67">
        <v>0</v>
      </c>
      <c r="BJ9" s="67">
        <v>0</v>
      </c>
      <c r="BK9" s="67">
        <v>0</v>
      </c>
      <c r="BL9" s="67">
        <v>0</v>
      </c>
      <c r="BM9" s="67">
        <v>0</v>
      </c>
      <c r="BN9" s="67">
        <v>0</v>
      </c>
      <c r="BO9" s="67">
        <v>0</v>
      </c>
      <c r="BP9" s="67">
        <v>0</v>
      </c>
      <c r="BQ9" s="67">
        <v>0</v>
      </c>
      <c r="BR9" s="67">
        <v>0</v>
      </c>
    </row>
    <row r="10" spans="1:70" s="14" customFormat="1" ht="13.15" customHeight="1" x14ac:dyDescent="0.25">
      <c r="A10" s="22"/>
      <c r="B10" s="15"/>
      <c r="C10" s="66" t="s">
        <v>18</v>
      </c>
      <c r="D10" s="67">
        <v>0</v>
      </c>
      <c r="E10" s="152">
        <v>872</v>
      </c>
      <c r="F10" s="152">
        <f>+E10-G10</f>
        <v>634.21</v>
      </c>
      <c r="G10" s="152">
        <v>237.79</v>
      </c>
      <c r="H10" s="27" t="str">
        <f>+"Total:"&amp;TEXT(E10/I10-1,"0.00%")&amp;"/ EE:"&amp;TEXT(G10/J10-1,"0.00%")</f>
        <v>Total:0.00%/ EE:0.00%</v>
      </c>
      <c r="I10" s="27">
        <f>+[2]RHRI!E10</f>
        <v>872</v>
      </c>
      <c r="J10" s="27">
        <f>+[2]RHRI!G10</f>
        <v>237.79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>
        <v>0</v>
      </c>
      <c r="Z10" s="67">
        <v>0</v>
      </c>
      <c r="AA10" s="67">
        <v>0</v>
      </c>
      <c r="AB10" s="67">
        <v>0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67">
        <v>0</v>
      </c>
      <c r="AU10" s="67">
        <v>0</v>
      </c>
      <c r="AV10" s="67">
        <v>0</v>
      </c>
      <c r="AW10" s="67">
        <v>0</v>
      </c>
      <c r="AX10" s="67">
        <v>0</v>
      </c>
      <c r="AY10" s="67">
        <v>0</v>
      </c>
      <c r="AZ10" s="67">
        <v>0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0</v>
      </c>
      <c r="BH10" s="67">
        <v>0</v>
      </c>
      <c r="BI10" s="67">
        <v>0</v>
      </c>
      <c r="BJ10" s="67">
        <v>0</v>
      </c>
      <c r="BK10" s="67">
        <v>0</v>
      </c>
      <c r="BL10" s="67">
        <v>0</v>
      </c>
      <c r="BM10" s="67">
        <v>0</v>
      </c>
      <c r="BN10" s="67">
        <v>0</v>
      </c>
      <c r="BO10" s="67">
        <v>0</v>
      </c>
      <c r="BP10" s="67">
        <v>0</v>
      </c>
      <c r="BQ10" s="67">
        <v>0</v>
      </c>
      <c r="BR10" s="67">
        <v>0</v>
      </c>
    </row>
    <row r="11" spans="1:70" s="14" customFormat="1" ht="13.15" customHeight="1" x14ac:dyDescent="0.25">
      <c r="A11" s="22"/>
      <c r="B11" s="15"/>
      <c r="C11" s="66" t="s">
        <v>19</v>
      </c>
      <c r="D11" s="67">
        <v>0</v>
      </c>
      <c r="E11" s="152">
        <v>784.79</v>
      </c>
      <c r="F11" s="152">
        <f>+E11-G11</f>
        <v>586.23</v>
      </c>
      <c r="G11" s="152">
        <v>198.56</v>
      </c>
      <c r="H11" s="27" t="str">
        <f>+"Total:"&amp;TEXT(E11/I11-1,"0.00%")&amp;"/ EE:"&amp;TEXT(G11/J11-1,"0.00%")</f>
        <v>Total:0.00%/ EE:0.00%</v>
      </c>
      <c r="I11" s="27">
        <f>+[2]RHRI!E11</f>
        <v>784.79</v>
      </c>
      <c r="J11" s="27">
        <f>+[2]RHRI!G11</f>
        <v>198.56</v>
      </c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>
        <v>0</v>
      </c>
      <c r="Z11" s="67">
        <v>1</v>
      </c>
      <c r="AA11" s="67">
        <v>1</v>
      </c>
      <c r="AB11" s="67">
        <v>1</v>
      </c>
      <c r="AC11" s="67">
        <v>1</v>
      </c>
      <c r="AD11" s="67">
        <v>1</v>
      </c>
      <c r="AE11" s="67">
        <v>1</v>
      </c>
      <c r="AF11" s="67">
        <v>1</v>
      </c>
      <c r="AG11" s="67">
        <v>1</v>
      </c>
      <c r="AH11" s="67">
        <v>1</v>
      </c>
      <c r="AI11" s="67">
        <v>1</v>
      </c>
      <c r="AJ11" s="67">
        <v>1</v>
      </c>
      <c r="AK11" s="67">
        <v>1</v>
      </c>
      <c r="AL11" s="67">
        <v>1</v>
      </c>
      <c r="AM11" s="67">
        <v>1</v>
      </c>
      <c r="AN11" s="67">
        <v>1</v>
      </c>
      <c r="AO11" s="67">
        <v>1</v>
      </c>
      <c r="AP11" s="67">
        <v>1</v>
      </c>
      <c r="AQ11" s="67">
        <v>1</v>
      </c>
      <c r="AR11" s="67">
        <v>1</v>
      </c>
      <c r="AS11" s="67">
        <v>1</v>
      </c>
      <c r="AT11" s="67">
        <v>1</v>
      </c>
      <c r="AU11" s="67">
        <v>1</v>
      </c>
      <c r="AV11" s="67">
        <v>1</v>
      </c>
      <c r="AW11" s="67">
        <v>1</v>
      </c>
      <c r="AX11" s="67">
        <v>1</v>
      </c>
      <c r="AY11" s="67">
        <v>1</v>
      </c>
      <c r="AZ11" s="67">
        <v>1</v>
      </c>
      <c r="BA11" s="67">
        <v>1</v>
      </c>
      <c r="BB11" s="67">
        <v>1</v>
      </c>
      <c r="BC11" s="67">
        <v>1</v>
      </c>
      <c r="BD11" s="67">
        <v>1</v>
      </c>
      <c r="BE11" s="67">
        <v>1</v>
      </c>
      <c r="BF11" s="67">
        <v>1</v>
      </c>
      <c r="BG11" s="67">
        <v>1</v>
      </c>
      <c r="BH11" s="67">
        <v>1</v>
      </c>
      <c r="BI11" s="67">
        <v>0</v>
      </c>
      <c r="BJ11" s="67">
        <v>0</v>
      </c>
      <c r="BK11" s="67">
        <v>0</v>
      </c>
      <c r="BL11" s="67">
        <v>0</v>
      </c>
      <c r="BM11" s="67">
        <v>0</v>
      </c>
      <c r="BN11" s="67">
        <v>0</v>
      </c>
      <c r="BO11" s="67">
        <v>0</v>
      </c>
      <c r="BP11" s="67">
        <v>0</v>
      </c>
      <c r="BQ11" s="67">
        <v>0</v>
      </c>
      <c r="BR11" s="67">
        <v>0</v>
      </c>
    </row>
    <row r="12" spans="1:70" s="14" customFormat="1" ht="13.15" customHeight="1" x14ac:dyDescent="0.25">
      <c r="A12" s="22"/>
      <c r="B12" s="15"/>
      <c r="C12" s="66" t="s">
        <v>12</v>
      </c>
      <c r="D12" s="68">
        <v>0</v>
      </c>
      <c r="E12" s="153">
        <v>1308</v>
      </c>
      <c r="F12" s="153">
        <f>+E12-G12</f>
        <v>911.72</v>
      </c>
      <c r="G12" s="153">
        <v>396.28</v>
      </c>
      <c r="H12" s="27" t="str">
        <f>+"Total:"&amp;TEXT(E12/I12-1,"0.00%")&amp;"/ EE:"&amp;TEXT(G12/J12-1,"0.00%")</f>
        <v>Total:0.00%/ EE:0.00%</v>
      </c>
      <c r="I12" s="27">
        <f>+[2]RHRI!E12</f>
        <v>1308</v>
      </c>
      <c r="J12" s="27">
        <f>+[2]RHRI!G12</f>
        <v>396.28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0</v>
      </c>
      <c r="AM12" s="68">
        <v>0</v>
      </c>
      <c r="AN12" s="68">
        <v>0</v>
      </c>
      <c r="AO12" s="68">
        <v>0</v>
      </c>
      <c r="AP12" s="68">
        <v>0</v>
      </c>
      <c r="AQ12" s="68">
        <v>0</v>
      </c>
      <c r="AR12" s="68">
        <v>0</v>
      </c>
      <c r="AS12" s="68">
        <v>0</v>
      </c>
      <c r="AT12" s="68">
        <v>0</v>
      </c>
      <c r="AU12" s="68">
        <v>0</v>
      </c>
      <c r="AV12" s="68">
        <v>0</v>
      </c>
      <c r="AW12" s="68">
        <v>0</v>
      </c>
      <c r="AX12" s="68">
        <v>0</v>
      </c>
      <c r="AY12" s="68">
        <v>0</v>
      </c>
      <c r="AZ12" s="68">
        <v>0</v>
      </c>
      <c r="BA12" s="68">
        <v>0</v>
      </c>
      <c r="BB12" s="68">
        <v>0</v>
      </c>
      <c r="BC12" s="68">
        <v>0</v>
      </c>
      <c r="BD12" s="68">
        <v>0</v>
      </c>
      <c r="BE12" s="68">
        <v>0</v>
      </c>
      <c r="BF12" s="68">
        <v>0</v>
      </c>
      <c r="BG12" s="68">
        <v>0</v>
      </c>
      <c r="BH12" s="68">
        <v>0</v>
      </c>
      <c r="BI12" s="68">
        <v>0</v>
      </c>
      <c r="BJ12" s="68">
        <v>0</v>
      </c>
      <c r="BK12" s="68">
        <v>0</v>
      </c>
      <c r="BL12" s="68">
        <v>0</v>
      </c>
      <c r="BM12" s="68">
        <v>0</v>
      </c>
      <c r="BN12" s="68">
        <v>0</v>
      </c>
      <c r="BO12" s="68">
        <v>0</v>
      </c>
      <c r="BP12" s="68">
        <v>0</v>
      </c>
      <c r="BQ12" s="68">
        <v>0</v>
      </c>
      <c r="BR12" s="68">
        <v>0</v>
      </c>
    </row>
    <row r="13" spans="1:70" s="14" customFormat="1" ht="13.15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K13" s="67">
        <f t="shared" ref="K13:P13" si="9">SUM(K9:K12)</f>
        <v>0</v>
      </c>
      <c r="L13" s="67">
        <f t="shared" si="9"/>
        <v>0</v>
      </c>
      <c r="M13" s="67">
        <f t="shared" si="9"/>
        <v>0</v>
      </c>
      <c r="N13" s="67">
        <f t="shared" si="9"/>
        <v>0</v>
      </c>
      <c r="O13" s="67">
        <f t="shared" si="9"/>
        <v>0</v>
      </c>
      <c r="P13" s="67">
        <f t="shared" si="9"/>
        <v>0</v>
      </c>
      <c r="Q13" s="67">
        <f t="shared" ref="Q13:V13" si="10">SUM(Q9:Q12)</f>
        <v>0</v>
      </c>
      <c r="R13" s="67">
        <f t="shared" si="10"/>
        <v>0</v>
      </c>
      <c r="S13" s="67">
        <f t="shared" si="10"/>
        <v>0</v>
      </c>
      <c r="T13" s="67">
        <f t="shared" si="10"/>
        <v>0</v>
      </c>
      <c r="U13" s="67">
        <f t="shared" si="10"/>
        <v>0</v>
      </c>
      <c r="V13" s="67">
        <f t="shared" si="10"/>
        <v>0</v>
      </c>
      <c r="W13" s="67">
        <f t="shared" ref="W13:AB13" si="11">SUM(W9:W12)</f>
        <v>0</v>
      </c>
      <c r="X13" s="67">
        <f t="shared" si="11"/>
        <v>0</v>
      </c>
      <c r="Y13" s="67">
        <f t="shared" si="11"/>
        <v>0</v>
      </c>
      <c r="Z13" s="67">
        <f t="shared" si="11"/>
        <v>1</v>
      </c>
      <c r="AA13" s="67">
        <f t="shared" si="11"/>
        <v>1</v>
      </c>
      <c r="AB13" s="67">
        <f t="shared" si="11"/>
        <v>1</v>
      </c>
      <c r="AC13" s="67">
        <f t="shared" ref="AC13:AH13" si="12">SUM(AC9:AC12)</f>
        <v>1</v>
      </c>
      <c r="AD13" s="67">
        <f t="shared" si="12"/>
        <v>1</v>
      </c>
      <c r="AE13" s="67">
        <f t="shared" si="12"/>
        <v>1</v>
      </c>
      <c r="AF13" s="67">
        <f t="shared" si="12"/>
        <v>1</v>
      </c>
      <c r="AG13" s="67">
        <f t="shared" si="12"/>
        <v>1</v>
      </c>
      <c r="AH13" s="67">
        <f t="shared" si="12"/>
        <v>1</v>
      </c>
      <c r="AI13" s="67">
        <f t="shared" ref="AI13:AN13" si="13">SUM(AI9:AI12)</f>
        <v>1</v>
      </c>
      <c r="AJ13" s="67">
        <f t="shared" si="13"/>
        <v>1</v>
      </c>
      <c r="AK13" s="67">
        <f t="shared" si="13"/>
        <v>1</v>
      </c>
      <c r="AL13" s="67">
        <f t="shared" si="13"/>
        <v>1</v>
      </c>
      <c r="AM13" s="67">
        <f t="shared" si="13"/>
        <v>1</v>
      </c>
      <c r="AN13" s="67">
        <f t="shared" si="13"/>
        <v>1</v>
      </c>
      <c r="AO13" s="67">
        <f>SUM(AO9:AO12)</f>
        <v>1</v>
      </c>
      <c r="AP13" s="67">
        <f>SUM(AP9:AP12)</f>
        <v>1</v>
      </c>
      <c r="AQ13" s="67">
        <f>SUM(AQ9:AQ12)</f>
        <v>1</v>
      </c>
      <c r="AR13" s="67">
        <v>1</v>
      </c>
      <c r="AS13" s="67">
        <f t="shared" ref="AS13:AX13" si="14">SUM(AS9:AS12)</f>
        <v>1</v>
      </c>
      <c r="AT13" s="67">
        <f t="shared" si="14"/>
        <v>1</v>
      </c>
      <c r="AU13" s="67">
        <f t="shared" si="14"/>
        <v>1</v>
      </c>
      <c r="AV13" s="67">
        <f t="shared" si="14"/>
        <v>1</v>
      </c>
      <c r="AW13" s="67">
        <f t="shared" si="14"/>
        <v>1</v>
      </c>
      <c r="AX13" s="67">
        <f t="shared" si="14"/>
        <v>1</v>
      </c>
      <c r="AY13" s="67">
        <f t="shared" ref="AY13:BD13" si="15">SUM(AY9:AY12)</f>
        <v>1</v>
      </c>
      <c r="AZ13" s="67">
        <f t="shared" si="15"/>
        <v>1</v>
      </c>
      <c r="BA13" s="67">
        <f t="shared" si="15"/>
        <v>1</v>
      </c>
      <c r="BB13" s="67">
        <f t="shared" si="15"/>
        <v>1</v>
      </c>
      <c r="BC13" s="67">
        <f t="shared" si="15"/>
        <v>1</v>
      </c>
      <c r="BD13" s="67">
        <f t="shared" si="15"/>
        <v>1</v>
      </c>
      <c r="BE13" s="67">
        <f t="shared" ref="BE13:BJ13" si="16">SUM(BE9:BE12)</f>
        <v>1</v>
      </c>
      <c r="BF13" s="67">
        <f t="shared" si="16"/>
        <v>1</v>
      </c>
      <c r="BG13" s="67">
        <f t="shared" si="16"/>
        <v>1</v>
      </c>
      <c r="BH13" s="67">
        <f t="shared" si="16"/>
        <v>1</v>
      </c>
      <c r="BI13" s="67">
        <f t="shared" si="16"/>
        <v>0</v>
      </c>
      <c r="BJ13" s="67">
        <f t="shared" si="16"/>
        <v>0</v>
      </c>
      <c r="BK13" s="67">
        <f t="shared" ref="BK13:BP13" si="17">SUM(BK9:BK12)</f>
        <v>0</v>
      </c>
      <c r="BL13" s="67">
        <f t="shared" si="17"/>
        <v>0</v>
      </c>
      <c r="BM13" s="67">
        <f t="shared" si="17"/>
        <v>0</v>
      </c>
      <c r="BN13" s="67">
        <f t="shared" si="17"/>
        <v>0</v>
      </c>
      <c r="BO13" s="67">
        <f t="shared" si="17"/>
        <v>0</v>
      </c>
      <c r="BP13" s="67">
        <f t="shared" si="17"/>
        <v>0</v>
      </c>
      <c r="BQ13" s="67">
        <f>SUM(BQ9:BQ12)</f>
        <v>0</v>
      </c>
      <c r="BR13" s="67">
        <f>SUM(BR9:BR12)</f>
        <v>0</v>
      </c>
    </row>
    <row r="14" spans="1:70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</row>
    <row r="15" spans="1:70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0</v>
      </c>
      <c r="E15" s="61">
        <f>+E7+E13</f>
        <v>0</v>
      </c>
      <c r="F15" s="61">
        <f>+F7+F13</f>
        <v>0</v>
      </c>
      <c r="G15" s="61">
        <f>+G7+G13</f>
        <v>0</v>
      </c>
      <c r="H15" s="275"/>
      <c r="I15" s="275"/>
      <c r="K15" s="51">
        <f t="shared" ref="K15:P15" si="18">+K7+K13</f>
        <v>49</v>
      </c>
      <c r="L15" s="51">
        <f t="shared" si="18"/>
        <v>49</v>
      </c>
      <c r="M15" s="51">
        <f t="shared" si="18"/>
        <v>50</v>
      </c>
      <c r="N15" s="51">
        <f t="shared" si="18"/>
        <v>49</v>
      </c>
      <c r="O15" s="51">
        <f t="shared" si="18"/>
        <v>49</v>
      </c>
      <c r="P15" s="51">
        <f t="shared" si="18"/>
        <v>49</v>
      </c>
      <c r="Q15" s="51">
        <f t="shared" ref="Q15:V15" si="19">+Q7+Q13</f>
        <v>49</v>
      </c>
      <c r="R15" s="51">
        <f t="shared" si="19"/>
        <v>49</v>
      </c>
      <c r="S15" s="51">
        <f t="shared" si="19"/>
        <v>51</v>
      </c>
      <c r="T15" s="51">
        <f t="shared" si="19"/>
        <v>51</v>
      </c>
      <c r="U15" s="51">
        <f t="shared" si="19"/>
        <v>50</v>
      </c>
      <c r="V15" s="51">
        <f t="shared" si="19"/>
        <v>51</v>
      </c>
      <c r="W15" s="51">
        <f t="shared" ref="W15:AB15" si="20">+W7+W13</f>
        <v>50</v>
      </c>
      <c r="X15" s="51">
        <f t="shared" si="20"/>
        <v>48</v>
      </c>
      <c r="Y15" s="51">
        <f t="shared" si="20"/>
        <v>48</v>
      </c>
      <c r="Z15" s="51">
        <f t="shared" si="20"/>
        <v>41</v>
      </c>
      <c r="AA15" s="51">
        <f t="shared" si="20"/>
        <v>41</v>
      </c>
      <c r="AB15" s="51">
        <f t="shared" si="20"/>
        <v>41</v>
      </c>
      <c r="AC15" s="51">
        <f t="shared" ref="AC15:AH15" si="21">+AC7+AC13</f>
        <v>39</v>
      </c>
      <c r="AD15" s="51">
        <f t="shared" si="21"/>
        <v>39</v>
      </c>
      <c r="AE15" s="51">
        <f t="shared" si="21"/>
        <v>40</v>
      </c>
      <c r="AF15" s="51">
        <f t="shared" si="21"/>
        <v>40</v>
      </c>
      <c r="AG15" s="51">
        <f t="shared" si="21"/>
        <v>41</v>
      </c>
      <c r="AH15" s="51">
        <f t="shared" si="21"/>
        <v>41</v>
      </c>
      <c r="AI15" s="51">
        <f t="shared" ref="AI15:AN15" si="22">+AI7+AI13</f>
        <v>39</v>
      </c>
      <c r="AJ15" s="51">
        <f t="shared" si="22"/>
        <v>39</v>
      </c>
      <c r="AK15" s="51">
        <f t="shared" si="22"/>
        <v>36</v>
      </c>
      <c r="AL15" s="51">
        <f t="shared" si="22"/>
        <v>35</v>
      </c>
      <c r="AM15" s="51">
        <f t="shared" si="22"/>
        <v>26</v>
      </c>
      <c r="AN15" s="51">
        <f t="shared" si="22"/>
        <v>31</v>
      </c>
      <c r="AO15" s="51">
        <f>+AO7+AO13</f>
        <v>33</v>
      </c>
      <c r="AP15" s="51">
        <f>+AP7+AP13</f>
        <v>33</v>
      </c>
      <c r="AQ15" s="51">
        <f>+AQ7+AQ13</f>
        <v>31</v>
      </c>
      <c r="AR15" s="51">
        <v>26</v>
      </c>
      <c r="AS15" s="51">
        <f t="shared" ref="AS15:AX15" si="23">+AS7+AS13</f>
        <v>25</v>
      </c>
      <c r="AT15" s="51">
        <f t="shared" si="23"/>
        <v>24</v>
      </c>
      <c r="AU15" s="51">
        <f t="shared" si="23"/>
        <v>22</v>
      </c>
      <c r="AV15" s="51">
        <f t="shared" si="23"/>
        <v>22</v>
      </c>
      <c r="AW15" s="51">
        <f t="shared" si="23"/>
        <v>22</v>
      </c>
      <c r="AX15" s="51">
        <f t="shared" si="23"/>
        <v>21</v>
      </c>
      <c r="AY15" s="51">
        <f t="shared" ref="AY15:BD15" si="24">+AY7+AY13</f>
        <v>20</v>
      </c>
      <c r="AZ15" s="51">
        <f t="shared" si="24"/>
        <v>13</v>
      </c>
      <c r="BA15" s="51">
        <f t="shared" si="24"/>
        <v>13</v>
      </c>
      <c r="BB15" s="51">
        <f t="shared" si="24"/>
        <v>14</v>
      </c>
      <c r="BC15" s="51">
        <f t="shared" si="24"/>
        <v>14</v>
      </c>
      <c r="BD15" s="51">
        <f t="shared" si="24"/>
        <v>14</v>
      </c>
      <c r="BE15" s="51">
        <f t="shared" ref="BE15:BJ15" si="25">+BE7+BE13</f>
        <v>14</v>
      </c>
      <c r="BF15" s="51">
        <f t="shared" si="25"/>
        <v>13</v>
      </c>
      <c r="BG15" s="51">
        <f t="shared" si="25"/>
        <v>13</v>
      </c>
      <c r="BH15" s="51">
        <f t="shared" si="25"/>
        <v>13</v>
      </c>
      <c r="BI15" s="51">
        <f t="shared" si="25"/>
        <v>11</v>
      </c>
      <c r="BJ15" s="51">
        <f t="shared" si="25"/>
        <v>11</v>
      </c>
      <c r="BK15" s="51">
        <f t="shared" ref="BK15:BP15" si="26">+BK7+BK13</f>
        <v>11</v>
      </c>
      <c r="BL15" s="51">
        <f t="shared" si="26"/>
        <v>0</v>
      </c>
      <c r="BM15" s="51">
        <f t="shared" si="26"/>
        <v>0</v>
      </c>
      <c r="BN15" s="51">
        <f t="shared" si="26"/>
        <v>0</v>
      </c>
      <c r="BO15" s="51">
        <f t="shared" si="26"/>
        <v>0</v>
      </c>
      <c r="BP15" s="51">
        <f t="shared" si="26"/>
        <v>0</v>
      </c>
      <c r="BQ15" s="51">
        <f>+BQ7+BQ13</f>
        <v>0</v>
      </c>
      <c r="BR15" s="51">
        <f>+BR7+BR13</f>
        <v>0</v>
      </c>
    </row>
    <row r="16" spans="1:70" s="14" customFormat="1" ht="13.15" customHeight="1" x14ac:dyDescent="0.25">
      <c r="A16" s="48" t="s">
        <v>9</v>
      </c>
      <c r="B16" s="50"/>
      <c r="C16" s="96"/>
      <c r="D16" s="96"/>
      <c r="E16" s="100">
        <f>E15*12</f>
        <v>0</v>
      </c>
      <c r="F16" s="100">
        <f>F15*12</f>
        <v>0</v>
      </c>
      <c r="G16" s="100">
        <f>G15*12</f>
        <v>0</v>
      </c>
      <c r="H16" s="266"/>
      <c r="I16" s="26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</row>
    <row r="17" spans="1:70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</row>
    <row r="18" spans="1:70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</row>
    <row r="19" spans="1:70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</row>
    <row r="20" spans="1:70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</row>
    <row r="21" spans="1:70" s="14" customFormat="1" ht="15" hidden="1" customHeight="1" x14ac:dyDescent="0.25">
      <c r="B21" s="32"/>
      <c r="C21" s="37"/>
      <c r="D21" s="33"/>
      <c r="E21" s="34">
        <v>61959.299999999996</v>
      </c>
      <c r="F21" s="34">
        <v>53904.73</v>
      </c>
      <c r="G21" s="34">
        <v>8054.5699999999979</v>
      </c>
      <c r="H21" s="34"/>
      <c r="I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</row>
    <row r="22" spans="1:70" s="14" customFormat="1" ht="15" hidden="1" customHeight="1" x14ac:dyDescent="0.25">
      <c r="B22" s="32"/>
      <c r="C22" s="19"/>
      <c r="D22" s="33"/>
      <c r="E22" s="212">
        <f>E7/E21-1</f>
        <v>-1</v>
      </c>
      <c r="F22" s="212">
        <f>F7/F21-1</f>
        <v>-1</v>
      </c>
      <c r="G22" s="212">
        <f>G7/G21-1</f>
        <v>-1</v>
      </c>
      <c r="H22" s="212"/>
      <c r="I22" s="21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</row>
    <row r="23" spans="1:70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</row>
    <row r="24" spans="1:70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</row>
    <row r="25" spans="1:70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</row>
    <row r="26" spans="1:70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</row>
    <row r="27" spans="1:70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</row>
    <row r="28" spans="1:70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</row>
    <row r="30" spans="1:70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</row>
    <row r="31" spans="1:70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</row>
    <row r="32" spans="1:70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</row>
    <row r="33" spans="1:70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</row>
    <row r="34" spans="1:70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</row>
    <row r="35" spans="1:70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</row>
    <row r="36" spans="1:70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</row>
    <row r="38" spans="1:70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</row>
    <row r="39" spans="1:70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</row>
    <row r="40" spans="1:70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</row>
    <row r="41" spans="1:70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</row>
    <row r="42" spans="1:70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</row>
    <row r="43" spans="1:70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&amp;C&amp;"Garamond,Bold"REHABILITATION HOSPITAL OF RHODE ISLAND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FF0000"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.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72" width="7.25" style="8" customWidth="1"/>
    <col min="73" max="73" width="7.25" style="255" customWidth="1"/>
    <col min="74" max="87" width="7.25" style="8" customWidth="1"/>
    <col min="88" max="88" width="8" style="8" bestFit="1" customWidth="1"/>
    <col min="89" max="89" width="7.5" style="8" bestFit="1" customWidth="1"/>
    <col min="90" max="91" width="8.5" style="8" bestFit="1" customWidth="1"/>
    <col min="92" max="92" width="8.25" style="8" bestFit="1" customWidth="1"/>
    <col min="93" max="94" width="8.5" style="8" bestFit="1" customWidth="1"/>
    <col min="95" max="95" width="7.75" style="8" bestFit="1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25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0">
        <v>97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+[2]Monroe!E3</f>
        <v>627.89</v>
      </c>
      <c r="J3" s="27">
        <f>+[2]Monroe!G3</f>
        <v>54.17</v>
      </c>
      <c r="K3" s="165">
        <v>106</v>
      </c>
      <c r="L3" s="165">
        <v>100</v>
      </c>
      <c r="M3" s="165">
        <v>97</v>
      </c>
      <c r="N3" s="165">
        <v>98</v>
      </c>
      <c r="O3" s="165">
        <v>97</v>
      </c>
      <c r="P3" s="165">
        <v>98</v>
      </c>
      <c r="Q3" s="165">
        <v>101</v>
      </c>
      <c r="R3" s="165">
        <v>99</v>
      </c>
      <c r="S3" s="165">
        <v>97</v>
      </c>
      <c r="T3" s="165">
        <v>101</v>
      </c>
      <c r="U3" s="165">
        <v>104</v>
      </c>
      <c r="V3" s="165">
        <v>103</v>
      </c>
      <c r="W3" s="165">
        <v>110</v>
      </c>
      <c r="X3" s="165">
        <v>109</v>
      </c>
      <c r="Y3" s="165">
        <v>108</v>
      </c>
      <c r="Z3" s="165">
        <v>100</v>
      </c>
      <c r="AA3" s="165">
        <v>100</v>
      </c>
      <c r="AB3" s="165">
        <v>102</v>
      </c>
      <c r="AC3" s="165">
        <v>105</v>
      </c>
      <c r="AD3" s="165">
        <v>105</v>
      </c>
      <c r="AE3" s="165">
        <v>105</v>
      </c>
      <c r="AF3" s="165">
        <v>107</v>
      </c>
      <c r="AG3" s="165">
        <v>103</v>
      </c>
      <c r="AH3" s="165">
        <v>103</v>
      </c>
      <c r="AI3" s="165">
        <v>99</v>
      </c>
      <c r="AJ3" s="165">
        <v>98</v>
      </c>
      <c r="AK3" s="165">
        <v>99</v>
      </c>
      <c r="AL3" s="165">
        <v>98</v>
      </c>
      <c r="AM3" s="165">
        <v>95</v>
      </c>
      <c r="AN3" s="165">
        <v>93</v>
      </c>
      <c r="AO3" s="165">
        <v>90</v>
      </c>
      <c r="AP3" s="165">
        <v>86</v>
      </c>
      <c r="AQ3" s="165">
        <v>88</v>
      </c>
      <c r="AR3" s="165">
        <v>88</v>
      </c>
      <c r="AS3" s="165">
        <v>86</v>
      </c>
      <c r="AT3" s="240">
        <v>83</v>
      </c>
      <c r="AU3" s="240">
        <v>87</v>
      </c>
      <c r="AV3" s="240">
        <v>82</v>
      </c>
      <c r="AW3" s="240">
        <v>82</v>
      </c>
      <c r="AX3" s="240">
        <v>82</v>
      </c>
      <c r="AY3" s="240">
        <v>81</v>
      </c>
      <c r="AZ3" s="240">
        <v>80</v>
      </c>
      <c r="BA3" s="240">
        <v>78</v>
      </c>
      <c r="BB3" s="240">
        <v>77</v>
      </c>
      <c r="BC3" s="240">
        <v>79</v>
      </c>
      <c r="BD3" s="240">
        <v>73</v>
      </c>
      <c r="BE3" s="240">
        <v>71</v>
      </c>
      <c r="BF3" s="240">
        <v>71</v>
      </c>
      <c r="BG3" s="240">
        <v>70</v>
      </c>
      <c r="BH3" s="240">
        <v>69</v>
      </c>
      <c r="BI3" s="240">
        <v>74</v>
      </c>
      <c r="BJ3" s="240">
        <v>72</v>
      </c>
      <c r="BK3" s="240">
        <v>71</v>
      </c>
      <c r="BL3" s="240">
        <v>71</v>
      </c>
      <c r="BM3" s="240">
        <v>69</v>
      </c>
      <c r="BN3" s="240">
        <v>66</v>
      </c>
      <c r="BO3" s="240">
        <v>70</v>
      </c>
      <c r="BP3" s="240">
        <v>70</v>
      </c>
      <c r="BQ3" s="240">
        <v>68</v>
      </c>
      <c r="BR3" s="240">
        <v>70</v>
      </c>
      <c r="BS3" s="240">
        <v>73</v>
      </c>
      <c r="BT3" s="240">
        <v>72</v>
      </c>
      <c r="BU3" s="240">
        <v>79</v>
      </c>
      <c r="BV3" s="240">
        <v>70</v>
      </c>
      <c r="BW3" s="240">
        <v>80</v>
      </c>
      <c r="BX3" s="240">
        <v>80</v>
      </c>
      <c r="BY3" s="240">
        <v>75</v>
      </c>
      <c r="BZ3" s="240">
        <v>75</v>
      </c>
      <c r="CA3" s="240">
        <v>75</v>
      </c>
      <c r="CB3" s="240">
        <v>74</v>
      </c>
      <c r="CC3" s="240">
        <v>72</v>
      </c>
      <c r="CD3" s="240">
        <v>72</v>
      </c>
      <c r="CE3" s="240">
        <v>80</v>
      </c>
      <c r="CF3" s="240">
        <v>81</v>
      </c>
      <c r="CG3" s="240">
        <v>79</v>
      </c>
      <c r="CH3" s="240">
        <v>81</v>
      </c>
      <c r="CI3" s="240">
        <v>85</v>
      </c>
      <c r="CJ3" s="240">
        <v>87</v>
      </c>
      <c r="CK3" s="240">
        <v>90</v>
      </c>
      <c r="CL3" s="240">
        <v>90</v>
      </c>
      <c r="CM3" s="240">
        <v>91</v>
      </c>
      <c r="CN3" s="240">
        <v>93</v>
      </c>
      <c r="CO3" s="240">
        <v>96</v>
      </c>
      <c r="CP3" s="240">
        <v>94</v>
      </c>
      <c r="CQ3" s="240">
        <v>101</v>
      </c>
      <c r="CR3" s="240">
        <v>98</v>
      </c>
      <c r="CS3" s="240">
        <v>98</v>
      </c>
      <c r="CT3" s="240">
        <v>95</v>
      </c>
      <c r="CU3" s="240">
        <v>93</v>
      </c>
      <c r="CV3" s="240">
        <v>95</v>
      </c>
      <c r="CW3" s="240">
        <v>97</v>
      </c>
    </row>
    <row r="4" spans="1:101" s="14" customFormat="1" ht="13.15" customHeight="1" x14ac:dyDescent="0.2">
      <c r="A4" s="22"/>
      <c r="B4" s="15"/>
      <c r="C4" s="66" t="s">
        <v>18</v>
      </c>
      <c r="D4" s="240">
        <v>20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+[2]Monroe!E4</f>
        <v>1318.6</v>
      </c>
      <c r="J4" s="27">
        <f>+[2]Monroe!G4</f>
        <v>144.29</v>
      </c>
      <c r="K4" s="165">
        <v>29</v>
      </c>
      <c r="L4" s="165">
        <v>29</v>
      </c>
      <c r="M4" s="165">
        <v>30</v>
      </c>
      <c r="N4" s="165">
        <v>30</v>
      </c>
      <c r="O4" s="165">
        <v>30</v>
      </c>
      <c r="P4" s="165">
        <v>30</v>
      </c>
      <c r="Q4" s="165">
        <v>30</v>
      </c>
      <c r="R4" s="165">
        <v>29</v>
      </c>
      <c r="S4" s="165">
        <v>26</v>
      </c>
      <c r="T4" s="165">
        <v>27</v>
      </c>
      <c r="U4" s="165">
        <v>27</v>
      </c>
      <c r="V4" s="165">
        <v>28</v>
      </c>
      <c r="W4" s="165">
        <v>25</v>
      </c>
      <c r="X4" s="165">
        <v>24</v>
      </c>
      <c r="Y4" s="165">
        <v>25</v>
      </c>
      <c r="Z4" s="165">
        <v>25</v>
      </c>
      <c r="AA4" s="165">
        <v>25</v>
      </c>
      <c r="AB4" s="165">
        <v>24</v>
      </c>
      <c r="AC4" s="165">
        <v>25</v>
      </c>
      <c r="AD4" s="165">
        <v>25</v>
      </c>
      <c r="AE4" s="165">
        <v>25</v>
      </c>
      <c r="AF4" s="165">
        <v>25</v>
      </c>
      <c r="AG4" s="165">
        <v>25</v>
      </c>
      <c r="AH4" s="165">
        <v>25</v>
      </c>
      <c r="AI4" s="165">
        <v>27</v>
      </c>
      <c r="AJ4" s="165">
        <v>26</v>
      </c>
      <c r="AK4" s="165">
        <v>26</v>
      </c>
      <c r="AL4" s="165">
        <v>27</v>
      </c>
      <c r="AM4" s="165">
        <v>30</v>
      </c>
      <c r="AN4" s="165">
        <v>30</v>
      </c>
      <c r="AO4" s="165">
        <v>32</v>
      </c>
      <c r="AP4" s="165">
        <v>29</v>
      </c>
      <c r="AQ4" s="165">
        <v>29</v>
      </c>
      <c r="AR4" s="165">
        <v>28</v>
      </c>
      <c r="AS4" s="165">
        <v>30</v>
      </c>
      <c r="AT4" s="240">
        <v>30</v>
      </c>
      <c r="AU4" s="240">
        <v>28</v>
      </c>
      <c r="AV4" s="240">
        <v>28</v>
      </c>
      <c r="AW4" s="240">
        <v>28</v>
      </c>
      <c r="AX4" s="240">
        <v>28</v>
      </c>
      <c r="AY4" s="240">
        <v>28</v>
      </c>
      <c r="AZ4" s="240">
        <v>29</v>
      </c>
      <c r="BA4" s="240">
        <v>29</v>
      </c>
      <c r="BB4" s="240">
        <v>28</v>
      </c>
      <c r="BC4" s="240">
        <v>27</v>
      </c>
      <c r="BD4" s="240">
        <v>27</v>
      </c>
      <c r="BE4" s="240">
        <v>25</v>
      </c>
      <c r="BF4" s="240">
        <v>24</v>
      </c>
      <c r="BG4" s="240">
        <v>23</v>
      </c>
      <c r="BH4" s="240">
        <v>22</v>
      </c>
      <c r="BI4" s="240">
        <v>22</v>
      </c>
      <c r="BJ4" s="240">
        <v>22</v>
      </c>
      <c r="BK4" s="240">
        <v>22</v>
      </c>
      <c r="BL4" s="240">
        <v>24</v>
      </c>
      <c r="BM4" s="240">
        <v>23</v>
      </c>
      <c r="BN4" s="240">
        <v>24</v>
      </c>
      <c r="BO4" s="240">
        <v>26</v>
      </c>
      <c r="BP4" s="240">
        <v>25</v>
      </c>
      <c r="BQ4" s="240">
        <v>26</v>
      </c>
      <c r="BR4" s="240">
        <v>25</v>
      </c>
      <c r="BS4" s="240">
        <v>23</v>
      </c>
      <c r="BT4" s="240">
        <v>24</v>
      </c>
      <c r="BU4" s="240">
        <v>25</v>
      </c>
      <c r="BV4" s="240">
        <v>24</v>
      </c>
      <c r="BW4" s="240">
        <v>25</v>
      </c>
      <c r="BX4" s="240">
        <v>22</v>
      </c>
      <c r="BY4" s="240">
        <v>23</v>
      </c>
      <c r="BZ4" s="240">
        <v>23</v>
      </c>
      <c r="CA4" s="240">
        <v>22</v>
      </c>
      <c r="CB4" s="240">
        <v>22</v>
      </c>
      <c r="CC4" s="240">
        <v>22</v>
      </c>
      <c r="CD4" s="240">
        <v>22</v>
      </c>
      <c r="CE4" s="240">
        <v>22</v>
      </c>
      <c r="CF4" s="240">
        <v>20</v>
      </c>
      <c r="CG4" s="240">
        <v>21</v>
      </c>
      <c r="CH4" s="240">
        <v>21</v>
      </c>
      <c r="CI4" s="240">
        <v>21</v>
      </c>
      <c r="CJ4" s="240">
        <v>20</v>
      </c>
      <c r="CK4" s="240">
        <v>18</v>
      </c>
      <c r="CL4" s="240">
        <v>17</v>
      </c>
      <c r="CM4" s="240">
        <v>20</v>
      </c>
      <c r="CN4" s="240">
        <v>19</v>
      </c>
      <c r="CO4" s="240">
        <v>18</v>
      </c>
      <c r="CP4" s="240">
        <v>20</v>
      </c>
      <c r="CQ4" s="240">
        <v>19</v>
      </c>
      <c r="CR4" s="240">
        <v>20</v>
      </c>
      <c r="CS4" s="240">
        <v>18</v>
      </c>
      <c r="CT4" s="240">
        <v>19</v>
      </c>
      <c r="CU4" s="240">
        <v>19</v>
      </c>
      <c r="CV4" s="240">
        <v>20</v>
      </c>
      <c r="CW4" s="240">
        <v>20</v>
      </c>
    </row>
    <row r="5" spans="1:101" s="14" customFormat="1" ht="13.15" customHeight="1" x14ac:dyDescent="0.2">
      <c r="A5" s="22"/>
      <c r="B5" s="15"/>
      <c r="C5" s="66" t="s">
        <v>19</v>
      </c>
      <c r="D5" s="240">
        <v>46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+[2]Monroe!E5</f>
        <v>1186.73</v>
      </c>
      <c r="J5" s="27">
        <f>+[2]Monroe!G5</f>
        <v>118.05</v>
      </c>
      <c r="K5" s="165">
        <v>43</v>
      </c>
      <c r="L5" s="165">
        <v>44</v>
      </c>
      <c r="M5" s="165">
        <v>43</v>
      </c>
      <c r="N5" s="165">
        <v>41</v>
      </c>
      <c r="O5" s="165">
        <v>39</v>
      </c>
      <c r="P5" s="165">
        <v>39</v>
      </c>
      <c r="Q5" s="165">
        <v>39</v>
      </c>
      <c r="R5" s="165">
        <v>38</v>
      </c>
      <c r="S5" s="165">
        <v>38</v>
      </c>
      <c r="T5" s="165">
        <v>39</v>
      </c>
      <c r="U5" s="165">
        <v>38</v>
      </c>
      <c r="V5" s="165">
        <v>40</v>
      </c>
      <c r="W5" s="165">
        <v>46</v>
      </c>
      <c r="X5" s="165">
        <v>45</v>
      </c>
      <c r="Y5" s="165">
        <v>46</v>
      </c>
      <c r="Z5" s="165">
        <v>46</v>
      </c>
      <c r="AA5" s="165">
        <v>48</v>
      </c>
      <c r="AB5" s="165">
        <v>47</v>
      </c>
      <c r="AC5" s="165">
        <v>48</v>
      </c>
      <c r="AD5" s="165">
        <v>50</v>
      </c>
      <c r="AE5" s="165">
        <v>47</v>
      </c>
      <c r="AF5" s="165">
        <v>48</v>
      </c>
      <c r="AG5" s="165">
        <v>44</v>
      </c>
      <c r="AH5" s="165">
        <v>45</v>
      </c>
      <c r="AI5" s="165">
        <v>46</v>
      </c>
      <c r="AJ5" s="165">
        <v>45</v>
      </c>
      <c r="AK5" s="165">
        <v>48</v>
      </c>
      <c r="AL5" s="165">
        <v>48</v>
      </c>
      <c r="AM5" s="165">
        <v>49</v>
      </c>
      <c r="AN5" s="165">
        <v>49</v>
      </c>
      <c r="AO5" s="165">
        <v>49</v>
      </c>
      <c r="AP5" s="165">
        <v>48</v>
      </c>
      <c r="AQ5" s="165">
        <v>45</v>
      </c>
      <c r="AR5" s="165">
        <v>46</v>
      </c>
      <c r="AS5" s="165">
        <v>47</v>
      </c>
      <c r="AT5" s="240">
        <v>44</v>
      </c>
      <c r="AU5" s="240">
        <v>43</v>
      </c>
      <c r="AV5" s="240">
        <v>42</v>
      </c>
      <c r="AW5" s="240">
        <v>42</v>
      </c>
      <c r="AX5" s="240">
        <v>43</v>
      </c>
      <c r="AY5" s="240">
        <v>42</v>
      </c>
      <c r="AZ5" s="240">
        <v>42</v>
      </c>
      <c r="BA5" s="240">
        <v>42</v>
      </c>
      <c r="BB5" s="240">
        <v>42</v>
      </c>
      <c r="BC5" s="240">
        <v>42</v>
      </c>
      <c r="BD5" s="240">
        <v>42</v>
      </c>
      <c r="BE5" s="240">
        <v>40</v>
      </c>
      <c r="BF5" s="240">
        <v>39</v>
      </c>
      <c r="BG5" s="240">
        <v>43</v>
      </c>
      <c r="BH5" s="240">
        <v>40</v>
      </c>
      <c r="BI5" s="240">
        <v>40</v>
      </c>
      <c r="BJ5" s="240">
        <v>38</v>
      </c>
      <c r="BK5" s="240">
        <v>35</v>
      </c>
      <c r="BL5" s="240">
        <v>34</v>
      </c>
      <c r="BM5" s="240">
        <v>31</v>
      </c>
      <c r="BN5" s="240">
        <v>30</v>
      </c>
      <c r="BO5" s="240">
        <v>31</v>
      </c>
      <c r="BP5" s="240">
        <v>31</v>
      </c>
      <c r="BQ5" s="240">
        <v>33</v>
      </c>
      <c r="BR5" s="240">
        <v>33</v>
      </c>
      <c r="BS5" s="240">
        <v>39</v>
      </c>
      <c r="BT5" s="240">
        <v>41</v>
      </c>
      <c r="BU5" s="240">
        <v>42</v>
      </c>
      <c r="BV5" s="240">
        <v>39</v>
      </c>
      <c r="BW5" s="240">
        <v>43</v>
      </c>
      <c r="BX5" s="240">
        <v>43</v>
      </c>
      <c r="BY5" s="240">
        <v>43</v>
      </c>
      <c r="BZ5" s="240">
        <v>46</v>
      </c>
      <c r="CA5" s="240">
        <v>47</v>
      </c>
      <c r="CB5" s="240">
        <v>48</v>
      </c>
      <c r="CC5" s="240">
        <v>48</v>
      </c>
      <c r="CD5" s="240">
        <v>47</v>
      </c>
      <c r="CE5" s="240">
        <v>45</v>
      </c>
      <c r="CF5" s="240">
        <v>45</v>
      </c>
      <c r="CG5" s="240">
        <v>45</v>
      </c>
      <c r="CH5" s="240">
        <v>46</v>
      </c>
      <c r="CI5" s="240">
        <v>43</v>
      </c>
      <c r="CJ5" s="240">
        <v>43</v>
      </c>
      <c r="CK5" s="240">
        <v>42</v>
      </c>
      <c r="CL5" s="240">
        <v>43</v>
      </c>
      <c r="CM5" s="240">
        <v>42</v>
      </c>
      <c r="CN5" s="240">
        <v>41</v>
      </c>
      <c r="CO5" s="240">
        <v>40</v>
      </c>
      <c r="CP5" s="240">
        <v>41</v>
      </c>
      <c r="CQ5" s="240">
        <v>46</v>
      </c>
      <c r="CR5" s="240">
        <v>45</v>
      </c>
      <c r="CS5" s="240">
        <v>45</v>
      </c>
      <c r="CT5" s="240">
        <v>44</v>
      </c>
      <c r="CU5" s="240">
        <v>49</v>
      </c>
      <c r="CV5" s="240">
        <v>47</v>
      </c>
      <c r="CW5" s="240">
        <v>46</v>
      </c>
    </row>
    <row r="6" spans="1:101" s="14" customFormat="1" ht="13.15" customHeight="1" x14ac:dyDescent="0.2">
      <c r="A6" s="22"/>
      <c r="B6" s="15"/>
      <c r="C6" s="66" t="s">
        <v>12</v>
      </c>
      <c r="D6" s="241">
        <v>21</v>
      </c>
      <c r="E6" s="151">
        <v>2353.48</v>
      </c>
      <c r="F6" s="153">
        <f>+E6-G6</f>
        <v>2058.35</v>
      </c>
      <c r="G6" s="153">
        <v>295.13</v>
      </c>
      <c r="H6" s="27" t="str">
        <f>+"Total:"&amp;TEXT(E6/I6-1,"0.00%")&amp;"/ EE:"&amp;TEXT(G6/J6-1,"0.00%")</f>
        <v>Total:18.99%/ EE:0.00%</v>
      </c>
      <c r="I6" s="27">
        <f>+[2]Monroe!E6</f>
        <v>1977.91</v>
      </c>
      <c r="J6" s="27">
        <f>+[2]Monroe!G6</f>
        <v>295.13</v>
      </c>
      <c r="K6" s="166">
        <v>25</v>
      </c>
      <c r="L6" s="166">
        <v>26</v>
      </c>
      <c r="M6" s="166">
        <v>27</v>
      </c>
      <c r="N6" s="166">
        <v>26</v>
      </c>
      <c r="O6" s="166">
        <v>27</v>
      </c>
      <c r="P6" s="166">
        <v>30</v>
      </c>
      <c r="Q6" s="166">
        <v>31</v>
      </c>
      <c r="R6" s="166">
        <v>32</v>
      </c>
      <c r="S6" s="166">
        <v>31</v>
      </c>
      <c r="T6" s="166">
        <v>31</v>
      </c>
      <c r="U6" s="166">
        <v>30</v>
      </c>
      <c r="V6" s="166">
        <v>29</v>
      </c>
      <c r="W6" s="166">
        <v>26</v>
      </c>
      <c r="X6" s="166">
        <v>26</v>
      </c>
      <c r="Y6" s="166">
        <v>23</v>
      </c>
      <c r="Z6" s="166">
        <v>25</v>
      </c>
      <c r="AA6" s="166">
        <v>24</v>
      </c>
      <c r="AB6" s="166">
        <v>23</v>
      </c>
      <c r="AC6" s="166">
        <v>25</v>
      </c>
      <c r="AD6" s="166">
        <v>24</v>
      </c>
      <c r="AE6" s="166">
        <v>25</v>
      </c>
      <c r="AF6" s="166">
        <v>23</v>
      </c>
      <c r="AG6" s="166">
        <v>24</v>
      </c>
      <c r="AH6" s="166">
        <v>23</v>
      </c>
      <c r="AI6" s="166">
        <v>25</v>
      </c>
      <c r="AJ6" s="166">
        <v>24</v>
      </c>
      <c r="AK6" s="166">
        <v>22</v>
      </c>
      <c r="AL6" s="166">
        <v>19</v>
      </c>
      <c r="AM6" s="166">
        <v>19</v>
      </c>
      <c r="AN6" s="166">
        <v>20</v>
      </c>
      <c r="AO6" s="166">
        <v>21</v>
      </c>
      <c r="AP6" s="166">
        <v>23</v>
      </c>
      <c r="AQ6" s="166">
        <v>23</v>
      </c>
      <c r="AR6" s="166">
        <v>22</v>
      </c>
      <c r="AS6" s="166">
        <v>18</v>
      </c>
      <c r="AT6" s="241">
        <v>19</v>
      </c>
      <c r="AU6" s="241">
        <v>16</v>
      </c>
      <c r="AV6" s="241">
        <v>16</v>
      </c>
      <c r="AW6" s="241">
        <v>16</v>
      </c>
      <c r="AX6" s="241">
        <v>16</v>
      </c>
      <c r="AY6" s="241">
        <v>15</v>
      </c>
      <c r="AZ6" s="241">
        <v>15</v>
      </c>
      <c r="BA6" s="241">
        <v>15</v>
      </c>
      <c r="BB6" s="241">
        <v>15</v>
      </c>
      <c r="BC6" s="241">
        <v>18</v>
      </c>
      <c r="BD6" s="241">
        <v>19</v>
      </c>
      <c r="BE6" s="241">
        <v>21</v>
      </c>
      <c r="BF6" s="241">
        <v>21</v>
      </c>
      <c r="BG6" s="241">
        <v>19</v>
      </c>
      <c r="BH6" s="241">
        <v>20</v>
      </c>
      <c r="BI6" s="241">
        <v>21</v>
      </c>
      <c r="BJ6" s="241">
        <v>22</v>
      </c>
      <c r="BK6" s="241">
        <v>21</v>
      </c>
      <c r="BL6" s="241">
        <v>20</v>
      </c>
      <c r="BM6" s="241">
        <v>22</v>
      </c>
      <c r="BN6" s="241">
        <v>25</v>
      </c>
      <c r="BO6" s="241">
        <v>24</v>
      </c>
      <c r="BP6" s="241">
        <v>24</v>
      </c>
      <c r="BQ6" s="241">
        <v>22</v>
      </c>
      <c r="BR6" s="241">
        <v>21</v>
      </c>
      <c r="BS6" s="241">
        <v>18</v>
      </c>
      <c r="BT6" s="241">
        <v>18</v>
      </c>
      <c r="BU6" s="241">
        <v>18</v>
      </c>
      <c r="BV6" s="241">
        <v>18</v>
      </c>
      <c r="BW6" s="241">
        <v>18</v>
      </c>
      <c r="BX6" s="241">
        <v>18</v>
      </c>
      <c r="BY6" s="241">
        <v>18</v>
      </c>
      <c r="BZ6" s="241">
        <v>19</v>
      </c>
      <c r="CA6" s="241">
        <v>19</v>
      </c>
      <c r="CB6" s="241">
        <v>19</v>
      </c>
      <c r="CC6" s="241">
        <v>22</v>
      </c>
      <c r="CD6" s="241">
        <v>22</v>
      </c>
      <c r="CE6" s="241">
        <v>22</v>
      </c>
      <c r="CF6" s="241">
        <v>20</v>
      </c>
      <c r="CG6" s="241">
        <v>19</v>
      </c>
      <c r="CH6" s="241">
        <v>18</v>
      </c>
      <c r="CI6" s="241">
        <v>19</v>
      </c>
      <c r="CJ6" s="241">
        <v>20</v>
      </c>
      <c r="CK6" s="241">
        <v>21</v>
      </c>
      <c r="CL6" s="241">
        <v>19</v>
      </c>
      <c r="CM6" s="241">
        <v>18</v>
      </c>
      <c r="CN6" s="241">
        <v>17</v>
      </c>
      <c r="CO6" s="241">
        <v>18</v>
      </c>
      <c r="CP6" s="241">
        <v>18</v>
      </c>
      <c r="CQ6" s="241">
        <v>19</v>
      </c>
      <c r="CR6" s="241">
        <v>18</v>
      </c>
      <c r="CS6" s="241">
        <v>18</v>
      </c>
      <c r="CT6" s="241">
        <v>19</v>
      </c>
      <c r="CU6" s="241">
        <v>19</v>
      </c>
      <c r="CV6" s="241">
        <v>21</v>
      </c>
      <c r="CW6" s="241">
        <v>21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184</v>
      </c>
      <c r="E7" s="70">
        <f>SUMPRODUCT(E3:E6,$D3:$D6)</f>
        <v>218228.34000000003</v>
      </c>
      <c r="F7" s="70">
        <f>SUMPRODUCT(F3:F6,$D3:$D6)</f>
        <v>198460.02000000002</v>
      </c>
      <c r="G7" s="70">
        <f>SUMPRODUCT(G3:G6,$D3:$D6)</f>
        <v>19768.32</v>
      </c>
      <c r="H7" s="34"/>
      <c r="I7" s="34"/>
      <c r="J7" s="32"/>
      <c r="K7" s="67">
        <f t="shared" ref="K7:P7" si="0">SUM(K3:K6)</f>
        <v>203</v>
      </c>
      <c r="L7" s="67">
        <f t="shared" si="0"/>
        <v>199</v>
      </c>
      <c r="M7" s="67">
        <f t="shared" si="0"/>
        <v>197</v>
      </c>
      <c r="N7" s="67">
        <f t="shared" si="0"/>
        <v>195</v>
      </c>
      <c r="O7" s="67">
        <f t="shared" si="0"/>
        <v>193</v>
      </c>
      <c r="P7" s="67">
        <f t="shared" si="0"/>
        <v>197</v>
      </c>
      <c r="Q7" s="67">
        <f t="shared" ref="Q7:V7" si="1">SUM(Q3:Q6)</f>
        <v>201</v>
      </c>
      <c r="R7" s="67">
        <f t="shared" si="1"/>
        <v>198</v>
      </c>
      <c r="S7" s="67">
        <f t="shared" si="1"/>
        <v>192</v>
      </c>
      <c r="T7" s="67">
        <f t="shared" si="1"/>
        <v>198</v>
      </c>
      <c r="U7" s="67">
        <f t="shared" si="1"/>
        <v>199</v>
      </c>
      <c r="V7" s="67">
        <f t="shared" si="1"/>
        <v>200</v>
      </c>
      <c r="W7" s="67">
        <f t="shared" ref="W7:AB7" si="2">SUM(W3:W6)</f>
        <v>207</v>
      </c>
      <c r="X7" s="67">
        <f t="shared" si="2"/>
        <v>204</v>
      </c>
      <c r="Y7" s="67">
        <f t="shared" si="2"/>
        <v>202</v>
      </c>
      <c r="Z7" s="67">
        <f t="shared" si="2"/>
        <v>196</v>
      </c>
      <c r="AA7" s="67">
        <f t="shared" si="2"/>
        <v>197</v>
      </c>
      <c r="AB7" s="67">
        <f t="shared" si="2"/>
        <v>196</v>
      </c>
      <c r="AC7" s="67">
        <f t="shared" ref="AC7:AH7" si="3">SUM(AC3:AC6)</f>
        <v>203</v>
      </c>
      <c r="AD7" s="67">
        <f t="shared" si="3"/>
        <v>204</v>
      </c>
      <c r="AE7" s="67">
        <f t="shared" si="3"/>
        <v>202</v>
      </c>
      <c r="AF7" s="67">
        <f t="shared" si="3"/>
        <v>203</v>
      </c>
      <c r="AG7" s="67">
        <f t="shared" si="3"/>
        <v>196</v>
      </c>
      <c r="AH7" s="67">
        <f t="shared" si="3"/>
        <v>196</v>
      </c>
      <c r="AI7" s="67">
        <f t="shared" ref="AI7:AN7" si="4">SUM(AI3:AI6)</f>
        <v>197</v>
      </c>
      <c r="AJ7" s="67">
        <f t="shared" si="4"/>
        <v>193</v>
      </c>
      <c r="AK7" s="67">
        <f t="shared" si="4"/>
        <v>195</v>
      </c>
      <c r="AL7" s="67">
        <f t="shared" si="4"/>
        <v>192</v>
      </c>
      <c r="AM7" s="67">
        <f t="shared" si="4"/>
        <v>193</v>
      </c>
      <c r="AN7" s="67">
        <f t="shared" si="4"/>
        <v>192</v>
      </c>
      <c r="AO7" s="67">
        <f t="shared" ref="AO7:AT7" si="5">SUM(AO3:AO6)</f>
        <v>192</v>
      </c>
      <c r="AP7" s="67">
        <f t="shared" si="5"/>
        <v>186</v>
      </c>
      <c r="AQ7" s="67">
        <f t="shared" si="5"/>
        <v>185</v>
      </c>
      <c r="AR7" s="67">
        <f t="shared" si="5"/>
        <v>184</v>
      </c>
      <c r="AS7" s="67">
        <f t="shared" si="5"/>
        <v>181</v>
      </c>
      <c r="AT7" s="67">
        <f t="shared" si="5"/>
        <v>176</v>
      </c>
      <c r="AU7" s="67">
        <f t="shared" ref="AU7:AZ7" si="6">SUM(AU3:AU6)</f>
        <v>174</v>
      </c>
      <c r="AV7" s="67">
        <f t="shared" si="6"/>
        <v>168</v>
      </c>
      <c r="AW7" s="67">
        <f t="shared" si="6"/>
        <v>168</v>
      </c>
      <c r="AX7" s="67">
        <f t="shared" si="6"/>
        <v>169</v>
      </c>
      <c r="AY7" s="67">
        <f t="shared" si="6"/>
        <v>166</v>
      </c>
      <c r="AZ7" s="67">
        <f t="shared" si="6"/>
        <v>166</v>
      </c>
      <c r="BA7" s="67">
        <f t="shared" ref="BA7:BF7" si="7">SUM(BA3:BA6)</f>
        <v>164</v>
      </c>
      <c r="BB7" s="67">
        <f t="shared" si="7"/>
        <v>162</v>
      </c>
      <c r="BC7" s="67">
        <f t="shared" si="7"/>
        <v>166</v>
      </c>
      <c r="BD7" s="67">
        <f t="shared" si="7"/>
        <v>161</v>
      </c>
      <c r="BE7" s="67">
        <f t="shared" si="7"/>
        <v>157</v>
      </c>
      <c r="BF7" s="67">
        <f t="shared" si="7"/>
        <v>155</v>
      </c>
      <c r="BG7" s="67">
        <f t="shared" ref="BG7:BL7" si="8">SUM(BG3:BG6)</f>
        <v>155</v>
      </c>
      <c r="BH7" s="67">
        <f t="shared" si="8"/>
        <v>151</v>
      </c>
      <c r="BI7" s="67">
        <f t="shared" si="8"/>
        <v>157</v>
      </c>
      <c r="BJ7" s="67">
        <f t="shared" si="8"/>
        <v>154</v>
      </c>
      <c r="BK7" s="67">
        <f t="shared" si="8"/>
        <v>149</v>
      </c>
      <c r="BL7" s="67">
        <f t="shared" si="8"/>
        <v>149</v>
      </c>
      <c r="BM7" s="67">
        <f t="shared" ref="BM7:BR7" si="9">SUM(BM3:BM6)</f>
        <v>145</v>
      </c>
      <c r="BN7" s="67">
        <f t="shared" si="9"/>
        <v>145</v>
      </c>
      <c r="BO7" s="67">
        <f t="shared" si="9"/>
        <v>151</v>
      </c>
      <c r="BP7" s="67">
        <f t="shared" si="9"/>
        <v>150</v>
      </c>
      <c r="BQ7" s="94">
        <f t="shared" si="9"/>
        <v>149</v>
      </c>
      <c r="BR7" s="94">
        <f t="shared" si="9"/>
        <v>149</v>
      </c>
      <c r="BS7" s="67">
        <f t="shared" ref="BS7:BX7" si="10">SUM(BS3:BS6)</f>
        <v>153</v>
      </c>
      <c r="BT7" s="67">
        <f t="shared" si="10"/>
        <v>155</v>
      </c>
      <c r="BU7" s="94">
        <f t="shared" si="10"/>
        <v>164</v>
      </c>
      <c r="BV7" s="67">
        <f t="shared" si="10"/>
        <v>151</v>
      </c>
      <c r="BW7" s="67">
        <f t="shared" si="10"/>
        <v>166</v>
      </c>
      <c r="BX7" s="67">
        <f t="shared" si="10"/>
        <v>163</v>
      </c>
      <c r="BY7" s="67">
        <f t="shared" ref="BY7:CD7" si="11">SUM(BY3:BY6)</f>
        <v>159</v>
      </c>
      <c r="BZ7" s="67">
        <f t="shared" si="11"/>
        <v>163</v>
      </c>
      <c r="CA7" s="67">
        <f t="shared" si="11"/>
        <v>163</v>
      </c>
      <c r="CB7" s="67">
        <f t="shared" si="11"/>
        <v>163</v>
      </c>
      <c r="CC7" s="67">
        <f t="shared" si="11"/>
        <v>164</v>
      </c>
      <c r="CD7" s="67">
        <f t="shared" si="11"/>
        <v>163</v>
      </c>
      <c r="CE7" s="67">
        <f t="shared" ref="CE7:CJ7" si="12">SUM(CE3:CE6)</f>
        <v>169</v>
      </c>
      <c r="CF7" s="67">
        <f t="shared" si="12"/>
        <v>166</v>
      </c>
      <c r="CG7" s="67">
        <f t="shared" si="12"/>
        <v>164</v>
      </c>
      <c r="CH7" s="67">
        <f t="shared" si="12"/>
        <v>166</v>
      </c>
      <c r="CI7" s="67">
        <f t="shared" si="12"/>
        <v>168</v>
      </c>
      <c r="CJ7" s="67">
        <f t="shared" si="12"/>
        <v>170</v>
      </c>
      <c r="CK7" s="67">
        <f t="shared" ref="CK7:CP7" si="13">SUM(CK3:CK6)</f>
        <v>171</v>
      </c>
      <c r="CL7" s="67">
        <f t="shared" si="13"/>
        <v>169</v>
      </c>
      <c r="CM7" s="67">
        <f t="shared" si="13"/>
        <v>171</v>
      </c>
      <c r="CN7" s="67">
        <f t="shared" si="13"/>
        <v>170</v>
      </c>
      <c r="CO7" s="67">
        <f t="shared" si="13"/>
        <v>172</v>
      </c>
      <c r="CP7" s="67">
        <f t="shared" si="13"/>
        <v>173</v>
      </c>
      <c r="CQ7" s="67">
        <f>SUM(CQ3:CQ6)</f>
        <v>185</v>
      </c>
      <c r="CR7" s="67">
        <v>181</v>
      </c>
      <c r="CS7" s="67">
        <f>SUM(CS3:CS6)</f>
        <v>179</v>
      </c>
      <c r="CT7" s="67">
        <f>SUM(CT3:CT6)</f>
        <v>177</v>
      </c>
      <c r="CU7" s="67">
        <f>SUM(CU3:CU6)</f>
        <v>180</v>
      </c>
      <c r="CV7" s="67">
        <f>SUM(CV3:CV6)</f>
        <v>183</v>
      </c>
      <c r="CW7" s="67">
        <f>SUM(CW3:CW6)</f>
        <v>184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240">
        <v>13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+[2]Monroe!E9</f>
        <v>435.99</v>
      </c>
      <c r="J9" s="27">
        <f>+[2]Monroe!G9</f>
        <v>103.15</v>
      </c>
      <c r="K9" s="165">
        <v>6</v>
      </c>
      <c r="L9" s="165">
        <v>7</v>
      </c>
      <c r="M9" s="165">
        <v>5</v>
      </c>
      <c r="N9" s="165">
        <v>6</v>
      </c>
      <c r="O9" s="165">
        <v>7</v>
      </c>
      <c r="P9" s="165">
        <v>8</v>
      </c>
      <c r="Q9" s="165">
        <v>9</v>
      </c>
      <c r="R9" s="165">
        <v>8</v>
      </c>
      <c r="S9" s="165">
        <v>8</v>
      </c>
      <c r="T9" s="165">
        <v>9</v>
      </c>
      <c r="U9" s="165">
        <v>7</v>
      </c>
      <c r="V9" s="165">
        <v>7</v>
      </c>
      <c r="W9" s="165">
        <v>5</v>
      </c>
      <c r="X9" s="165">
        <v>5</v>
      </c>
      <c r="Y9" s="165">
        <v>5</v>
      </c>
      <c r="Z9" s="165">
        <v>2</v>
      </c>
      <c r="AA9" s="165">
        <v>2</v>
      </c>
      <c r="AB9" s="165">
        <v>4</v>
      </c>
      <c r="AC9" s="165">
        <v>4</v>
      </c>
      <c r="AD9" s="165">
        <v>4</v>
      </c>
      <c r="AE9" s="165">
        <v>4</v>
      </c>
      <c r="AF9" s="165">
        <v>4</v>
      </c>
      <c r="AG9" s="165">
        <v>4</v>
      </c>
      <c r="AH9" s="165">
        <v>4</v>
      </c>
      <c r="AI9" s="165">
        <v>5</v>
      </c>
      <c r="AJ9" s="165">
        <v>5</v>
      </c>
      <c r="AK9" s="165">
        <v>7</v>
      </c>
      <c r="AL9" s="165">
        <v>6</v>
      </c>
      <c r="AM9" s="165">
        <v>4</v>
      </c>
      <c r="AN9" s="165">
        <v>4</v>
      </c>
      <c r="AO9" s="165">
        <v>6</v>
      </c>
      <c r="AP9" s="165">
        <v>4</v>
      </c>
      <c r="AQ9" s="165">
        <v>5</v>
      </c>
      <c r="AR9" s="165">
        <v>5</v>
      </c>
      <c r="AS9" s="165">
        <v>5</v>
      </c>
      <c r="AT9" s="240">
        <v>5</v>
      </c>
      <c r="AU9" s="240">
        <v>6</v>
      </c>
      <c r="AV9" s="240">
        <v>5</v>
      </c>
      <c r="AW9" s="240">
        <v>6</v>
      </c>
      <c r="AX9" s="240">
        <v>6</v>
      </c>
      <c r="AY9" s="240">
        <v>4</v>
      </c>
      <c r="AZ9" s="240">
        <v>5</v>
      </c>
      <c r="BA9" s="240">
        <v>5</v>
      </c>
      <c r="BB9" s="240">
        <v>7</v>
      </c>
      <c r="BC9" s="240">
        <v>6</v>
      </c>
      <c r="BD9" s="240">
        <v>7</v>
      </c>
      <c r="BE9" s="240">
        <v>8</v>
      </c>
      <c r="BF9" s="240">
        <v>8</v>
      </c>
      <c r="BG9" s="240">
        <v>10</v>
      </c>
      <c r="BH9" s="240">
        <v>8</v>
      </c>
      <c r="BI9" s="240">
        <v>7</v>
      </c>
      <c r="BJ9" s="240">
        <v>8</v>
      </c>
      <c r="BK9" s="240">
        <v>8</v>
      </c>
      <c r="BL9" s="240">
        <v>8</v>
      </c>
      <c r="BM9" s="240">
        <v>8</v>
      </c>
      <c r="BN9" s="240">
        <v>8</v>
      </c>
      <c r="BO9" s="240">
        <v>7</v>
      </c>
      <c r="BP9" s="240">
        <v>6</v>
      </c>
      <c r="BQ9" s="240">
        <v>7</v>
      </c>
      <c r="BR9" s="240">
        <v>8</v>
      </c>
      <c r="BS9" s="240">
        <v>6</v>
      </c>
      <c r="BT9" s="240">
        <v>6</v>
      </c>
      <c r="BU9" s="240">
        <v>5</v>
      </c>
      <c r="BV9" s="240">
        <v>6</v>
      </c>
      <c r="BW9" s="240">
        <v>6</v>
      </c>
      <c r="BX9" s="240">
        <v>7</v>
      </c>
      <c r="BY9" s="240">
        <v>9</v>
      </c>
      <c r="BZ9" s="240">
        <v>9</v>
      </c>
      <c r="CA9" s="240">
        <v>10</v>
      </c>
      <c r="CB9" s="240">
        <v>11</v>
      </c>
      <c r="CC9" s="240">
        <v>10</v>
      </c>
      <c r="CD9" s="240">
        <v>14</v>
      </c>
      <c r="CE9" s="240">
        <v>14</v>
      </c>
      <c r="CF9" s="240">
        <v>14</v>
      </c>
      <c r="CG9" s="240">
        <v>16</v>
      </c>
      <c r="CH9" s="240">
        <v>16</v>
      </c>
      <c r="CI9" s="240">
        <v>15</v>
      </c>
      <c r="CJ9" s="240">
        <v>14</v>
      </c>
      <c r="CK9" s="240">
        <v>17</v>
      </c>
      <c r="CL9" s="240">
        <v>14</v>
      </c>
      <c r="CM9" s="240">
        <v>12</v>
      </c>
      <c r="CN9" s="240">
        <v>13</v>
      </c>
      <c r="CO9" s="240">
        <v>12</v>
      </c>
      <c r="CP9" s="240">
        <v>13</v>
      </c>
      <c r="CQ9" s="240">
        <v>11</v>
      </c>
      <c r="CR9" s="240">
        <v>11</v>
      </c>
      <c r="CS9" s="240">
        <v>12</v>
      </c>
      <c r="CT9" s="240">
        <v>12</v>
      </c>
      <c r="CU9" s="240">
        <v>12</v>
      </c>
      <c r="CV9" s="240">
        <v>13</v>
      </c>
      <c r="CW9" s="240">
        <v>13</v>
      </c>
    </row>
    <row r="10" spans="1:101" s="14" customFormat="1" ht="13.15" customHeight="1" x14ac:dyDescent="0.2">
      <c r="A10" s="22"/>
      <c r="B10" s="15"/>
      <c r="C10" s="66" t="s">
        <v>18</v>
      </c>
      <c r="D10" s="240">
        <v>0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+[2]Monroe!E10</f>
        <v>872</v>
      </c>
      <c r="J10" s="27">
        <f>+[2]Monroe!G10</f>
        <v>240.98</v>
      </c>
      <c r="K10" s="165">
        <v>0</v>
      </c>
      <c r="L10" s="165">
        <v>0</v>
      </c>
      <c r="M10" s="165">
        <v>0</v>
      </c>
      <c r="N10" s="165">
        <v>0</v>
      </c>
      <c r="O10" s="165">
        <v>0</v>
      </c>
      <c r="P10" s="165">
        <v>0</v>
      </c>
      <c r="Q10" s="165">
        <v>0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0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1</v>
      </c>
      <c r="AH10" s="165">
        <v>1</v>
      </c>
      <c r="AI10" s="165">
        <v>1</v>
      </c>
      <c r="AJ10" s="165">
        <v>1</v>
      </c>
      <c r="AK10" s="165">
        <v>1</v>
      </c>
      <c r="AL10" s="165">
        <v>1</v>
      </c>
      <c r="AM10" s="165">
        <v>1</v>
      </c>
      <c r="AN10" s="165">
        <v>1</v>
      </c>
      <c r="AO10" s="165">
        <v>1</v>
      </c>
      <c r="AP10" s="165">
        <v>1</v>
      </c>
      <c r="AQ10" s="165">
        <v>1</v>
      </c>
      <c r="AR10" s="165">
        <v>1</v>
      </c>
      <c r="AS10" s="165">
        <v>1</v>
      </c>
      <c r="AT10" s="240">
        <v>1</v>
      </c>
      <c r="AU10" s="240">
        <v>1</v>
      </c>
      <c r="AV10" s="240">
        <v>1</v>
      </c>
      <c r="AW10" s="240">
        <v>1</v>
      </c>
      <c r="AX10" s="240">
        <v>1</v>
      </c>
      <c r="AY10" s="240">
        <v>2</v>
      </c>
      <c r="AZ10" s="240">
        <v>2</v>
      </c>
      <c r="BA10" s="240">
        <v>2</v>
      </c>
      <c r="BB10" s="240">
        <v>2</v>
      </c>
      <c r="BC10" s="240">
        <v>2</v>
      </c>
      <c r="BD10" s="240">
        <v>2</v>
      </c>
      <c r="BE10" s="240">
        <v>1</v>
      </c>
      <c r="BF10" s="240">
        <v>1</v>
      </c>
      <c r="BG10" s="240">
        <v>1</v>
      </c>
      <c r="BH10" s="240">
        <v>1</v>
      </c>
      <c r="BI10" s="240">
        <v>1</v>
      </c>
      <c r="BJ10" s="240">
        <v>1</v>
      </c>
      <c r="BK10" s="240">
        <v>1</v>
      </c>
      <c r="BL10" s="240">
        <v>1</v>
      </c>
      <c r="BM10" s="240">
        <v>1</v>
      </c>
      <c r="BN10" s="240">
        <v>1</v>
      </c>
      <c r="BO10" s="240">
        <v>1</v>
      </c>
      <c r="BP10" s="240">
        <v>1</v>
      </c>
      <c r="BQ10" s="240">
        <v>1</v>
      </c>
      <c r="BR10" s="240">
        <v>1</v>
      </c>
      <c r="BS10" s="240">
        <v>1</v>
      </c>
      <c r="BT10" s="240">
        <v>1</v>
      </c>
      <c r="BU10" s="240">
        <v>1</v>
      </c>
      <c r="BV10" s="240">
        <v>1</v>
      </c>
      <c r="BW10" s="240">
        <v>1</v>
      </c>
      <c r="BX10" s="240">
        <v>1</v>
      </c>
      <c r="BY10" s="240">
        <v>1</v>
      </c>
      <c r="BZ10" s="240">
        <v>1</v>
      </c>
      <c r="CA10" s="240">
        <v>1</v>
      </c>
      <c r="CB10" s="240">
        <v>1</v>
      </c>
      <c r="CC10" s="240">
        <v>2</v>
      </c>
      <c r="CD10" s="240">
        <v>2</v>
      </c>
      <c r="CE10" s="240">
        <v>2</v>
      </c>
      <c r="CF10" s="240">
        <v>2</v>
      </c>
      <c r="CG10" s="240">
        <v>2</v>
      </c>
      <c r="CH10" s="240">
        <v>2</v>
      </c>
      <c r="CI10" s="240">
        <v>2</v>
      </c>
      <c r="CJ10" s="240">
        <v>2</v>
      </c>
      <c r="CK10" s="240">
        <v>1</v>
      </c>
      <c r="CL10" s="240">
        <v>2</v>
      </c>
      <c r="CM10" s="240">
        <v>1</v>
      </c>
      <c r="CN10" s="240">
        <v>1</v>
      </c>
      <c r="CO10" s="240">
        <v>1</v>
      </c>
      <c r="CP10" s="240">
        <v>1</v>
      </c>
      <c r="CQ10" s="240">
        <v>0</v>
      </c>
      <c r="CR10" s="240">
        <v>0</v>
      </c>
      <c r="CS10" s="240">
        <v>0</v>
      </c>
      <c r="CT10" s="240">
        <v>0</v>
      </c>
      <c r="CU10" s="240">
        <v>0</v>
      </c>
      <c r="CV10" s="240">
        <v>0</v>
      </c>
      <c r="CW10" s="240">
        <v>0</v>
      </c>
    </row>
    <row r="11" spans="1:101" s="14" customFormat="1" ht="13.15" customHeight="1" x14ac:dyDescent="0.2">
      <c r="A11" s="22"/>
      <c r="B11" s="15"/>
      <c r="C11" s="66" t="s">
        <v>19</v>
      </c>
      <c r="D11" s="240">
        <v>6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+[2]Monroe!E11</f>
        <v>784.79</v>
      </c>
      <c r="J11" s="27">
        <f>+[2]Monroe!G11</f>
        <v>201.22</v>
      </c>
      <c r="K11" s="165">
        <v>1</v>
      </c>
      <c r="L11" s="165">
        <v>1</v>
      </c>
      <c r="M11" s="165">
        <v>1</v>
      </c>
      <c r="N11" s="165">
        <v>1</v>
      </c>
      <c r="O11" s="165">
        <v>1</v>
      </c>
      <c r="P11" s="165">
        <v>2</v>
      </c>
      <c r="Q11" s="165">
        <v>1</v>
      </c>
      <c r="R11" s="165">
        <v>1</v>
      </c>
      <c r="S11" s="165">
        <v>1</v>
      </c>
      <c r="T11" s="165">
        <v>1</v>
      </c>
      <c r="U11" s="165">
        <v>1</v>
      </c>
      <c r="V11" s="165">
        <v>1</v>
      </c>
      <c r="W11" s="165">
        <v>1</v>
      </c>
      <c r="X11" s="165">
        <v>1</v>
      </c>
      <c r="Y11" s="165">
        <v>2</v>
      </c>
      <c r="Z11" s="165">
        <v>0</v>
      </c>
      <c r="AA11" s="165">
        <v>0</v>
      </c>
      <c r="AB11" s="165">
        <v>1</v>
      </c>
      <c r="AC11" s="165">
        <v>1</v>
      </c>
      <c r="AD11" s="165">
        <v>1</v>
      </c>
      <c r="AE11" s="165">
        <v>1</v>
      </c>
      <c r="AF11" s="165">
        <v>1</v>
      </c>
      <c r="AG11" s="165">
        <v>1</v>
      </c>
      <c r="AH11" s="165">
        <v>1</v>
      </c>
      <c r="AI11" s="165">
        <v>1</v>
      </c>
      <c r="AJ11" s="165">
        <v>1</v>
      </c>
      <c r="AK11" s="165">
        <v>0</v>
      </c>
      <c r="AL11" s="165">
        <v>0</v>
      </c>
      <c r="AM11" s="165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240">
        <v>1</v>
      </c>
      <c r="AU11" s="240">
        <v>2</v>
      </c>
      <c r="AV11" s="240">
        <v>3</v>
      </c>
      <c r="AW11" s="240">
        <v>3</v>
      </c>
      <c r="AX11" s="240">
        <v>3</v>
      </c>
      <c r="AY11" s="240">
        <v>3</v>
      </c>
      <c r="AZ11" s="240">
        <v>3</v>
      </c>
      <c r="BA11" s="240">
        <v>4</v>
      </c>
      <c r="BB11" s="240">
        <v>3</v>
      </c>
      <c r="BC11" s="240">
        <v>3</v>
      </c>
      <c r="BD11" s="240">
        <v>3</v>
      </c>
      <c r="BE11" s="240">
        <v>4</v>
      </c>
      <c r="BF11" s="240">
        <v>3</v>
      </c>
      <c r="BG11" s="240">
        <v>2</v>
      </c>
      <c r="BH11" s="240">
        <v>2</v>
      </c>
      <c r="BI11" s="240">
        <v>2</v>
      </c>
      <c r="BJ11" s="240">
        <v>2</v>
      </c>
      <c r="BK11" s="240">
        <v>2</v>
      </c>
      <c r="BL11" s="240">
        <v>2</v>
      </c>
      <c r="BM11" s="240">
        <v>1</v>
      </c>
      <c r="BN11" s="240">
        <v>1</v>
      </c>
      <c r="BO11" s="240">
        <v>1</v>
      </c>
      <c r="BP11" s="240">
        <v>1</v>
      </c>
      <c r="BQ11" s="240">
        <v>1</v>
      </c>
      <c r="BR11" s="240">
        <v>1</v>
      </c>
      <c r="BS11" s="240">
        <v>1</v>
      </c>
      <c r="BT11" s="240">
        <v>1</v>
      </c>
      <c r="BU11" s="240">
        <v>1</v>
      </c>
      <c r="BV11" s="240">
        <v>1</v>
      </c>
      <c r="BW11" s="240">
        <v>1</v>
      </c>
      <c r="BX11" s="240">
        <v>1</v>
      </c>
      <c r="BY11" s="240">
        <v>1</v>
      </c>
      <c r="BZ11" s="240">
        <v>1</v>
      </c>
      <c r="CA11" s="240">
        <v>2</v>
      </c>
      <c r="CB11" s="240">
        <v>2</v>
      </c>
      <c r="CC11" s="240">
        <v>1</v>
      </c>
      <c r="CD11" s="240">
        <v>2</v>
      </c>
      <c r="CE11" s="240">
        <v>5</v>
      </c>
      <c r="CF11" s="240">
        <v>6</v>
      </c>
      <c r="CG11" s="240">
        <v>7</v>
      </c>
      <c r="CH11" s="240">
        <v>7</v>
      </c>
      <c r="CI11" s="240">
        <v>7</v>
      </c>
      <c r="CJ11" s="240">
        <v>6</v>
      </c>
      <c r="CK11" s="240">
        <v>6</v>
      </c>
      <c r="CL11" s="240">
        <v>7</v>
      </c>
      <c r="CM11" s="240">
        <v>7</v>
      </c>
      <c r="CN11" s="240">
        <v>9</v>
      </c>
      <c r="CO11" s="240">
        <v>9</v>
      </c>
      <c r="CP11" s="240">
        <v>9</v>
      </c>
      <c r="CQ11" s="240">
        <v>7</v>
      </c>
      <c r="CR11" s="240">
        <v>6</v>
      </c>
      <c r="CS11" s="240">
        <v>6</v>
      </c>
      <c r="CT11" s="240">
        <v>6</v>
      </c>
      <c r="CU11" s="240">
        <v>6</v>
      </c>
      <c r="CV11" s="240">
        <v>6</v>
      </c>
      <c r="CW11" s="240">
        <v>6</v>
      </c>
    </row>
    <row r="12" spans="1:101" s="14" customFormat="1" ht="13.15" customHeight="1" x14ac:dyDescent="0.2">
      <c r="A12" s="22"/>
      <c r="B12" s="15"/>
      <c r="C12" s="66" t="s">
        <v>12</v>
      </c>
      <c r="D12" s="241">
        <v>1</v>
      </c>
      <c r="E12" s="153">
        <v>1556.37</v>
      </c>
      <c r="F12" s="153">
        <f>+E12-G12</f>
        <v>1154.78</v>
      </c>
      <c r="G12" s="153">
        <v>401.59</v>
      </c>
      <c r="H12" s="27" t="str">
        <f>+"Total:"&amp;TEXT(E12/I12-1,"0.00%")&amp;"/ EE:"&amp;TEXT(G12/J12-1,"0.00%")</f>
        <v>Total:18.99%/ EE:0.00%</v>
      </c>
      <c r="I12" s="27">
        <f>+[2]Monroe!E12</f>
        <v>1308</v>
      </c>
      <c r="J12" s="27">
        <f>+[2]Monroe!G12</f>
        <v>401.59</v>
      </c>
      <c r="K12" s="166">
        <v>2</v>
      </c>
      <c r="L12" s="166">
        <v>2</v>
      </c>
      <c r="M12" s="166">
        <v>2</v>
      </c>
      <c r="N12" s="166">
        <v>2</v>
      </c>
      <c r="O12" s="166">
        <v>2</v>
      </c>
      <c r="P12" s="166">
        <v>2</v>
      </c>
      <c r="Q12" s="166">
        <v>2</v>
      </c>
      <c r="R12" s="166">
        <v>2</v>
      </c>
      <c r="S12" s="166">
        <v>1</v>
      </c>
      <c r="T12" s="166">
        <v>1</v>
      </c>
      <c r="U12" s="166">
        <v>1</v>
      </c>
      <c r="V12" s="166">
        <v>1</v>
      </c>
      <c r="W12" s="166">
        <v>2</v>
      </c>
      <c r="X12" s="166">
        <v>2</v>
      </c>
      <c r="Y12" s="166">
        <v>2</v>
      </c>
      <c r="Z12" s="166">
        <v>2</v>
      </c>
      <c r="AA12" s="166">
        <v>2</v>
      </c>
      <c r="AB12" s="166">
        <v>2</v>
      </c>
      <c r="AC12" s="166">
        <v>2</v>
      </c>
      <c r="AD12" s="166">
        <v>2</v>
      </c>
      <c r="AE12" s="166">
        <v>1</v>
      </c>
      <c r="AF12" s="166">
        <v>2</v>
      </c>
      <c r="AG12" s="166">
        <v>3</v>
      </c>
      <c r="AH12" s="166">
        <v>3</v>
      </c>
      <c r="AI12" s="166">
        <v>2</v>
      </c>
      <c r="AJ12" s="166">
        <v>2</v>
      </c>
      <c r="AK12" s="166">
        <v>1</v>
      </c>
      <c r="AL12" s="166">
        <v>1</v>
      </c>
      <c r="AM12" s="166">
        <v>1</v>
      </c>
      <c r="AN12" s="166">
        <v>1</v>
      </c>
      <c r="AO12" s="166">
        <v>1</v>
      </c>
      <c r="AP12" s="166">
        <v>1</v>
      </c>
      <c r="AQ12" s="166">
        <v>1</v>
      </c>
      <c r="AR12" s="166">
        <v>1</v>
      </c>
      <c r="AS12" s="166">
        <v>0</v>
      </c>
      <c r="AT12" s="241">
        <v>0</v>
      </c>
      <c r="AU12" s="241">
        <v>0</v>
      </c>
      <c r="AV12" s="241">
        <v>1</v>
      </c>
      <c r="AW12" s="241">
        <v>1</v>
      </c>
      <c r="AX12" s="241">
        <v>1</v>
      </c>
      <c r="AY12" s="241">
        <v>1</v>
      </c>
      <c r="AZ12" s="241">
        <v>1</v>
      </c>
      <c r="BA12" s="241">
        <v>1</v>
      </c>
      <c r="BB12" s="241">
        <v>2</v>
      </c>
      <c r="BC12" s="241">
        <v>2</v>
      </c>
      <c r="BD12" s="241">
        <v>2</v>
      </c>
      <c r="BE12" s="241">
        <v>2</v>
      </c>
      <c r="BF12" s="241">
        <v>2</v>
      </c>
      <c r="BG12" s="241">
        <v>2</v>
      </c>
      <c r="BH12" s="241">
        <v>3</v>
      </c>
      <c r="BI12" s="241">
        <v>3</v>
      </c>
      <c r="BJ12" s="241">
        <v>3</v>
      </c>
      <c r="BK12" s="241">
        <v>2</v>
      </c>
      <c r="BL12" s="241">
        <v>2</v>
      </c>
      <c r="BM12" s="241">
        <v>1</v>
      </c>
      <c r="BN12" s="241">
        <v>1</v>
      </c>
      <c r="BO12" s="241">
        <v>1</v>
      </c>
      <c r="BP12" s="241">
        <v>1</v>
      </c>
      <c r="BQ12" s="241">
        <v>1</v>
      </c>
      <c r="BR12" s="241">
        <v>1</v>
      </c>
      <c r="BS12" s="241">
        <v>2</v>
      </c>
      <c r="BT12" s="241">
        <v>2</v>
      </c>
      <c r="BU12" s="241">
        <v>3</v>
      </c>
      <c r="BV12" s="241">
        <v>2</v>
      </c>
      <c r="BW12" s="241">
        <v>2</v>
      </c>
      <c r="BX12" s="241">
        <v>2</v>
      </c>
      <c r="BY12" s="241">
        <v>2</v>
      </c>
      <c r="BZ12" s="241">
        <v>2</v>
      </c>
      <c r="CA12" s="241">
        <v>2</v>
      </c>
      <c r="CB12" s="241">
        <v>2</v>
      </c>
      <c r="CC12" s="241">
        <v>2</v>
      </c>
      <c r="CD12" s="241">
        <v>2</v>
      </c>
      <c r="CE12" s="241">
        <v>2</v>
      </c>
      <c r="CF12" s="241">
        <v>2</v>
      </c>
      <c r="CG12" s="241">
        <v>2</v>
      </c>
      <c r="CH12" s="241">
        <v>3</v>
      </c>
      <c r="CI12" s="241">
        <v>2</v>
      </c>
      <c r="CJ12" s="241">
        <v>2</v>
      </c>
      <c r="CK12" s="241">
        <v>2</v>
      </c>
      <c r="CL12" s="241">
        <v>2</v>
      </c>
      <c r="CM12" s="241">
        <v>2</v>
      </c>
      <c r="CN12" s="241">
        <v>2</v>
      </c>
      <c r="CO12" s="241">
        <v>2</v>
      </c>
      <c r="CP12" s="241">
        <v>2</v>
      </c>
      <c r="CQ12" s="241">
        <v>2</v>
      </c>
      <c r="CR12" s="241">
        <v>2</v>
      </c>
      <c r="CS12" s="241">
        <v>2</v>
      </c>
      <c r="CT12" s="241">
        <v>1</v>
      </c>
      <c r="CU12" s="241">
        <v>1</v>
      </c>
      <c r="CV12" s="241">
        <v>1</v>
      </c>
      <c r="CW12" s="241">
        <v>1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20</v>
      </c>
      <c r="E13" s="70">
        <f>SUMPRODUCT(E9:E12,$D9:$D12)</f>
        <v>13903.18</v>
      </c>
      <c r="F13" s="70">
        <f>SUMPRODUCT(F9:F12,$D9:$D12)</f>
        <v>10822.67</v>
      </c>
      <c r="G13" s="70">
        <f>SUMPRODUCT(G9:G12,$D9:$D12)</f>
        <v>3080.51</v>
      </c>
      <c r="H13" s="34"/>
      <c r="I13" s="34"/>
      <c r="J13" s="106"/>
      <c r="K13" s="67">
        <f t="shared" ref="K13:P13" si="14">SUM(K9:K12)</f>
        <v>9</v>
      </c>
      <c r="L13" s="67">
        <f t="shared" si="14"/>
        <v>10</v>
      </c>
      <c r="M13" s="67">
        <f t="shared" si="14"/>
        <v>8</v>
      </c>
      <c r="N13" s="67">
        <f t="shared" si="14"/>
        <v>9</v>
      </c>
      <c r="O13" s="67">
        <f t="shared" si="14"/>
        <v>10</v>
      </c>
      <c r="P13" s="67">
        <f t="shared" si="14"/>
        <v>12</v>
      </c>
      <c r="Q13" s="67">
        <f t="shared" ref="Q13:V13" si="15">SUM(Q9:Q12)</f>
        <v>12</v>
      </c>
      <c r="R13" s="67">
        <f t="shared" si="15"/>
        <v>11</v>
      </c>
      <c r="S13" s="67">
        <f t="shared" si="15"/>
        <v>10</v>
      </c>
      <c r="T13" s="67">
        <f t="shared" si="15"/>
        <v>11</v>
      </c>
      <c r="U13" s="67">
        <f t="shared" si="15"/>
        <v>9</v>
      </c>
      <c r="V13" s="67">
        <f t="shared" si="15"/>
        <v>9</v>
      </c>
      <c r="W13" s="67">
        <f t="shared" ref="W13:AB13" si="16">SUM(W9:W12)</f>
        <v>8</v>
      </c>
      <c r="X13" s="67">
        <f t="shared" si="16"/>
        <v>8</v>
      </c>
      <c r="Y13" s="67">
        <f t="shared" si="16"/>
        <v>9</v>
      </c>
      <c r="Z13" s="67">
        <f t="shared" si="16"/>
        <v>4</v>
      </c>
      <c r="AA13" s="67">
        <f t="shared" si="16"/>
        <v>4</v>
      </c>
      <c r="AB13" s="67">
        <f t="shared" si="16"/>
        <v>7</v>
      </c>
      <c r="AC13" s="67">
        <f t="shared" ref="AC13:AH13" si="17">SUM(AC9:AC12)</f>
        <v>7</v>
      </c>
      <c r="AD13" s="67">
        <f t="shared" si="17"/>
        <v>7</v>
      </c>
      <c r="AE13" s="67">
        <f t="shared" si="17"/>
        <v>6</v>
      </c>
      <c r="AF13" s="67">
        <f t="shared" si="17"/>
        <v>7</v>
      </c>
      <c r="AG13" s="67">
        <f t="shared" si="17"/>
        <v>9</v>
      </c>
      <c r="AH13" s="67">
        <f t="shared" si="17"/>
        <v>9</v>
      </c>
      <c r="AI13" s="67">
        <f t="shared" ref="AI13:AN13" si="18">SUM(AI9:AI12)</f>
        <v>9</v>
      </c>
      <c r="AJ13" s="67">
        <f t="shared" si="18"/>
        <v>9</v>
      </c>
      <c r="AK13" s="67">
        <f t="shared" si="18"/>
        <v>9</v>
      </c>
      <c r="AL13" s="67">
        <f t="shared" si="18"/>
        <v>8</v>
      </c>
      <c r="AM13" s="67">
        <f t="shared" si="18"/>
        <v>6</v>
      </c>
      <c r="AN13" s="67">
        <f t="shared" si="18"/>
        <v>6</v>
      </c>
      <c r="AO13" s="67">
        <f t="shared" ref="AO13:AT13" si="19">SUM(AO9:AO12)</f>
        <v>8</v>
      </c>
      <c r="AP13" s="67">
        <f t="shared" si="19"/>
        <v>6</v>
      </c>
      <c r="AQ13" s="67">
        <f t="shared" si="19"/>
        <v>7</v>
      </c>
      <c r="AR13" s="67">
        <f t="shared" si="19"/>
        <v>7</v>
      </c>
      <c r="AS13" s="67">
        <f t="shared" si="19"/>
        <v>6</v>
      </c>
      <c r="AT13" s="67">
        <f t="shared" si="19"/>
        <v>7</v>
      </c>
      <c r="AU13" s="67">
        <f t="shared" ref="AU13:AZ13" si="20">SUM(AU9:AU12)</f>
        <v>9</v>
      </c>
      <c r="AV13" s="67">
        <f t="shared" si="20"/>
        <v>10</v>
      </c>
      <c r="AW13" s="67">
        <f t="shared" si="20"/>
        <v>11</v>
      </c>
      <c r="AX13" s="67">
        <f t="shared" si="20"/>
        <v>11</v>
      </c>
      <c r="AY13" s="67">
        <f t="shared" si="20"/>
        <v>10</v>
      </c>
      <c r="AZ13" s="67">
        <f t="shared" si="20"/>
        <v>11</v>
      </c>
      <c r="BA13" s="67">
        <f t="shared" ref="BA13:BF13" si="21">SUM(BA9:BA12)</f>
        <v>12</v>
      </c>
      <c r="BB13" s="67">
        <f t="shared" si="21"/>
        <v>14</v>
      </c>
      <c r="BC13" s="67">
        <f t="shared" si="21"/>
        <v>13</v>
      </c>
      <c r="BD13" s="67">
        <f t="shared" si="21"/>
        <v>14</v>
      </c>
      <c r="BE13" s="67">
        <f t="shared" si="21"/>
        <v>15</v>
      </c>
      <c r="BF13" s="67">
        <f t="shared" si="21"/>
        <v>14</v>
      </c>
      <c r="BG13" s="67">
        <f t="shared" ref="BG13:BL13" si="22">SUM(BG9:BG12)</f>
        <v>15</v>
      </c>
      <c r="BH13" s="67">
        <f t="shared" si="22"/>
        <v>14</v>
      </c>
      <c r="BI13" s="67">
        <f t="shared" si="22"/>
        <v>13</v>
      </c>
      <c r="BJ13" s="67">
        <f t="shared" si="22"/>
        <v>14</v>
      </c>
      <c r="BK13" s="67">
        <f t="shared" si="22"/>
        <v>13</v>
      </c>
      <c r="BL13" s="67">
        <f t="shared" si="22"/>
        <v>13</v>
      </c>
      <c r="BM13" s="67">
        <f t="shared" ref="BM13:BR13" si="23">SUM(BM9:BM12)</f>
        <v>11</v>
      </c>
      <c r="BN13" s="67">
        <f t="shared" si="23"/>
        <v>11</v>
      </c>
      <c r="BO13" s="67">
        <f t="shared" si="23"/>
        <v>10</v>
      </c>
      <c r="BP13" s="67">
        <f t="shared" si="23"/>
        <v>9</v>
      </c>
      <c r="BQ13" s="94">
        <f t="shared" si="23"/>
        <v>10</v>
      </c>
      <c r="BR13" s="94">
        <f t="shared" si="23"/>
        <v>11</v>
      </c>
      <c r="BS13" s="67">
        <f t="shared" ref="BS13:BX13" si="24">SUM(BS9:BS12)</f>
        <v>10</v>
      </c>
      <c r="BT13" s="67">
        <f t="shared" si="24"/>
        <v>10</v>
      </c>
      <c r="BU13" s="94">
        <f t="shared" si="24"/>
        <v>10</v>
      </c>
      <c r="BV13" s="67">
        <f t="shared" si="24"/>
        <v>10</v>
      </c>
      <c r="BW13" s="67">
        <f t="shared" si="24"/>
        <v>10</v>
      </c>
      <c r="BX13" s="67">
        <f t="shared" si="24"/>
        <v>11</v>
      </c>
      <c r="BY13" s="67">
        <f t="shared" ref="BY13:CD13" si="25">SUM(BY9:BY12)</f>
        <v>13</v>
      </c>
      <c r="BZ13" s="67">
        <f t="shared" si="25"/>
        <v>13</v>
      </c>
      <c r="CA13" s="67">
        <f t="shared" si="25"/>
        <v>15</v>
      </c>
      <c r="CB13" s="67">
        <f t="shared" si="25"/>
        <v>16</v>
      </c>
      <c r="CC13" s="67">
        <f t="shared" si="25"/>
        <v>15</v>
      </c>
      <c r="CD13" s="67">
        <f t="shared" si="25"/>
        <v>20</v>
      </c>
      <c r="CE13" s="67">
        <f t="shared" ref="CE13:CJ13" si="26">SUM(CE9:CE12)</f>
        <v>23</v>
      </c>
      <c r="CF13" s="67">
        <f t="shared" si="26"/>
        <v>24</v>
      </c>
      <c r="CG13" s="67">
        <f t="shared" si="26"/>
        <v>27</v>
      </c>
      <c r="CH13" s="67">
        <f t="shared" si="26"/>
        <v>28</v>
      </c>
      <c r="CI13" s="67">
        <f t="shared" si="26"/>
        <v>26</v>
      </c>
      <c r="CJ13" s="67">
        <f t="shared" si="26"/>
        <v>24</v>
      </c>
      <c r="CK13" s="67">
        <f t="shared" ref="CK13:CP13" si="27">SUM(CK9:CK12)</f>
        <v>26</v>
      </c>
      <c r="CL13" s="67">
        <f t="shared" si="27"/>
        <v>25</v>
      </c>
      <c r="CM13" s="67">
        <f t="shared" si="27"/>
        <v>22</v>
      </c>
      <c r="CN13" s="67">
        <f t="shared" si="27"/>
        <v>25</v>
      </c>
      <c r="CO13" s="67">
        <f t="shared" si="27"/>
        <v>24</v>
      </c>
      <c r="CP13" s="67">
        <f t="shared" si="27"/>
        <v>25</v>
      </c>
      <c r="CQ13" s="67">
        <f>SUM(CQ9:CQ12)</f>
        <v>20</v>
      </c>
      <c r="CR13" s="67">
        <v>19</v>
      </c>
      <c r="CS13" s="67">
        <f>SUM(CS9:CS12)</f>
        <v>20</v>
      </c>
      <c r="CT13" s="67">
        <f>SUM(CT9:CT12)</f>
        <v>19</v>
      </c>
      <c r="CU13" s="67">
        <f>SUM(CU9:CU12)</f>
        <v>19</v>
      </c>
      <c r="CV13" s="67">
        <f>SUM(CV9:CV12)</f>
        <v>20</v>
      </c>
      <c r="CW13" s="67">
        <f>SUM(CW9:CW12)</f>
        <v>20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204</v>
      </c>
      <c r="E15" s="61">
        <f>+E7+E13</f>
        <v>232131.52000000002</v>
      </c>
      <c r="F15" s="61">
        <f>+F7+F13</f>
        <v>209282.69000000003</v>
      </c>
      <c r="G15" s="61">
        <f>+G7+G13</f>
        <v>22848.83</v>
      </c>
      <c r="H15" s="275"/>
      <c r="I15" s="275"/>
      <c r="J15" s="31"/>
      <c r="K15" s="51">
        <f t="shared" ref="K15:P15" si="28">+K7+K13</f>
        <v>212</v>
      </c>
      <c r="L15" s="51">
        <f t="shared" si="28"/>
        <v>209</v>
      </c>
      <c r="M15" s="51">
        <f t="shared" si="28"/>
        <v>205</v>
      </c>
      <c r="N15" s="51">
        <f t="shared" si="28"/>
        <v>204</v>
      </c>
      <c r="O15" s="51">
        <f t="shared" si="28"/>
        <v>203</v>
      </c>
      <c r="P15" s="51">
        <f t="shared" si="28"/>
        <v>209</v>
      </c>
      <c r="Q15" s="51">
        <f t="shared" ref="Q15:V15" si="29">+Q7+Q13</f>
        <v>213</v>
      </c>
      <c r="R15" s="51">
        <f t="shared" si="29"/>
        <v>209</v>
      </c>
      <c r="S15" s="51">
        <f t="shared" si="29"/>
        <v>202</v>
      </c>
      <c r="T15" s="51">
        <f t="shared" si="29"/>
        <v>209</v>
      </c>
      <c r="U15" s="51">
        <f t="shared" si="29"/>
        <v>208</v>
      </c>
      <c r="V15" s="51">
        <f t="shared" si="29"/>
        <v>209</v>
      </c>
      <c r="W15" s="51">
        <f t="shared" ref="W15:AB15" si="30">+W7+W13</f>
        <v>215</v>
      </c>
      <c r="X15" s="51">
        <f t="shared" si="30"/>
        <v>212</v>
      </c>
      <c r="Y15" s="51">
        <f t="shared" si="30"/>
        <v>211</v>
      </c>
      <c r="Z15" s="51">
        <f t="shared" si="30"/>
        <v>200</v>
      </c>
      <c r="AA15" s="51">
        <f t="shared" si="30"/>
        <v>201</v>
      </c>
      <c r="AB15" s="51">
        <f t="shared" si="30"/>
        <v>203</v>
      </c>
      <c r="AC15" s="51">
        <f t="shared" ref="AC15:AH15" si="31">+AC7+AC13</f>
        <v>210</v>
      </c>
      <c r="AD15" s="51">
        <f t="shared" si="31"/>
        <v>211</v>
      </c>
      <c r="AE15" s="51">
        <f t="shared" si="31"/>
        <v>208</v>
      </c>
      <c r="AF15" s="51">
        <f t="shared" si="31"/>
        <v>210</v>
      </c>
      <c r="AG15" s="51">
        <f t="shared" si="31"/>
        <v>205</v>
      </c>
      <c r="AH15" s="51">
        <f t="shared" si="31"/>
        <v>205</v>
      </c>
      <c r="AI15" s="51">
        <f t="shared" ref="AI15:AN15" si="32">+AI7+AI13</f>
        <v>206</v>
      </c>
      <c r="AJ15" s="51">
        <f t="shared" si="32"/>
        <v>202</v>
      </c>
      <c r="AK15" s="51">
        <f t="shared" si="32"/>
        <v>204</v>
      </c>
      <c r="AL15" s="51">
        <f t="shared" si="32"/>
        <v>200</v>
      </c>
      <c r="AM15" s="51">
        <f t="shared" si="32"/>
        <v>199</v>
      </c>
      <c r="AN15" s="51">
        <f t="shared" si="32"/>
        <v>198</v>
      </c>
      <c r="AO15" s="51">
        <f t="shared" ref="AO15:AT15" si="33">+AO7+AO13</f>
        <v>200</v>
      </c>
      <c r="AP15" s="51">
        <f t="shared" si="33"/>
        <v>192</v>
      </c>
      <c r="AQ15" s="51">
        <f t="shared" si="33"/>
        <v>192</v>
      </c>
      <c r="AR15" s="51">
        <f t="shared" si="33"/>
        <v>191</v>
      </c>
      <c r="AS15" s="51">
        <f t="shared" si="33"/>
        <v>187</v>
      </c>
      <c r="AT15" s="51">
        <f t="shared" si="33"/>
        <v>183</v>
      </c>
      <c r="AU15" s="51">
        <f t="shared" ref="AU15:AZ15" si="34">+AU7+AU13</f>
        <v>183</v>
      </c>
      <c r="AV15" s="51">
        <f t="shared" si="34"/>
        <v>178</v>
      </c>
      <c r="AW15" s="51">
        <f t="shared" si="34"/>
        <v>179</v>
      </c>
      <c r="AX15" s="51">
        <f t="shared" si="34"/>
        <v>180</v>
      </c>
      <c r="AY15" s="51">
        <f t="shared" si="34"/>
        <v>176</v>
      </c>
      <c r="AZ15" s="51">
        <f t="shared" si="34"/>
        <v>177</v>
      </c>
      <c r="BA15" s="51">
        <f t="shared" ref="BA15:BF15" si="35">+BA7+BA13</f>
        <v>176</v>
      </c>
      <c r="BB15" s="51">
        <f t="shared" si="35"/>
        <v>176</v>
      </c>
      <c r="BC15" s="51">
        <f t="shared" si="35"/>
        <v>179</v>
      </c>
      <c r="BD15" s="51">
        <f t="shared" si="35"/>
        <v>175</v>
      </c>
      <c r="BE15" s="51">
        <f t="shared" si="35"/>
        <v>172</v>
      </c>
      <c r="BF15" s="51">
        <f t="shared" si="35"/>
        <v>169</v>
      </c>
      <c r="BG15" s="51">
        <f t="shared" ref="BG15:BL15" si="36">+BG7+BG13</f>
        <v>170</v>
      </c>
      <c r="BH15" s="51">
        <f t="shared" si="36"/>
        <v>165</v>
      </c>
      <c r="BI15" s="51">
        <f t="shared" si="36"/>
        <v>170</v>
      </c>
      <c r="BJ15" s="51">
        <f t="shared" si="36"/>
        <v>168</v>
      </c>
      <c r="BK15" s="51">
        <f t="shared" si="36"/>
        <v>162</v>
      </c>
      <c r="BL15" s="51">
        <f t="shared" si="36"/>
        <v>162</v>
      </c>
      <c r="BM15" s="51">
        <f t="shared" ref="BM15:BR15" si="37">+BM7+BM13</f>
        <v>156</v>
      </c>
      <c r="BN15" s="51">
        <f t="shared" si="37"/>
        <v>156</v>
      </c>
      <c r="BO15" s="51">
        <f t="shared" si="37"/>
        <v>161</v>
      </c>
      <c r="BP15" s="51">
        <f t="shared" si="37"/>
        <v>159</v>
      </c>
      <c r="BQ15" s="51">
        <f t="shared" si="37"/>
        <v>159</v>
      </c>
      <c r="BR15" s="51">
        <f t="shared" si="37"/>
        <v>160</v>
      </c>
      <c r="BS15" s="51">
        <f t="shared" ref="BS15:BX15" si="38">+BS7+BS13</f>
        <v>163</v>
      </c>
      <c r="BT15" s="51">
        <f t="shared" si="38"/>
        <v>165</v>
      </c>
      <c r="BU15" s="51">
        <f t="shared" si="38"/>
        <v>174</v>
      </c>
      <c r="BV15" s="51">
        <f t="shared" si="38"/>
        <v>161</v>
      </c>
      <c r="BW15" s="51">
        <f t="shared" si="38"/>
        <v>176</v>
      </c>
      <c r="BX15" s="51">
        <f t="shared" si="38"/>
        <v>174</v>
      </c>
      <c r="BY15" s="51">
        <f t="shared" ref="BY15:CD15" si="39">+BY7+BY13</f>
        <v>172</v>
      </c>
      <c r="BZ15" s="51">
        <f t="shared" si="39"/>
        <v>176</v>
      </c>
      <c r="CA15" s="51">
        <f t="shared" si="39"/>
        <v>178</v>
      </c>
      <c r="CB15" s="51">
        <f t="shared" si="39"/>
        <v>179</v>
      </c>
      <c r="CC15" s="51">
        <f t="shared" si="39"/>
        <v>179</v>
      </c>
      <c r="CD15" s="51">
        <f t="shared" si="39"/>
        <v>183</v>
      </c>
      <c r="CE15" s="51">
        <f t="shared" ref="CE15:CJ15" si="40">+CE7+CE13</f>
        <v>192</v>
      </c>
      <c r="CF15" s="51">
        <f t="shared" si="40"/>
        <v>190</v>
      </c>
      <c r="CG15" s="51">
        <f t="shared" si="40"/>
        <v>191</v>
      </c>
      <c r="CH15" s="51">
        <f t="shared" si="40"/>
        <v>194</v>
      </c>
      <c r="CI15" s="51">
        <f t="shared" si="40"/>
        <v>194</v>
      </c>
      <c r="CJ15" s="51">
        <f t="shared" si="40"/>
        <v>194</v>
      </c>
      <c r="CK15" s="51">
        <f t="shared" ref="CK15:CP15" si="41">+CK7+CK13</f>
        <v>197</v>
      </c>
      <c r="CL15" s="51">
        <f t="shared" si="41"/>
        <v>194</v>
      </c>
      <c r="CM15" s="51">
        <f t="shared" si="41"/>
        <v>193</v>
      </c>
      <c r="CN15" s="51">
        <f t="shared" si="41"/>
        <v>195</v>
      </c>
      <c r="CO15" s="51">
        <f t="shared" si="41"/>
        <v>196</v>
      </c>
      <c r="CP15" s="51">
        <f t="shared" si="41"/>
        <v>198</v>
      </c>
      <c r="CQ15" s="51">
        <f>+CQ7+CQ13</f>
        <v>205</v>
      </c>
      <c r="CR15" s="51">
        <v>200</v>
      </c>
      <c r="CS15" s="51">
        <f>+CS7+CS13</f>
        <v>199</v>
      </c>
      <c r="CT15" s="51">
        <f>+CT7+CT13</f>
        <v>196</v>
      </c>
      <c r="CU15" s="51">
        <f>+CU7+CU13</f>
        <v>199</v>
      </c>
      <c r="CV15" s="51">
        <f>+CV7+CV13</f>
        <v>203</v>
      </c>
      <c r="CW15" s="51">
        <f>+CW7+CW13</f>
        <v>204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2785578.24</v>
      </c>
      <c r="F16" s="100">
        <f>F15*12</f>
        <v>2511392.2800000003</v>
      </c>
      <c r="G16" s="100">
        <f>G15*12</f>
        <v>274185.96000000002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282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28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28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28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28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28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28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28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28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28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28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284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282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28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28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28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28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28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28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284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&amp;C&amp;"Garamond,Bold"MONROE HOSPITAL
FUNDING AND CONTRIBUTION LEVELS
 YEAR 2020 BENEFIT RENEWALS</oddHeader>
    <oddFooter>&amp;L&amp;10Keenan HealthCare
License No. 0451271&amp;C&amp;10Page &amp;P&amp;R&amp;10&amp;D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FF0000"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25" style="7" hidden="1" customWidth="1"/>
    <col min="9" max="9" width="12.625" style="7" hidden="1" customWidth="1"/>
    <col min="10" max="10" width="9" style="5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72" width="7.25" style="8" customWidth="1"/>
    <col min="73" max="73" width="7.25" style="255" customWidth="1"/>
    <col min="74" max="95" width="7.25" style="8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64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tr">
        <f>A25</f>
        <v>PRIME Non-Union 2020 D2 UNIFIED EPO PLAN (Self-Insured)</v>
      </c>
      <c r="B3" s="65" t="str">
        <f>Legacy!E4</f>
        <v>1/1/25 - 12/31/25</v>
      </c>
      <c r="C3" s="66" t="s">
        <v>11</v>
      </c>
      <c r="D3" s="244">
        <v>1</v>
      </c>
      <c r="E3" s="150">
        <v>746.96</v>
      </c>
      <c r="F3" s="152">
        <f>+E3-G3</f>
        <v>746.96</v>
      </c>
      <c r="G3" s="152">
        <v>0</v>
      </c>
      <c r="H3" s="27" t="e">
        <f>+"Total:"&amp;TEXT(E3/I3-1,"0.00%")&amp;"/ EE:"&amp;TEXT(G3/J3-1,"0.00%")</f>
        <v>#DIV/0!</v>
      </c>
      <c r="I3" s="27">
        <f>+'[2]Saint Mary''s Reno'!E3</f>
        <v>627.76</v>
      </c>
      <c r="J3" s="27">
        <f>+'[2]Saint Mary''s Reno'!G3</f>
        <v>0</v>
      </c>
      <c r="K3" s="165">
        <v>13</v>
      </c>
      <c r="L3" s="165">
        <v>13</v>
      </c>
      <c r="M3" s="165">
        <v>13</v>
      </c>
      <c r="N3" s="165">
        <v>15</v>
      </c>
      <c r="O3" s="165">
        <v>15</v>
      </c>
      <c r="P3" s="165">
        <v>15</v>
      </c>
      <c r="Q3" s="165">
        <v>15</v>
      </c>
      <c r="R3" s="165">
        <v>14</v>
      </c>
      <c r="S3" s="165">
        <v>14</v>
      </c>
      <c r="T3" s="165">
        <v>14</v>
      </c>
      <c r="U3" s="165">
        <v>14</v>
      </c>
      <c r="V3" s="165">
        <v>12</v>
      </c>
      <c r="W3" s="165">
        <v>13</v>
      </c>
      <c r="X3" s="165">
        <v>14</v>
      </c>
      <c r="Y3" s="165">
        <v>14</v>
      </c>
      <c r="Z3" s="165">
        <v>14</v>
      </c>
      <c r="AA3" s="165">
        <v>13</v>
      </c>
      <c r="AB3" s="165">
        <v>14</v>
      </c>
      <c r="AC3" s="165">
        <v>15</v>
      </c>
      <c r="AD3" s="165">
        <v>14</v>
      </c>
      <c r="AE3" s="165">
        <v>11</v>
      </c>
      <c r="AF3" s="165">
        <v>8</v>
      </c>
      <c r="AG3" s="165">
        <v>8</v>
      </c>
      <c r="AH3" s="165">
        <v>9</v>
      </c>
      <c r="AI3" s="165">
        <v>11</v>
      </c>
      <c r="AJ3" s="165">
        <v>12</v>
      </c>
      <c r="AK3" s="165">
        <v>12</v>
      </c>
      <c r="AL3" s="165">
        <v>11</v>
      </c>
      <c r="AM3" s="165">
        <v>11</v>
      </c>
      <c r="AN3" s="165">
        <v>10</v>
      </c>
      <c r="AO3" s="165">
        <v>9</v>
      </c>
      <c r="AP3" s="165">
        <v>6</v>
      </c>
      <c r="AQ3" s="165">
        <v>6</v>
      </c>
      <c r="AR3" s="165">
        <v>7</v>
      </c>
      <c r="AS3" s="165">
        <v>6</v>
      </c>
      <c r="AT3" s="240">
        <v>7</v>
      </c>
      <c r="AU3" s="240">
        <v>9</v>
      </c>
      <c r="AV3" s="240">
        <v>9</v>
      </c>
      <c r="AW3" s="240">
        <v>11</v>
      </c>
      <c r="AX3" s="240">
        <v>11</v>
      </c>
      <c r="AY3" s="240">
        <v>10</v>
      </c>
      <c r="AZ3" s="240">
        <v>9</v>
      </c>
      <c r="BA3" s="240">
        <v>9</v>
      </c>
      <c r="BB3" s="240">
        <v>9</v>
      </c>
      <c r="BC3" s="240">
        <v>9</v>
      </c>
      <c r="BD3" s="240">
        <v>9</v>
      </c>
      <c r="BE3" s="240">
        <v>9</v>
      </c>
      <c r="BF3" s="240">
        <v>9</v>
      </c>
      <c r="BG3" s="240">
        <v>12</v>
      </c>
      <c r="BH3" s="244">
        <v>13</v>
      </c>
      <c r="BI3" s="244">
        <v>14</v>
      </c>
      <c r="BJ3" s="244">
        <v>14</v>
      </c>
      <c r="BK3" s="244">
        <v>14</v>
      </c>
      <c r="BL3" s="244">
        <v>15</v>
      </c>
      <c r="BM3" s="244">
        <v>15</v>
      </c>
      <c r="BN3" s="244">
        <v>17</v>
      </c>
      <c r="BO3" s="244">
        <v>19</v>
      </c>
      <c r="BP3" s="244">
        <v>19</v>
      </c>
      <c r="BQ3" s="244">
        <v>19</v>
      </c>
      <c r="BR3" s="244">
        <v>19</v>
      </c>
      <c r="BS3" s="244">
        <v>19</v>
      </c>
      <c r="BT3" s="244">
        <v>19</v>
      </c>
      <c r="BU3" s="240">
        <v>19</v>
      </c>
      <c r="BV3" s="244">
        <v>19</v>
      </c>
      <c r="BW3" s="244">
        <v>15</v>
      </c>
      <c r="BX3" s="244">
        <v>14</v>
      </c>
      <c r="BY3" s="244">
        <v>13</v>
      </c>
      <c r="BZ3" s="244">
        <v>13</v>
      </c>
      <c r="CA3" s="244">
        <v>13</v>
      </c>
      <c r="CB3" s="244">
        <v>13</v>
      </c>
      <c r="CC3" s="244">
        <v>18</v>
      </c>
      <c r="CD3" s="244">
        <v>20</v>
      </c>
      <c r="CE3" s="244">
        <v>20</v>
      </c>
      <c r="CF3" s="244">
        <v>20</v>
      </c>
      <c r="CG3" s="244">
        <v>20</v>
      </c>
      <c r="CH3" s="244">
        <v>17</v>
      </c>
      <c r="CI3" s="244">
        <v>17</v>
      </c>
      <c r="CJ3" s="244">
        <v>17</v>
      </c>
      <c r="CK3" s="244">
        <v>15</v>
      </c>
      <c r="CL3" s="244">
        <v>14</v>
      </c>
      <c r="CM3" s="244">
        <v>14</v>
      </c>
      <c r="CN3" s="244">
        <v>7</v>
      </c>
      <c r="CO3" s="244">
        <v>7</v>
      </c>
      <c r="CP3" s="244">
        <v>7</v>
      </c>
      <c r="CQ3" s="244">
        <v>7</v>
      </c>
      <c r="CR3" s="244">
        <v>7</v>
      </c>
      <c r="CS3" s="244">
        <v>7</v>
      </c>
      <c r="CT3" s="244">
        <v>7</v>
      </c>
      <c r="CU3" s="244">
        <v>7</v>
      </c>
      <c r="CV3" s="244">
        <v>7</v>
      </c>
      <c r="CW3" s="244">
        <v>1</v>
      </c>
    </row>
    <row r="4" spans="1:101" s="14" customFormat="1" ht="13.15" customHeight="1" x14ac:dyDescent="0.2">
      <c r="A4" s="22"/>
      <c r="B4" s="15"/>
      <c r="C4" s="66" t="s">
        <v>18</v>
      </c>
      <c r="D4" s="244">
        <v>0</v>
      </c>
      <c r="E4" s="150">
        <v>1568.64</v>
      </c>
      <c r="F4" s="152">
        <f>+E4-G4</f>
        <v>1424.8700000000001</v>
      </c>
      <c r="G4" s="152">
        <v>143.77000000000001</v>
      </c>
      <c r="H4" s="27" t="str">
        <f>+"Total:"&amp;TEXT(E4/I4-1,"0.00%")&amp;"/ EE:"&amp;TEXT(G4/J4-1,"0.00%")</f>
        <v>Total:18.99%/ EE:0.00%</v>
      </c>
      <c r="I4" s="27">
        <f>+'[2]Saint Mary''s Reno'!E4</f>
        <v>1318.32</v>
      </c>
      <c r="J4" s="27">
        <f>+'[2]Saint Mary''s Reno'!G4</f>
        <v>143.77000000000001</v>
      </c>
      <c r="K4" s="165">
        <v>6</v>
      </c>
      <c r="L4" s="165">
        <v>6</v>
      </c>
      <c r="M4" s="165">
        <v>6</v>
      </c>
      <c r="N4" s="165">
        <v>4</v>
      </c>
      <c r="O4" s="165">
        <v>4</v>
      </c>
      <c r="P4" s="165">
        <v>4</v>
      </c>
      <c r="Q4" s="165">
        <v>4</v>
      </c>
      <c r="R4" s="165">
        <v>3</v>
      </c>
      <c r="S4" s="165">
        <v>3</v>
      </c>
      <c r="T4" s="165">
        <v>1</v>
      </c>
      <c r="U4" s="165">
        <v>1</v>
      </c>
      <c r="V4" s="165">
        <v>1</v>
      </c>
      <c r="W4" s="165">
        <v>1</v>
      </c>
      <c r="X4" s="165">
        <v>1</v>
      </c>
      <c r="Y4" s="165">
        <v>1</v>
      </c>
      <c r="Z4" s="165">
        <v>1</v>
      </c>
      <c r="AA4" s="165">
        <v>1</v>
      </c>
      <c r="AB4" s="165">
        <v>1</v>
      </c>
      <c r="AC4" s="165">
        <v>2</v>
      </c>
      <c r="AD4" s="165">
        <v>3</v>
      </c>
      <c r="AE4" s="165">
        <v>3</v>
      </c>
      <c r="AF4" s="165">
        <v>3</v>
      </c>
      <c r="AG4" s="165">
        <v>3</v>
      </c>
      <c r="AH4" s="165">
        <v>3</v>
      </c>
      <c r="AI4" s="165">
        <v>3</v>
      </c>
      <c r="AJ4" s="165">
        <v>3</v>
      </c>
      <c r="AK4" s="165">
        <v>3</v>
      </c>
      <c r="AL4" s="165">
        <v>3</v>
      </c>
      <c r="AM4" s="165">
        <v>3</v>
      </c>
      <c r="AN4" s="165">
        <v>3</v>
      </c>
      <c r="AO4" s="165">
        <v>3</v>
      </c>
      <c r="AP4" s="165">
        <v>3</v>
      </c>
      <c r="AQ4" s="165">
        <v>3</v>
      </c>
      <c r="AR4" s="165">
        <v>3</v>
      </c>
      <c r="AS4" s="165">
        <v>3</v>
      </c>
      <c r="AT4" s="240">
        <v>3</v>
      </c>
      <c r="AU4" s="240">
        <v>2</v>
      </c>
      <c r="AV4" s="240">
        <v>2</v>
      </c>
      <c r="AW4" s="240">
        <v>2</v>
      </c>
      <c r="AX4" s="240">
        <v>2</v>
      </c>
      <c r="AY4" s="240">
        <v>2</v>
      </c>
      <c r="AZ4" s="240">
        <v>2</v>
      </c>
      <c r="BA4" s="240">
        <v>2</v>
      </c>
      <c r="BB4" s="240">
        <v>2</v>
      </c>
      <c r="BC4" s="240">
        <v>2</v>
      </c>
      <c r="BD4" s="240">
        <v>2</v>
      </c>
      <c r="BE4" s="240">
        <v>3</v>
      </c>
      <c r="BF4" s="240">
        <v>3</v>
      </c>
      <c r="BG4" s="240">
        <v>3</v>
      </c>
      <c r="BH4" s="244">
        <v>3</v>
      </c>
      <c r="BI4" s="244">
        <v>3</v>
      </c>
      <c r="BJ4" s="244">
        <v>3</v>
      </c>
      <c r="BK4" s="244">
        <v>3</v>
      </c>
      <c r="BL4" s="244">
        <v>2</v>
      </c>
      <c r="BM4" s="244">
        <v>2</v>
      </c>
      <c r="BN4" s="244">
        <v>3</v>
      </c>
      <c r="BO4" s="244">
        <v>3</v>
      </c>
      <c r="BP4" s="244">
        <v>3</v>
      </c>
      <c r="BQ4" s="244">
        <v>3</v>
      </c>
      <c r="BR4" s="244">
        <v>3</v>
      </c>
      <c r="BS4" s="244">
        <v>3</v>
      </c>
      <c r="BT4" s="244">
        <v>3</v>
      </c>
      <c r="BU4" s="240">
        <v>3</v>
      </c>
      <c r="BV4" s="244">
        <v>3</v>
      </c>
      <c r="BW4" s="244">
        <v>3</v>
      </c>
      <c r="BX4" s="244">
        <v>3</v>
      </c>
      <c r="BY4" s="244">
        <v>3</v>
      </c>
      <c r="BZ4" s="244">
        <v>3</v>
      </c>
      <c r="CA4" s="244">
        <v>3</v>
      </c>
      <c r="CB4" s="244">
        <v>3</v>
      </c>
      <c r="CC4" s="244">
        <v>3</v>
      </c>
      <c r="CD4" s="244">
        <v>3</v>
      </c>
      <c r="CE4" s="244">
        <v>3</v>
      </c>
      <c r="CF4" s="244">
        <v>4</v>
      </c>
      <c r="CG4" s="244">
        <v>4</v>
      </c>
      <c r="CH4" s="244">
        <v>3</v>
      </c>
      <c r="CI4" s="244">
        <v>3</v>
      </c>
      <c r="CJ4" s="244">
        <v>3</v>
      </c>
      <c r="CK4" s="244">
        <v>1</v>
      </c>
      <c r="CL4" s="244">
        <v>1</v>
      </c>
      <c r="CM4" s="244">
        <v>1</v>
      </c>
      <c r="CN4" s="244">
        <v>0</v>
      </c>
      <c r="CO4" s="244">
        <v>0</v>
      </c>
      <c r="CP4" s="244">
        <v>0</v>
      </c>
      <c r="CQ4" s="244">
        <v>0</v>
      </c>
      <c r="CR4" s="244">
        <v>0</v>
      </c>
      <c r="CS4" s="244">
        <v>0</v>
      </c>
      <c r="CT4" s="244">
        <v>0</v>
      </c>
      <c r="CU4" s="244">
        <v>0</v>
      </c>
      <c r="CV4" s="244">
        <v>0</v>
      </c>
      <c r="CW4" s="244">
        <v>0</v>
      </c>
    </row>
    <row r="5" spans="1:101" s="14" customFormat="1" ht="13.15" customHeight="1" x14ac:dyDescent="0.2">
      <c r="A5" s="22"/>
      <c r="B5" s="15"/>
      <c r="C5" s="66" t="s">
        <v>19</v>
      </c>
      <c r="D5" s="244">
        <v>1</v>
      </c>
      <c r="E5" s="150">
        <v>1411.79</v>
      </c>
      <c r="F5" s="152">
        <f>+E5-G5</f>
        <v>1297.03</v>
      </c>
      <c r="G5" s="152">
        <v>114.76</v>
      </c>
      <c r="H5" s="27" t="str">
        <f>+"Total:"&amp;TEXT(E5/I5-1,"0.00%")&amp;"/ EE:"&amp;TEXT(G5/J5-1,"0.00%")</f>
        <v>Total:18.99%/ EE:0.00%</v>
      </c>
      <c r="I5" s="27">
        <f>+'[2]Saint Mary''s Reno'!E5</f>
        <v>1186.5</v>
      </c>
      <c r="J5" s="27">
        <f>+'[2]Saint Mary''s Reno'!G5</f>
        <v>114.76</v>
      </c>
      <c r="K5" s="165">
        <v>3</v>
      </c>
      <c r="L5" s="165">
        <v>3</v>
      </c>
      <c r="M5" s="165">
        <v>3</v>
      </c>
      <c r="N5" s="165">
        <v>2</v>
      </c>
      <c r="O5" s="165">
        <v>2</v>
      </c>
      <c r="P5" s="165">
        <v>2</v>
      </c>
      <c r="Q5" s="165">
        <v>2</v>
      </c>
      <c r="R5" s="165">
        <v>2</v>
      </c>
      <c r="S5" s="165">
        <v>2</v>
      </c>
      <c r="T5" s="165">
        <v>1</v>
      </c>
      <c r="U5" s="165">
        <v>1</v>
      </c>
      <c r="V5" s="165">
        <v>1</v>
      </c>
      <c r="W5" s="165">
        <v>2</v>
      </c>
      <c r="X5" s="165">
        <v>2</v>
      </c>
      <c r="Y5" s="165">
        <v>2</v>
      </c>
      <c r="Z5" s="165">
        <v>2</v>
      </c>
      <c r="AA5" s="165">
        <v>3</v>
      </c>
      <c r="AB5" s="165">
        <v>3</v>
      </c>
      <c r="AC5" s="165">
        <v>4</v>
      </c>
      <c r="AD5" s="165">
        <v>4</v>
      </c>
      <c r="AE5" s="165">
        <v>3</v>
      </c>
      <c r="AF5" s="165">
        <v>3</v>
      </c>
      <c r="AG5" s="165">
        <v>2</v>
      </c>
      <c r="AH5" s="165">
        <v>2</v>
      </c>
      <c r="AI5" s="165">
        <v>3</v>
      </c>
      <c r="AJ5" s="165">
        <v>2</v>
      </c>
      <c r="AK5" s="165">
        <v>3</v>
      </c>
      <c r="AL5" s="165">
        <v>3</v>
      </c>
      <c r="AM5" s="165">
        <v>2</v>
      </c>
      <c r="AN5" s="165">
        <v>2</v>
      </c>
      <c r="AO5" s="165">
        <v>2</v>
      </c>
      <c r="AP5" s="165">
        <v>2</v>
      </c>
      <c r="AQ5" s="165">
        <v>1</v>
      </c>
      <c r="AR5" s="165">
        <v>1</v>
      </c>
      <c r="AS5" s="165">
        <v>1</v>
      </c>
      <c r="AT5" s="240">
        <v>1</v>
      </c>
      <c r="AU5" s="240">
        <v>2</v>
      </c>
      <c r="AV5" s="240">
        <v>2</v>
      </c>
      <c r="AW5" s="240">
        <v>2</v>
      </c>
      <c r="AX5" s="240">
        <v>2</v>
      </c>
      <c r="AY5" s="240">
        <v>2</v>
      </c>
      <c r="AZ5" s="240">
        <v>2</v>
      </c>
      <c r="BA5" s="240">
        <v>2</v>
      </c>
      <c r="BB5" s="240">
        <v>2</v>
      </c>
      <c r="BC5" s="240">
        <v>2</v>
      </c>
      <c r="BD5" s="240">
        <v>2</v>
      </c>
      <c r="BE5" s="240">
        <v>2</v>
      </c>
      <c r="BF5" s="240">
        <v>2</v>
      </c>
      <c r="BG5" s="240">
        <v>3</v>
      </c>
      <c r="BH5" s="244">
        <v>3</v>
      </c>
      <c r="BI5" s="244">
        <v>3</v>
      </c>
      <c r="BJ5" s="244">
        <v>3</v>
      </c>
      <c r="BK5" s="244">
        <v>3</v>
      </c>
      <c r="BL5" s="244">
        <v>4</v>
      </c>
      <c r="BM5" s="244">
        <v>4</v>
      </c>
      <c r="BN5" s="244">
        <v>3</v>
      </c>
      <c r="BO5" s="244">
        <v>2</v>
      </c>
      <c r="BP5" s="244">
        <v>2</v>
      </c>
      <c r="BQ5" s="244">
        <v>2</v>
      </c>
      <c r="BR5" s="244">
        <v>2</v>
      </c>
      <c r="BS5" s="244">
        <v>2</v>
      </c>
      <c r="BT5" s="244">
        <v>2</v>
      </c>
      <c r="BU5" s="240">
        <v>2</v>
      </c>
      <c r="BV5" s="244">
        <v>2</v>
      </c>
      <c r="BW5" s="244">
        <v>3</v>
      </c>
      <c r="BX5" s="244">
        <v>3</v>
      </c>
      <c r="BY5" s="244">
        <v>3</v>
      </c>
      <c r="BZ5" s="244">
        <v>3</v>
      </c>
      <c r="CA5" s="244">
        <v>3</v>
      </c>
      <c r="CB5" s="244">
        <v>3</v>
      </c>
      <c r="CC5" s="244">
        <v>3</v>
      </c>
      <c r="CD5" s="244">
        <v>3</v>
      </c>
      <c r="CE5" s="244">
        <v>3</v>
      </c>
      <c r="CF5" s="244">
        <v>3</v>
      </c>
      <c r="CG5" s="244">
        <v>3</v>
      </c>
      <c r="CH5" s="244">
        <v>3</v>
      </c>
      <c r="CI5" s="244">
        <v>3</v>
      </c>
      <c r="CJ5" s="244">
        <v>3</v>
      </c>
      <c r="CK5" s="244">
        <v>4</v>
      </c>
      <c r="CL5" s="244">
        <v>3</v>
      </c>
      <c r="CM5" s="244">
        <v>3</v>
      </c>
      <c r="CN5" s="244">
        <v>3</v>
      </c>
      <c r="CO5" s="244">
        <v>3</v>
      </c>
      <c r="CP5" s="244">
        <v>3</v>
      </c>
      <c r="CQ5" s="244">
        <v>3</v>
      </c>
      <c r="CR5" s="244">
        <v>3</v>
      </c>
      <c r="CS5" s="244">
        <v>3</v>
      </c>
      <c r="CT5" s="244">
        <v>3</v>
      </c>
      <c r="CU5" s="244">
        <v>3</v>
      </c>
      <c r="CV5" s="244">
        <v>3</v>
      </c>
      <c r="CW5" s="244">
        <v>1</v>
      </c>
    </row>
    <row r="6" spans="1:101" s="14" customFormat="1" ht="13.15" customHeight="1" x14ac:dyDescent="0.2">
      <c r="A6" s="22"/>
      <c r="B6" s="15"/>
      <c r="C6" s="66" t="s">
        <v>12</v>
      </c>
      <c r="D6" s="245">
        <v>0</v>
      </c>
      <c r="E6" s="151">
        <v>2352.9899999999998</v>
      </c>
      <c r="F6" s="153">
        <f>+E6-G6</f>
        <v>2078.5299999999997</v>
      </c>
      <c r="G6" s="153">
        <v>274.45999999999998</v>
      </c>
      <c r="H6" s="134" t="str">
        <f>+"Total:"&amp;TEXT(E6/I6-1,"0.00%")&amp;"/ EE:"&amp;TEXT(G6/J6-1,"0.00%")</f>
        <v>Total:18.99%/ EE:0.00%</v>
      </c>
      <c r="I6" s="27">
        <f>+'[2]Saint Mary''s Reno'!E6</f>
        <v>1977.5</v>
      </c>
      <c r="J6" s="27">
        <f>+'[2]Saint Mary''s Reno'!G6</f>
        <v>274.45999999999998</v>
      </c>
      <c r="K6" s="166">
        <v>4</v>
      </c>
      <c r="L6" s="166">
        <v>4</v>
      </c>
      <c r="M6" s="166">
        <v>4</v>
      </c>
      <c r="N6" s="166">
        <v>3</v>
      </c>
      <c r="O6" s="166">
        <v>3</v>
      </c>
      <c r="P6" s="166">
        <v>3</v>
      </c>
      <c r="Q6" s="166">
        <v>3</v>
      </c>
      <c r="R6" s="166">
        <v>3</v>
      </c>
      <c r="S6" s="166">
        <v>2</v>
      </c>
      <c r="T6" s="166">
        <v>2</v>
      </c>
      <c r="U6" s="166">
        <v>1</v>
      </c>
      <c r="V6" s="166">
        <v>1</v>
      </c>
      <c r="W6" s="166">
        <v>1</v>
      </c>
      <c r="X6" s="166">
        <v>1</v>
      </c>
      <c r="Y6" s="166">
        <v>1</v>
      </c>
      <c r="Z6" s="166">
        <v>1</v>
      </c>
      <c r="AA6" s="166">
        <v>1</v>
      </c>
      <c r="AB6" s="166">
        <v>1</v>
      </c>
      <c r="AC6" s="166">
        <v>1</v>
      </c>
      <c r="AD6" s="166">
        <v>1</v>
      </c>
      <c r="AE6" s="166">
        <v>1</v>
      </c>
      <c r="AF6" s="166">
        <v>0</v>
      </c>
      <c r="AG6" s="166">
        <v>0</v>
      </c>
      <c r="AH6" s="166">
        <v>0</v>
      </c>
      <c r="AI6" s="166">
        <v>0</v>
      </c>
      <c r="AJ6" s="166">
        <v>0</v>
      </c>
      <c r="AK6" s="166">
        <v>0</v>
      </c>
      <c r="AL6" s="166">
        <v>1</v>
      </c>
      <c r="AM6" s="166">
        <v>1</v>
      </c>
      <c r="AN6" s="166">
        <v>1</v>
      </c>
      <c r="AO6" s="166">
        <v>1</v>
      </c>
      <c r="AP6" s="166">
        <v>1</v>
      </c>
      <c r="AQ6" s="166">
        <v>1</v>
      </c>
      <c r="AR6" s="166">
        <v>1</v>
      </c>
      <c r="AS6" s="166">
        <v>1</v>
      </c>
      <c r="AT6" s="241">
        <v>1</v>
      </c>
      <c r="AU6" s="241">
        <v>1</v>
      </c>
      <c r="AV6" s="241">
        <v>1</v>
      </c>
      <c r="AW6" s="241">
        <v>1</v>
      </c>
      <c r="AX6" s="241">
        <v>1</v>
      </c>
      <c r="AY6" s="241">
        <v>1</v>
      </c>
      <c r="AZ6" s="241">
        <v>1</v>
      </c>
      <c r="BA6" s="241">
        <v>0</v>
      </c>
      <c r="BB6" s="241">
        <v>0</v>
      </c>
      <c r="BC6" s="241">
        <v>0</v>
      </c>
      <c r="BD6" s="241">
        <v>0</v>
      </c>
      <c r="BE6" s="241">
        <v>0</v>
      </c>
      <c r="BF6" s="241">
        <v>1</v>
      </c>
      <c r="BG6" s="241">
        <v>1</v>
      </c>
      <c r="BH6" s="245">
        <v>1</v>
      </c>
      <c r="BI6" s="245">
        <v>2</v>
      </c>
      <c r="BJ6" s="245">
        <v>2</v>
      </c>
      <c r="BK6" s="245">
        <v>2</v>
      </c>
      <c r="BL6" s="245">
        <v>3</v>
      </c>
      <c r="BM6" s="245">
        <v>3</v>
      </c>
      <c r="BN6" s="245">
        <v>4</v>
      </c>
      <c r="BO6" s="245">
        <v>5</v>
      </c>
      <c r="BP6" s="245">
        <v>5</v>
      </c>
      <c r="BQ6" s="245">
        <v>5</v>
      </c>
      <c r="BR6" s="245">
        <v>5</v>
      </c>
      <c r="BS6" s="245">
        <v>5</v>
      </c>
      <c r="BT6" s="245">
        <v>5</v>
      </c>
      <c r="BU6" s="241">
        <v>5</v>
      </c>
      <c r="BV6" s="245">
        <v>5</v>
      </c>
      <c r="BW6" s="245">
        <v>3</v>
      </c>
      <c r="BX6" s="245">
        <v>3</v>
      </c>
      <c r="BY6" s="245">
        <v>2</v>
      </c>
      <c r="BZ6" s="245">
        <v>2</v>
      </c>
      <c r="CA6" s="245">
        <v>2</v>
      </c>
      <c r="CB6" s="245">
        <v>2</v>
      </c>
      <c r="CC6" s="245">
        <v>2</v>
      </c>
      <c r="CD6" s="245">
        <v>2</v>
      </c>
      <c r="CE6" s="245">
        <v>2</v>
      </c>
      <c r="CF6" s="245">
        <v>2</v>
      </c>
      <c r="CG6" s="245">
        <v>2</v>
      </c>
      <c r="CH6" s="245">
        <v>1</v>
      </c>
      <c r="CI6" s="245">
        <v>0</v>
      </c>
      <c r="CJ6" s="245">
        <v>0</v>
      </c>
      <c r="CK6" s="245">
        <v>0</v>
      </c>
      <c r="CL6" s="245">
        <v>0</v>
      </c>
      <c r="CM6" s="245">
        <v>0</v>
      </c>
      <c r="CN6" s="245">
        <v>0</v>
      </c>
      <c r="CO6" s="245">
        <v>0</v>
      </c>
      <c r="CP6" s="245">
        <v>0</v>
      </c>
      <c r="CQ6" s="245">
        <v>0</v>
      </c>
      <c r="CR6" s="245">
        <v>0</v>
      </c>
      <c r="CS6" s="245">
        <v>0</v>
      </c>
      <c r="CT6" s="245">
        <v>0</v>
      </c>
      <c r="CU6" s="245">
        <v>0</v>
      </c>
      <c r="CV6" s="245">
        <v>0</v>
      </c>
      <c r="CW6" s="245">
        <v>0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</v>
      </c>
      <c r="E7" s="70">
        <f>SUMPRODUCT(E3:E6,$D3:$D6)</f>
        <v>2158.75</v>
      </c>
      <c r="F7" s="70">
        <f>SUMPRODUCT(F3:F6,$D3:$D6)</f>
        <v>2043.99</v>
      </c>
      <c r="G7" s="70">
        <f>SUMPRODUCT(G3:G6,$D3:$D6)</f>
        <v>114.76</v>
      </c>
      <c r="H7" s="34"/>
      <c r="I7" s="34"/>
      <c r="K7" s="67">
        <f t="shared" ref="K7:P7" si="0">SUM(K3:K6)</f>
        <v>26</v>
      </c>
      <c r="L7" s="67">
        <f t="shared" si="0"/>
        <v>26</v>
      </c>
      <c r="M7" s="67">
        <f t="shared" si="0"/>
        <v>26</v>
      </c>
      <c r="N7" s="67">
        <f t="shared" si="0"/>
        <v>24</v>
      </c>
      <c r="O7" s="67">
        <f t="shared" si="0"/>
        <v>24</v>
      </c>
      <c r="P7" s="67">
        <f t="shared" si="0"/>
        <v>24</v>
      </c>
      <c r="Q7" s="67">
        <f t="shared" ref="Q7:V7" si="1">SUM(Q3:Q6)</f>
        <v>24</v>
      </c>
      <c r="R7" s="67">
        <f t="shared" si="1"/>
        <v>22</v>
      </c>
      <c r="S7" s="67">
        <f t="shared" si="1"/>
        <v>21</v>
      </c>
      <c r="T7" s="67">
        <f t="shared" si="1"/>
        <v>18</v>
      </c>
      <c r="U7" s="67">
        <f t="shared" si="1"/>
        <v>17</v>
      </c>
      <c r="V7" s="67">
        <f t="shared" si="1"/>
        <v>15</v>
      </c>
      <c r="W7" s="67">
        <f t="shared" ref="W7:AB7" si="2">SUM(W3:W6)</f>
        <v>17</v>
      </c>
      <c r="X7" s="67">
        <f t="shared" si="2"/>
        <v>18</v>
      </c>
      <c r="Y7" s="67">
        <f t="shared" si="2"/>
        <v>18</v>
      </c>
      <c r="Z7" s="67">
        <f t="shared" si="2"/>
        <v>18</v>
      </c>
      <c r="AA7" s="67">
        <f t="shared" si="2"/>
        <v>18</v>
      </c>
      <c r="AB7" s="67">
        <f t="shared" si="2"/>
        <v>19</v>
      </c>
      <c r="AC7" s="67">
        <f t="shared" ref="AC7:AH7" si="3">SUM(AC3:AC6)</f>
        <v>22</v>
      </c>
      <c r="AD7" s="67">
        <f t="shared" si="3"/>
        <v>22</v>
      </c>
      <c r="AE7" s="67">
        <f t="shared" si="3"/>
        <v>18</v>
      </c>
      <c r="AF7" s="67">
        <f t="shared" si="3"/>
        <v>14</v>
      </c>
      <c r="AG7" s="67">
        <f t="shared" si="3"/>
        <v>13</v>
      </c>
      <c r="AH7" s="67">
        <f t="shared" si="3"/>
        <v>14</v>
      </c>
      <c r="AI7" s="67">
        <f t="shared" ref="AI7:AN7" si="4">SUM(AI3:AI6)</f>
        <v>17</v>
      </c>
      <c r="AJ7" s="67">
        <f t="shared" si="4"/>
        <v>17</v>
      </c>
      <c r="AK7" s="67">
        <f t="shared" si="4"/>
        <v>18</v>
      </c>
      <c r="AL7" s="67">
        <f t="shared" si="4"/>
        <v>18</v>
      </c>
      <c r="AM7" s="67">
        <f t="shared" si="4"/>
        <v>17</v>
      </c>
      <c r="AN7" s="67">
        <f t="shared" si="4"/>
        <v>16</v>
      </c>
      <c r="AO7" s="67">
        <f t="shared" ref="AO7:AT7" si="5">SUM(AO3:AO6)</f>
        <v>15</v>
      </c>
      <c r="AP7" s="67">
        <f t="shared" si="5"/>
        <v>12</v>
      </c>
      <c r="AQ7" s="67">
        <f t="shared" si="5"/>
        <v>11</v>
      </c>
      <c r="AR7" s="67">
        <f t="shared" si="5"/>
        <v>12</v>
      </c>
      <c r="AS7" s="67">
        <f t="shared" si="5"/>
        <v>11</v>
      </c>
      <c r="AT7" s="67">
        <f t="shared" si="5"/>
        <v>12</v>
      </c>
      <c r="AU7" s="67">
        <f t="shared" ref="AU7:AZ7" si="6">SUM(AU3:AU6)</f>
        <v>14</v>
      </c>
      <c r="AV7" s="67">
        <f t="shared" si="6"/>
        <v>14</v>
      </c>
      <c r="AW7" s="67">
        <f t="shared" si="6"/>
        <v>16</v>
      </c>
      <c r="AX7" s="67">
        <f t="shared" si="6"/>
        <v>16</v>
      </c>
      <c r="AY7" s="67">
        <f t="shared" si="6"/>
        <v>15</v>
      </c>
      <c r="AZ7" s="67">
        <f t="shared" si="6"/>
        <v>14</v>
      </c>
      <c r="BA7" s="67">
        <f t="shared" ref="BA7:BF7" si="7">SUM(BA3:BA6)</f>
        <v>13</v>
      </c>
      <c r="BB7" s="67">
        <f t="shared" si="7"/>
        <v>13</v>
      </c>
      <c r="BC7" s="67">
        <f t="shared" si="7"/>
        <v>13</v>
      </c>
      <c r="BD7" s="67">
        <f t="shared" si="7"/>
        <v>13</v>
      </c>
      <c r="BE7" s="67">
        <f t="shared" si="7"/>
        <v>14</v>
      </c>
      <c r="BF7" s="67">
        <f t="shared" si="7"/>
        <v>15</v>
      </c>
      <c r="BG7" s="67">
        <f t="shared" ref="BG7:BL7" si="8">SUM(BG3:BG6)</f>
        <v>19</v>
      </c>
      <c r="BH7" s="67">
        <f t="shared" si="8"/>
        <v>20</v>
      </c>
      <c r="BI7" s="67">
        <f t="shared" si="8"/>
        <v>22</v>
      </c>
      <c r="BJ7" s="67">
        <f t="shared" si="8"/>
        <v>22</v>
      </c>
      <c r="BK7" s="67">
        <f t="shared" si="8"/>
        <v>22</v>
      </c>
      <c r="BL7" s="67">
        <f t="shared" si="8"/>
        <v>24</v>
      </c>
      <c r="BM7" s="67">
        <f t="shared" ref="BM7:BR7" si="9">SUM(BM3:BM6)</f>
        <v>24</v>
      </c>
      <c r="BN7" s="67">
        <f t="shared" si="9"/>
        <v>27</v>
      </c>
      <c r="BO7" s="67">
        <f t="shared" si="9"/>
        <v>29</v>
      </c>
      <c r="BP7" s="67">
        <f t="shared" si="9"/>
        <v>29</v>
      </c>
      <c r="BQ7" s="67">
        <f t="shared" si="9"/>
        <v>29</v>
      </c>
      <c r="BR7" s="67">
        <f t="shared" si="9"/>
        <v>29</v>
      </c>
      <c r="BS7" s="67">
        <f t="shared" ref="BS7:BX7" si="10">SUM(BS3:BS6)</f>
        <v>29</v>
      </c>
      <c r="BT7" s="67">
        <f t="shared" si="10"/>
        <v>29</v>
      </c>
      <c r="BU7" s="94">
        <f t="shared" si="10"/>
        <v>29</v>
      </c>
      <c r="BV7" s="67">
        <f t="shared" si="10"/>
        <v>29</v>
      </c>
      <c r="BW7" s="67">
        <f t="shared" si="10"/>
        <v>24</v>
      </c>
      <c r="BX7" s="67">
        <f t="shared" si="10"/>
        <v>23</v>
      </c>
      <c r="BY7" s="67">
        <f t="shared" ref="BY7:CD7" si="11">SUM(BY3:BY6)</f>
        <v>21</v>
      </c>
      <c r="BZ7" s="67">
        <f t="shared" si="11"/>
        <v>21</v>
      </c>
      <c r="CA7" s="67">
        <f t="shared" si="11"/>
        <v>21</v>
      </c>
      <c r="CB7" s="67">
        <f t="shared" si="11"/>
        <v>21</v>
      </c>
      <c r="CC7" s="67">
        <f t="shared" si="11"/>
        <v>26</v>
      </c>
      <c r="CD7" s="67">
        <f t="shared" si="11"/>
        <v>28</v>
      </c>
      <c r="CE7" s="67">
        <f t="shared" ref="CE7:CJ7" si="12">SUM(CE3:CE6)</f>
        <v>28</v>
      </c>
      <c r="CF7" s="67">
        <f t="shared" si="12"/>
        <v>29</v>
      </c>
      <c r="CG7" s="67">
        <f t="shared" si="12"/>
        <v>29</v>
      </c>
      <c r="CH7" s="67">
        <f t="shared" si="12"/>
        <v>24</v>
      </c>
      <c r="CI7" s="67">
        <f t="shared" si="12"/>
        <v>23</v>
      </c>
      <c r="CJ7" s="67">
        <f t="shared" si="12"/>
        <v>23</v>
      </c>
      <c r="CK7" s="67">
        <f t="shared" ref="CK7:CP7" si="13">SUM(CK3:CK6)</f>
        <v>20</v>
      </c>
      <c r="CL7" s="67">
        <f t="shared" si="13"/>
        <v>18</v>
      </c>
      <c r="CM7" s="67">
        <f t="shared" si="13"/>
        <v>18</v>
      </c>
      <c r="CN7" s="67">
        <f t="shared" si="13"/>
        <v>10</v>
      </c>
      <c r="CO7" s="67">
        <f t="shared" si="13"/>
        <v>10</v>
      </c>
      <c r="CP7" s="67">
        <f t="shared" si="13"/>
        <v>10</v>
      </c>
      <c r="CQ7" s="67">
        <f>SUM(CQ3:CQ6)</f>
        <v>10</v>
      </c>
      <c r="CR7" s="67">
        <v>10</v>
      </c>
      <c r="CS7" s="67">
        <f>SUM(CS3:CS6)</f>
        <v>10</v>
      </c>
      <c r="CT7" s="67">
        <f>SUM(CT3:CT6)</f>
        <v>10</v>
      </c>
      <c r="CU7" s="67">
        <f>SUM(CU3:CU6)</f>
        <v>10</v>
      </c>
      <c r="CV7" s="67">
        <f>SUM(CV3:CV6)</f>
        <v>10</v>
      </c>
      <c r="CW7" s="67">
        <f>SUM(CW3:CW6)</f>
        <v>2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 t="s">
        <v>166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2.75" hidden="1" customHeight="1" x14ac:dyDescent="0.2">
      <c r="A9" s="197" t="s">
        <v>60</v>
      </c>
      <c r="B9" s="198" t="str">
        <f>B3</f>
        <v>1/1/25 - 12/31/25</v>
      </c>
      <c r="C9" s="199" t="s">
        <v>11</v>
      </c>
      <c r="D9" s="215">
        <v>0</v>
      </c>
      <c r="E9" s="201">
        <v>993.21</v>
      </c>
      <c r="F9" s="202">
        <v>813.51</v>
      </c>
      <c r="G9" s="202">
        <f>E9-F9</f>
        <v>179.70000000000005</v>
      </c>
      <c r="H9" s="258"/>
      <c r="I9" s="258"/>
      <c r="K9" s="167">
        <v>0</v>
      </c>
      <c r="L9" s="167">
        <v>0</v>
      </c>
      <c r="M9" s="167">
        <v>0</v>
      </c>
      <c r="N9" s="167">
        <v>0</v>
      </c>
      <c r="O9" s="167">
        <v>0</v>
      </c>
      <c r="P9" s="167">
        <v>0</v>
      </c>
      <c r="Q9" s="167">
        <v>0</v>
      </c>
      <c r="R9" s="167">
        <v>0</v>
      </c>
      <c r="S9" s="167">
        <v>0</v>
      </c>
      <c r="T9" s="167">
        <v>0</v>
      </c>
      <c r="U9" s="167">
        <v>0</v>
      </c>
      <c r="V9" s="167">
        <v>0</v>
      </c>
      <c r="W9" s="167">
        <v>0</v>
      </c>
      <c r="X9" s="167">
        <v>0</v>
      </c>
      <c r="Y9" s="167">
        <v>0</v>
      </c>
      <c r="Z9" s="167">
        <v>0</v>
      </c>
      <c r="AA9" s="167">
        <v>0</v>
      </c>
      <c r="AB9" s="167">
        <v>0</v>
      </c>
      <c r="AC9" s="167">
        <v>0</v>
      </c>
      <c r="AD9" s="167">
        <v>0</v>
      </c>
      <c r="AE9" s="167">
        <v>0</v>
      </c>
      <c r="AF9" s="167">
        <v>0</v>
      </c>
      <c r="AG9" s="167">
        <v>0</v>
      </c>
      <c r="AH9" s="167">
        <v>0</v>
      </c>
      <c r="AI9" s="215">
        <v>0</v>
      </c>
      <c r="AJ9" s="215">
        <v>0</v>
      </c>
      <c r="AK9" s="215">
        <v>0</v>
      </c>
      <c r="AL9" s="215">
        <v>0</v>
      </c>
      <c r="AM9" s="215">
        <v>0</v>
      </c>
      <c r="AN9" s="215">
        <v>0</v>
      </c>
      <c r="AO9" s="215">
        <v>0</v>
      </c>
      <c r="AP9" s="215">
        <v>0</v>
      </c>
      <c r="AQ9" s="215">
        <v>0</v>
      </c>
      <c r="AR9" s="215">
        <v>0</v>
      </c>
      <c r="AS9" s="215">
        <v>0</v>
      </c>
      <c r="AT9" s="215">
        <v>0</v>
      </c>
      <c r="AU9" s="215">
        <v>0</v>
      </c>
      <c r="AV9" s="215">
        <v>0</v>
      </c>
      <c r="AW9" s="215">
        <v>0</v>
      </c>
      <c r="AX9" s="215">
        <v>0</v>
      </c>
      <c r="AY9" s="215">
        <v>0</v>
      </c>
      <c r="AZ9" s="215">
        <v>0</v>
      </c>
      <c r="BA9" s="215">
        <v>0</v>
      </c>
      <c r="BB9" s="215">
        <v>0</v>
      </c>
      <c r="BC9" s="215">
        <v>0</v>
      </c>
      <c r="BD9" s="215">
        <v>0</v>
      </c>
      <c r="BE9" s="215">
        <v>0</v>
      </c>
      <c r="BF9" s="215">
        <v>0</v>
      </c>
      <c r="BG9" s="215">
        <v>0</v>
      </c>
      <c r="BH9" s="215">
        <v>0</v>
      </c>
      <c r="BI9" s="215">
        <v>0</v>
      </c>
      <c r="BJ9" s="215">
        <v>0</v>
      </c>
      <c r="BK9" s="215">
        <v>0</v>
      </c>
      <c r="BL9" s="215">
        <v>0</v>
      </c>
      <c r="BM9" s="215">
        <v>0</v>
      </c>
      <c r="BN9" s="215">
        <v>0</v>
      </c>
      <c r="BO9" s="215">
        <v>0</v>
      </c>
      <c r="BP9" s="215">
        <v>0</v>
      </c>
      <c r="BQ9" s="215">
        <v>0</v>
      </c>
      <c r="BR9" s="215">
        <v>0</v>
      </c>
      <c r="BS9" s="215">
        <v>0</v>
      </c>
      <c r="BT9" s="215">
        <v>0</v>
      </c>
      <c r="BU9" s="306">
        <v>0</v>
      </c>
      <c r="BV9" s="215">
        <v>0</v>
      </c>
      <c r="BW9" s="215">
        <v>0</v>
      </c>
      <c r="BX9" s="215">
        <v>0</v>
      </c>
      <c r="BY9" s="215">
        <v>0</v>
      </c>
      <c r="BZ9" s="215">
        <v>0</v>
      </c>
      <c r="CA9" s="215">
        <v>0</v>
      </c>
      <c r="CB9" s="215">
        <v>0</v>
      </c>
      <c r="CC9" s="215">
        <v>0</v>
      </c>
      <c r="CD9" s="215">
        <v>0</v>
      </c>
      <c r="CE9" s="215">
        <v>0</v>
      </c>
      <c r="CF9" s="215">
        <v>0</v>
      </c>
      <c r="CG9" s="215">
        <v>0</v>
      </c>
      <c r="CH9" s="215">
        <v>0</v>
      </c>
      <c r="CI9" s="215">
        <v>0</v>
      </c>
      <c r="CJ9" s="215">
        <v>0</v>
      </c>
      <c r="CK9" s="215">
        <v>0</v>
      </c>
      <c r="CL9" s="215">
        <v>0</v>
      </c>
      <c r="CM9" s="215">
        <v>0</v>
      </c>
      <c r="CN9" s="215">
        <v>0</v>
      </c>
      <c r="CO9" s="215">
        <v>0</v>
      </c>
      <c r="CP9" s="215">
        <v>0</v>
      </c>
      <c r="CQ9" s="215">
        <v>0</v>
      </c>
      <c r="CR9" s="215">
        <v>0</v>
      </c>
      <c r="CS9" s="215">
        <v>0</v>
      </c>
      <c r="CT9" s="215">
        <v>0</v>
      </c>
      <c r="CU9" s="215">
        <v>0</v>
      </c>
      <c r="CV9" s="215">
        <v>0</v>
      </c>
      <c r="CW9" s="215">
        <v>0</v>
      </c>
    </row>
    <row r="10" spans="1:101" s="14" customFormat="1" ht="12.75" hidden="1" customHeight="1" x14ac:dyDescent="0.2">
      <c r="A10" s="203"/>
      <c r="B10" s="198"/>
      <c r="C10" s="199" t="s">
        <v>18</v>
      </c>
      <c r="D10" s="215">
        <v>0</v>
      </c>
      <c r="E10" s="201">
        <v>1986.45</v>
      </c>
      <c r="F10" s="202">
        <v>1447.9</v>
      </c>
      <c r="G10" s="202">
        <f>E10-F10</f>
        <v>538.54999999999995</v>
      </c>
      <c r="H10" s="258"/>
      <c r="I10" s="258"/>
      <c r="K10" s="167">
        <v>0</v>
      </c>
      <c r="L10" s="167">
        <v>0</v>
      </c>
      <c r="M10" s="167">
        <v>0</v>
      </c>
      <c r="N10" s="167">
        <v>0</v>
      </c>
      <c r="O10" s="167">
        <v>0</v>
      </c>
      <c r="P10" s="167">
        <v>0</v>
      </c>
      <c r="Q10" s="167">
        <v>0</v>
      </c>
      <c r="R10" s="167">
        <v>0</v>
      </c>
      <c r="S10" s="167">
        <v>0</v>
      </c>
      <c r="T10" s="167">
        <v>0</v>
      </c>
      <c r="U10" s="167">
        <v>0</v>
      </c>
      <c r="V10" s="167">
        <v>0</v>
      </c>
      <c r="W10" s="167">
        <v>0</v>
      </c>
      <c r="X10" s="167">
        <v>0</v>
      </c>
      <c r="Y10" s="167">
        <v>0</v>
      </c>
      <c r="Z10" s="167">
        <v>0</v>
      </c>
      <c r="AA10" s="167">
        <v>0</v>
      </c>
      <c r="AB10" s="167">
        <v>0</v>
      </c>
      <c r="AC10" s="167">
        <v>0</v>
      </c>
      <c r="AD10" s="167">
        <v>0</v>
      </c>
      <c r="AE10" s="167">
        <v>0</v>
      </c>
      <c r="AF10" s="167">
        <v>0</v>
      </c>
      <c r="AG10" s="167">
        <v>0</v>
      </c>
      <c r="AH10" s="167">
        <v>0</v>
      </c>
      <c r="AI10" s="215">
        <v>0</v>
      </c>
      <c r="AJ10" s="215">
        <v>0</v>
      </c>
      <c r="AK10" s="215">
        <v>0</v>
      </c>
      <c r="AL10" s="215">
        <v>0</v>
      </c>
      <c r="AM10" s="215">
        <v>0</v>
      </c>
      <c r="AN10" s="215">
        <v>0</v>
      </c>
      <c r="AO10" s="215">
        <v>0</v>
      </c>
      <c r="AP10" s="215">
        <v>0</v>
      </c>
      <c r="AQ10" s="215">
        <v>0</v>
      </c>
      <c r="AR10" s="215">
        <v>0</v>
      </c>
      <c r="AS10" s="215">
        <v>0</v>
      </c>
      <c r="AT10" s="215">
        <v>0</v>
      </c>
      <c r="AU10" s="215">
        <v>0</v>
      </c>
      <c r="AV10" s="215">
        <v>0</v>
      </c>
      <c r="AW10" s="215">
        <v>0</v>
      </c>
      <c r="AX10" s="215">
        <v>0</v>
      </c>
      <c r="AY10" s="215">
        <v>0</v>
      </c>
      <c r="AZ10" s="215">
        <v>0</v>
      </c>
      <c r="BA10" s="215">
        <v>0</v>
      </c>
      <c r="BB10" s="215">
        <v>0</v>
      </c>
      <c r="BC10" s="215">
        <v>0</v>
      </c>
      <c r="BD10" s="215">
        <v>0</v>
      </c>
      <c r="BE10" s="215">
        <v>0</v>
      </c>
      <c r="BF10" s="215">
        <v>0</v>
      </c>
      <c r="BG10" s="215">
        <v>0</v>
      </c>
      <c r="BH10" s="215">
        <v>0</v>
      </c>
      <c r="BI10" s="215">
        <v>0</v>
      </c>
      <c r="BJ10" s="215">
        <v>0</v>
      </c>
      <c r="BK10" s="215">
        <v>0</v>
      </c>
      <c r="BL10" s="215">
        <v>0</v>
      </c>
      <c r="BM10" s="215">
        <v>0</v>
      </c>
      <c r="BN10" s="215">
        <v>0</v>
      </c>
      <c r="BO10" s="215">
        <v>0</v>
      </c>
      <c r="BP10" s="215">
        <v>0</v>
      </c>
      <c r="BQ10" s="215">
        <v>0</v>
      </c>
      <c r="BR10" s="215">
        <v>0</v>
      </c>
      <c r="BS10" s="215">
        <v>0</v>
      </c>
      <c r="BT10" s="215">
        <v>0</v>
      </c>
      <c r="BU10" s="306">
        <v>0</v>
      </c>
      <c r="BV10" s="215">
        <v>0</v>
      </c>
      <c r="BW10" s="215">
        <v>0</v>
      </c>
      <c r="BX10" s="215">
        <v>0</v>
      </c>
      <c r="BY10" s="215">
        <v>0</v>
      </c>
      <c r="BZ10" s="215">
        <v>0</v>
      </c>
      <c r="CA10" s="215">
        <v>0</v>
      </c>
      <c r="CB10" s="215">
        <v>0</v>
      </c>
      <c r="CC10" s="215">
        <v>0</v>
      </c>
      <c r="CD10" s="215">
        <v>0</v>
      </c>
      <c r="CE10" s="215">
        <v>0</v>
      </c>
      <c r="CF10" s="215">
        <v>0</v>
      </c>
      <c r="CG10" s="215">
        <v>0</v>
      </c>
      <c r="CH10" s="215">
        <v>0</v>
      </c>
      <c r="CI10" s="215">
        <v>0</v>
      </c>
      <c r="CJ10" s="215">
        <v>0</v>
      </c>
      <c r="CK10" s="215">
        <v>0</v>
      </c>
      <c r="CL10" s="215">
        <v>0</v>
      </c>
      <c r="CM10" s="215">
        <v>0</v>
      </c>
      <c r="CN10" s="215">
        <v>0</v>
      </c>
      <c r="CO10" s="215">
        <v>0</v>
      </c>
      <c r="CP10" s="215">
        <v>0</v>
      </c>
      <c r="CQ10" s="215">
        <v>0</v>
      </c>
      <c r="CR10" s="215">
        <v>0</v>
      </c>
      <c r="CS10" s="215">
        <v>0</v>
      </c>
      <c r="CT10" s="215">
        <v>0</v>
      </c>
      <c r="CU10" s="215">
        <v>0</v>
      </c>
      <c r="CV10" s="215">
        <v>0</v>
      </c>
      <c r="CW10" s="215">
        <v>0</v>
      </c>
    </row>
    <row r="11" spans="1:101" s="14" customFormat="1" ht="12.75" hidden="1" customHeight="1" x14ac:dyDescent="0.2">
      <c r="A11" s="203"/>
      <c r="B11" s="198"/>
      <c r="C11" s="199" t="s">
        <v>19</v>
      </c>
      <c r="D11" s="215">
        <v>0</v>
      </c>
      <c r="E11" s="201">
        <v>1787.79</v>
      </c>
      <c r="F11" s="202">
        <v>1309.3900000000001</v>
      </c>
      <c r="G11" s="202">
        <f>E11-F11</f>
        <v>478.39999999999986</v>
      </c>
      <c r="H11" s="258"/>
      <c r="I11" s="258"/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0</v>
      </c>
      <c r="R11" s="167">
        <v>0</v>
      </c>
      <c r="S11" s="167">
        <v>0</v>
      </c>
      <c r="T11" s="167">
        <v>0</v>
      </c>
      <c r="U11" s="167">
        <v>0</v>
      </c>
      <c r="V11" s="167">
        <v>0</v>
      </c>
      <c r="W11" s="167">
        <v>0</v>
      </c>
      <c r="X11" s="167">
        <v>0</v>
      </c>
      <c r="Y11" s="167">
        <v>0</v>
      </c>
      <c r="Z11" s="167">
        <v>0</v>
      </c>
      <c r="AA11" s="167">
        <v>0</v>
      </c>
      <c r="AB11" s="167">
        <v>0</v>
      </c>
      <c r="AC11" s="167">
        <v>0</v>
      </c>
      <c r="AD11" s="167">
        <v>0</v>
      </c>
      <c r="AE11" s="167">
        <v>0</v>
      </c>
      <c r="AF11" s="167">
        <v>0</v>
      </c>
      <c r="AG11" s="167">
        <v>0</v>
      </c>
      <c r="AH11" s="167">
        <v>0</v>
      </c>
      <c r="AI11" s="215">
        <v>0</v>
      </c>
      <c r="AJ11" s="215">
        <v>0</v>
      </c>
      <c r="AK11" s="215">
        <v>0</v>
      </c>
      <c r="AL11" s="215">
        <v>0</v>
      </c>
      <c r="AM11" s="215">
        <v>0</v>
      </c>
      <c r="AN11" s="215">
        <v>0</v>
      </c>
      <c r="AO11" s="215">
        <v>0</v>
      </c>
      <c r="AP11" s="215">
        <v>0</v>
      </c>
      <c r="AQ11" s="215">
        <v>0</v>
      </c>
      <c r="AR11" s="215">
        <v>0</v>
      </c>
      <c r="AS11" s="215">
        <v>0</v>
      </c>
      <c r="AT11" s="215">
        <v>0</v>
      </c>
      <c r="AU11" s="215">
        <v>0</v>
      </c>
      <c r="AV11" s="215">
        <v>0</v>
      </c>
      <c r="AW11" s="215">
        <v>0</v>
      </c>
      <c r="AX11" s="215">
        <v>0</v>
      </c>
      <c r="AY11" s="215">
        <v>0</v>
      </c>
      <c r="AZ11" s="215">
        <v>0</v>
      </c>
      <c r="BA11" s="215">
        <v>0</v>
      </c>
      <c r="BB11" s="215">
        <v>0</v>
      </c>
      <c r="BC11" s="215">
        <v>0</v>
      </c>
      <c r="BD11" s="215">
        <v>0</v>
      </c>
      <c r="BE11" s="215">
        <v>0</v>
      </c>
      <c r="BF11" s="215">
        <v>0</v>
      </c>
      <c r="BG11" s="215">
        <v>0</v>
      </c>
      <c r="BH11" s="215">
        <v>0</v>
      </c>
      <c r="BI11" s="215">
        <v>0</v>
      </c>
      <c r="BJ11" s="215">
        <v>0</v>
      </c>
      <c r="BK11" s="215">
        <v>0</v>
      </c>
      <c r="BL11" s="215">
        <v>0</v>
      </c>
      <c r="BM11" s="215">
        <v>0</v>
      </c>
      <c r="BN11" s="215">
        <v>0</v>
      </c>
      <c r="BO11" s="215">
        <v>0</v>
      </c>
      <c r="BP11" s="215">
        <v>0</v>
      </c>
      <c r="BQ11" s="215">
        <v>0</v>
      </c>
      <c r="BR11" s="215">
        <v>0</v>
      </c>
      <c r="BS11" s="215">
        <v>0</v>
      </c>
      <c r="BT11" s="215">
        <v>0</v>
      </c>
      <c r="BU11" s="306">
        <v>0</v>
      </c>
      <c r="BV11" s="215">
        <v>0</v>
      </c>
      <c r="BW11" s="215">
        <v>0</v>
      </c>
      <c r="BX11" s="215">
        <v>0</v>
      </c>
      <c r="BY11" s="215">
        <v>0</v>
      </c>
      <c r="BZ11" s="215">
        <v>0</v>
      </c>
      <c r="CA11" s="215">
        <v>0</v>
      </c>
      <c r="CB11" s="215">
        <v>0</v>
      </c>
      <c r="CC11" s="215">
        <v>0</v>
      </c>
      <c r="CD11" s="215">
        <v>0</v>
      </c>
      <c r="CE11" s="215">
        <v>0</v>
      </c>
      <c r="CF11" s="215">
        <v>0</v>
      </c>
      <c r="CG11" s="215">
        <v>0</v>
      </c>
      <c r="CH11" s="215">
        <v>0</v>
      </c>
      <c r="CI11" s="215">
        <v>0</v>
      </c>
      <c r="CJ11" s="215">
        <v>0</v>
      </c>
      <c r="CK11" s="215">
        <v>0</v>
      </c>
      <c r="CL11" s="215">
        <v>0</v>
      </c>
      <c r="CM11" s="215">
        <v>0</v>
      </c>
      <c r="CN11" s="215">
        <v>0</v>
      </c>
      <c r="CO11" s="215">
        <v>0</v>
      </c>
      <c r="CP11" s="215">
        <v>0</v>
      </c>
      <c r="CQ11" s="215">
        <v>0</v>
      </c>
      <c r="CR11" s="215">
        <v>0</v>
      </c>
      <c r="CS11" s="215">
        <v>0</v>
      </c>
      <c r="CT11" s="215">
        <v>0</v>
      </c>
      <c r="CU11" s="215">
        <v>0</v>
      </c>
      <c r="CV11" s="215">
        <v>0</v>
      </c>
      <c r="CW11" s="215">
        <v>0</v>
      </c>
    </row>
    <row r="12" spans="1:101" s="14" customFormat="1" ht="12.75" hidden="1" customHeight="1" x14ac:dyDescent="0.2">
      <c r="A12" s="203"/>
      <c r="B12" s="198"/>
      <c r="C12" s="199" t="s">
        <v>12</v>
      </c>
      <c r="D12" s="216">
        <v>0</v>
      </c>
      <c r="E12" s="205">
        <v>2979.61</v>
      </c>
      <c r="F12" s="206">
        <v>2125.0300000000002</v>
      </c>
      <c r="G12" s="206">
        <f>E12-F12</f>
        <v>854.57999999999993</v>
      </c>
      <c r="H12" s="259"/>
      <c r="I12" s="259"/>
      <c r="K12" s="168">
        <v>0</v>
      </c>
      <c r="L12" s="168">
        <v>0</v>
      </c>
      <c r="M12" s="168">
        <v>0</v>
      </c>
      <c r="N12" s="168">
        <v>0</v>
      </c>
      <c r="O12" s="168">
        <v>0</v>
      </c>
      <c r="P12" s="168">
        <v>0</v>
      </c>
      <c r="Q12" s="168">
        <v>0</v>
      </c>
      <c r="R12" s="168">
        <v>0</v>
      </c>
      <c r="S12" s="168">
        <v>1</v>
      </c>
      <c r="T12" s="168">
        <v>1</v>
      </c>
      <c r="U12" s="168">
        <v>1</v>
      </c>
      <c r="V12" s="168">
        <v>1</v>
      </c>
      <c r="W12" s="168">
        <v>0</v>
      </c>
      <c r="X12" s="168">
        <v>0</v>
      </c>
      <c r="Y12" s="168">
        <v>0</v>
      </c>
      <c r="Z12" s="168">
        <v>0</v>
      </c>
      <c r="AA12" s="168">
        <v>0</v>
      </c>
      <c r="AB12" s="168">
        <v>0</v>
      </c>
      <c r="AC12" s="168">
        <v>0</v>
      </c>
      <c r="AD12" s="168">
        <v>0</v>
      </c>
      <c r="AE12" s="168">
        <v>0</v>
      </c>
      <c r="AF12" s="168">
        <v>0</v>
      </c>
      <c r="AG12" s="168">
        <v>0</v>
      </c>
      <c r="AH12" s="168">
        <v>0</v>
      </c>
      <c r="AI12" s="216">
        <v>0</v>
      </c>
      <c r="AJ12" s="216">
        <v>0</v>
      </c>
      <c r="AK12" s="216">
        <v>0</v>
      </c>
      <c r="AL12" s="216">
        <v>0</v>
      </c>
      <c r="AM12" s="216">
        <v>0</v>
      </c>
      <c r="AN12" s="216">
        <v>0</v>
      </c>
      <c r="AO12" s="216">
        <v>0</v>
      </c>
      <c r="AP12" s="216">
        <v>0</v>
      </c>
      <c r="AQ12" s="216">
        <v>0</v>
      </c>
      <c r="AR12" s="216">
        <v>0</v>
      </c>
      <c r="AS12" s="216">
        <v>0</v>
      </c>
      <c r="AT12" s="216">
        <v>0</v>
      </c>
      <c r="AU12" s="216">
        <v>0</v>
      </c>
      <c r="AV12" s="216">
        <v>0</v>
      </c>
      <c r="AW12" s="216">
        <v>0</v>
      </c>
      <c r="AX12" s="216">
        <v>0</v>
      </c>
      <c r="AY12" s="216">
        <v>0</v>
      </c>
      <c r="AZ12" s="216">
        <v>0</v>
      </c>
      <c r="BA12" s="216">
        <v>0</v>
      </c>
      <c r="BB12" s="216">
        <v>0</v>
      </c>
      <c r="BC12" s="216">
        <v>0</v>
      </c>
      <c r="BD12" s="216">
        <v>0</v>
      </c>
      <c r="BE12" s="216">
        <v>0</v>
      </c>
      <c r="BF12" s="216">
        <v>0</v>
      </c>
      <c r="BG12" s="216">
        <v>0</v>
      </c>
      <c r="BH12" s="216">
        <v>0</v>
      </c>
      <c r="BI12" s="216">
        <v>0</v>
      </c>
      <c r="BJ12" s="216">
        <v>0</v>
      </c>
      <c r="BK12" s="216">
        <v>0</v>
      </c>
      <c r="BL12" s="216">
        <v>0</v>
      </c>
      <c r="BM12" s="216">
        <v>0</v>
      </c>
      <c r="BN12" s="216">
        <v>0</v>
      </c>
      <c r="BO12" s="216">
        <v>0</v>
      </c>
      <c r="BP12" s="216">
        <v>0</v>
      </c>
      <c r="BQ12" s="216">
        <v>0</v>
      </c>
      <c r="BR12" s="216">
        <v>0</v>
      </c>
      <c r="BS12" s="216">
        <v>0</v>
      </c>
      <c r="BT12" s="216">
        <v>0</v>
      </c>
      <c r="BU12" s="307">
        <v>0</v>
      </c>
      <c r="BV12" s="216">
        <v>0</v>
      </c>
      <c r="BW12" s="216">
        <v>0</v>
      </c>
      <c r="BX12" s="216">
        <v>0</v>
      </c>
      <c r="BY12" s="216">
        <v>0</v>
      </c>
      <c r="BZ12" s="216">
        <v>0</v>
      </c>
      <c r="CA12" s="216">
        <v>0</v>
      </c>
      <c r="CB12" s="216">
        <v>0</v>
      </c>
      <c r="CC12" s="216">
        <v>0</v>
      </c>
      <c r="CD12" s="216">
        <v>0</v>
      </c>
      <c r="CE12" s="216">
        <v>0</v>
      </c>
      <c r="CF12" s="216">
        <v>0</v>
      </c>
      <c r="CG12" s="216">
        <v>0</v>
      </c>
      <c r="CH12" s="216">
        <v>0</v>
      </c>
      <c r="CI12" s="216">
        <v>0</v>
      </c>
      <c r="CJ12" s="216">
        <v>0</v>
      </c>
      <c r="CK12" s="216">
        <v>0</v>
      </c>
      <c r="CL12" s="216">
        <v>0</v>
      </c>
      <c r="CM12" s="216">
        <v>0</v>
      </c>
      <c r="CN12" s="216">
        <v>0</v>
      </c>
      <c r="CO12" s="216">
        <v>0</v>
      </c>
      <c r="CP12" s="216">
        <v>0</v>
      </c>
      <c r="CQ12" s="216">
        <v>0</v>
      </c>
      <c r="CR12" s="216">
        <v>0</v>
      </c>
      <c r="CS12" s="216">
        <v>0</v>
      </c>
      <c r="CT12" s="216">
        <v>0</v>
      </c>
      <c r="CU12" s="216">
        <v>0</v>
      </c>
      <c r="CV12" s="216">
        <v>0</v>
      </c>
      <c r="CW12" s="216">
        <v>0</v>
      </c>
    </row>
    <row r="13" spans="1:101" s="14" customFormat="1" ht="12.75" hidden="1" customHeight="1" x14ac:dyDescent="0.25">
      <c r="A13" s="207"/>
      <c r="B13" s="198"/>
      <c r="C13" s="208" t="s">
        <v>7</v>
      </c>
      <c r="D13" s="209">
        <f>SUM(D9:D12)</f>
        <v>0</v>
      </c>
      <c r="E13" s="210">
        <f>SUMPRODUCT(E9:E12,$D9:$D12)</f>
        <v>0</v>
      </c>
      <c r="F13" s="210">
        <f>SUMPRODUCT(F9:F12,$D9:$D12)</f>
        <v>0</v>
      </c>
      <c r="G13" s="210">
        <f>SUMPRODUCT(G9:G12,$D9:$D12)</f>
        <v>0</v>
      </c>
      <c r="H13" s="260"/>
      <c r="I13" s="260"/>
      <c r="K13" s="67">
        <f t="shared" ref="K13:P13" si="14">SUM(K9:K12)</f>
        <v>0</v>
      </c>
      <c r="L13" s="67">
        <f t="shared" si="14"/>
        <v>0</v>
      </c>
      <c r="M13" s="67">
        <f t="shared" si="14"/>
        <v>0</v>
      </c>
      <c r="N13" s="67">
        <f t="shared" si="14"/>
        <v>0</v>
      </c>
      <c r="O13" s="67">
        <f t="shared" si="14"/>
        <v>0</v>
      </c>
      <c r="P13" s="67">
        <f t="shared" si="14"/>
        <v>0</v>
      </c>
      <c r="Q13" s="67">
        <f t="shared" ref="Q13:V13" si="15">SUM(Q9:Q12)</f>
        <v>0</v>
      </c>
      <c r="R13" s="67">
        <f t="shared" si="15"/>
        <v>0</v>
      </c>
      <c r="S13" s="67">
        <f t="shared" si="15"/>
        <v>1</v>
      </c>
      <c r="T13" s="67">
        <f t="shared" si="15"/>
        <v>1</v>
      </c>
      <c r="U13" s="67">
        <f t="shared" si="15"/>
        <v>1</v>
      </c>
      <c r="V13" s="67">
        <f t="shared" si="15"/>
        <v>1</v>
      </c>
      <c r="W13" s="67">
        <f t="shared" ref="W13:AB13" si="16">SUM(W9:W12)</f>
        <v>0</v>
      </c>
      <c r="X13" s="67">
        <f t="shared" si="16"/>
        <v>0</v>
      </c>
      <c r="Y13" s="67">
        <f t="shared" si="16"/>
        <v>0</v>
      </c>
      <c r="Z13" s="67">
        <f t="shared" si="16"/>
        <v>0</v>
      </c>
      <c r="AA13" s="67">
        <f t="shared" si="16"/>
        <v>0</v>
      </c>
      <c r="AB13" s="67">
        <f t="shared" si="16"/>
        <v>0</v>
      </c>
      <c r="AC13" s="67">
        <f t="shared" ref="AC13:AH13" si="17">SUM(AC9:AC12)</f>
        <v>0</v>
      </c>
      <c r="AD13" s="67">
        <f t="shared" si="17"/>
        <v>0</v>
      </c>
      <c r="AE13" s="67">
        <f t="shared" si="17"/>
        <v>0</v>
      </c>
      <c r="AF13" s="67">
        <f t="shared" si="17"/>
        <v>0</v>
      </c>
      <c r="AG13" s="67">
        <f t="shared" si="17"/>
        <v>0</v>
      </c>
      <c r="AH13" s="67">
        <f t="shared" si="17"/>
        <v>0</v>
      </c>
      <c r="AI13" s="209">
        <f t="shared" ref="AI13:AN13" si="18">SUM(AI9:AI12)</f>
        <v>0</v>
      </c>
      <c r="AJ13" s="209">
        <f t="shared" si="18"/>
        <v>0</v>
      </c>
      <c r="AK13" s="209">
        <f t="shared" si="18"/>
        <v>0</v>
      </c>
      <c r="AL13" s="209">
        <f t="shared" si="18"/>
        <v>0</v>
      </c>
      <c r="AM13" s="209">
        <f t="shared" si="18"/>
        <v>0</v>
      </c>
      <c r="AN13" s="209">
        <f t="shared" si="18"/>
        <v>0</v>
      </c>
      <c r="AO13" s="209">
        <f t="shared" ref="AO13:AT13" si="19">SUM(AO9:AO12)</f>
        <v>0</v>
      </c>
      <c r="AP13" s="209">
        <f t="shared" si="19"/>
        <v>0</v>
      </c>
      <c r="AQ13" s="209">
        <f t="shared" si="19"/>
        <v>0</v>
      </c>
      <c r="AR13" s="209">
        <f t="shared" si="19"/>
        <v>0</v>
      </c>
      <c r="AS13" s="209">
        <f t="shared" si="19"/>
        <v>0</v>
      </c>
      <c r="AT13" s="209">
        <f t="shared" si="19"/>
        <v>0</v>
      </c>
      <c r="AU13" s="209">
        <f t="shared" ref="AU13:AZ13" si="20">SUM(AU9:AU12)</f>
        <v>0</v>
      </c>
      <c r="AV13" s="209">
        <f t="shared" si="20"/>
        <v>0</v>
      </c>
      <c r="AW13" s="209">
        <f t="shared" si="20"/>
        <v>0</v>
      </c>
      <c r="AX13" s="209">
        <f t="shared" si="20"/>
        <v>0</v>
      </c>
      <c r="AY13" s="209">
        <f t="shared" si="20"/>
        <v>0</v>
      </c>
      <c r="AZ13" s="209">
        <f t="shared" si="20"/>
        <v>0</v>
      </c>
      <c r="BA13" s="209">
        <f t="shared" ref="BA13:BF13" si="21">SUM(BA9:BA12)</f>
        <v>0</v>
      </c>
      <c r="BB13" s="209">
        <f t="shared" si="21"/>
        <v>0</v>
      </c>
      <c r="BC13" s="209">
        <f t="shared" si="21"/>
        <v>0</v>
      </c>
      <c r="BD13" s="209">
        <f t="shared" si="21"/>
        <v>0</v>
      </c>
      <c r="BE13" s="209">
        <f t="shared" si="21"/>
        <v>0</v>
      </c>
      <c r="BF13" s="209">
        <f t="shared" si="21"/>
        <v>0</v>
      </c>
      <c r="BG13" s="209">
        <f t="shared" ref="BG13:BL13" si="22">SUM(BG9:BG12)</f>
        <v>0</v>
      </c>
      <c r="BH13" s="209">
        <f t="shared" si="22"/>
        <v>0</v>
      </c>
      <c r="BI13" s="209">
        <f t="shared" si="22"/>
        <v>0</v>
      </c>
      <c r="BJ13" s="209">
        <f t="shared" si="22"/>
        <v>0</v>
      </c>
      <c r="BK13" s="209">
        <f t="shared" si="22"/>
        <v>0</v>
      </c>
      <c r="BL13" s="209">
        <f t="shared" si="22"/>
        <v>0</v>
      </c>
      <c r="BM13" s="209">
        <f t="shared" ref="BM13:BR13" si="23">SUM(BM9:BM12)</f>
        <v>0</v>
      </c>
      <c r="BN13" s="209">
        <f t="shared" si="23"/>
        <v>0</v>
      </c>
      <c r="BO13" s="209">
        <f t="shared" si="23"/>
        <v>0</v>
      </c>
      <c r="BP13" s="209">
        <f t="shared" si="23"/>
        <v>0</v>
      </c>
      <c r="BQ13" s="209">
        <f t="shared" si="23"/>
        <v>0</v>
      </c>
      <c r="BR13" s="209">
        <f t="shared" si="23"/>
        <v>0</v>
      </c>
      <c r="BS13" s="209">
        <f t="shared" ref="BS13:BX13" si="24">SUM(BS9:BS12)</f>
        <v>0</v>
      </c>
      <c r="BT13" s="209">
        <f t="shared" si="24"/>
        <v>0</v>
      </c>
      <c r="BU13" s="209">
        <f t="shared" si="24"/>
        <v>0</v>
      </c>
      <c r="BV13" s="209">
        <f t="shared" si="24"/>
        <v>0</v>
      </c>
      <c r="BW13" s="209">
        <f t="shared" si="24"/>
        <v>0</v>
      </c>
      <c r="BX13" s="209">
        <f t="shared" si="24"/>
        <v>0</v>
      </c>
      <c r="BY13" s="209">
        <f t="shared" ref="BY13:CD13" si="25">SUM(BY9:BY12)</f>
        <v>0</v>
      </c>
      <c r="BZ13" s="209">
        <f t="shared" si="25"/>
        <v>0</v>
      </c>
      <c r="CA13" s="209">
        <f t="shared" si="25"/>
        <v>0</v>
      </c>
      <c r="CB13" s="209">
        <f t="shared" si="25"/>
        <v>0</v>
      </c>
      <c r="CC13" s="209">
        <f t="shared" si="25"/>
        <v>0</v>
      </c>
      <c r="CD13" s="209">
        <f t="shared" si="25"/>
        <v>0</v>
      </c>
      <c r="CE13" s="209">
        <f t="shared" ref="CE13:CJ13" si="26">SUM(CE9:CE12)</f>
        <v>0</v>
      </c>
      <c r="CF13" s="209">
        <f t="shared" si="26"/>
        <v>0</v>
      </c>
      <c r="CG13" s="209">
        <f t="shared" si="26"/>
        <v>0</v>
      </c>
      <c r="CH13" s="209">
        <f t="shared" si="26"/>
        <v>0</v>
      </c>
      <c r="CI13" s="209">
        <f t="shared" si="26"/>
        <v>0</v>
      </c>
      <c r="CJ13" s="209">
        <f t="shared" si="26"/>
        <v>0</v>
      </c>
      <c r="CK13" s="209">
        <f t="shared" ref="CK13:CP13" si="27">SUM(CK9:CK12)</f>
        <v>0</v>
      </c>
      <c r="CL13" s="209">
        <f t="shared" si="27"/>
        <v>0</v>
      </c>
      <c r="CM13" s="209">
        <f t="shared" si="27"/>
        <v>0</v>
      </c>
      <c r="CN13" s="209">
        <f t="shared" si="27"/>
        <v>0</v>
      </c>
      <c r="CO13" s="209">
        <f t="shared" si="27"/>
        <v>0</v>
      </c>
      <c r="CP13" s="209">
        <f t="shared" si="27"/>
        <v>0</v>
      </c>
      <c r="CQ13" s="209">
        <f>SUM(CQ9:CQ12)</f>
        <v>0</v>
      </c>
      <c r="CR13" s="209">
        <v>0</v>
      </c>
      <c r="CS13" s="209">
        <f>SUM(CS9:CS12)</f>
        <v>0</v>
      </c>
      <c r="CT13" s="209">
        <f>SUM(CT9:CT12)</f>
        <v>0</v>
      </c>
      <c r="CU13" s="209">
        <f>SUM(CU9:CU12)</f>
        <v>0</v>
      </c>
      <c r="CV13" s="209">
        <f>SUM(CV9:CV12)</f>
        <v>0</v>
      </c>
      <c r="CW13" s="209">
        <f>SUM(CW9:CW12)</f>
        <v>0</v>
      </c>
    </row>
    <row r="14" spans="1:101" s="14" customFormat="1" ht="13.15" hidden="1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">
      <c r="A15" s="64" t="s">
        <v>22</v>
      </c>
      <c r="B15" s="65" t="str">
        <f>B3</f>
        <v>1/1/25 - 12/31/25</v>
      </c>
      <c r="C15" s="66" t="s">
        <v>11</v>
      </c>
      <c r="D15" s="295">
        <v>1</v>
      </c>
      <c r="E15" s="152">
        <v>518.77</v>
      </c>
      <c r="F15" s="152">
        <f>+E15-G15</f>
        <v>426.38</v>
      </c>
      <c r="G15" s="152">
        <v>92.39</v>
      </c>
      <c r="H15" s="27" t="str">
        <f>+"Total:"&amp;TEXT(E15/I15-1,"0.00%")&amp;"/ EE:"&amp;TEXT(G15/J15-1,"0.00%")</f>
        <v>Total:18.99%/ EE:0.00%</v>
      </c>
      <c r="I15" s="27">
        <f>+'[2]Saint Mary''s Reno'!E15</f>
        <v>435.99</v>
      </c>
      <c r="J15" s="287">
        <f>+'[2]Saint Mary''s Reno'!G15</f>
        <v>92.39</v>
      </c>
      <c r="K15" s="167">
        <v>4</v>
      </c>
      <c r="L15" s="167">
        <v>4</v>
      </c>
      <c r="M15" s="167">
        <v>4</v>
      </c>
      <c r="N15" s="167">
        <v>4</v>
      </c>
      <c r="O15" s="167">
        <v>4</v>
      </c>
      <c r="P15" s="167">
        <v>3</v>
      </c>
      <c r="Q15" s="167">
        <v>3</v>
      </c>
      <c r="R15" s="167">
        <v>1</v>
      </c>
      <c r="S15" s="167">
        <v>1</v>
      </c>
      <c r="T15" s="167">
        <v>1</v>
      </c>
      <c r="U15" s="167">
        <v>1</v>
      </c>
      <c r="V15" s="167">
        <v>1</v>
      </c>
      <c r="W15" s="167">
        <v>1</v>
      </c>
      <c r="X15" s="167">
        <v>1</v>
      </c>
      <c r="Y15" s="167">
        <v>1</v>
      </c>
      <c r="Z15" s="167">
        <v>1</v>
      </c>
      <c r="AA15" s="167">
        <v>1</v>
      </c>
      <c r="AB15" s="167">
        <v>1</v>
      </c>
      <c r="AC15" s="167">
        <v>1</v>
      </c>
      <c r="AD15" s="167">
        <v>1</v>
      </c>
      <c r="AE15" s="167">
        <v>1</v>
      </c>
      <c r="AF15" s="167">
        <v>1</v>
      </c>
      <c r="AG15" s="167">
        <v>1</v>
      </c>
      <c r="AH15" s="167">
        <v>1</v>
      </c>
      <c r="AI15" s="167">
        <v>1</v>
      </c>
      <c r="AJ15" s="167">
        <v>1</v>
      </c>
      <c r="AK15" s="167">
        <v>1</v>
      </c>
      <c r="AL15" s="167">
        <v>1</v>
      </c>
      <c r="AM15" s="167">
        <v>1</v>
      </c>
      <c r="AN15" s="167">
        <v>1</v>
      </c>
      <c r="AO15" s="167">
        <v>1</v>
      </c>
      <c r="AP15" s="167">
        <v>1</v>
      </c>
      <c r="AQ15" s="167">
        <v>1</v>
      </c>
      <c r="AR15" s="167">
        <v>1</v>
      </c>
      <c r="AS15" s="167">
        <v>1</v>
      </c>
      <c r="AT15" s="242">
        <v>2</v>
      </c>
      <c r="AU15" s="242">
        <v>1</v>
      </c>
      <c r="AV15" s="242">
        <v>1</v>
      </c>
      <c r="AW15" s="242">
        <v>1</v>
      </c>
      <c r="AX15" s="242">
        <v>1</v>
      </c>
      <c r="AY15" s="242">
        <v>1</v>
      </c>
      <c r="AZ15" s="242">
        <v>1</v>
      </c>
      <c r="BA15" s="242">
        <v>1</v>
      </c>
      <c r="BB15" s="242">
        <v>1</v>
      </c>
      <c r="BC15" s="242">
        <v>1</v>
      </c>
      <c r="BD15" s="242">
        <v>1</v>
      </c>
      <c r="BE15" s="242">
        <v>1</v>
      </c>
      <c r="BF15" s="242">
        <v>1</v>
      </c>
      <c r="BG15" s="242">
        <v>1</v>
      </c>
      <c r="BH15" s="295">
        <v>1</v>
      </c>
      <c r="BI15" s="295">
        <v>1</v>
      </c>
      <c r="BJ15" s="295">
        <v>1</v>
      </c>
      <c r="BK15" s="295">
        <v>1</v>
      </c>
      <c r="BL15" s="295">
        <v>1</v>
      </c>
      <c r="BM15" s="295">
        <v>1</v>
      </c>
      <c r="BN15" s="295">
        <v>1</v>
      </c>
      <c r="BO15" s="295">
        <v>1</v>
      </c>
      <c r="BP15" s="295">
        <v>1</v>
      </c>
      <c r="BQ15" s="295">
        <v>1</v>
      </c>
      <c r="BR15" s="295">
        <v>1</v>
      </c>
      <c r="BS15" s="295">
        <v>1</v>
      </c>
      <c r="BT15" s="295">
        <v>1</v>
      </c>
      <c r="BU15" s="242">
        <v>1</v>
      </c>
      <c r="BV15" s="295">
        <v>1</v>
      </c>
      <c r="BW15" s="295">
        <v>2</v>
      </c>
      <c r="BX15" s="295">
        <v>2</v>
      </c>
      <c r="BY15" s="295">
        <v>2</v>
      </c>
      <c r="BZ15" s="295">
        <v>2</v>
      </c>
      <c r="CA15" s="295">
        <v>2</v>
      </c>
      <c r="CB15" s="295">
        <v>2</v>
      </c>
      <c r="CC15" s="295">
        <v>2</v>
      </c>
      <c r="CD15" s="295">
        <v>3</v>
      </c>
      <c r="CE15" s="295">
        <v>3</v>
      </c>
      <c r="CF15" s="295">
        <v>3</v>
      </c>
      <c r="CG15" s="295">
        <v>4</v>
      </c>
      <c r="CH15" s="295">
        <v>3</v>
      </c>
      <c r="CI15" s="295">
        <v>2</v>
      </c>
      <c r="CJ15" s="295">
        <v>2</v>
      </c>
      <c r="CK15" s="295">
        <v>1</v>
      </c>
      <c r="CL15" s="295">
        <v>1</v>
      </c>
      <c r="CM15" s="295">
        <v>2</v>
      </c>
      <c r="CN15" s="295">
        <v>2</v>
      </c>
      <c r="CO15" s="295">
        <v>2</v>
      </c>
      <c r="CP15" s="295">
        <v>2</v>
      </c>
      <c r="CQ15" s="295">
        <v>2</v>
      </c>
      <c r="CR15" s="295">
        <v>2</v>
      </c>
      <c r="CS15" s="295">
        <v>2</v>
      </c>
      <c r="CT15" s="295">
        <v>2</v>
      </c>
      <c r="CU15" s="295">
        <v>2</v>
      </c>
      <c r="CV15" s="295">
        <v>2</v>
      </c>
      <c r="CW15" s="295">
        <v>1</v>
      </c>
    </row>
    <row r="16" spans="1:101" s="14" customFormat="1" ht="13.15" customHeight="1" x14ac:dyDescent="0.2">
      <c r="A16" s="22"/>
      <c r="B16" s="15"/>
      <c r="C16" s="66" t="s">
        <v>18</v>
      </c>
      <c r="D16" s="295">
        <v>0</v>
      </c>
      <c r="E16" s="152">
        <v>1037.57</v>
      </c>
      <c r="F16" s="152">
        <f>+E16-G16</f>
        <v>839.96999999999991</v>
      </c>
      <c r="G16" s="152">
        <v>197.6</v>
      </c>
      <c r="H16" s="27" t="str">
        <f>+"Total:"&amp;TEXT(E16/I16-1,"0.00%")&amp;"/ EE:"&amp;TEXT(G16/J16-1,"0.00%")</f>
        <v>Total:18.99%/ EE:0.00%</v>
      </c>
      <c r="I16" s="27">
        <f>+'[2]Saint Mary''s Reno'!E16</f>
        <v>872</v>
      </c>
      <c r="J16" s="287">
        <f>+'[2]Saint Mary''s Reno'!G16</f>
        <v>197.6</v>
      </c>
      <c r="K16" s="167">
        <v>0</v>
      </c>
      <c r="L16" s="167">
        <v>0</v>
      </c>
      <c r="M16" s="167">
        <v>0</v>
      </c>
      <c r="N16" s="167">
        <v>0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0</v>
      </c>
      <c r="W16" s="167">
        <v>0</v>
      </c>
      <c r="X16" s="167">
        <v>0</v>
      </c>
      <c r="Y16" s="167">
        <v>0</v>
      </c>
      <c r="Z16" s="167">
        <v>0</v>
      </c>
      <c r="AA16" s="167">
        <v>0</v>
      </c>
      <c r="AB16" s="167">
        <v>0</v>
      </c>
      <c r="AC16" s="167">
        <v>0</v>
      </c>
      <c r="AD16" s="167">
        <v>0</v>
      </c>
      <c r="AE16" s="167">
        <v>0</v>
      </c>
      <c r="AF16" s="167">
        <v>0</v>
      </c>
      <c r="AG16" s="167">
        <v>0</v>
      </c>
      <c r="AH16" s="167">
        <v>0</v>
      </c>
      <c r="AI16" s="167">
        <v>0</v>
      </c>
      <c r="AJ16" s="167">
        <v>0</v>
      </c>
      <c r="AK16" s="167">
        <v>0</v>
      </c>
      <c r="AL16" s="167">
        <v>0</v>
      </c>
      <c r="AM16" s="167">
        <v>0</v>
      </c>
      <c r="AN16" s="167">
        <v>0</v>
      </c>
      <c r="AO16" s="167">
        <v>0</v>
      </c>
      <c r="AP16" s="167">
        <v>0</v>
      </c>
      <c r="AQ16" s="167">
        <v>0</v>
      </c>
      <c r="AR16" s="167">
        <v>0</v>
      </c>
      <c r="AS16" s="167">
        <v>0</v>
      </c>
      <c r="AT16" s="242">
        <v>0</v>
      </c>
      <c r="AU16" s="242">
        <v>0</v>
      </c>
      <c r="AV16" s="242">
        <v>0</v>
      </c>
      <c r="AW16" s="242">
        <v>0</v>
      </c>
      <c r="AX16" s="242">
        <v>0</v>
      </c>
      <c r="AY16" s="242">
        <v>0</v>
      </c>
      <c r="AZ16" s="242">
        <v>0</v>
      </c>
      <c r="BA16" s="242">
        <v>0</v>
      </c>
      <c r="BB16" s="242">
        <v>0</v>
      </c>
      <c r="BC16" s="242">
        <v>0</v>
      </c>
      <c r="BD16" s="242">
        <v>0</v>
      </c>
      <c r="BE16" s="242">
        <v>0</v>
      </c>
      <c r="BF16" s="242">
        <v>0</v>
      </c>
      <c r="BG16" s="242">
        <v>0</v>
      </c>
      <c r="BH16" s="295">
        <v>0</v>
      </c>
      <c r="BI16" s="295">
        <v>0</v>
      </c>
      <c r="BJ16" s="295">
        <v>0</v>
      </c>
      <c r="BK16" s="295">
        <v>0</v>
      </c>
      <c r="BL16" s="295">
        <v>0</v>
      </c>
      <c r="BM16" s="295">
        <v>0</v>
      </c>
      <c r="BN16" s="295">
        <v>0</v>
      </c>
      <c r="BO16" s="295">
        <v>0</v>
      </c>
      <c r="BP16" s="295">
        <v>0</v>
      </c>
      <c r="BQ16" s="295">
        <v>0</v>
      </c>
      <c r="BR16" s="295">
        <v>0</v>
      </c>
      <c r="BS16" s="295">
        <v>0</v>
      </c>
      <c r="BT16" s="295">
        <v>0</v>
      </c>
      <c r="BU16" s="242">
        <v>0</v>
      </c>
      <c r="BV16" s="295">
        <v>0</v>
      </c>
      <c r="BW16" s="295">
        <v>0</v>
      </c>
      <c r="BX16" s="295">
        <v>0</v>
      </c>
      <c r="BY16" s="295">
        <v>0</v>
      </c>
      <c r="BZ16" s="295">
        <v>0</v>
      </c>
      <c r="CA16" s="295">
        <v>0</v>
      </c>
      <c r="CB16" s="295">
        <v>0</v>
      </c>
      <c r="CC16" s="295">
        <v>0</v>
      </c>
      <c r="CD16" s="295">
        <v>0</v>
      </c>
      <c r="CE16" s="295">
        <v>0</v>
      </c>
      <c r="CF16" s="295">
        <v>0</v>
      </c>
      <c r="CG16" s="295">
        <v>0</v>
      </c>
      <c r="CH16" s="295">
        <v>0</v>
      </c>
      <c r="CI16" s="295">
        <v>0</v>
      </c>
      <c r="CJ16" s="295">
        <v>0</v>
      </c>
      <c r="CK16" s="295">
        <v>1</v>
      </c>
      <c r="CL16" s="295">
        <v>1</v>
      </c>
      <c r="CM16" s="295">
        <v>0</v>
      </c>
      <c r="CN16" s="295">
        <v>0</v>
      </c>
      <c r="CO16" s="295">
        <v>0</v>
      </c>
      <c r="CP16" s="295">
        <v>0</v>
      </c>
      <c r="CQ16" s="295">
        <v>0</v>
      </c>
      <c r="CR16" s="295">
        <v>0</v>
      </c>
      <c r="CS16" s="295">
        <v>0</v>
      </c>
      <c r="CT16" s="295">
        <v>0</v>
      </c>
      <c r="CU16" s="295">
        <v>0</v>
      </c>
      <c r="CV16" s="295">
        <v>0</v>
      </c>
      <c r="CW16" s="295">
        <v>0</v>
      </c>
    </row>
    <row r="17" spans="1:101" s="14" customFormat="1" ht="13.15" customHeight="1" x14ac:dyDescent="0.2">
      <c r="A17" s="22"/>
      <c r="B17" s="15"/>
      <c r="C17" s="66" t="s">
        <v>19</v>
      </c>
      <c r="D17" s="295">
        <v>0</v>
      </c>
      <c r="E17" s="152">
        <v>933.8</v>
      </c>
      <c r="F17" s="152">
        <f>+E17-G17</f>
        <v>768.8</v>
      </c>
      <c r="G17" s="152">
        <v>165</v>
      </c>
      <c r="H17" s="27" t="str">
        <f>+"Total:"&amp;TEXT(E17/I17-1,"0.00%")&amp;"/ EE:"&amp;TEXT(G17/J17-1,"0.00%")</f>
        <v>Total:18.99%/ EE:0.00%</v>
      </c>
      <c r="I17" s="27">
        <f>+'[2]Saint Mary''s Reno'!E17</f>
        <v>784.79</v>
      </c>
      <c r="J17" s="287">
        <f>+'[2]Saint Mary''s Reno'!G17</f>
        <v>165</v>
      </c>
      <c r="K17" s="167">
        <v>0</v>
      </c>
      <c r="L17" s="167">
        <v>0</v>
      </c>
      <c r="M17" s="167">
        <v>0</v>
      </c>
      <c r="N17" s="167">
        <v>0</v>
      </c>
      <c r="O17" s="167">
        <v>0</v>
      </c>
      <c r="P17" s="167">
        <v>0</v>
      </c>
      <c r="Q17" s="167">
        <v>0</v>
      </c>
      <c r="R17" s="167">
        <v>0</v>
      </c>
      <c r="S17" s="167">
        <v>0</v>
      </c>
      <c r="T17" s="167">
        <v>0</v>
      </c>
      <c r="U17" s="167">
        <v>0</v>
      </c>
      <c r="V17" s="167">
        <v>0</v>
      </c>
      <c r="W17" s="167">
        <v>0</v>
      </c>
      <c r="X17" s="167">
        <v>0</v>
      </c>
      <c r="Y17" s="167">
        <v>0</v>
      </c>
      <c r="Z17" s="167">
        <v>0</v>
      </c>
      <c r="AA17" s="167">
        <v>0</v>
      </c>
      <c r="AB17" s="167">
        <v>0</v>
      </c>
      <c r="AC17" s="167">
        <v>0</v>
      </c>
      <c r="AD17" s="167">
        <v>0</v>
      </c>
      <c r="AE17" s="167">
        <v>0</v>
      </c>
      <c r="AF17" s="167">
        <v>0</v>
      </c>
      <c r="AG17" s="167">
        <v>0</v>
      </c>
      <c r="AH17" s="167">
        <v>0</v>
      </c>
      <c r="AI17" s="167">
        <v>1</v>
      </c>
      <c r="AJ17" s="167">
        <v>1</v>
      </c>
      <c r="AK17" s="167">
        <v>0</v>
      </c>
      <c r="AL17" s="167">
        <v>0</v>
      </c>
      <c r="AM17" s="167">
        <v>0</v>
      </c>
      <c r="AN17" s="167">
        <v>0</v>
      </c>
      <c r="AO17" s="167">
        <v>0</v>
      </c>
      <c r="AP17" s="167">
        <v>0</v>
      </c>
      <c r="AQ17" s="167">
        <v>0</v>
      </c>
      <c r="AR17" s="167">
        <v>0</v>
      </c>
      <c r="AS17" s="167">
        <v>0</v>
      </c>
      <c r="AT17" s="242">
        <v>0</v>
      </c>
      <c r="AU17" s="242">
        <v>0</v>
      </c>
      <c r="AV17" s="242">
        <v>0</v>
      </c>
      <c r="AW17" s="242">
        <v>0</v>
      </c>
      <c r="AX17" s="242">
        <v>0</v>
      </c>
      <c r="AY17" s="242">
        <v>0</v>
      </c>
      <c r="AZ17" s="242">
        <v>0</v>
      </c>
      <c r="BA17" s="242">
        <v>0</v>
      </c>
      <c r="BB17" s="242">
        <v>0</v>
      </c>
      <c r="BC17" s="242">
        <v>0</v>
      </c>
      <c r="BD17" s="242">
        <v>0</v>
      </c>
      <c r="BE17" s="242">
        <v>0</v>
      </c>
      <c r="BF17" s="242">
        <v>0</v>
      </c>
      <c r="BG17" s="242">
        <v>0</v>
      </c>
      <c r="BH17" s="295">
        <v>0</v>
      </c>
      <c r="BI17" s="295">
        <v>0</v>
      </c>
      <c r="BJ17" s="295">
        <v>0</v>
      </c>
      <c r="BK17" s="295">
        <v>0</v>
      </c>
      <c r="BL17" s="295">
        <v>0</v>
      </c>
      <c r="BM17" s="295">
        <v>0</v>
      </c>
      <c r="BN17" s="295">
        <v>0</v>
      </c>
      <c r="BO17" s="295">
        <v>0</v>
      </c>
      <c r="BP17" s="295">
        <v>0</v>
      </c>
      <c r="BQ17" s="295">
        <v>0</v>
      </c>
      <c r="BR17" s="295">
        <v>0</v>
      </c>
      <c r="BS17" s="295">
        <v>0</v>
      </c>
      <c r="BT17" s="295">
        <v>0</v>
      </c>
      <c r="BU17" s="242">
        <v>0</v>
      </c>
      <c r="BV17" s="295">
        <v>0</v>
      </c>
      <c r="BW17" s="295">
        <v>0</v>
      </c>
      <c r="BX17" s="295">
        <v>0</v>
      </c>
      <c r="BY17" s="295">
        <v>0</v>
      </c>
      <c r="BZ17" s="295">
        <v>0</v>
      </c>
      <c r="CA17" s="295">
        <v>0</v>
      </c>
      <c r="CB17" s="295">
        <v>0</v>
      </c>
      <c r="CC17" s="295">
        <v>0</v>
      </c>
      <c r="CD17" s="295">
        <v>0</v>
      </c>
      <c r="CE17" s="295">
        <v>0</v>
      </c>
      <c r="CF17" s="295">
        <v>0</v>
      </c>
      <c r="CG17" s="295">
        <v>0</v>
      </c>
      <c r="CH17" s="295">
        <v>0</v>
      </c>
      <c r="CI17" s="295">
        <v>0</v>
      </c>
      <c r="CJ17" s="295">
        <v>0</v>
      </c>
      <c r="CK17" s="295">
        <v>1</v>
      </c>
      <c r="CL17" s="295">
        <v>1</v>
      </c>
      <c r="CM17" s="295">
        <v>1</v>
      </c>
      <c r="CN17" s="295">
        <v>0</v>
      </c>
      <c r="CO17" s="295">
        <v>0</v>
      </c>
      <c r="CP17" s="295">
        <v>0</v>
      </c>
      <c r="CQ17" s="295">
        <v>0</v>
      </c>
      <c r="CR17" s="295">
        <v>0</v>
      </c>
      <c r="CS17" s="295">
        <v>0</v>
      </c>
      <c r="CT17" s="295">
        <v>0</v>
      </c>
      <c r="CU17" s="295">
        <v>0</v>
      </c>
      <c r="CV17" s="295">
        <v>0</v>
      </c>
      <c r="CW17" s="295">
        <v>0</v>
      </c>
    </row>
    <row r="18" spans="1:101" s="14" customFormat="1" ht="13.15" customHeight="1" x14ac:dyDescent="0.2">
      <c r="A18" s="22"/>
      <c r="B18" s="15"/>
      <c r="C18" s="66" t="s">
        <v>12</v>
      </c>
      <c r="D18" s="296">
        <v>0</v>
      </c>
      <c r="E18" s="153">
        <v>1556.37</v>
      </c>
      <c r="F18" s="153">
        <f>+E18-G18</f>
        <v>1227.07</v>
      </c>
      <c r="G18" s="153">
        <v>329.3</v>
      </c>
      <c r="H18" s="134" t="str">
        <f>+"Total:"&amp;TEXT(E18/I18-1,"0.00%")&amp;"/ EE:"&amp;TEXT(G18/J18-1,"0.00%")</f>
        <v>Total:18.99%/ EE:0.00%</v>
      </c>
      <c r="I18" s="134">
        <f>+'[2]Saint Mary''s Reno'!E18</f>
        <v>1308</v>
      </c>
      <c r="J18" s="287">
        <f>+'[2]Saint Mary''s Reno'!G18</f>
        <v>329.3</v>
      </c>
      <c r="K18" s="168">
        <v>0</v>
      </c>
      <c r="L18" s="168">
        <v>0</v>
      </c>
      <c r="M18" s="168">
        <v>0</v>
      </c>
      <c r="N18" s="168">
        <v>0</v>
      </c>
      <c r="O18" s="168">
        <v>0</v>
      </c>
      <c r="P18" s="168">
        <v>0</v>
      </c>
      <c r="Q18" s="168">
        <v>0</v>
      </c>
      <c r="R18" s="168">
        <v>0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0</v>
      </c>
      <c r="Z18" s="168">
        <v>0</v>
      </c>
      <c r="AA18" s="168">
        <v>0</v>
      </c>
      <c r="AB18" s="168">
        <v>0</v>
      </c>
      <c r="AC18" s="168">
        <v>0</v>
      </c>
      <c r="AD18" s="168">
        <v>0</v>
      </c>
      <c r="AE18" s="168">
        <v>0</v>
      </c>
      <c r="AF18" s="168">
        <v>0</v>
      </c>
      <c r="AG18" s="168">
        <v>0</v>
      </c>
      <c r="AH18" s="168">
        <v>0</v>
      </c>
      <c r="AI18" s="168">
        <v>0</v>
      </c>
      <c r="AJ18" s="168">
        <v>0</v>
      </c>
      <c r="AK18" s="168">
        <v>0</v>
      </c>
      <c r="AL18" s="168">
        <v>0</v>
      </c>
      <c r="AM18" s="168">
        <v>0</v>
      </c>
      <c r="AN18" s="168">
        <v>0</v>
      </c>
      <c r="AO18" s="168">
        <v>0</v>
      </c>
      <c r="AP18" s="168">
        <v>0</v>
      </c>
      <c r="AQ18" s="168">
        <v>0</v>
      </c>
      <c r="AR18" s="168">
        <v>0</v>
      </c>
      <c r="AS18" s="168">
        <v>0</v>
      </c>
      <c r="AT18" s="243">
        <v>0</v>
      </c>
      <c r="AU18" s="243">
        <v>0</v>
      </c>
      <c r="AV18" s="243">
        <v>0</v>
      </c>
      <c r="AW18" s="243">
        <v>0</v>
      </c>
      <c r="AX18" s="243">
        <v>0</v>
      </c>
      <c r="AY18" s="243">
        <v>0</v>
      </c>
      <c r="AZ18" s="243">
        <v>0</v>
      </c>
      <c r="BA18" s="243">
        <v>0</v>
      </c>
      <c r="BB18" s="243">
        <v>0</v>
      </c>
      <c r="BC18" s="243">
        <v>0</v>
      </c>
      <c r="BD18" s="243">
        <v>0</v>
      </c>
      <c r="BE18" s="243">
        <v>0</v>
      </c>
      <c r="BF18" s="243">
        <v>0</v>
      </c>
      <c r="BG18" s="243">
        <v>0</v>
      </c>
      <c r="BH18" s="296">
        <v>0</v>
      </c>
      <c r="BI18" s="296">
        <v>0</v>
      </c>
      <c r="BJ18" s="296">
        <v>0</v>
      </c>
      <c r="BK18" s="296">
        <v>0</v>
      </c>
      <c r="BL18" s="296">
        <v>0</v>
      </c>
      <c r="BM18" s="296">
        <v>0</v>
      </c>
      <c r="BN18" s="296">
        <v>0</v>
      </c>
      <c r="BO18" s="296">
        <v>0</v>
      </c>
      <c r="BP18" s="296">
        <v>0</v>
      </c>
      <c r="BQ18" s="296">
        <v>0</v>
      </c>
      <c r="BR18" s="296">
        <v>0</v>
      </c>
      <c r="BS18" s="296">
        <v>0</v>
      </c>
      <c r="BT18" s="296">
        <v>0</v>
      </c>
      <c r="BU18" s="243">
        <v>0</v>
      </c>
      <c r="BV18" s="296">
        <v>0</v>
      </c>
      <c r="BW18" s="296">
        <v>0</v>
      </c>
      <c r="BX18" s="296">
        <v>0</v>
      </c>
      <c r="BY18" s="296">
        <v>0</v>
      </c>
      <c r="BZ18" s="296">
        <v>0</v>
      </c>
      <c r="CA18" s="296">
        <v>0</v>
      </c>
      <c r="CB18" s="296">
        <v>0</v>
      </c>
      <c r="CC18" s="296">
        <v>0</v>
      </c>
      <c r="CD18" s="296">
        <v>0</v>
      </c>
      <c r="CE18" s="296">
        <v>0</v>
      </c>
      <c r="CF18" s="296">
        <v>0</v>
      </c>
      <c r="CG18" s="296">
        <v>0</v>
      </c>
      <c r="CH18" s="296">
        <v>0</v>
      </c>
      <c r="CI18" s="296">
        <v>0</v>
      </c>
      <c r="CJ18" s="296">
        <v>0</v>
      </c>
      <c r="CK18" s="296">
        <v>0</v>
      </c>
      <c r="CL18" s="296">
        <v>0</v>
      </c>
      <c r="CM18" s="296">
        <v>0</v>
      </c>
      <c r="CN18" s="296">
        <v>0</v>
      </c>
      <c r="CO18" s="296">
        <v>0</v>
      </c>
      <c r="CP18" s="296">
        <v>0</v>
      </c>
      <c r="CQ18" s="296">
        <v>0</v>
      </c>
      <c r="CR18" s="296">
        <v>0</v>
      </c>
      <c r="CS18" s="296">
        <v>0</v>
      </c>
      <c r="CT18" s="296">
        <v>0</v>
      </c>
      <c r="CU18" s="296">
        <v>0</v>
      </c>
      <c r="CV18" s="296">
        <v>0</v>
      </c>
      <c r="CW18" s="296">
        <v>0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1</v>
      </c>
      <c r="E19" s="70">
        <f>SUMPRODUCT(E15:E18,$D15:$D18)</f>
        <v>518.77</v>
      </c>
      <c r="F19" s="70">
        <f>SUMPRODUCT(F15:F18,$D15:$D18)</f>
        <v>426.38</v>
      </c>
      <c r="G19" s="70">
        <f>SUMPRODUCT(G15:G18,$D15:$D18)</f>
        <v>92.39</v>
      </c>
      <c r="H19" s="34"/>
      <c r="I19" s="34"/>
      <c r="K19" s="67">
        <f t="shared" ref="K19:P19" si="28">SUM(K15:K18)</f>
        <v>4</v>
      </c>
      <c r="L19" s="67">
        <f t="shared" si="28"/>
        <v>4</v>
      </c>
      <c r="M19" s="67">
        <f t="shared" si="28"/>
        <v>4</v>
      </c>
      <c r="N19" s="67">
        <f t="shared" si="28"/>
        <v>4</v>
      </c>
      <c r="O19" s="67">
        <f t="shared" si="28"/>
        <v>4</v>
      </c>
      <c r="P19" s="67">
        <f t="shared" si="28"/>
        <v>3</v>
      </c>
      <c r="Q19" s="67">
        <f t="shared" ref="Q19:V19" si="29">SUM(Q15:Q18)</f>
        <v>3</v>
      </c>
      <c r="R19" s="67">
        <f t="shared" si="29"/>
        <v>1</v>
      </c>
      <c r="S19" s="67">
        <f t="shared" si="29"/>
        <v>1</v>
      </c>
      <c r="T19" s="67">
        <f t="shared" si="29"/>
        <v>1</v>
      </c>
      <c r="U19" s="67">
        <f t="shared" si="29"/>
        <v>1</v>
      </c>
      <c r="V19" s="67">
        <f t="shared" si="29"/>
        <v>1</v>
      </c>
      <c r="W19" s="67">
        <f t="shared" ref="W19:AB19" si="30">SUM(W15:W18)</f>
        <v>1</v>
      </c>
      <c r="X19" s="67">
        <f t="shared" si="30"/>
        <v>1</v>
      </c>
      <c r="Y19" s="67">
        <f t="shared" si="30"/>
        <v>1</v>
      </c>
      <c r="Z19" s="67">
        <f t="shared" si="30"/>
        <v>1</v>
      </c>
      <c r="AA19" s="67">
        <f t="shared" si="30"/>
        <v>1</v>
      </c>
      <c r="AB19" s="67">
        <f t="shared" si="30"/>
        <v>1</v>
      </c>
      <c r="AC19" s="67">
        <f t="shared" ref="AC19:AH19" si="31">SUM(AC15:AC18)</f>
        <v>1</v>
      </c>
      <c r="AD19" s="67">
        <f t="shared" si="31"/>
        <v>1</v>
      </c>
      <c r="AE19" s="67">
        <f t="shared" si="31"/>
        <v>1</v>
      </c>
      <c r="AF19" s="67">
        <f t="shared" si="31"/>
        <v>1</v>
      </c>
      <c r="AG19" s="67">
        <f t="shared" si="31"/>
        <v>1</v>
      </c>
      <c r="AH19" s="67">
        <f t="shared" si="31"/>
        <v>1</v>
      </c>
      <c r="AI19" s="67">
        <f t="shared" ref="AI19:AN19" si="32">SUM(AI15:AI18)</f>
        <v>2</v>
      </c>
      <c r="AJ19" s="67">
        <f t="shared" si="32"/>
        <v>2</v>
      </c>
      <c r="AK19" s="67">
        <f t="shared" si="32"/>
        <v>1</v>
      </c>
      <c r="AL19" s="67">
        <f t="shared" si="32"/>
        <v>1</v>
      </c>
      <c r="AM19" s="67">
        <f t="shared" si="32"/>
        <v>1</v>
      </c>
      <c r="AN19" s="67">
        <f t="shared" si="32"/>
        <v>1</v>
      </c>
      <c r="AO19" s="67">
        <f t="shared" ref="AO19:AT19" si="33">SUM(AO15:AO18)</f>
        <v>1</v>
      </c>
      <c r="AP19" s="67">
        <f t="shared" si="33"/>
        <v>1</v>
      </c>
      <c r="AQ19" s="67">
        <f t="shared" si="33"/>
        <v>1</v>
      </c>
      <c r="AR19" s="67">
        <f t="shared" si="33"/>
        <v>1</v>
      </c>
      <c r="AS19" s="67">
        <f t="shared" si="33"/>
        <v>1</v>
      </c>
      <c r="AT19" s="67">
        <f t="shared" si="33"/>
        <v>2</v>
      </c>
      <c r="AU19" s="67">
        <f t="shared" ref="AU19:AZ19" si="34">SUM(AU15:AU18)</f>
        <v>1</v>
      </c>
      <c r="AV19" s="67">
        <f t="shared" si="34"/>
        <v>1</v>
      </c>
      <c r="AW19" s="67">
        <f t="shared" si="34"/>
        <v>1</v>
      </c>
      <c r="AX19" s="67">
        <f t="shared" si="34"/>
        <v>1</v>
      </c>
      <c r="AY19" s="67">
        <f t="shared" si="34"/>
        <v>1</v>
      </c>
      <c r="AZ19" s="67">
        <f t="shared" si="34"/>
        <v>1</v>
      </c>
      <c r="BA19" s="67">
        <f t="shared" ref="BA19:BF19" si="35">SUM(BA15:BA18)</f>
        <v>1</v>
      </c>
      <c r="BB19" s="67">
        <f t="shared" si="35"/>
        <v>1</v>
      </c>
      <c r="BC19" s="67">
        <f t="shared" si="35"/>
        <v>1</v>
      </c>
      <c r="BD19" s="67">
        <f t="shared" si="35"/>
        <v>1</v>
      </c>
      <c r="BE19" s="67">
        <f t="shared" si="35"/>
        <v>1</v>
      </c>
      <c r="BF19" s="67">
        <f t="shared" si="35"/>
        <v>1</v>
      </c>
      <c r="BG19" s="67">
        <f t="shared" ref="BG19:BL19" si="36">SUM(BG15:BG18)</f>
        <v>1</v>
      </c>
      <c r="BH19" s="67">
        <f t="shared" si="36"/>
        <v>1</v>
      </c>
      <c r="BI19" s="67">
        <f t="shared" si="36"/>
        <v>1</v>
      </c>
      <c r="BJ19" s="67">
        <f t="shared" si="36"/>
        <v>1</v>
      </c>
      <c r="BK19" s="67">
        <f t="shared" si="36"/>
        <v>1</v>
      </c>
      <c r="BL19" s="67">
        <f t="shared" si="36"/>
        <v>1</v>
      </c>
      <c r="BM19" s="67">
        <f t="shared" ref="BM19:BR19" si="37">SUM(BM15:BM18)</f>
        <v>1</v>
      </c>
      <c r="BN19" s="67">
        <f t="shared" si="37"/>
        <v>1</v>
      </c>
      <c r="BO19" s="67">
        <f t="shared" si="37"/>
        <v>1</v>
      </c>
      <c r="BP19" s="67">
        <f t="shared" si="37"/>
        <v>1</v>
      </c>
      <c r="BQ19" s="67">
        <f t="shared" si="37"/>
        <v>1</v>
      </c>
      <c r="BR19" s="67">
        <f t="shared" si="37"/>
        <v>1</v>
      </c>
      <c r="BS19" s="67">
        <f t="shared" ref="BS19:BX19" si="38">SUM(BS15:BS18)</f>
        <v>1</v>
      </c>
      <c r="BT19" s="67">
        <f t="shared" si="38"/>
        <v>1</v>
      </c>
      <c r="BU19" s="94">
        <f t="shared" si="38"/>
        <v>1</v>
      </c>
      <c r="BV19" s="67">
        <f t="shared" si="38"/>
        <v>1</v>
      </c>
      <c r="BW19" s="67">
        <f t="shared" si="38"/>
        <v>2</v>
      </c>
      <c r="BX19" s="67">
        <f t="shared" si="38"/>
        <v>2</v>
      </c>
      <c r="BY19" s="67">
        <f t="shared" ref="BY19:CD19" si="39">SUM(BY15:BY18)</f>
        <v>2</v>
      </c>
      <c r="BZ19" s="67">
        <f t="shared" si="39"/>
        <v>2</v>
      </c>
      <c r="CA19" s="67">
        <f t="shared" si="39"/>
        <v>2</v>
      </c>
      <c r="CB19" s="67">
        <f t="shared" si="39"/>
        <v>2</v>
      </c>
      <c r="CC19" s="67">
        <f t="shared" si="39"/>
        <v>2</v>
      </c>
      <c r="CD19" s="67">
        <f t="shared" si="39"/>
        <v>3</v>
      </c>
      <c r="CE19" s="67">
        <f t="shared" ref="CE19:CJ19" si="40">SUM(CE15:CE18)</f>
        <v>3</v>
      </c>
      <c r="CF19" s="67">
        <f t="shared" si="40"/>
        <v>3</v>
      </c>
      <c r="CG19" s="67">
        <f t="shared" si="40"/>
        <v>4</v>
      </c>
      <c r="CH19" s="67">
        <f t="shared" si="40"/>
        <v>3</v>
      </c>
      <c r="CI19" s="67">
        <f t="shared" si="40"/>
        <v>2</v>
      </c>
      <c r="CJ19" s="67">
        <f t="shared" si="40"/>
        <v>2</v>
      </c>
      <c r="CK19" s="67">
        <f t="shared" ref="CK19:CP19" si="41">SUM(CK15:CK18)</f>
        <v>3</v>
      </c>
      <c r="CL19" s="67">
        <f t="shared" si="41"/>
        <v>3</v>
      </c>
      <c r="CM19" s="67">
        <f t="shared" si="41"/>
        <v>3</v>
      </c>
      <c r="CN19" s="67">
        <f t="shared" si="41"/>
        <v>2</v>
      </c>
      <c r="CO19" s="67">
        <f t="shared" si="41"/>
        <v>2</v>
      </c>
      <c r="CP19" s="67">
        <f t="shared" si="41"/>
        <v>2</v>
      </c>
      <c r="CQ19" s="67">
        <f>SUM(CQ15:CQ18)</f>
        <v>2</v>
      </c>
      <c r="CR19" s="67">
        <v>2</v>
      </c>
      <c r="CS19" s="67">
        <f>SUM(CS15:CS18)</f>
        <v>2</v>
      </c>
      <c r="CT19" s="67">
        <f>SUM(CT15:CT18)</f>
        <v>2</v>
      </c>
      <c r="CU19" s="67">
        <f>SUM(CU15:CU18)</f>
        <v>2</v>
      </c>
      <c r="CV19" s="67">
        <f>SUM(CV15:CV18)</f>
        <v>2</v>
      </c>
      <c r="CW19" s="67">
        <f>SUM(CW15:CW18)</f>
        <v>1</v>
      </c>
    </row>
    <row r="20" spans="1:101" s="14" customFormat="1" ht="13.15" customHeight="1" x14ac:dyDescent="0.25">
      <c r="A20" s="20"/>
      <c r="B20" s="15"/>
      <c r="C20" s="12"/>
      <c r="D20" s="16"/>
      <c r="E20" s="21"/>
      <c r="F20" s="21"/>
      <c r="G20" s="21"/>
      <c r="H20" s="135"/>
      <c r="I20" s="135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5">
      <c r="A21" s="71" t="s">
        <v>8</v>
      </c>
      <c r="B21" s="72"/>
      <c r="C21" s="29" t="s">
        <v>10</v>
      </c>
      <c r="D21" s="30">
        <f>+D7+D13+D19</f>
        <v>3</v>
      </c>
      <c r="E21" s="86">
        <f>+E7+E13+E19</f>
        <v>2677.52</v>
      </c>
      <c r="F21" s="86">
        <f>+F7+F13+F19</f>
        <v>2470.37</v>
      </c>
      <c r="G21" s="86">
        <f>+G7+G13+G19</f>
        <v>207.15</v>
      </c>
      <c r="H21" s="136"/>
      <c r="I21" s="136"/>
      <c r="K21" s="30">
        <f t="shared" ref="K21:P21" si="42">+K7+K13+K19</f>
        <v>30</v>
      </c>
      <c r="L21" s="30">
        <f t="shared" si="42"/>
        <v>30</v>
      </c>
      <c r="M21" s="30">
        <f t="shared" si="42"/>
        <v>30</v>
      </c>
      <c r="N21" s="30">
        <f t="shared" si="42"/>
        <v>28</v>
      </c>
      <c r="O21" s="30">
        <f t="shared" si="42"/>
        <v>28</v>
      </c>
      <c r="P21" s="30">
        <f t="shared" si="42"/>
        <v>27</v>
      </c>
      <c r="Q21" s="30">
        <f t="shared" ref="Q21:V21" si="43">+Q7+Q13+Q19</f>
        <v>27</v>
      </c>
      <c r="R21" s="30">
        <f t="shared" si="43"/>
        <v>23</v>
      </c>
      <c r="S21" s="30">
        <f t="shared" si="43"/>
        <v>23</v>
      </c>
      <c r="T21" s="30">
        <f t="shared" si="43"/>
        <v>20</v>
      </c>
      <c r="U21" s="30">
        <f t="shared" si="43"/>
        <v>19</v>
      </c>
      <c r="V21" s="30">
        <f t="shared" si="43"/>
        <v>17</v>
      </c>
      <c r="W21" s="30">
        <f t="shared" ref="W21:AB21" si="44">+W7+W13+W19</f>
        <v>18</v>
      </c>
      <c r="X21" s="30">
        <f t="shared" si="44"/>
        <v>19</v>
      </c>
      <c r="Y21" s="30">
        <f t="shared" si="44"/>
        <v>19</v>
      </c>
      <c r="Z21" s="30">
        <f t="shared" si="44"/>
        <v>19</v>
      </c>
      <c r="AA21" s="30">
        <f t="shared" si="44"/>
        <v>19</v>
      </c>
      <c r="AB21" s="30">
        <f t="shared" si="44"/>
        <v>20</v>
      </c>
      <c r="AC21" s="30">
        <f t="shared" ref="AC21:AH21" si="45">+AC7+AC13+AC19</f>
        <v>23</v>
      </c>
      <c r="AD21" s="30">
        <f t="shared" si="45"/>
        <v>23</v>
      </c>
      <c r="AE21" s="30">
        <f t="shared" si="45"/>
        <v>19</v>
      </c>
      <c r="AF21" s="30">
        <f t="shared" si="45"/>
        <v>15</v>
      </c>
      <c r="AG21" s="30">
        <f t="shared" si="45"/>
        <v>14</v>
      </c>
      <c r="AH21" s="30">
        <f t="shared" si="45"/>
        <v>15</v>
      </c>
      <c r="AI21" s="30">
        <f t="shared" ref="AI21:AN21" si="46">+AI7+AI13+AI19</f>
        <v>19</v>
      </c>
      <c r="AJ21" s="30">
        <f t="shared" si="46"/>
        <v>19</v>
      </c>
      <c r="AK21" s="30">
        <f t="shared" si="46"/>
        <v>19</v>
      </c>
      <c r="AL21" s="30">
        <f t="shared" si="46"/>
        <v>19</v>
      </c>
      <c r="AM21" s="30">
        <f t="shared" si="46"/>
        <v>18</v>
      </c>
      <c r="AN21" s="30">
        <f t="shared" si="46"/>
        <v>17</v>
      </c>
      <c r="AO21" s="30">
        <f t="shared" ref="AO21:AT21" si="47">+AO7+AO13+AO19</f>
        <v>16</v>
      </c>
      <c r="AP21" s="30">
        <f t="shared" si="47"/>
        <v>13</v>
      </c>
      <c r="AQ21" s="30">
        <f t="shared" si="47"/>
        <v>12</v>
      </c>
      <c r="AR21" s="30">
        <f t="shared" si="47"/>
        <v>13</v>
      </c>
      <c r="AS21" s="30">
        <f t="shared" si="47"/>
        <v>12</v>
      </c>
      <c r="AT21" s="30">
        <f t="shared" si="47"/>
        <v>14</v>
      </c>
      <c r="AU21" s="30">
        <f t="shared" ref="AU21:AZ21" si="48">+AU7+AU13+AU19</f>
        <v>15</v>
      </c>
      <c r="AV21" s="30">
        <f t="shared" si="48"/>
        <v>15</v>
      </c>
      <c r="AW21" s="30">
        <f t="shared" si="48"/>
        <v>17</v>
      </c>
      <c r="AX21" s="30">
        <f t="shared" si="48"/>
        <v>17</v>
      </c>
      <c r="AY21" s="30">
        <f t="shared" si="48"/>
        <v>16</v>
      </c>
      <c r="AZ21" s="30">
        <f t="shared" si="48"/>
        <v>15</v>
      </c>
      <c r="BA21" s="30">
        <f t="shared" ref="BA21:BF21" si="49">+BA7+BA13+BA19</f>
        <v>14</v>
      </c>
      <c r="BB21" s="30">
        <f t="shared" si="49"/>
        <v>14</v>
      </c>
      <c r="BC21" s="30">
        <f t="shared" si="49"/>
        <v>14</v>
      </c>
      <c r="BD21" s="30">
        <f t="shared" si="49"/>
        <v>14</v>
      </c>
      <c r="BE21" s="30">
        <f t="shared" si="49"/>
        <v>15</v>
      </c>
      <c r="BF21" s="30">
        <f t="shared" si="49"/>
        <v>16</v>
      </c>
      <c r="BG21" s="30">
        <f t="shared" ref="BG21:BL21" si="50">+BG7+BG13+BG19</f>
        <v>20</v>
      </c>
      <c r="BH21" s="30">
        <f t="shared" si="50"/>
        <v>21</v>
      </c>
      <c r="BI21" s="30">
        <f t="shared" si="50"/>
        <v>23</v>
      </c>
      <c r="BJ21" s="30">
        <f t="shared" si="50"/>
        <v>23</v>
      </c>
      <c r="BK21" s="30">
        <f t="shared" si="50"/>
        <v>23</v>
      </c>
      <c r="BL21" s="30">
        <f t="shared" si="50"/>
        <v>25</v>
      </c>
      <c r="BM21" s="30">
        <f t="shared" ref="BM21:BR21" si="51">+BM7+BM13+BM19</f>
        <v>25</v>
      </c>
      <c r="BN21" s="30">
        <f t="shared" si="51"/>
        <v>28</v>
      </c>
      <c r="BO21" s="30">
        <f t="shared" si="51"/>
        <v>30</v>
      </c>
      <c r="BP21" s="30">
        <f t="shared" si="51"/>
        <v>30</v>
      </c>
      <c r="BQ21" s="30">
        <f t="shared" si="51"/>
        <v>30</v>
      </c>
      <c r="BR21" s="30">
        <f t="shared" si="51"/>
        <v>30</v>
      </c>
      <c r="BS21" s="30">
        <f t="shared" ref="BS21:BX21" si="52">+BS7+BS13+BS19</f>
        <v>30</v>
      </c>
      <c r="BT21" s="30">
        <f t="shared" si="52"/>
        <v>30</v>
      </c>
      <c r="BU21" s="30">
        <f t="shared" si="52"/>
        <v>30</v>
      </c>
      <c r="BV21" s="30">
        <f t="shared" si="52"/>
        <v>30</v>
      </c>
      <c r="BW21" s="30">
        <f t="shared" si="52"/>
        <v>26</v>
      </c>
      <c r="BX21" s="30">
        <f t="shared" si="52"/>
        <v>25</v>
      </c>
      <c r="BY21" s="30">
        <f t="shared" ref="BY21:CD21" si="53">+BY7+BY13+BY19</f>
        <v>23</v>
      </c>
      <c r="BZ21" s="30">
        <f t="shared" si="53"/>
        <v>23</v>
      </c>
      <c r="CA21" s="30">
        <f t="shared" si="53"/>
        <v>23</v>
      </c>
      <c r="CB21" s="30">
        <f t="shared" si="53"/>
        <v>23</v>
      </c>
      <c r="CC21" s="30">
        <f t="shared" si="53"/>
        <v>28</v>
      </c>
      <c r="CD21" s="30">
        <f t="shared" si="53"/>
        <v>31</v>
      </c>
      <c r="CE21" s="30">
        <f t="shared" ref="CE21:CJ21" si="54">+CE7+CE13+CE19</f>
        <v>31</v>
      </c>
      <c r="CF21" s="30">
        <f t="shared" si="54"/>
        <v>32</v>
      </c>
      <c r="CG21" s="30">
        <f t="shared" si="54"/>
        <v>33</v>
      </c>
      <c r="CH21" s="30">
        <f t="shared" si="54"/>
        <v>27</v>
      </c>
      <c r="CI21" s="30">
        <f t="shared" si="54"/>
        <v>25</v>
      </c>
      <c r="CJ21" s="30">
        <f t="shared" si="54"/>
        <v>25</v>
      </c>
      <c r="CK21" s="30">
        <f t="shared" ref="CK21:CP21" si="55">+CK7+CK13+CK19</f>
        <v>23</v>
      </c>
      <c r="CL21" s="30">
        <f t="shared" si="55"/>
        <v>21</v>
      </c>
      <c r="CM21" s="30">
        <f t="shared" si="55"/>
        <v>21</v>
      </c>
      <c r="CN21" s="30">
        <f t="shared" si="55"/>
        <v>12</v>
      </c>
      <c r="CO21" s="30">
        <f t="shared" si="55"/>
        <v>12</v>
      </c>
      <c r="CP21" s="30">
        <f t="shared" si="55"/>
        <v>12</v>
      </c>
      <c r="CQ21" s="30">
        <f>+CQ7+CQ13+CQ19</f>
        <v>12</v>
      </c>
      <c r="CR21" s="30">
        <v>12</v>
      </c>
      <c r="CS21" s="30">
        <f>+CS7+CS13+CS19</f>
        <v>12</v>
      </c>
      <c r="CT21" s="30">
        <f>+CT7+CT13+CT19</f>
        <v>12</v>
      </c>
      <c r="CU21" s="30">
        <f>+CU7+CU13+CU19</f>
        <v>12</v>
      </c>
      <c r="CV21" s="30">
        <f>+CV7+CV13+CV19</f>
        <v>12</v>
      </c>
      <c r="CW21" s="30">
        <f>+CW7+CW13+CW19</f>
        <v>3</v>
      </c>
    </row>
    <row r="22" spans="1:101" s="4" customFormat="1" ht="13.15" customHeight="1" x14ac:dyDescent="0.2">
      <c r="A22" s="71" t="s">
        <v>9</v>
      </c>
      <c r="B22" s="29"/>
      <c r="C22" s="89"/>
      <c r="D22" s="30"/>
      <c r="E22" s="86">
        <f>E21*12</f>
        <v>32130.239999999998</v>
      </c>
      <c r="F22" s="86">
        <f>F21*12</f>
        <v>29644.44</v>
      </c>
      <c r="G22" s="86">
        <f>G21*12</f>
        <v>2485.8000000000002</v>
      </c>
      <c r="H22" s="136"/>
      <c r="I22" s="136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</row>
    <row r="23" spans="1:101" s="14" customFormat="1" ht="13.15" customHeight="1" x14ac:dyDescent="0.25">
      <c r="A23" s="20"/>
      <c r="B23" s="15"/>
      <c r="C23" s="12"/>
      <c r="D23" s="16"/>
      <c r="E23" s="21"/>
      <c r="F23" s="21"/>
      <c r="G23" s="21"/>
      <c r="H23" s="135"/>
      <c r="I23" s="135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</row>
    <row r="24" spans="1:101" s="82" customFormat="1" ht="13.15" customHeight="1" x14ac:dyDescent="0.25">
      <c r="A24" s="76" t="s">
        <v>55</v>
      </c>
      <c r="B24" s="77"/>
      <c r="C24" s="78"/>
      <c r="D24" s="111"/>
      <c r="E24" s="80"/>
      <c r="F24" s="80"/>
      <c r="G24" s="80"/>
      <c r="H24" s="268"/>
      <c r="I24" s="268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</row>
    <row r="25" spans="1:101" s="14" customFormat="1" x14ac:dyDescent="0.2">
      <c r="A25" s="64" t="s">
        <v>144</v>
      </c>
      <c r="B25" s="65" t="str">
        <f>B3</f>
        <v>1/1/25 - 12/31/25</v>
      </c>
      <c r="C25" s="66" t="s">
        <v>11</v>
      </c>
      <c r="D25" s="244">
        <v>119</v>
      </c>
      <c r="E25" s="152">
        <f t="shared" ref="E25:F28" si="56">E3</f>
        <v>746.96</v>
      </c>
      <c r="F25" s="152">
        <f t="shared" si="56"/>
        <v>746.96</v>
      </c>
      <c r="G25" s="152">
        <f>G3</f>
        <v>0</v>
      </c>
      <c r="H25" s="27" t="e">
        <f>+"Total:"&amp;TEXT(E25/I25-1,"0.00%")&amp;"/ EE:"&amp;TEXT(G25/J25-1,"0.00%")</f>
        <v>#DIV/0!</v>
      </c>
      <c r="I25" s="27">
        <f>+'[2]Saint Mary''s Reno'!E25</f>
        <v>627.76</v>
      </c>
      <c r="J25" s="287">
        <f>+'[2]Saint Mary''s Reno'!G25</f>
        <v>0</v>
      </c>
      <c r="K25" s="165">
        <v>560</v>
      </c>
      <c r="L25" s="165">
        <v>555</v>
      </c>
      <c r="M25" s="165">
        <v>555</v>
      </c>
      <c r="N25" s="165">
        <v>554</v>
      </c>
      <c r="O25" s="165">
        <v>560</v>
      </c>
      <c r="P25" s="165">
        <v>561</v>
      </c>
      <c r="Q25" s="165">
        <v>554</v>
      </c>
      <c r="R25" s="165">
        <v>553</v>
      </c>
      <c r="S25" s="165">
        <v>539</v>
      </c>
      <c r="T25" s="165">
        <v>544</v>
      </c>
      <c r="U25" s="165">
        <v>549</v>
      </c>
      <c r="V25" s="165">
        <v>555</v>
      </c>
      <c r="W25" s="165">
        <v>587</v>
      </c>
      <c r="X25" s="165">
        <v>582</v>
      </c>
      <c r="Y25" s="165">
        <v>585</v>
      </c>
      <c r="Z25" s="165">
        <v>586</v>
      </c>
      <c r="AA25" s="165">
        <v>581</v>
      </c>
      <c r="AB25" s="165">
        <v>583</v>
      </c>
      <c r="AC25" s="165">
        <v>582</v>
      </c>
      <c r="AD25" s="165">
        <v>584</v>
      </c>
      <c r="AE25" s="165">
        <v>602</v>
      </c>
      <c r="AF25" s="165">
        <v>593</v>
      </c>
      <c r="AG25" s="165">
        <v>595</v>
      </c>
      <c r="AH25" s="165">
        <v>590</v>
      </c>
      <c r="AI25" s="165">
        <v>613</v>
      </c>
      <c r="AJ25" s="165">
        <v>605</v>
      </c>
      <c r="AK25" s="165">
        <v>585</v>
      </c>
      <c r="AL25" s="165">
        <v>578</v>
      </c>
      <c r="AM25" s="165">
        <v>578</v>
      </c>
      <c r="AN25" s="165">
        <v>160</v>
      </c>
      <c r="AO25" s="165">
        <v>162</v>
      </c>
      <c r="AP25" s="165">
        <v>156</v>
      </c>
      <c r="AQ25" s="165">
        <v>154</v>
      </c>
      <c r="AR25" s="165">
        <v>156</v>
      </c>
      <c r="AS25" s="165">
        <v>151</v>
      </c>
      <c r="AT25" s="240">
        <v>152</v>
      </c>
      <c r="AU25" s="240">
        <v>162</v>
      </c>
      <c r="AV25" s="240">
        <v>157</v>
      </c>
      <c r="AW25" s="240">
        <v>157</v>
      </c>
      <c r="AX25" s="240">
        <v>158</v>
      </c>
      <c r="AY25" s="240">
        <v>163</v>
      </c>
      <c r="AZ25" s="240">
        <v>151</v>
      </c>
      <c r="BA25" s="240">
        <v>146</v>
      </c>
      <c r="BB25" s="240">
        <v>148</v>
      </c>
      <c r="BC25" s="240">
        <v>148</v>
      </c>
      <c r="BD25" s="240">
        <v>146</v>
      </c>
      <c r="BE25" s="240">
        <v>140</v>
      </c>
      <c r="BF25" s="240">
        <v>141</v>
      </c>
      <c r="BG25" s="240">
        <v>144</v>
      </c>
      <c r="BH25" s="244">
        <v>152</v>
      </c>
      <c r="BI25" s="244">
        <v>142</v>
      </c>
      <c r="BJ25" s="244">
        <v>147</v>
      </c>
      <c r="BK25" s="244">
        <v>136</v>
      </c>
      <c r="BL25" s="244">
        <v>140</v>
      </c>
      <c r="BM25" s="244">
        <v>140</v>
      </c>
      <c r="BN25" s="244">
        <v>140</v>
      </c>
      <c r="BO25" s="244">
        <v>141</v>
      </c>
      <c r="BP25" s="244">
        <v>144</v>
      </c>
      <c r="BQ25" s="244">
        <v>145</v>
      </c>
      <c r="BR25" s="244">
        <v>141</v>
      </c>
      <c r="BS25" s="244">
        <v>138</v>
      </c>
      <c r="BT25" s="244">
        <v>131</v>
      </c>
      <c r="BU25" s="240">
        <v>132</v>
      </c>
      <c r="BV25" s="244">
        <v>136</v>
      </c>
      <c r="BW25" s="244">
        <v>130</v>
      </c>
      <c r="BX25" s="244">
        <v>130</v>
      </c>
      <c r="BY25" s="244">
        <v>123</v>
      </c>
      <c r="BZ25" s="244">
        <v>123</v>
      </c>
      <c r="CA25" s="244">
        <v>115</v>
      </c>
      <c r="CB25" s="244">
        <v>113</v>
      </c>
      <c r="CC25" s="244">
        <v>116</v>
      </c>
      <c r="CD25" s="244">
        <v>108</v>
      </c>
      <c r="CE25" s="244">
        <v>110</v>
      </c>
      <c r="CF25" s="244">
        <v>109</v>
      </c>
      <c r="CG25" s="244">
        <v>105</v>
      </c>
      <c r="CH25" s="244">
        <v>111</v>
      </c>
      <c r="CI25" s="244">
        <v>109</v>
      </c>
      <c r="CJ25" s="244">
        <v>112</v>
      </c>
      <c r="CK25" s="244">
        <v>115</v>
      </c>
      <c r="CL25" s="244">
        <v>112</v>
      </c>
      <c r="CM25" s="244">
        <v>113</v>
      </c>
      <c r="CN25" s="244">
        <v>112</v>
      </c>
      <c r="CO25" s="244">
        <v>114</v>
      </c>
      <c r="CP25" s="244">
        <v>117</v>
      </c>
      <c r="CQ25" s="244">
        <v>125</v>
      </c>
      <c r="CR25" s="244">
        <v>126</v>
      </c>
      <c r="CS25" s="244">
        <v>112</v>
      </c>
      <c r="CT25" s="244">
        <v>106</v>
      </c>
      <c r="CU25" s="244">
        <v>116</v>
      </c>
      <c r="CV25" s="244">
        <v>119</v>
      </c>
      <c r="CW25" s="244">
        <v>119</v>
      </c>
    </row>
    <row r="26" spans="1:101" s="14" customFormat="1" x14ac:dyDescent="0.2">
      <c r="A26" s="22"/>
      <c r="B26" s="15"/>
      <c r="C26" s="66" t="s">
        <v>18</v>
      </c>
      <c r="D26" s="244">
        <v>38</v>
      </c>
      <c r="E26" s="152">
        <f t="shared" si="56"/>
        <v>1568.64</v>
      </c>
      <c r="F26" s="152">
        <f t="shared" si="56"/>
        <v>1424.8700000000001</v>
      </c>
      <c r="G26" s="152">
        <f>G4</f>
        <v>143.77000000000001</v>
      </c>
      <c r="H26" s="27" t="str">
        <f>+"Total:"&amp;TEXT(E26/I26-1,"0.00%")&amp;"/ EE:"&amp;TEXT(G26/J26-1,"0.00%")</f>
        <v>Total:18.99%/ EE:0.00%</v>
      </c>
      <c r="I26" s="27">
        <f>+'[2]Saint Mary''s Reno'!E26</f>
        <v>1318.32</v>
      </c>
      <c r="J26" s="287">
        <f>+'[2]Saint Mary''s Reno'!G26</f>
        <v>143.77000000000001</v>
      </c>
      <c r="K26" s="165">
        <v>204</v>
      </c>
      <c r="L26" s="165">
        <v>205</v>
      </c>
      <c r="M26" s="165">
        <v>201</v>
      </c>
      <c r="N26" s="165">
        <v>202</v>
      </c>
      <c r="O26" s="165">
        <v>203</v>
      </c>
      <c r="P26" s="165">
        <v>206</v>
      </c>
      <c r="Q26" s="165">
        <v>209</v>
      </c>
      <c r="R26" s="165">
        <v>205</v>
      </c>
      <c r="S26" s="165">
        <v>198</v>
      </c>
      <c r="T26" s="165">
        <v>200</v>
      </c>
      <c r="U26" s="165">
        <v>201</v>
      </c>
      <c r="V26" s="165">
        <v>205</v>
      </c>
      <c r="W26" s="165">
        <v>210</v>
      </c>
      <c r="X26" s="165">
        <v>211</v>
      </c>
      <c r="Y26" s="165">
        <v>210</v>
      </c>
      <c r="Z26" s="165">
        <v>212</v>
      </c>
      <c r="AA26" s="165">
        <v>211</v>
      </c>
      <c r="AB26" s="165">
        <v>211</v>
      </c>
      <c r="AC26" s="165">
        <v>209</v>
      </c>
      <c r="AD26" s="165">
        <v>212</v>
      </c>
      <c r="AE26" s="165">
        <v>212</v>
      </c>
      <c r="AF26" s="165">
        <v>211</v>
      </c>
      <c r="AG26" s="165">
        <v>212</v>
      </c>
      <c r="AH26" s="165">
        <v>215</v>
      </c>
      <c r="AI26" s="165">
        <v>228</v>
      </c>
      <c r="AJ26" s="165">
        <v>226</v>
      </c>
      <c r="AK26" s="165">
        <v>226</v>
      </c>
      <c r="AL26" s="165">
        <v>221</v>
      </c>
      <c r="AM26" s="165">
        <v>217</v>
      </c>
      <c r="AN26" s="165">
        <v>78</v>
      </c>
      <c r="AO26" s="165">
        <v>79</v>
      </c>
      <c r="AP26" s="165">
        <v>78</v>
      </c>
      <c r="AQ26" s="165">
        <v>77</v>
      </c>
      <c r="AR26" s="165">
        <v>77</v>
      </c>
      <c r="AS26" s="165">
        <v>78</v>
      </c>
      <c r="AT26" s="240">
        <v>76</v>
      </c>
      <c r="AU26" s="240">
        <v>74</v>
      </c>
      <c r="AV26" s="240">
        <v>74</v>
      </c>
      <c r="AW26" s="240">
        <v>75</v>
      </c>
      <c r="AX26" s="240">
        <v>75</v>
      </c>
      <c r="AY26" s="240">
        <v>74</v>
      </c>
      <c r="AZ26" s="240">
        <v>63</v>
      </c>
      <c r="BA26" s="240">
        <v>64</v>
      </c>
      <c r="BB26" s="240">
        <v>61</v>
      </c>
      <c r="BC26" s="240">
        <v>62</v>
      </c>
      <c r="BD26" s="240">
        <v>60</v>
      </c>
      <c r="BE26" s="240">
        <v>60</v>
      </c>
      <c r="BF26" s="240">
        <v>60</v>
      </c>
      <c r="BG26" s="240">
        <v>55</v>
      </c>
      <c r="BH26" s="244">
        <v>57</v>
      </c>
      <c r="BI26" s="244">
        <v>55</v>
      </c>
      <c r="BJ26" s="244">
        <v>53</v>
      </c>
      <c r="BK26" s="244">
        <v>53</v>
      </c>
      <c r="BL26" s="244">
        <v>54</v>
      </c>
      <c r="BM26" s="244">
        <v>55</v>
      </c>
      <c r="BN26" s="244">
        <v>56</v>
      </c>
      <c r="BO26" s="244">
        <v>56</v>
      </c>
      <c r="BP26" s="244">
        <v>57</v>
      </c>
      <c r="BQ26" s="244">
        <v>58</v>
      </c>
      <c r="BR26" s="244">
        <v>53</v>
      </c>
      <c r="BS26" s="244">
        <v>54</v>
      </c>
      <c r="BT26" s="244">
        <v>54</v>
      </c>
      <c r="BU26" s="240">
        <v>21</v>
      </c>
      <c r="BV26" s="244">
        <v>24</v>
      </c>
      <c r="BW26" s="244">
        <v>21</v>
      </c>
      <c r="BX26" s="244">
        <v>22</v>
      </c>
      <c r="BY26" s="244">
        <v>46</v>
      </c>
      <c r="BZ26" s="244">
        <v>46</v>
      </c>
      <c r="CA26" s="244">
        <v>46</v>
      </c>
      <c r="CB26" s="244">
        <v>44</v>
      </c>
      <c r="CC26" s="244">
        <v>46</v>
      </c>
      <c r="CD26" s="244">
        <v>45</v>
      </c>
      <c r="CE26" s="244">
        <v>42</v>
      </c>
      <c r="CF26" s="244">
        <v>41</v>
      </c>
      <c r="CG26" s="244">
        <v>38</v>
      </c>
      <c r="CH26" s="244">
        <v>39</v>
      </c>
      <c r="CI26" s="244">
        <v>38</v>
      </c>
      <c r="CJ26" s="244">
        <v>38</v>
      </c>
      <c r="CK26" s="244">
        <v>39</v>
      </c>
      <c r="CL26" s="244">
        <v>40</v>
      </c>
      <c r="CM26" s="244">
        <v>40</v>
      </c>
      <c r="CN26" s="244">
        <v>40</v>
      </c>
      <c r="CO26" s="244">
        <v>40</v>
      </c>
      <c r="CP26" s="244">
        <v>42</v>
      </c>
      <c r="CQ26" s="244">
        <v>40</v>
      </c>
      <c r="CR26" s="244">
        <v>38</v>
      </c>
      <c r="CS26" s="244">
        <v>37</v>
      </c>
      <c r="CT26" s="244">
        <v>37</v>
      </c>
      <c r="CU26" s="244">
        <v>39</v>
      </c>
      <c r="CV26" s="244">
        <v>39</v>
      </c>
      <c r="CW26" s="244">
        <v>38</v>
      </c>
    </row>
    <row r="27" spans="1:101" s="14" customFormat="1" x14ac:dyDescent="0.2">
      <c r="A27" s="22"/>
      <c r="B27" s="15"/>
      <c r="C27" s="66" t="s">
        <v>19</v>
      </c>
      <c r="D27" s="244">
        <v>33</v>
      </c>
      <c r="E27" s="152">
        <f t="shared" si="56"/>
        <v>1411.79</v>
      </c>
      <c r="F27" s="152">
        <f t="shared" si="56"/>
        <v>1297.03</v>
      </c>
      <c r="G27" s="152">
        <f>G5</f>
        <v>114.76</v>
      </c>
      <c r="H27" s="27" t="str">
        <f>+"Total:"&amp;TEXT(E27/I27-1,"0.00%")&amp;"/ EE:"&amp;TEXT(G27/J27-1,"0.00%")</f>
        <v>Total:18.99%/ EE:0.00%</v>
      </c>
      <c r="I27" s="27">
        <f>+'[2]Saint Mary''s Reno'!E27</f>
        <v>1186.5</v>
      </c>
      <c r="J27" s="287">
        <f>+'[2]Saint Mary''s Reno'!G27</f>
        <v>114.76</v>
      </c>
      <c r="K27" s="165">
        <v>276</v>
      </c>
      <c r="L27" s="165">
        <v>274</v>
      </c>
      <c r="M27" s="165">
        <v>272</v>
      </c>
      <c r="N27" s="165">
        <v>266</v>
      </c>
      <c r="O27" s="165">
        <v>266</v>
      </c>
      <c r="P27" s="165">
        <v>269</v>
      </c>
      <c r="Q27" s="165">
        <v>271</v>
      </c>
      <c r="R27" s="165">
        <v>271</v>
      </c>
      <c r="S27" s="165">
        <v>265</v>
      </c>
      <c r="T27" s="165">
        <v>267</v>
      </c>
      <c r="U27" s="165">
        <v>268</v>
      </c>
      <c r="V27" s="165">
        <v>270</v>
      </c>
      <c r="W27" s="165">
        <v>266</v>
      </c>
      <c r="X27" s="165">
        <v>269</v>
      </c>
      <c r="Y27" s="165">
        <v>267</v>
      </c>
      <c r="Z27" s="165">
        <v>267</v>
      </c>
      <c r="AA27" s="165">
        <v>262</v>
      </c>
      <c r="AB27" s="165">
        <v>268</v>
      </c>
      <c r="AC27" s="165">
        <v>267</v>
      </c>
      <c r="AD27" s="165">
        <v>267</v>
      </c>
      <c r="AE27" s="165">
        <v>265</v>
      </c>
      <c r="AF27" s="165">
        <v>266</v>
      </c>
      <c r="AG27" s="165">
        <v>263</v>
      </c>
      <c r="AH27" s="165">
        <v>261</v>
      </c>
      <c r="AI27" s="165">
        <v>253</v>
      </c>
      <c r="AJ27" s="165">
        <v>252</v>
      </c>
      <c r="AK27" s="165">
        <v>250</v>
      </c>
      <c r="AL27" s="165">
        <v>252</v>
      </c>
      <c r="AM27" s="165">
        <v>250</v>
      </c>
      <c r="AN27" s="165">
        <v>74</v>
      </c>
      <c r="AO27" s="165">
        <v>73</v>
      </c>
      <c r="AP27" s="165">
        <v>70</v>
      </c>
      <c r="AQ27" s="165">
        <v>71</v>
      </c>
      <c r="AR27" s="165">
        <v>72</v>
      </c>
      <c r="AS27" s="165">
        <v>68</v>
      </c>
      <c r="AT27" s="240">
        <v>68</v>
      </c>
      <c r="AU27" s="240">
        <v>63</v>
      </c>
      <c r="AV27" s="240">
        <v>62</v>
      </c>
      <c r="AW27" s="240">
        <v>63</v>
      </c>
      <c r="AX27" s="240">
        <v>65</v>
      </c>
      <c r="AY27" s="240">
        <v>62</v>
      </c>
      <c r="AZ27" s="240">
        <v>57</v>
      </c>
      <c r="BA27" s="240">
        <v>57</v>
      </c>
      <c r="BB27" s="240">
        <v>54</v>
      </c>
      <c r="BC27" s="240">
        <v>58</v>
      </c>
      <c r="BD27" s="240">
        <v>59</v>
      </c>
      <c r="BE27" s="240">
        <v>54</v>
      </c>
      <c r="BF27" s="240">
        <v>54</v>
      </c>
      <c r="BG27" s="240">
        <v>58</v>
      </c>
      <c r="BH27" s="244">
        <v>58</v>
      </c>
      <c r="BI27" s="244">
        <v>53</v>
      </c>
      <c r="BJ27" s="244">
        <v>54</v>
      </c>
      <c r="BK27" s="244">
        <v>53</v>
      </c>
      <c r="BL27" s="244">
        <v>53</v>
      </c>
      <c r="BM27" s="244">
        <v>51</v>
      </c>
      <c r="BN27" s="244">
        <v>52</v>
      </c>
      <c r="BO27" s="244">
        <v>54</v>
      </c>
      <c r="BP27" s="244">
        <v>56</v>
      </c>
      <c r="BQ27" s="244">
        <v>54</v>
      </c>
      <c r="BR27" s="244">
        <v>52</v>
      </c>
      <c r="BS27" s="244">
        <v>49</v>
      </c>
      <c r="BT27" s="244">
        <v>48</v>
      </c>
      <c r="BU27" s="240">
        <v>52</v>
      </c>
      <c r="BV27" s="244">
        <v>55</v>
      </c>
      <c r="BW27" s="244">
        <v>46</v>
      </c>
      <c r="BX27" s="244">
        <v>45</v>
      </c>
      <c r="BY27" s="244">
        <v>46</v>
      </c>
      <c r="BZ27" s="244">
        <v>44</v>
      </c>
      <c r="CA27" s="244">
        <v>42</v>
      </c>
      <c r="CB27" s="244">
        <v>40</v>
      </c>
      <c r="CC27" s="244">
        <v>40</v>
      </c>
      <c r="CD27" s="244">
        <v>41</v>
      </c>
      <c r="CE27" s="244">
        <v>41</v>
      </c>
      <c r="CF27" s="244">
        <v>43</v>
      </c>
      <c r="CG27" s="244">
        <v>41</v>
      </c>
      <c r="CH27" s="244">
        <v>41</v>
      </c>
      <c r="CI27" s="244">
        <v>41</v>
      </c>
      <c r="CJ27" s="244">
        <v>40</v>
      </c>
      <c r="CK27" s="244">
        <v>41</v>
      </c>
      <c r="CL27" s="244">
        <v>42</v>
      </c>
      <c r="CM27" s="244">
        <v>42</v>
      </c>
      <c r="CN27" s="244">
        <v>41</v>
      </c>
      <c r="CO27" s="244">
        <v>41</v>
      </c>
      <c r="CP27" s="244">
        <v>42</v>
      </c>
      <c r="CQ27" s="244">
        <v>42</v>
      </c>
      <c r="CR27" s="244">
        <v>42</v>
      </c>
      <c r="CS27" s="244">
        <v>35</v>
      </c>
      <c r="CT27" s="244">
        <v>37</v>
      </c>
      <c r="CU27" s="244">
        <v>36</v>
      </c>
      <c r="CV27" s="244">
        <v>36</v>
      </c>
      <c r="CW27" s="244">
        <v>33</v>
      </c>
    </row>
    <row r="28" spans="1:101" s="14" customFormat="1" x14ac:dyDescent="0.2">
      <c r="A28" s="22"/>
      <c r="B28" s="15"/>
      <c r="C28" s="66" t="s">
        <v>12</v>
      </c>
      <c r="D28" s="245">
        <v>30</v>
      </c>
      <c r="E28" s="153">
        <f t="shared" si="56"/>
        <v>2352.9899999999998</v>
      </c>
      <c r="F28" s="153">
        <f t="shared" si="56"/>
        <v>2078.5299999999997</v>
      </c>
      <c r="G28" s="153">
        <f>G6</f>
        <v>274.45999999999998</v>
      </c>
      <c r="H28" s="134" t="str">
        <f>+"Total:"&amp;TEXT(E28/I28-1,"0.00%")&amp;"/ EE:"&amp;TEXT(G28/J28-1,"0.00%")</f>
        <v>Total:18.99%/ EE:0.00%</v>
      </c>
      <c r="I28" s="134">
        <f>+'[2]Saint Mary''s Reno'!E28</f>
        <v>1977.5</v>
      </c>
      <c r="J28" s="287">
        <f>+'[2]Saint Mary''s Reno'!G28</f>
        <v>274.45999999999998</v>
      </c>
      <c r="K28" s="166">
        <v>300</v>
      </c>
      <c r="L28" s="166">
        <v>299</v>
      </c>
      <c r="M28" s="166">
        <v>298</v>
      </c>
      <c r="N28" s="166">
        <v>294</v>
      </c>
      <c r="O28" s="166">
        <v>291</v>
      </c>
      <c r="P28" s="166">
        <v>287</v>
      </c>
      <c r="Q28" s="166">
        <v>290</v>
      </c>
      <c r="R28" s="166">
        <v>288</v>
      </c>
      <c r="S28" s="166">
        <v>290</v>
      </c>
      <c r="T28" s="166">
        <v>293</v>
      </c>
      <c r="U28" s="166">
        <v>292</v>
      </c>
      <c r="V28" s="166">
        <v>294</v>
      </c>
      <c r="W28" s="166">
        <v>291</v>
      </c>
      <c r="X28" s="166">
        <v>294</v>
      </c>
      <c r="Y28" s="166">
        <v>294</v>
      </c>
      <c r="Z28" s="166">
        <v>298</v>
      </c>
      <c r="AA28" s="166">
        <v>299</v>
      </c>
      <c r="AB28" s="166">
        <v>295</v>
      </c>
      <c r="AC28" s="166">
        <v>296</v>
      </c>
      <c r="AD28" s="166">
        <v>296</v>
      </c>
      <c r="AE28" s="166">
        <v>294</v>
      </c>
      <c r="AF28" s="166">
        <v>293</v>
      </c>
      <c r="AG28" s="166">
        <v>298</v>
      </c>
      <c r="AH28" s="166">
        <v>302</v>
      </c>
      <c r="AI28" s="166">
        <v>319</v>
      </c>
      <c r="AJ28" s="166">
        <v>322</v>
      </c>
      <c r="AK28" s="166">
        <v>317</v>
      </c>
      <c r="AL28" s="166">
        <v>320</v>
      </c>
      <c r="AM28" s="166">
        <v>314</v>
      </c>
      <c r="AN28" s="166">
        <v>84</v>
      </c>
      <c r="AO28" s="166">
        <v>89</v>
      </c>
      <c r="AP28" s="166">
        <v>88</v>
      </c>
      <c r="AQ28" s="166">
        <v>87</v>
      </c>
      <c r="AR28" s="166">
        <v>88</v>
      </c>
      <c r="AS28" s="166">
        <v>88</v>
      </c>
      <c r="AT28" s="241">
        <v>85</v>
      </c>
      <c r="AU28" s="241">
        <v>82</v>
      </c>
      <c r="AV28" s="241">
        <v>86</v>
      </c>
      <c r="AW28" s="241">
        <v>85</v>
      </c>
      <c r="AX28" s="241">
        <v>86</v>
      </c>
      <c r="AY28" s="241">
        <v>86</v>
      </c>
      <c r="AZ28" s="241">
        <v>71</v>
      </c>
      <c r="BA28" s="241">
        <v>73</v>
      </c>
      <c r="BB28" s="241">
        <v>75</v>
      </c>
      <c r="BC28" s="241">
        <v>74</v>
      </c>
      <c r="BD28" s="241">
        <v>74</v>
      </c>
      <c r="BE28" s="241">
        <v>72</v>
      </c>
      <c r="BF28" s="241">
        <v>71</v>
      </c>
      <c r="BG28" s="241">
        <v>66</v>
      </c>
      <c r="BH28" s="245">
        <v>68</v>
      </c>
      <c r="BI28" s="245">
        <v>64</v>
      </c>
      <c r="BJ28" s="245">
        <v>67</v>
      </c>
      <c r="BK28" s="245">
        <v>65</v>
      </c>
      <c r="BL28" s="245">
        <v>63</v>
      </c>
      <c r="BM28" s="245">
        <v>61</v>
      </c>
      <c r="BN28" s="245">
        <v>59</v>
      </c>
      <c r="BO28" s="245">
        <v>57</v>
      </c>
      <c r="BP28" s="245">
        <v>54</v>
      </c>
      <c r="BQ28" s="245">
        <v>51</v>
      </c>
      <c r="BR28" s="245">
        <v>51</v>
      </c>
      <c r="BS28" s="245">
        <v>45</v>
      </c>
      <c r="BT28" s="245">
        <v>45</v>
      </c>
      <c r="BU28" s="241">
        <v>43</v>
      </c>
      <c r="BV28" s="245">
        <v>47</v>
      </c>
      <c r="BW28" s="245">
        <v>40</v>
      </c>
      <c r="BX28" s="245">
        <v>41</v>
      </c>
      <c r="BY28" s="245">
        <v>43</v>
      </c>
      <c r="BZ28" s="245">
        <v>43</v>
      </c>
      <c r="CA28" s="245">
        <v>40</v>
      </c>
      <c r="CB28" s="245">
        <v>40</v>
      </c>
      <c r="CC28" s="245">
        <v>39</v>
      </c>
      <c r="CD28" s="245">
        <v>38</v>
      </c>
      <c r="CE28" s="245">
        <v>40</v>
      </c>
      <c r="CF28" s="245">
        <v>39</v>
      </c>
      <c r="CG28" s="245">
        <v>39</v>
      </c>
      <c r="CH28" s="245">
        <v>40</v>
      </c>
      <c r="CI28" s="245">
        <v>37</v>
      </c>
      <c r="CJ28" s="245">
        <v>35</v>
      </c>
      <c r="CK28" s="245">
        <v>35</v>
      </c>
      <c r="CL28" s="245">
        <v>35</v>
      </c>
      <c r="CM28" s="245">
        <v>32</v>
      </c>
      <c r="CN28" s="245">
        <v>32</v>
      </c>
      <c r="CO28" s="245">
        <v>32</v>
      </c>
      <c r="CP28" s="245">
        <v>32</v>
      </c>
      <c r="CQ28" s="245">
        <v>33</v>
      </c>
      <c r="CR28" s="245">
        <v>33</v>
      </c>
      <c r="CS28" s="245">
        <v>33</v>
      </c>
      <c r="CT28" s="245">
        <v>33</v>
      </c>
      <c r="CU28" s="245">
        <v>30</v>
      </c>
      <c r="CV28" s="245">
        <v>30</v>
      </c>
      <c r="CW28" s="245">
        <v>30</v>
      </c>
    </row>
    <row r="29" spans="1:101" s="14" customFormat="1" x14ac:dyDescent="0.25">
      <c r="A29" s="20"/>
      <c r="B29" s="15"/>
      <c r="C29" s="69" t="s">
        <v>7</v>
      </c>
      <c r="D29" s="67">
        <f>SUM(D25:D28)</f>
        <v>220</v>
      </c>
      <c r="E29" s="70">
        <f>SUMPRODUCT(E25:E28,$D25:$D28)</f>
        <v>265675.33</v>
      </c>
      <c r="F29" s="70">
        <f>SUMPRODUCT(F25:F28,$D25:$D28)</f>
        <v>248191.19</v>
      </c>
      <c r="G29" s="70">
        <f>SUMPRODUCT(G25:G28,$D25:$D28)</f>
        <v>17484.14</v>
      </c>
      <c r="H29" s="34"/>
      <c r="I29" s="34"/>
      <c r="K29" s="67">
        <f t="shared" ref="K29:P29" si="57">SUM(K25:K28)</f>
        <v>1340</v>
      </c>
      <c r="L29" s="67">
        <f t="shared" si="57"/>
        <v>1333</v>
      </c>
      <c r="M29" s="67">
        <f t="shared" si="57"/>
        <v>1326</v>
      </c>
      <c r="N29" s="67">
        <f t="shared" si="57"/>
        <v>1316</v>
      </c>
      <c r="O29" s="67">
        <f t="shared" si="57"/>
        <v>1320</v>
      </c>
      <c r="P29" s="67">
        <f t="shared" si="57"/>
        <v>1323</v>
      </c>
      <c r="Q29" s="67">
        <f t="shared" ref="Q29:V29" si="58">SUM(Q25:Q28)</f>
        <v>1324</v>
      </c>
      <c r="R29" s="67">
        <f t="shared" si="58"/>
        <v>1317</v>
      </c>
      <c r="S29" s="67">
        <f t="shared" si="58"/>
        <v>1292</v>
      </c>
      <c r="T29" s="67">
        <f t="shared" si="58"/>
        <v>1304</v>
      </c>
      <c r="U29" s="67">
        <f t="shared" si="58"/>
        <v>1310</v>
      </c>
      <c r="V29" s="67">
        <f t="shared" si="58"/>
        <v>1324</v>
      </c>
      <c r="W29" s="67">
        <f t="shared" ref="W29:AB29" si="59">SUM(W25:W28)</f>
        <v>1354</v>
      </c>
      <c r="X29" s="67">
        <f t="shared" si="59"/>
        <v>1356</v>
      </c>
      <c r="Y29" s="67">
        <f t="shared" si="59"/>
        <v>1356</v>
      </c>
      <c r="Z29" s="67">
        <f t="shared" si="59"/>
        <v>1363</v>
      </c>
      <c r="AA29" s="67">
        <f t="shared" si="59"/>
        <v>1353</v>
      </c>
      <c r="AB29" s="67">
        <f t="shared" si="59"/>
        <v>1357</v>
      </c>
      <c r="AC29" s="67">
        <f t="shared" ref="AC29:AH29" si="60">SUM(AC25:AC28)</f>
        <v>1354</v>
      </c>
      <c r="AD29" s="67">
        <f t="shared" si="60"/>
        <v>1359</v>
      </c>
      <c r="AE29" s="67">
        <f t="shared" si="60"/>
        <v>1373</v>
      </c>
      <c r="AF29" s="67">
        <f t="shared" si="60"/>
        <v>1363</v>
      </c>
      <c r="AG29" s="67">
        <f t="shared" si="60"/>
        <v>1368</v>
      </c>
      <c r="AH29" s="67">
        <f t="shared" si="60"/>
        <v>1368</v>
      </c>
      <c r="AI29" s="67">
        <f t="shared" ref="AI29:AN29" si="61">SUM(AI25:AI28)</f>
        <v>1413</v>
      </c>
      <c r="AJ29" s="67">
        <f t="shared" si="61"/>
        <v>1405</v>
      </c>
      <c r="AK29" s="67">
        <f t="shared" si="61"/>
        <v>1378</v>
      </c>
      <c r="AL29" s="67">
        <f t="shared" si="61"/>
        <v>1371</v>
      </c>
      <c r="AM29" s="67">
        <f t="shared" si="61"/>
        <v>1359</v>
      </c>
      <c r="AN29" s="67">
        <f t="shared" si="61"/>
        <v>396</v>
      </c>
      <c r="AO29" s="67">
        <f t="shared" ref="AO29:AT29" si="62">SUM(AO25:AO28)</f>
        <v>403</v>
      </c>
      <c r="AP29" s="67">
        <f t="shared" si="62"/>
        <v>392</v>
      </c>
      <c r="AQ29" s="67">
        <f t="shared" si="62"/>
        <v>389</v>
      </c>
      <c r="AR29" s="67">
        <f t="shared" si="62"/>
        <v>393</v>
      </c>
      <c r="AS29" s="67">
        <f t="shared" si="62"/>
        <v>385</v>
      </c>
      <c r="AT29" s="67">
        <f t="shared" si="62"/>
        <v>381</v>
      </c>
      <c r="AU29" s="67">
        <f t="shared" ref="AU29:AZ29" si="63">SUM(AU25:AU28)</f>
        <v>381</v>
      </c>
      <c r="AV29" s="67">
        <f t="shared" si="63"/>
        <v>379</v>
      </c>
      <c r="AW29" s="67">
        <f t="shared" si="63"/>
        <v>380</v>
      </c>
      <c r="AX29" s="67">
        <f t="shared" si="63"/>
        <v>384</v>
      </c>
      <c r="AY29" s="67">
        <f t="shared" si="63"/>
        <v>385</v>
      </c>
      <c r="AZ29" s="67">
        <f t="shared" si="63"/>
        <v>342</v>
      </c>
      <c r="BA29" s="67">
        <f t="shared" ref="BA29:BF29" si="64">SUM(BA25:BA28)</f>
        <v>340</v>
      </c>
      <c r="BB29" s="67">
        <f t="shared" si="64"/>
        <v>338</v>
      </c>
      <c r="BC29" s="67">
        <f t="shared" si="64"/>
        <v>342</v>
      </c>
      <c r="BD29" s="67">
        <f t="shared" si="64"/>
        <v>339</v>
      </c>
      <c r="BE29" s="67">
        <f t="shared" si="64"/>
        <v>326</v>
      </c>
      <c r="BF29" s="67">
        <f t="shared" si="64"/>
        <v>326</v>
      </c>
      <c r="BG29" s="67">
        <f t="shared" ref="BG29:BL29" si="65">SUM(BG25:BG28)</f>
        <v>323</v>
      </c>
      <c r="BH29" s="67">
        <f t="shared" si="65"/>
        <v>335</v>
      </c>
      <c r="BI29" s="67">
        <f t="shared" si="65"/>
        <v>314</v>
      </c>
      <c r="BJ29" s="67">
        <f t="shared" si="65"/>
        <v>321</v>
      </c>
      <c r="BK29" s="67">
        <f t="shared" si="65"/>
        <v>307</v>
      </c>
      <c r="BL29" s="67">
        <f t="shared" si="65"/>
        <v>310</v>
      </c>
      <c r="BM29" s="67">
        <f t="shared" ref="BM29:BR29" si="66">SUM(BM25:BM28)</f>
        <v>307</v>
      </c>
      <c r="BN29" s="67">
        <f t="shared" si="66"/>
        <v>307</v>
      </c>
      <c r="BO29" s="67">
        <f t="shared" si="66"/>
        <v>308</v>
      </c>
      <c r="BP29" s="67">
        <f t="shared" si="66"/>
        <v>311</v>
      </c>
      <c r="BQ29" s="67">
        <f t="shared" si="66"/>
        <v>308</v>
      </c>
      <c r="BR29" s="67">
        <f t="shared" si="66"/>
        <v>297</v>
      </c>
      <c r="BS29" s="67">
        <f t="shared" ref="BS29:BX29" si="67">SUM(BS25:BS28)</f>
        <v>286</v>
      </c>
      <c r="BT29" s="67">
        <f t="shared" si="67"/>
        <v>278</v>
      </c>
      <c r="BU29" s="94">
        <f t="shared" si="67"/>
        <v>248</v>
      </c>
      <c r="BV29" s="67">
        <f t="shared" si="67"/>
        <v>262</v>
      </c>
      <c r="BW29" s="67">
        <f t="shared" si="67"/>
        <v>237</v>
      </c>
      <c r="BX29" s="67">
        <f t="shared" si="67"/>
        <v>238</v>
      </c>
      <c r="BY29" s="67">
        <f t="shared" ref="BY29:CD29" si="68">SUM(BY25:BY28)</f>
        <v>258</v>
      </c>
      <c r="BZ29" s="67">
        <f t="shared" si="68"/>
        <v>256</v>
      </c>
      <c r="CA29" s="67">
        <f t="shared" si="68"/>
        <v>243</v>
      </c>
      <c r="CB29" s="67">
        <f t="shared" si="68"/>
        <v>237</v>
      </c>
      <c r="CC29" s="67">
        <f t="shared" si="68"/>
        <v>241</v>
      </c>
      <c r="CD29" s="67">
        <f t="shared" si="68"/>
        <v>232</v>
      </c>
      <c r="CE29" s="67">
        <f t="shared" ref="CE29:CJ29" si="69">SUM(CE25:CE28)</f>
        <v>233</v>
      </c>
      <c r="CF29" s="67">
        <f t="shared" si="69"/>
        <v>232</v>
      </c>
      <c r="CG29" s="67">
        <f t="shared" si="69"/>
        <v>223</v>
      </c>
      <c r="CH29" s="67">
        <f t="shared" si="69"/>
        <v>231</v>
      </c>
      <c r="CI29" s="67">
        <f t="shared" si="69"/>
        <v>225</v>
      </c>
      <c r="CJ29" s="67">
        <f t="shared" si="69"/>
        <v>225</v>
      </c>
      <c r="CK29" s="67">
        <f t="shared" ref="CK29:CP29" si="70">SUM(CK25:CK28)</f>
        <v>230</v>
      </c>
      <c r="CL29" s="67">
        <f t="shared" si="70"/>
        <v>229</v>
      </c>
      <c r="CM29" s="67">
        <f t="shared" si="70"/>
        <v>227</v>
      </c>
      <c r="CN29" s="67">
        <f t="shared" si="70"/>
        <v>225</v>
      </c>
      <c r="CO29" s="67">
        <f t="shared" si="70"/>
        <v>227</v>
      </c>
      <c r="CP29" s="67">
        <f t="shared" si="70"/>
        <v>233</v>
      </c>
      <c r="CQ29" s="67">
        <f>SUM(CQ25:CQ28)</f>
        <v>240</v>
      </c>
      <c r="CR29" s="67">
        <v>239</v>
      </c>
      <c r="CS29" s="67">
        <f>SUM(CS25:CS28)</f>
        <v>217</v>
      </c>
      <c r="CT29" s="67">
        <f>SUM(CT25:CT28)</f>
        <v>213</v>
      </c>
      <c r="CU29" s="67">
        <f>SUM(CU25:CU28)</f>
        <v>221</v>
      </c>
      <c r="CV29" s="67">
        <f>SUM(CV25:CV28)</f>
        <v>224</v>
      </c>
      <c r="CW29" s="67">
        <f>SUM(CW25:CW28)</f>
        <v>220</v>
      </c>
    </row>
    <row r="30" spans="1:101" s="14" customForma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x14ac:dyDescent="0.2">
      <c r="A31" s="64" t="s">
        <v>173</v>
      </c>
      <c r="B31" s="65" t="str">
        <f>B9</f>
        <v>1/1/25 - 12/31/25</v>
      </c>
      <c r="C31" s="66" t="s">
        <v>11</v>
      </c>
      <c r="D31" s="244">
        <v>123</v>
      </c>
      <c r="E31" s="152">
        <v>746.96</v>
      </c>
      <c r="F31" s="152">
        <f>+E31-G31</f>
        <v>746.96</v>
      </c>
      <c r="G31" s="152">
        <v>0</v>
      </c>
      <c r="H31" s="27" t="e">
        <f>+"Total:"&amp;TEXT(E31/I31-1,"0.00%")&amp;"/ EE:"&amp;TEXT(G31/J31-1,"0.00%")</f>
        <v>#DIV/0!</v>
      </c>
      <c r="I31" s="27">
        <f>+'[2]Saint Mary''s Reno'!E31</f>
        <v>627.76</v>
      </c>
      <c r="J31" s="287">
        <f>+'[2]Saint Mary''s Reno'!G31</f>
        <v>0</v>
      </c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>
        <v>221</v>
      </c>
      <c r="AO31" s="165">
        <v>218</v>
      </c>
      <c r="AP31" s="165">
        <v>221</v>
      </c>
      <c r="AQ31" s="165">
        <v>220</v>
      </c>
      <c r="AR31" s="165">
        <v>228</v>
      </c>
      <c r="AS31" s="165">
        <v>238</v>
      </c>
      <c r="AT31" s="240">
        <v>235</v>
      </c>
      <c r="AU31" s="240">
        <v>277</v>
      </c>
      <c r="AV31" s="240">
        <v>259</v>
      </c>
      <c r="AW31" s="240">
        <v>254</v>
      </c>
      <c r="AX31" s="240">
        <v>257</v>
      </c>
      <c r="AY31" s="240">
        <v>248</v>
      </c>
      <c r="AZ31" s="240">
        <v>248</v>
      </c>
      <c r="BA31" s="240">
        <v>241</v>
      </c>
      <c r="BB31" s="240">
        <v>231</v>
      </c>
      <c r="BC31" s="240">
        <v>227</v>
      </c>
      <c r="BD31" s="240">
        <v>215</v>
      </c>
      <c r="BE31" s="240">
        <v>212</v>
      </c>
      <c r="BF31" s="240">
        <v>207</v>
      </c>
      <c r="BG31" s="240">
        <v>220</v>
      </c>
      <c r="BH31" s="244">
        <v>225</v>
      </c>
      <c r="BI31" s="244">
        <v>215</v>
      </c>
      <c r="BJ31" s="244">
        <v>218</v>
      </c>
      <c r="BK31" s="244">
        <v>206</v>
      </c>
      <c r="BL31" s="244">
        <v>210</v>
      </c>
      <c r="BM31" s="244">
        <v>214</v>
      </c>
      <c r="BN31" s="244">
        <v>212</v>
      </c>
      <c r="BO31" s="244">
        <v>214</v>
      </c>
      <c r="BP31" s="244">
        <v>214</v>
      </c>
      <c r="BQ31" s="244">
        <v>214</v>
      </c>
      <c r="BR31" s="244">
        <v>206</v>
      </c>
      <c r="BS31" s="244">
        <v>211</v>
      </c>
      <c r="BT31" s="244">
        <v>205</v>
      </c>
      <c r="BU31" s="240">
        <v>188</v>
      </c>
      <c r="BV31" s="244">
        <v>201</v>
      </c>
      <c r="BW31" s="244">
        <v>183</v>
      </c>
      <c r="BX31" s="244">
        <v>177</v>
      </c>
      <c r="BY31" s="244">
        <v>171</v>
      </c>
      <c r="BZ31" s="244">
        <v>172</v>
      </c>
      <c r="CA31" s="244">
        <v>141</v>
      </c>
      <c r="CB31" s="244">
        <v>134</v>
      </c>
      <c r="CC31" s="244">
        <v>133</v>
      </c>
      <c r="CD31" s="244">
        <v>131</v>
      </c>
      <c r="CE31" s="244">
        <v>128</v>
      </c>
      <c r="CF31" s="244">
        <v>120</v>
      </c>
      <c r="CG31" s="244">
        <v>121</v>
      </c>
      <c r="CH31" s="244">
        <v>119</v>
      </c>
      <c r="CI31" s="244">
        <v>119</v>
      </c>
      <c r="CJ31" s="244">
        <v>124</v>
      </c>
      <c r="CK31" s="244">
        <v>125</v>
      </c>
      <c r="CL31" s="244">
        <v>128</v>
      </c>
      <c r="CM31" s="244">
        <v>127</v>
      </c>
      <c r="CN31" s="244">
        <v>122</v>
      </c>
      <c r="CO31" s="244">
        <v>125</v>
      </c>
      <c r="CP31" s="244">
        <v>122</v>
      </c>
      <c r="CQ31" s="244">
        <v>130</v>
      </c>
      <c r="CR31" s="244">
        <v>126</v>
      </c>
      <c r="CS31" s="244">
        <v>134</v>
      </c>
      <c r="CT31" s="244">
        <v>132</v>
      </c>
      <c r="CU31" s="244">
        <v>129</v>
      </c>
      <c r="CV31" s="244">
        <v>126</v>
      </c>
      <c r="CW31" s="244">
        <v>123</v>
      </c>
    </row>
    <row r="32" spans="1:101" s="14" customFormat="1" x14ac:dyDescent="0.2">
      <c r="A32" s="22"/>
      <c r="B32" s="15"/>
      <c r="C32" s="66" t="s">
        <v>18</v>
      </c>
      <c r="D32" s="244">
        <v>46</v>
      </c>
      <c r="E32" s="152">
        <v>1568.64</v>
      </c>
      <c r="F32" s="152">
        <f>+E32-G32</f>
        <v>1424.8700000000001</v>
      </c>
      <c r="G32" s="152">
        <v>143.77000000000001</v>
      </c>
      <c r="H32" s="27" t="str">
        <f>+"Total:"&amp;TEXT(E32/I32-1,"0.00%")&amp;"/ EE:"&amp;TEXT(G32/J32-1,"0.00%")</f>
        <v>Total:18.99%/ EE:0.00%</v>
      </c>
      <c r="I32" s="27">
        <f>+'[2]Saint Mary''s Reno'!E32</f>
        <v>1318.32</v>
      </c>
      <c r="J32" s="287">
        <f>+'[2]Saint Mary''s Reno'!G32</f>
        <v>143.77000000000001</v>
      </c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  <c r="AC32" s="165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  <c r="AN32" s="165">
        <v>88</v>
      </c>
      <c r="AO32" s="165">
        <v>88</v>
      </c>
      <c r="AP32" s="165">
        <v>86</v>
      </c>
      <c r="AQ32" s="165">
        <v>88</v>
      </c>
      <c r="AR32" s="165">
        <v>86</v>
      </c>
      <c r="AS32" s="165">
        <v>89</v>
      </c>
      <c r="AT32" s="240">
        <v>92</v>
      </c>
      <c r="AU32" s="240">
        <v>84</v>
      </c>
      <c r="AV32" s="240">
        <v>92</v>
      </c>
      <c r="AW32" s="240">
        <v>90</v>
      </c>
      <c r="AX32" s="240">
        <v>89</v>
      </c>
      <c r="AY32" s="240">
        <v>91</v>
      </c>
      <c r="AZ32" s="240">
        <v>89</v>
      </c>
      <c r="BA32" s="240">
        <v>87</v>
      </c>
      <c r="BB32" s="240">
        <v>90</v>
      </c>
      <c r="BC32" s="240">
        <v>90</v>
      </c>
      <c r="BD32" s="240">
        <v>87</v>
      </c>
      <c r="BE32" s="240">
        <v>86</v>
      </c>
      <c r="BF32" s="240">
        <v>83</v>
      </c>
      <c r="BG32" s="240">
        <v>81</v>
      </c>
      <c r="BH32" s="244">
        <v>82</v>
      </c>
      <c r="BI32" s="244">
        <v>80</v>
      </c>
      <c r="BJ32" s="244">
        <v>79</v>
      </c>
      <c r="BK32" s="244">
        <v>71</v>
      </c>
      <c r="BL32" s="244">
        <v>73</v>
      </c>
      <c r="BM32" s="244">
        <v>69</v>
      </c>
      <c r="BN32" s="244">
        <v>67</v>
      </c>
      <c r="BO32" s="244">
        <v>68</v>
      </c>
      <c r="BP32" s="244">
        <v>67</v>
      </c>
      <c r="BQ32" s="244">
        <v>67</v>
      </c>
      <c r="BR32" s="244">
        <v>66</v>
      </c>
      <c r="BS32" s="244">
        <v>61</v>
      </c>
      <c r="BT32" s="244">
        <v>59</v>
      </c>
      <c r="BU32" s="240">
        <v>59</v>
      </c>
      <c r="BV32" s="244">
        <v>59</v>
      </c>
      <c r="BW32" s="244">
        <v>59</v>
      </c>
      <c r="BX32" s="244">
        <v>57</v>
      </c>
      <c r="BY32" s="244">
        <v>58</v>
      </c>
      <c r="BZ32" s="244">
        <v>56</v>
      </c>
      <c r="CA32" s="244">
        <v>45</v>
      </c>
      <c r="CB32" s="244">
        <v>46</v>
      </c>
      <c r="CC32" s="244">
        <v>44</v>
      </c>
      <c r="CD32" s="244">
        <v>42</v>
      </c>
      <c r="CE32" s="244">
        <v>45</v>
      </c>
      <c r="CF32" s="244">
        <v>44</v>
      </c>
      <c r="CG32" s="244">
        <v>42</v>
      </c>
      <c r="CH32" s="244">
        <v>42</v>
      </c>
      <c r="CI32" s="244">
        <v>43</v>
      </c>
      <c r="CJ32" s="244">
        <v>42</v>
      </c>
      <c r="CK32" s="244">
        <v>41</v>
      </c>
      <c r="CL32" s="244">
        <v>40</v>
      </c>
      <c r="CM32" s="244">
        <v>40</v>
      </c>
      <c r="CN32" s="244">
        <v>45</v>
      </c>
      <c r="CO32" s="244">
        <v>44</v>
      </c>
      <c r="CP32" s="244">
        <v>46</v>
      </c>
      <c r="CQ32" s="244">
        <v>45</v>
      </c>
      <c r="CR32" s="244">
        <v>45</v>
      </c>
      <c r="CS32" s="244">
        <v>46</v>
      </c>
      <c r="CT32" s="244">
        <v>46</v>
      </c>
      <c r="CU32" s="244">
        <v>48</v>
      </c>
      <c r="CV32" s="244">
        <v>47</v>
      </c>
      <c r="CW32" s="244">
        <v>46</v>
      </c>
    </row>
    <row r="33" spans="1:101" s="14" customFormat="1" x14ac:dyDescent="0.2">
      <c r="A33" s="22"/>
      <c r="B33" s="15"/>
      <c r="C33" s="66" t="s">
        <v>19</v>
      </c>
      <c r="D33" s="244">
        <v>38</v>
      </c>
      <c r="E33" s="152">
        <v>1411.79</v>
      </c>
      <c r="F33" s="152">
        <f>+E33-G33</f>
        <v>1297.03</v>
      </c>
      <c r="G33" s="152">
        <v>114.76</v>
      </c>
      <c r="H33" s="27" t="str">
        <f>+"Total:"&amp;TEXT(E33/I33-1,"0.00%")&amp;"/ EE:"&amp;TEXT(G33/J33-1,"0.00%")</f>
        <v>Total:18.99%/ EE:0.00%</v>
      </c>
      <c r="I33" s="27">
        <f>+'[2]Saint Mary''s Reno'!E33</f>
        <v>1186.5</v>
      </c>
      <c r="J33" s="287">
        <f>+'[2]Saint Mary''s Reno'!G33</f>
        <v>114.76</v>
      </c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  <c r="AN33" s="165">
        <v>89</v>
      </c>
      <c r="AO33" s="165">
        <v>90</v>
      </c>
      <c r="AP33" s="165">
        <v>88</v>
      </c>
      <c r="AQ33" s="165">
        <v>84</v>
      </c>
      <c r="AR33" s="165">
        <v>86</v>
      </c>
      <c r="AS33" s="165">
        <v>86</v>
      </c>
      <c r="AT33" s="240">
        <v>87</v>
      </c>
      <c r="AU33" s="240">
        <v>85</v>
      </c>
      <c r="AV33" s="240">
        <v>91</v>
      </c>
      <c r="AW33" s="240">
        <v>91</v>
      </c>
      <c r="AX33" s="240">
        <v>91</v>
      </c>
      <c r="AY33" s="240">
        <v>90</v>
      </c>
      <c r="AZ33" s="240">
        <v>90</v>
      </c>
      <c r="BA33" s="240">
        <v>88</v>
      </c>
      <c r="BB33" s="240">
        <v>84</v>
      </c>
      <c r="BC33" s="240">
        <v>84</v>
      </c>
      <c r="BD33" s="240">
        <v>78</v>
      </c>
      <c r="BE33" s="240">
        <v>77</v>
      </c>
      <c r="BF33" s="240">
        <v>78</v>
      </c>
      <c r="BG33" s="240">
        <v>82</v>
      </c>
      <c r="BH33" s="244">
        <v>81</v>
      </c>
      <c r="BI33" s="244">
        <v>79</v>
      </c>
      <c r="BJ33" s="244">
        <v>75</v>
      </c>
      <c r="BK33" s="244">
        <v>72</v>
      </c>
      <c r="BL33" s="244">
        <v>72</v>
      </c>
      <c r="BM33" s="244">
        <v>71</v>
      </c>
      <c r="BN33" s="244">
        <v>69</v>
      </c>
      <c r="BO33" s="244">
        <v>65</v>
      </c>
      <c r="BP33" s="244">
        <v>66</v>
      </c>
      <c r="BQ33" s="244">
        <v>64</v>
      </c>
      <c r="BR33" s="244">
        <v>65</v>
      </c>
      <c r="BS33" s="244">
        <v>66</v>
      </c>
      <c r="BT33" s="244">
        <v>63</v>
      </c>
      <c r="BU33" s="240">
        <v>60</v>
      </c>
      <c r="BV33" s="244">
        <v>66</v>
      </c>
      <c r="BW33" s="244">
        <v>60</v>
      </c>
      <c r="BX33" s="244">
        <v>57</v>
      </c>
      <c r="BY33" s="244">
        <v>55</v>
      </c>
      <c r="BZ33" s="244">
        <v>51</v>
      </c>
      <c r="CA33" s="244">
        <v>39</v>
      </c>
      <c r="CB33" s="244">
        <v>35</v>
      </c>
      <c r="CC33" s="244">
        <v>35</v>
      </c>
      <c r="CD33" s="244">
        <v>33</v>
      </c>
      <c r="CE33" s="244">
        <v>34</v>
      </c>
      <c r="CF33" s="244">
        <v>35</v>
      </c>
      <c r="CG33" s="244">
        <v>38</v>
      </c>
      <c r="CH33" s="244">
        <v>38</v>
      </c>
      <c r="CI33" s="244">
        <v>39</v>
      </c>
      <c r="CJ33" s="244">
        <v>39</v>
      </c>
      <c r="CK33" s="244">
        <v>38</v>
      </c>
      <c r="CL33" s="244">
        <v>36</v>
      </c>
      <c r="CM33" s="244">
        <v>35</v>
      </c>
      <c r="CN33" s="244">
        <v>35</v>
      </c>
      <c r="CO33" s="244">
        <v>36</v>
      </c>
      <c r="CP33" s="244">
        <v>37</v>
      </c>
      <c r="CQ33" s="244">
        <v>34</v>
      </c>
      <c r="CR33" s="244">
        <v>33</v>
      </c>
      <c r="CS33" s="244">
        <v>36</v>
      </c>
      <c r="CT33" s="244">
        <v>37</v>
      </c>
      <c r="CU33" s="244">
        <v>37</v>
      </c>
      <c r="CV33" s="244">
        <v>37</v>
      </c>
      <c r="CW33" s="244">
        <v>38</v>
      </c>
    </row>
    <row r="34" spans="1:101" s="14" customFormat="1" x14ac:dyDescent="0.2">
      <c r="A34" s="22"/>
      <c r="B34" s="15"/>
      <c r="C34" s="66" t="s">
        <v>12</v>
      </c>
      <c r="D34" s="245">
        <v>35</v>
      </c>
      <c r="E34" s="153">
        <v>2352.9899999999998</v>
      </c>
      <c r="F34" s="153">
        <f>+E34-G34</f>
        <v>2078.5299999999997</v>
      </c>
      <c r="G34" s="153">
        <v>274.45999999999998</v>
      </c>
      <c r="H34" s="134" t="str">
        <f>+"Total:"&amp;TEXT(E34/I34-1,"0.00%")&amp;"/ EE:"&amp;TEXT(G34/J34-1,"0.00%")</f>
        <v>Total:18.99%/ EE:0.00%</v>
      </c>
      <c r="I34" s="134">
        <f>+'[2]Saint Mary''s Reno'!E34</f>
        <v>1977.5</v>
      </c>
      <c r="J34" s="287">
        <f>+'[2]Saint Mary''s Reno'!G34</f>
        <v>274.45999999999998</v>
      </c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>
        <v>107</v>
      </c>
      <c r="AO34" s="166">
        <v>106</v>
      </c>
      <c r="AP34" s="166">
        <v>103</v>
      </c>
      <c r="AQ34" s="166">
        <v>99</v>
      </c>
      <c r="AR34" s="166">
        <v>96</v>
      </c>
      <c r="AS34" s="166">
        <v>94</v>
      </c>
      <c r="AT34" s="241">
        <v>92</v>
      </c>
      <c r="AU34" s="241">
        <v>76</v>
      </c>
      <c r="AV34" s="241">
        <v>90</v>
      </c>
      <c r="AW34" s="241">
        <v>90</v>
      </c>
      <c r="AX34" s="241">
        <v>90</v>
      </c>
      <c r="AY34" s="241">
        <v>86</v>
      </c>
      <c r="AZ34" s="241">
        <v>85</v>
      </c>
      <c r="BA34" s="241">
        <v>84</v>
      </c>
      <c r="BB34" s="241">
        <v>81</v>
      </c>
      <c r="BC34" s="241">
        <v>79</v>
      </c>
      <c r="BD34" s="241">
        <v>76</v>
      </c>
      <c r="BE34" s="241">
        <v>77</v>
      </c>
      <c r="BF34" s="241">
        <v>75</v>
      </c>
      <c r="BG34" s="241">
        <v>78</v>
      </c>
      <c r="BH34" s="245">
        <v>81</v>
      </c>
      <c r="BI34" s="245">
        <v>70</v>
      </c>
      <c r="BJ34" s="245">
        <v>68</v>
      </c>
      <c r="BK34" s="245">
        <v>63</v>
      </c>
      <c r="BL34" s="245">
        <v>62</v>
      </c>
      <c r="BM34" s="245">
        <v>62</v>
      </c>
      <c r="BN34" s="245">
        <v>61</v>
      </c>
      <c r="BO34" s="245">
        <v>62</v>
      </c>
      <c r="BP34" s="245">
        <v>60</v>
      </c>
      <c r="BQ34" s="245">
        <v>61</v>
      </c>
      <c r="BR34" s="245">
        <v>59</v>
      </c>
      <c r="BS34" s="245">
        <v>56</v>
      </c>
      <c r="BT34" s="245">
        <v>55</v>
      </c>
      <c r="BU34" s="241">
        <v>54</v>
      </c>
      <c r="BV34" s="245">
        <v>55</v>
      </c>
      <c r="BW34" s="245">
        <v>52</v>
      </c>
      <c r="BX34" s="245">
        <v>49</v>
      </c>
      <c r="BY34" s="245">
        <v>48</v>
      </c>
      <c r="BZ34" s="245">
        <v>48</v>
      </c>
      <c r="CA34" s="245">
        <v>37</v>
      </c>
      <c r="CB34" s="245">
        <v>37</v>
      </c>
      <c r="CC34" s="245">
        <v>35</v>
      </c>
      <c r="CD34" s="245">
        <v>35</v>
      </c>
      <c r="CE34" s="245">
        <v>32</v>
      </c>
      <c r="CF34" s="245">
        <v>32</v>
      </c>
      <c r="CG34" s="245">
        <v>32</v>
      </c>
      <c r="CH34" s="245">
        <v>32</v>
      </c>
      <c r="CI34" s="245">
        <v>31</v>
      </c>
      <c r="CJ34" s="245">
        <v>30</v>
      </c>
      <c r="CK34" s="245">
        <v>29</v>
      </c>
      <c r="CL34" s="245">
        <v>30</v>
      </c>
      <c r="CM34" s="245">
        <v>28</v>
      </c>
      <c r="CN34" s="245">
        <v>28</v>
      </c>
      <c r="CO34" s="245">
        <v>28</v>
      </c>
      <c r="CP34" s="245">
        <v>26</v>
      </c>
      <c r="CQ34" s="245">
        <v>30</v>
      </c>
      <c r="CR34" s="245">
        <v>31</v>
      </c>
      <c r="CS34" s="245">
        <v>34</v>
      </c>
      <c r="CT34" s="245">
        <v>35</v>
      </c>
      <c r="CU34" s="245">
        <v>34</v>
      </c>
      <c r="CV34" s="245">
        <v>34</v>
      </c>
      <c r="CW34" s="245">
        <v>35</v>
      </c>
    </row>
    <row r="35" spans="1:101" s="14" customFormat="1" x14ac:dyDescent="0.25">
      <c r="A35" s="20"/>
      <c r="B35" s="15"/>
      <c r="C35" s="69" t="s">
        <v>7</v>
      </c>
      <c r="D35" s="67">
        <f>SUM(D31:D34)</f>
        <v>242</v>
      </c>
      <c r="E35" s="70">
        <f>SUMPRODUCT(E31:E34,$D31:$D34)</f>
        <v>300036.19</v>
      </c>
      <c r="F35" s="70">
        <f>SUMPRODUCT(F31:F34,$D31:$D34)</f>
        <v>279455.78999999998</v>
      </c>
      <c r="G35" s="70">
        <f>SUMPRODUCT(G31:G34,$D31:$D34)</f>
        <v>20580.399999999998</v>
      </c>
      <c r="H35" s="34"/>
      <c r="I35" s="34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>
        <f t="shared" ref="AN35:AS35" si="71">SUM(AN31:AN34)</f>
        <v>505</v>
      </c>
      <c r="AO35" s="67">
        <f t="shared" si="71"/>
        <v>502</v>
      </c>
      <c r="AP35" s="67">
        <f t="shared" si="71"/>
        <v>498</v>
      </c>
      <c r="AQ35" s="67">
        <f t="shared" si="71"/>
        <v>491</v>
      </c>
      <c r="AR35" s="67">
        <f t="shared" si="71"/>
        <v>496</v>
      </c>
      <c r="AS35" s="67">
        <f t="shared" si="71"/>
        <v>507</v>
      </c>
      <c r="AT35" s="67">
        <f t="shared" ref="AT35:AY35" si="72">SUM(AT31:AT34)</f>
        <v>506</v>
      </c>
      <c r="AU35" s="67">
        <f t="shared" si="72"/>
        <v>522</v>
      </c>
      <c r="AV35" s="67">
        <f t="shared" si="72"/>
        <v>532</v>
      </c>
      <c r="AW35" s="67">
        <f t="shared" si="72"/>
        <v>525</v>
      </c>
      <c r="AX35" s="67">
        <f t="shared" si="72"/>
        <v>527</v>
      </c>
      <c r="AY35" s="67">
        <f t="shared" si="72"/>
        <v>515</v>
      </c>
      <c r="AZ35" s="67">
        <f t="shared" ref="AZ35:BE35" si="73">SUM(AZ31:AZ34)</f>
        <v>512</v>
      </c>
      <c r="BA35" s="67">
        <f t="shared" si="73"/>
        <v>500</v>
      </c>
      <c r="BB35" s="67">
        <f t="shared" si="73"/>
        <v>486</v>
      </c>
      <c r="BC35" s="67">
        <f t="shared" si="73"/>
        <v>480</v>
      </c>
      <c r="BD35" s="67">
        <f t="shared" si="73"/>
        <v>456</v>
      </c>
      <c r="BE35" s="67">
        <f t="shared" si="73"/>
        <v>452</v>
      </c>
      <c r="BF35" s="67">
        <f t="shared" ref="BF35:BK35" si="74">SUM(BF31:BF34)</f>
        <v>443</v>
      </c>
      <c r="BG35" s="67">
        <f t="shared" si="74"/>
        <v>461</v>
      </c>
      <c r="BH35" s="67">
        <f t="shared" si="74"/>
        <v>469</v>
      </c>
      <c r="BI35" s="67">
        <f t="shared" si="74"/>
        <v>444</v>
      </c>
      <c r="BJ35" s="67">
        <f t="shared" si="74"/>
        <v>440</v>
      </c>
      <c r="BK35" s="67">
        <f t="shared" si="74"/>
        <v>412</v>
      </c>
      <c r="BL35" s="67">
        <f t="shared" ref="BL35:BQ35" si="75">SUM(BL31:BL34)</f>
        <v>417</v>
      </c>
      <c r="BM35" s="67">
        <f t="shared" si="75"/>
        <v>416</v>
      </c>
      <c r="BN35" s="67">
        <f t="shared" si="75"/>
        <v>409</v>
      </c>
      <c r="BO35" s="67">
        <f t="shared" si="75"/>
        <v>409</v>
      </c>
      <c r="BP35" s="67">
        <f t="shared" si="75"/>
        <v>407</v>
      </c>
      <c r="BQ35" s="67">
        <f t="shared" si="75"/>
        <v>406</v>
      </c>
      <c r="BR35" s="67">
        <f t="shared" ref="BR35:BW35" si="76">SUM(BR31:BR34)</f>
        <v>396</v>
      </c>
      <c r="BS35" s="67">
        <f t="shared" si="76"/>
        <v>394</v>
      </c>
      <c r="BT35" s="67">
        <f t="shared" si="76"/>
        <v>382</v>
      </c>
      <c r="BU35" s="94">
        <f t="shared" si="76"/>
        <v>361</v>
      </c>
      <c r="BV35" s="67">
        <f t="shared" si="76"/>
        <v>381</v>
      </c>
      <c r="BW35" s="67">
        <f t="shared" si="76"/>
        <v>354</v>
      </c>
      <c r="BX35" s="67">
        <f t="shared" ref="BX35:CC35" si="77">SUM(BX31:BX34)</f>
        <v>340</v>
      </c>
      <c r="BY35" s="67">
        <f t="shared" si="77"/>
        <v>332</v>
      </c>
      <c r="BZ35" s="67">
        <f t="shared" si="77"/>
        <v>327</v>
      </c>
      <c r="CA35" s="67">
        <f t="shared" si="77"/>
        <v>262</v>
      </c>
      <c r="CB35" s="67">
        <f t="shared" si="77"/>
        <v>252</v>
      </c>
      <c r="CC35" s="67">
        <f t="shared" si="77"/>
        <v>247</v>
      </c>
      <c r="CD35" s="67">
        <f t="shared" ref="CD35:CI35" si="78">SUM(CD31:CD34)</f>
        <v>241</v>
      </c>
      <c r="CE35" s="67">
        <f t="shared" si="78"/>
        <v>239</v>
      </c>
      <c r="CF35" s="67">
        <f t="shared" si="78"/>
        <v>231</v>
      </c>
      <c r="CG35" s="67">
        <f t="shared" si="78"/>
        <v>233</v>
      </c>
      <c r="CH35" s="67">
        <f t="shared" si="78"/>
        <v>231</v>
      </c>
      <c r="CI35" s="67">
        <f t="shared" si="78"/>
        <v>232</v>
      </c>
      <c r="CJ35" s="67">
        <f t="shared" ref="CJ35:CO35" si="79">SUM(CJ31:CJ34)</f>
        <v>235</v>
      </c>
      <c r="CK35" s="67">
        <f t="shared" si="79"/>
        <v>233</v>
      </c>
      <c r="CL35" s="67">
        <f t="shared" si="79"/>
        <v>234</v>
      </c>
      <c r="CM35" s="67">
        <f t="shared" si="79"/>
        <v>230</v>
      </c>
      <c r="CN35" s="67">
        <f t="shared" si="79"/>
        <v>230</v>
      </c>
      <c r="CO35" s="67">
        <f t="shared" si="79"/>
        <v>233</v>
      </c>
      <c r="CP35" s="67">
        <f>SUM(CP31:CP34)</f>
        <v>231</v>
      </c>
      <c r="CQ35" s="67">
        <f>SUM(CQ31:CQ34)</f>
        <v>239</v>
      </c>
      <c r="CR35" s="67">
        <v>235</v>
      </c>
      <c r="CS35" s="67">
        <f>SUM(CS31:CS34)</f>
        <v>250</v>
      </c>
      <c r="CT35" s="67">
        <f>SUM(CT31:CT34)</f>
        <v>250</v>
      </c>
      <c r="CU35" s="67">
        <f>SUM(CU31:CU34)</f>
        <v>248</v>
      </c>
      <c r="CV35" s="67">
        <f>SUM(CV31:CV34)</f>
        <v>244</v>
      </c>
      <c r="CW35" s="67">
        <f>SUM(CW31:CW34)</f>
        <v>242</v>
      </c>
    </row>
    <row r="36" spans="1:101" s="14" customFormat="1" x14ac:dyDescent="0.25">
      <c r="A36" s="20"/>
      <c r="B36" s="15"/>
      <c r="C36" s="12"/>
      <c r="D36" s="16"/>
      <c r="E36" s="21"/>
      <c r="F36" s="21"/>
      <c r="G36" s="21"/>
      <c r="H36" s="135"/>
      <c r="I36" s="135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</row>
    <row r="37" spans="1:101" s="14" customFormat="1" x14ac:dyDescent="0.2">
      <c r="A37" s="64" t="s">
        <v>145</v>
      </c>
      <c r="B37" s="65" t="str">
        <f>+B3</f>
        <v>1/1/25 - 12/31/25</v>
      </c>
      <c r="C37" s="66" t="s">
        <v>11</v>
      </c>
      <c r="D37" s="244">
        <v>107</v>
      </c>
      <c r="E37" s="152">
        <v>762.99</v>
      </c>
      <c r="F37" s="152">
        <f>+E37-G37</f>
        <v>762.99</v>
      </c>
      <c r="G37" s="152">
        <v>0</v>
      </c>
      <c r="H37" s="27" t="e">
        <f>+"Total:"&amp;TEXT(E37/I37-1,"0.00%")&amp;"/ EE:"&amp;TEXT(G37/J37-1,"0.00%")</f>
        <v>#DIV/0!</v>
      </c>
      <c r="I37" s="27">
        <f>+'[2]Saint Mary''s Reno'!E37</f>
        <v>641.23</v>
      </c>
      <c r="J37" s="287">
        <f>+'[2]Saint Mary''s Reno'!G37</f>
        <v>0</v>
      </c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/>
      <c r="AH37" s="165"/>
      <c r="AI37" s="165"/>
      <c r="AJ37" s="165"/>
      <c r="AK37" s="165"/>
      <c r="AL37" s="165"/>
      <c r="AM37" s="165"/>
      <c r="AN37" s="165">
        <v>199</v>
      </c>
      <c r="AO37" s="165">
        <v>197</v>
      </c>
      <c r="AP37" s="165">
        <v>192</v>
      </c>
      <c r="AQ37" s="165">
        <v>189</v>
      </c>
      <c r="AR37" s="165">
        <v>185</v>
      </c>
      <c r="AS37" s="165">
        <v>187</v>
      </c>
      <c r="AT37" s="240">
        <v>188</v>
      </c>
      <c r="AU37" s="240">
        <v>205</v>
      </c>
      <c r="AV37" s="240">
        <v>194</v>
      </c>
      <c r="AW37" s="240">
        <v>189</v>
      </c>
      <c r="AX37" s="240">
        <v>205</v>
      </c>
      <c r="AY37" s="240">
        <v>203</v>
      </c>
      <c r="AZ37" s="240">
        <v>211</v>
      </c>
      <c r="BA37" s="240">
        <v>201</v>
      </c>
      <c r="BB37" s="240">
        <v>205</v>
      </c>
      <c r="BC37" s="240">
        <v>204</v>
      </c>
      <c r="BD37" s="240">
        <v>199</v>
      </c>
      <c r="BE37" s="240">
        <v>195</v>
      </c>
      <c r="BF37" s="240">
        <v>195</v>
      </c>
      <c r="BG37" s="240">
        <v>200</v>
      </c>
      <c r="BH37" s="244">
        <v>200</v>
      </c>
      <c r="BI37" s="244">
        <v>194</v>
      </c>
      <c r="BJ37" s="244">
        <v>195</v>
      </c>
      <c r="BK37" s="244">
        <v>177</v>
      </c>
      <c r="BL37" s="244">
        <v>181</v>
      </c>
      <c r="BM37" s="244">
        <v>174</v>
      </c>
      <c r="BN37" s="244">
        <v>169</v>
      </c>
      <c r="BO37" s="244">
        <v>158</v>
      </c>
      <c r="BP37" s="244">
        <v>153</v>
      </c>
      <c r="BQ37" s="244">
        <v>149</v>
      </c>
      <c r="BR37" s="244">
        <v>147</v>
      </c>
      <c r="BS37" s="244">
        <v>139</v>
      </c>
      <c r="BT37" s="244">
        <v>137</v>
      </c>
      <c r="BU37" s="240">
        <v>137</v>
      </c>
      <c r="BV37" s="244">
        <v>132</v>
      </c>
      <c r="BW37" s="244">
        <v>128</v>
      </c>
      <c r="BX37" s="244">
        <v>127</v>
      </c>
      <c r="BY37" s="244">
        <v>124</v>
      </c>
      <c r="BZ37" s="244">
        <v>117</v>
      </c>
      <c r="CA37" s="244">
        <v>106</v>
      </c>
      <c r="CB37" s="244">
        <v>105</v>
      </c>
      <c r="CC37" s="244">
        <v>103</v>
      </c>
      <c r="CD37" s="244">
        <v>100</v>
      </c>
      <c r="CE37" s="244">
        <v>110</v>
      </c>
      <c r="CF37" s="244">
        <v>107</v>
      </c>
      <c r="CG37" s="244">
        <v>104</v>
      </c>
      <c r="CH37" s="244">
        <v>104</v>
      </c>
      <c r="CI37" s="244">
        <v>108</v>
      </c>
      <c r="CJ37" s="244">
        <v>108</v>
      </c>
      <c r="CK37" s="244">
        <v>103</v>
      </c>
      <c r="CL37" s="244">
        <v>104</v>
      </c>
      <c r="CM37" s="244">
        <v>106</v>
      </c>
      <c r="CN37" s="244">
        <v>105</v>
      </c>
      <c r="CO37" s="244">
        <v>106</v>
      </c>
      <c r="CP37" s="244">
        <v>104</v>
      </c>
      <c r="CQ37" s="244">
        <v>108</v>
      </c>
      <c r="CR37" s="244">
        <v>105</v>
      </c>
      <c r="CS37" s="244">
        <v>105</v>
      </c>
      <c r="CT37" s="244">
        <v>105</v>
      </c>
      <c r="CU37" s="244">
        <v>111</v>
      </c>
      <c r="CV37" s="244">
        <v>110</v>
      </c>
      <c r="CW37" s="244">
        <v>107</v>
      </c>
    </row>
    <row r="38" spans="1:101" s="14" customFormat="1" x14ac:dyDescent="0.2">
      <c r="A38" s="22"/>
      <c r="B38" s="15"/>
      <c r="C38" s="66" t="s">
        <v>18</v>
      </c>
      <c r="D38" s="244">
        <v>22</v>
      </c>
      <c r="E38" s="152">
        <v>1602.29</v>
      </c>
      <c r="F38" s="152">
        <f>+E38-G38</f>
        <v>1458.52</v>
      </c>
      <c r="G38" s="152">
        <v>143.77000000000001</v>
      </c>
      <c r="H38" s="27" t="str">
        <f>+"Total:"&amp;TEXT(E38/I38-1,"0.00%")&amp;"/ EE:"&amp;TEXT(G38/J38-1,"0.00%")</f>
        <v>Total:18.99%/ EE:0.00%</v>
      </c>
      <c r="I38" s="27">
        <f>+'[2]Saint Mary''s Reno'!E38</f>
        <v>1346.6</v>
      </c>
      <c r="J38" s="287">
        <f>+'[2]Saint Mary''s Reno'!G38</f>
        <v>143.77000000000001</v>
      </c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/>
      <c r="AB38" s="165"/>
      <c r="AC38" s="165"/>
      <c r="AD38" s="165"/>
      <c r="AE38" s="165"/>
      <c r="AF38" s="165"/>
      <c r="AG38" s="165"/>
      <c r="AH38" s="165"/>
      <c r="AI38" s="165"/>
      <c r="AJ38" s="165"/>
      <c r="AK38" s="165"/>
      <c r="AL38" s="165"/>
      <c r="AM38" s="165"/>
      <c r="AN38" s="165">
        <v>49</v>
      </c>
      <c r="AO38" s="165">
        <v>48</v>
      </c>
      <c r="AP38" s="165">
        <v>46</v>
      </c>
      <c r="AQ38" s="165">
        <v>46</v>
      </c>
      <c r="AR38" s="165">
        <v>48</v>
      </c>
      <c r="AS38" s="165">
        <v>48</v>
      </c>
      <c r="AT38" s="240">
        <v>46</v>
      </c>
      <c r="AU38" s="240">
        <v>36</v>
      </c>
      <c r="AV38" s="240">
        <v>38</v>
      </c>
      <c r="AW38" s="240">
        <v>37</v>
      </c>
      <c r="AX38" s="240">
        <v>38</v>
      </c>
      <c r="AY38" s="240">
        <v>37</v>
      </c>
      <c r="AZ38" s="240">
        <v>45</v>
      </c>
      <c r="BA38" s="240">
        <v>45</v>
      </c>
      <c r="BB38" s="240">
        <v>45</v>
      </c>
      <c r="BC38" s="240">
        <v>46</v>
      </c>
      <c r="BD38" s="240">
        <v>46</v>
      </c>
      <c r="BE38" s="240">
        <v>46</v>
      </c>
      <c r="BF38" s="240">
        <v>48</v>
      </c>
      <c r="BG38" s="240">
        <v>44</v>
      </c>
      <c r="BH38" s="244">
        <v>45</v>
      </c>
      <c r="BI38" s="244">
        <v>39</v>
      </c>
      <c r="BJ38" s="244">
        <v>41</v>
      </c>
      <c r="BK38" s="244">
        <v>39</v>
      </c>
      <c r="BL38" s="244">
        <v>41</v>
      </c>
      <c r="BM38" s="244">
        <v>40</v>
      </c>
      <c r="BN38" s="244">
        <v>37</v>
      </c>
      <c r="BO38" s="244">
        <v>34</v>
      </c>
      <c r="BP38" s="244">
        <v>36</v>
      </c>
      <c r="BQ38" s="244">
        <v>37</v>
      </c>
      <c r="BR38" s="244">
        <v>37</v>
      </c>
      <c r="BS38" s="244">
        <v>26</v>
      </c>
      <c r="BT38" s="244">
        <v>23</v>
      </c>
      <c r="BU38" s="240">
        <v>52</v>
      </c>
      <c r="BV38" s="244">
        <v>55</v>
      </c>
      <c r="BW38" s="244">
        <v>52</v>
      </c>
      <c r="BX38" s="244">
        <v>51</v>
      </c>
      <c r="BY38" s="244">
        <v>23</v>
      </c>
      <c r="BZ38" s="244">
        <v>22</v>
      </c>
      <c r="CA38" s="244">
        <v>24</v>
      </c>
      <c r="CB38" s="244">
        <v>23</v>
      </c>
      <c r="CC38" s="244">
        <v>22</v>
      </c>
      <c r="CD38" s="244">
        <v>21</v>
      </c>
      <c r="CE38" s="244">
        <v>20</v>
      </c>
      <c r="CF38" s="244">
        <v>21</v>
      </c>
      <c r="CG38" s="244">
        <v>18</v>
      </c>
      <c r="CH38" s="244">
        <v>18</v>
      </c>
      <c r="CI38" s="244">
        <v>17</v>
      </c>
      <c r="CJ38" s="244">
        <v>17</v>
      </c>
      <c r="CK38" s="244">
        <v>16</v>
      </c>
      <c r="CL38" s="244">
        <v>18</v>
      </c>
      <c r="CM38" s="244">
        <v>18</v>
      </c>
      <c r="CN38" s="244">
        <v>18</v>
      </c>
      <c r="CO38" s="244">
        <v>17</v>
      </c>
      <c r="CP38" s="244">
        <v>18</v>
      </c>
      <c r="CQ38" s="244">
        <v>21</v>
      </c>
      <c r="CR38" s="244">
        <v>22</v>
      </c>
      <c r="CS38" s="244">
        <v>22</v>
      </c>
      <c r="CT38" s="244">
        <v>21</v>
      </c>
      <c r="CU38" s="244">
        <v>22</v>
      </c>
      <c r="CV38" s="244">
        <v>22</v>
      </c>
      <c r="CW38" s="244">
        <v>22</v>
      </c>
    </row>
    <row r="39" spans="1:101" s="14" customFormat="1" x14ac:dyDescent="0.2">
      <c r="A39" s="22"/>
      <c r="B39" s="15"/>
      <c r="C39" s="66" t="s">
        <v>19</v>
      </c>
      <c r="D39" s="244">
        <v>40</v>
      </c>
      <c r="E39" s="152">
        <v>1442.08</v>
      </c>
      <c r="F39" s="152">
        <f>+E39-G39</f>
        <v>1327.32</v>
      </c>
      <c r="G39" s="152">
        <v>114.76</v>
      </c>
      <c r="H39" s="27" t="str">
        <f>+"Total:"&amp;TEXT(E39/I39-1,"0.00%")&amp;"/ EE:"&amp;TEXT(G39/J39-1,"0.00%")</f>
        <v>Total:18.99%/ EE:0.00%</v>
      </c>
      <c r="I39" s="27">
        <f>+'[2]Saint Mary''s Reno'!E39</f>
        <v>1211.95</v>
      </c>
      <c r="J39" s="287">
        <f>+'[2]Saint Mary''s Reno'!G39</f>
        <v>114.76</v>
      </c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/>
      <c r="AG39" s="165"/>
      <c r="AH39" s="165"/>
      <c r="AI39" s="165"/>
      <c r="AJ39" s="165"/>
      <c r="AK39" s="165"/>
      <c r="AL39" s="165"/>
      <c r="AM39" s="165"/>
      <c r="AN39" s="165">
        <v>84</v>
      </c>
      <c r="AO39" s="165">
        <v>85</v>
      </c>
      <c r="AP39" s="165">
        <v>85</v>
      </c>
      <c r="AQ39" s="165">
        <v>84</v>
      </c>
      <c r="AR39" s="165">
        <v>84</v>
      </c>
      <c r="AS39" s="165">
        <v>84</v>
      </c>
      <c r="AT39" s="240">
        <v>84</v>
      </c>
      <c r="AU39" s="240">
        <v>77</v>
      </c>
      <c r="AV39" s="240">
        <v>78</v>
      </c>
      <c r="AW39" s="240">
        <v>77</v>
      </c>
      <c r="AX39" s="240">
        <v>78</v>
      </c>
      <c r="AY39" s="240">
        <v>79</v>
      </c>
      <c r="AZ39" s="240">
        <v>86</v>
      </c>
      <c r="BA39" s="240">
        <v>83</v>
      </c>
      <c r="BB39" s="240">
        <v>82</v>
      </c>
      <c r="BC39" s="240">
        <v>80</v>
      </c>
      <c r="BD39" s="240">
        <v>80</v>
      </c>
      <c r="BE39" s="240">
        <v>81</v>
      </c>
      <c r="BF39" s="240">
        <v>79</v>
      </c>
      <c r="BG39" s="240">
        <v>84</v>
      </c>
      <c r="BH39" s="244">
        <v>85</v>
      </c>
      <c r="BI39" s="244">
        <v>87</v>
      </c>
      <c r="BJ39" s="244">
        <v>86</v>
      </c>
      <c r="BK39" s="244">
        <v>78</v>
      </c>
      <c r="BL39" s="244">
        <v>75</v>
      </c>
      <c r="BM39" s="244">
        <v>70</v>
      </c>
      <c r="BN39" s="244">
        <v>68</v>
      </c>
      <c r="BO39" s="244">
        <v>64</v>
      </c>
      <c r="BP39" s="244">
        <v>61</v>
      </c>
      <c r="BQ39" s="244">
        <v>62</v>
      </c>
      <c r="BR39" s="244">
        <v>60</v>
      </c>
      <c r="BS39" s="244">
        <v>61</v>
      </c>
      <c r="BT39" s="244">
        <v>55</v>
      </c>
      <c r="BU39" s="240">
        <v>45</v>
      </c>
      <c r="BV39" s="244">
        <v>49</v>
      </c>
      <c r="BW39" s="244">
        <v>44</v>
      </c>
      <c r="BX39" s="244">
        <v>44</v>
      </c>
      <c r="BY39" s="244">
        <v>44</v>
      </c>
      <c r="BZ39" s="244">
        <v>45</v>
      </c>
      <c r="CA39" s="244">
        <v>44</v>
      </c>
      <c r="CB39" s="244">
        <v>38</v>
      </c>
      <c r="CC39" s="244">
        <v>38</v>
      </c>
      <c r="CD39" s="244">
        <v>37</v>
      </c>
      <c r="CE39" s="244">
        <v>41</v>
      </c>
      <c r="CF39" s="244">
        <v>40</v>
      </c>
      <c r="CG39" s="244">
        <v>41</v>
      </c>
      <c r="CH39" s="244">
        <v>41</v>
      </c>
      <c r="CI39" s="244">
        <v>43</v>
      </c>
      <c r="CJ39" s="244">
        <v>42</v>
      </c>
      <c r="CK39" s="244">
        <v>43</v>
      </c>
      <c r="CL39" s="244">
        <v>43</v>
      </c>
      <c r="CM39" s="244">
        <v>43</v>
      </c>
      <c r="CN39" s="244">
        <v>40</v>
      </c>
      <c r="CO39" s="244">
        <v>40</v>
      </c>
      <c r="CP39" s="244">
        <v>38</v>
      </c>
      <c r="CQ39" s="244">
        <v>40</v>
      </c>
      <c r="CR39" s="244">
        <v>43</v>
      </c>
      <c r="CS39" s="244">
        <v>43</v>
      </c>
      <c r="CT39" s="244">
        <v>42</v>
      </c>
      <c r="CU39" s="244">
        <v>41</v>
      </c>
      <c r="CV39" s="244">
        <v>40</v>
      </c>
      <c r="CW39" s="244">
        <v>40</v>
      </c>
    </row>
    <row r="40" spans="1:101" s="14" customFormat="1" x14ac:dyDescent="0.2">
      <c r="A40" s="22"/>
      <c r="B40" s="15"/>
      <c r="C40" s="66" t="s">
        <v>12</v>
      </c>
      <c r="D40" s="244">
        <v>28</v>
      </c>
      <c r="E40" s="153">
        <v>2403.4499999999998</v>
      </c>
      <c r="F40" s="153">
        <f>+E40-G40</f>
        <v>2128.9899999999998</v>
      </c>
      <c r="G40" s="153">
        <v>274.45999999999998</v>
      </c>
      <c r="H40" s="134" t="str">
        <f>+"Total:"&amp;TEXT(E40/I40-1,"0.00%")&amp;"/ EE:"&amp;TEXT(G40/J40-1,"0.00%")</f>
        <v>Total:18.99%/ EE:0.00%</v>
      </c>
      <c r="I40" s="134">
        <f>+'[2]Saint Mary''s Reno'!E40</f>
        <v>2019.91</v>
      </c>
      <c r="J40" s="287">
        <f>+'[2]Saint Mary''s Reno'!G40</f>
        <v>274.45999999999998</v>
      </c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>
        <v>123</v>
      </c>
      <c r="AO40" s="166">
        <v>124</v>
      </c>
      <c r="AP40" s="166">
        <v>125</v>
      </c>
      <c r="AQ40" s="166">
        <v>126</v>
      </c>
      <c r="AR40" s="166">
        <v>122</v>
      </c>
      <c r="AS40" s="166">
        <v>123</v>
      </c>
      <c r="AT40" s="241">
        <v>122</v>
      </c>
      <c r="AU40" s="241">
        <v>114</v>
      </c>
      <c r="AV40" s="241">
        <v>120</v>
      </c>
      <c r="AW40" s="241">
        <v>115</v>
      </c>
      <c r="AX40" s="241">
        <v>113</v>
      </c>
      <c r="AY40" s="241">
        <v>113</v>
      </c>
      <c r="AZ40" s="241">
        <v>124</v>
      </c>
      <c r="BA40" s="241">
        <v>118</v>
      </c>
      <c r="BB40" s="241">
        <v>112</v>
      </c>
      <c r="BC40" s="241">
        <v>106</v>
      </c>
      <c r="BD40" s="241">
        <v>106</v>
      </c>
      <c r="BE40" s="241">
        <v>108</v>
      </c>
      <c r="BF40" s="241">
        <v>107</v>
      </c>
      <c r="BG40" s="241">
        <v>105</v>
      </c>
      <c r="BH40" s="245">
        <v>104</v>
      </c>
      <c r="BI40" s="245">
        <v>94</v>
      </c>
      <c r="BJ40" s="245">
        <v>93</v>
      </c>
      <c r="BK40" s="245">
        <v>86</v>
      </c>
      <c r="BL40" s="245">
        <v>83</v>
      </c>
      <c r="BM40" s="245">
        <v>78</v>
      </c>
      <c r="BN40" s="245">
        <v>73</v>
      </c>
      <c r="BO40" s="245">
        <v>71</v>
      </c>
      <c r="BP40" s="245">
        <v>71</v>
      </c>
      <c r="BQ40" s="245">
        <v>74</v>
      </c>
      <c r="BR40" s="245">
        <v>69</v>
      </c>
      <c r="BS40" s="244">
        <v>53</v>
      </c>
      <c r="BT40" s="244">
        <v>46</v>
      </c>
      <c r="BU40" s="240">
        <v>46</v>
      </c>
      <c r="BV40" s="244">
        <v>46</v>
      </c>
      <c r="BW40" s="244">
        <v>45</v>
      </c>
      <c r="BX40" s="244">
        <v>43</v>
      </c>
      <c r="BY40" s="244">
        <v>38</v>
      </c>
      <c r="BZ40" s="244">
        <v>36</v>
      </c>
      <c r="CA40" s="244">
        <v>34</v>
      </c>
      <c r="CB40" s="244">
        <v>33</v>
      </c>
      <c r="CC40" s="244">
        <v>33</v>
      </c>
      <c r="CD40" s="244">
        <v>33</v>
      </c>
      <c r="CE40" s="244">
        <v>31</v>
      </c>
      <c r="CF40" s="244">
        <v>32</v>
      </c>
      <c r="CG40" s="244">
        <v>32</v>
      </c>
      <c r="CH40" s="244">
        <v>32</v>
      </c>
      <c r="CI40" s="244">
        <v>32</v>
      </c>
      <c r="CJ40" s="244">
        <v>31</v>
      </c>
      <c r="CK40" s="244">
        <v>31</v>
      </c>
      <c r="CL40" s="244">
        <v>30</v>
      </c>
      <c r="CM40" s="244">
        <v>30</v>
      </c>
      <c r="CN40" s="244">
        <v>30</v>
      </c>
      <c r="CO40" s="244">
        <v>30</v>
      </c>
      <c r="CP40" s="244">
        <v>32</v>
      </c>
      <c r="CQ40" s="244">
        <v>31</v>
      </c>
      <c r="CR40" s="244">
        <v>30</v>
      </c>
      <c r="CS40" s="244">
        <v>29</v>
      </c>
      <c r="CT40" s="244">
        <v>28</v>
      </c>
      <c r="CU40" s="244">
        <v>28</v>
      </c>
      <c r="CV40" s="244">
        <v>28</v>
      </c>
      <c r="CW40" s="244">
        <v>28</v>
      </c>
    </row>
    <row r="41" spans="1:101" s="14" customFormat="1" x14ac:dyDescent="0.25">
      <c r="A41" s="20"/>
      <c r="B41" s="15"/>
      <c r="C41" s="69" t="s">
        <v>7</v>
      </c>
      <c r="D41" s="67">
        <f>SUM(D37:D40)</f>
        <v>197</v>
      </c>
      <c r="E41" s="70">
        <f>SUMPRODUCT(E37:E40,$D37:$D40)</f>
        <v>241870.11</v>
      </c>
      <c r="F41" s="70">
        <f>SUMPRODUCT(F37:F40,$D37:$D40)</f>
        <v>226431.89</v>
      </c>
      <c r="G41" s="70">
        <f>SUMPRODUCT(G37:G40,$D37:$D40)</f>
        <v>15438.22</v>
      </c>
      <c r="H41" s="34"/>
      <c r="I41" s="34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>
        <f t="shared" ref="AN41:AS41" si="80">SUM(AN37:AN40)</f>
        <v>455</v>
      </c>
      <c r="AO41" s="67">
        <f t="shared" si="80"/>
        <v>454</v>
      </c>
      <c r="AP41" s="67">
        <f t="shared" si="80"/>
        <v>448</v>
      </c>
      <c r="AQ41" s="67">
        <f t="shared" si="80"/>
        <v>445</v>
      </c>
      <c r="AR41" s="67">
        <f t="shared" si="80"/>
        <v>439</v>
      </c>
      <c r="AS41" s="67">
        <f t="shared" si="80"/>
        <v>442</v>
      </c>
      <c r="AT41" s="67">
        <f t="shared" ref="AT41:AY41" si="81">SUM(AT37:AT40)</f>
        <v>440</v>
      </c>
      <c r="AU41" s="67">
        <f t="shared" si="81"/>
        <v>432</v>
      </c>
      <c r="AV41" s="67">
        <f t="shared" si="81"/>
        <v>430</v>
      </c>
      <c r="AW41" s="67">
        <f t="shared" si="81"/>
        <v>418</v>
      </c>
      <c r="AX41" s="67">
        <f t="shared" si="81"/>
        <v>434</v>
      </c>
      <c r="AY41" s="67">
        <f t="shared" si="81"/>
        <v>432</v>
      </c>
      <c r="AZ41" s="67">
        <f t="shared" ref="AZ41:BE41" si="82">SUM(AZ37:AZ40)</f>
        <v>466</v>
      </c>
      <c r="BA41" s="67">
        <f t="shared" si="82"/>
        <v>447</v>
      </c>
      <c r="BB41" s="67">
        <f t="shared" si="82"/>
        <v>444</v>
      </c>
      <c r="BC41" s="67">
        <f t="shared" si="82"/>
        <v>436</v>
      </c>
      <c r="BD41" s="67">
        <f t="shared" si="82"/>
        <v>431</v>
      </c>
      <c r="BE41" s="67">
        <f t="shared" si="82"/>
        <v>430</v>
      </c>
      <c r="BF41" s="67">
        <f t="shared" ref="BF41:BK41" si="83">SUM(BF37:BF40)</f>
        <v>429</v>
      </c>
      <c r="BG41" s="67">
        <f t="shared" si="83"/>
        <v>433</v>
      </c>
      <c r="BH41" s="67">
        <f t="shared" si="83"/>
        <v>434</v>
      </c>
      <c r="BI41" s="67">
        <f t="shared" si="83"/>
        <v>414</v>
      </c>
      <c r="BJ41" s="67">
        <f t="shared" si="83"/>
        <v>415</v>
      </c>
      <c r="BK41" s="67">
        <f t="shared" si="83"/>
        <v>380</v>
      </c>
      <c r="BL41" s="67">
        <f t="shared" ref="BL41:BQ41" si="84">SUM(BL37:BL40)</f>
        <v>380</v>
      </c>
      <c r="BM41" s="67">
        <f t="shared" si="84"/>
        <v>362</v>
      </c>
      <c r="BN41" s="67">
        <f t="shared" si="84"/>
        <v>347</v>
      </c>
      <c r="BO41" s="67">
        <f t="shared" si="84"/>
        <v>327</v>
      </c>
      <c r="BP41" s="67">
        <f t="shared" si="84"/>
        <v>321</v>
      </c>
      <c r="BQ41" s="67">
        <f t="shared" si="84"/>
        <v>322</v>
      </c>
      <c r="BR41" s="67">
        <f t="shared" ref="BR41:BW41" si="85">SUM(BR37:BR40)</f>
        <v>313</v>
      </c>
      <c r="BS41" s="67">
        <f t="shared" si="85"/>
        <v>279</v>
      </c>
      <c r="BT41" s="67">
        <f t="shared" si="85"/>
        <v>261</v>
      </c>
      <c r="BU41" s="94">
        <f t="shared" si="85"/>
        <v>280</v>
      </c>
      <c r="BV41" s="67">
        <f t="shared" si="85"/>
        <v>282</v>
      </c>
      <c r="BW41" s="67">
        <f t="shared" si="85"/>
        <v>269</v>
      </c>
      <c r="BX41" s="67">
        <f t="shared" ref="BX41:CC41" si="86">SUM(BX37:BX40)</f>
        <v>265</v>
      </c>
      <c r="BY41" s="67">
        <f t="shared" si="86"/>
        <v>229</v>
      </c>
      <c r="BZ41" s="67">
        <f t="shared" si="86"/>
        <v>220</v>
      </c>
      <c r="CA41" s="67">
        <f t="shared" si="86"/>
        <v>208</v>
      </c>
      <c r="CB41" s="67">
        <f t="shared" si="86"/>
        <v>199</v>
      </c>
      <c r="CC41" s="67">
        <f t="shared" si="86"/>
        <v>196</v>
      </c>
      <c r="CD41" s="67">
        <f t="shared" ref="CD41:CI41" si="87">SUM(CD37:CD40)</f>
        <v>191</v>
      </c>
      <c r="CE41" s="67">
        <f t="shared" si="87"/>
        <v>202</v>
      </c>
      <c r="CF41" s="67">
        <f t="shared" si="87"/>
        <v>200</v>
      </c>
      <c r="CG41" s="67">
        <f t="shared" si="87"/>
        <v>195</v>
      </c>
      <c r="CH41" s="67">
        <f t="shared" si="87"/>
        <v>195</v>
      </c>
      <c r="CI41" s="67">
        <f t="shared" si="87"/>
        <v>200</v>
      </c>
      <c r="CJ41" s="67">
        <f t="shared" ref="CJ41:CO41" si="88">SUM(CJ37:CJ40)</f>
        <v>198</v>
      </c>
      <c r="CK41" s="67">
        <f t="shared" si="88"/>
        <v>193</v>
      </c>
      <c r="CL41" s="67">
        <f t="shared" si="88"/>
        <v>195</v>
      </c>
      <c r="CM41" s="67">
        <f t="shared" si="88"/>
        <v>197</v>
      </c>
      <c r="CN41" s="67">
        <f t="shared" si="88"/>
        <v>193</v>
      </c>
      <c r="CO41" s="67">
        <f t="shared" si="88"/>
        <v>193</v>
      </c>
      <c r="CP41" s="67">
        <f>SUM(CP37:CP40)</f>
        <v>192</v>
      </c>
      <c r="CQ41" s="67">
        <f>SUM(CQ37:CQ40)</f>
        <v>200</v>
      </c>
      <c r="CR41" s="67">
        <v>200</v>
      </c>
      <c r="CS41" s="67">
        <f>SUM(CS37:CS40)</f>
        <v>199</v>
      </c>
      <c r="CT41" s="67">
        <f>SUM(CT37:CT40)</f>
        <v>196</v>
      </c>
      <c r="CU41" s="67">
        <f>SUM(CU37:CU40)</f>
        <v>202</v>
      </c>
      <c r="CV41" s="67">
        <f>SUM(CV37:CV40)</f>
        <v>200</v>
      </c>
      <c r="CW41" s="67">
        <f>SUM(CW37:CW40)</f>
        <v>197</v>
      </c>
    </row>
    <row r="42" spans="1:101" s="14" customFormat="1" x14ac:dyDescent="0.25">
      <c r="A42" s="20"/>
      <c r="B42" s="15"/>
      <c r="C42" s="12"/>
      <c r="D42" s="16"/>
      <c r="E42" s="21"/>
      <c r="F42" s="21"/>
      <c r="G42" s="21"/>
      <c r="H42" s="135"/>
      <c r="I42" s="135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</row>
    <row r="43" spans="1:101" s="14" customFormat="1" ht="12.75" hidden="1" customHeight="1" x14ac:dyDescent="0.2">
      <c r="A43" s="197" t="s">
        <v>60</v>
      </c>
      <c r="B43" s="198" t="str">
        <f>B3</f>
        <v>1/1/25 - 12/31/25</v>
      </c>
      <c r="C43" s="199" t="s">
        <v>11</v>
      </c>
      <c r="D43" s="200">
        <v>0</v>
      </c>
      <c r="E43" s="202">
        <f t="shared" ref="E43:F46" si="89">E9</f>
        <v>993.21</v>
      </c>
      <c r="F43" s="202">
        <f t="shared" si="89"/>
        <v>813.51</v>
      </c>
      <c r="G43" s="202">
        <f>E43-F43</f>
        <v>179.70000000000005</v>
      </c>
      <c r="H43" s="258"/>
      <c r="I43" s="258"/>
      <c r="K43" s="165">
        <v>13</v>
      </c>
      <c r="L43" s="165">
        <v>13</v>
      </c>
      <c r="M43" s="165">
        <v>13</v>
      </c>
      <c r="N43" s="165">
        <v>14</v>
      </c>
      <c r="O43" s="165">
        <v>14</v>
      </c>
      <c r="P43" s="165">
        <v>14</v>
      </c>
      <c r="Q43" s="165">
        <v>14</v>
      </c>
      <c r="R43" s="165">
        <v>15</v>
      </c>
      <c r="S43" s="165">
        <v>16</v>
      </c>
      <c r="T43" s="165">
        <v>16</v>
      </c>
      <c r="U43" s="165">
        <v>17</v>
      </c>
      <c r="V43" s="165">
        <v>18</v>
      </c>
      <c r="W43" s="165">
        <v>20</v>
      </c>
      <c r="X43" s="165">
        <v>18</v>
      </c>
      <c r="Y43" s="165">
        <v>18</v>
      </c>
      <c r="Z43" s="165">
        <v>19</v>
      </c>
      <c r="AA43" s="165">
        <v>19</v>
      </c>
      <c r="AB43" s="165">
        <v>16</v>
      </c>
      <c r="AC43" s="165">
        <v>16</v>
      </c>
      <c r="AD43" s="165">
        <v>16</v>
      </c>
      <c r="AE43" s="165">
        <v>18</v>
      </c>
      <c r="AF43" s="165">
        <v>17</v>
      </c>
      <c r="AG43" s="165">
        <v>19</v>
      </c>
      <c r="AH43" s="165">
        <v>19</v>
      </c>
      <c r="AI43" s="200">
        <v>0</v>
      </c>
      <c r="AJ43" s="200">
        <v>0</v>
      </c>
      <c r="AK43" s="200">
        <v>0</v>
      </c>
      <c r="AL43" s="200">
        <v>0</v>
      </c>
      <c r="AM43" s="200">
        <v>0</v>
      </c>
      <c r="AN43" s="200">
        <v>0</v>
      </c>
      <c r="AO43" s="200">
        <v>0</v>
      </c>
      <c r="AP43" s="200">
        <v>0</v>
      </c>
      <c r="AQ43" s="200">
        <v>0</v>
      </c>
      <c r="AR43" s="200">
        <v>0</v>
      </c>
      <c r="AS43" s="200">
        <v>0</v>
      </c>
      <c r="AT43" s="200">
        <v>0</v>
      </c>
      <c r="AU43" s="200">
        <v>0</v>
      </c>
      <c r="AV43" s="200">
        <v>0</v>
      </c>
      <c r="AW43" s="200">
        <v>0</v>
      </c>
      <c r="AX43" s="200">
        <v>0</v>
      </c>
      <c r="AY43" s="200">
        <v>0</v>
      </c>
      <c r="AZ43" s="200">
        <v>0</v>
      </c>
      <c r="BA43" s="200">
        <v>0</v>
      </c>
      <c r="BB43" s="200">
        <v>0</v>
      </c>
      <c r="BC43" s="200">
        <v>0</v>
      </c>
      <c r="BD43" s="200">
        <v>0</v>
      </c>
      <c r="BE43" s="200">
        <v>0</v>
      </c>
      <c r="BF43" s="200">
        <v>0</v>
      </c>
      <c r="BG43" s="200">
        <v>0</v>
      </c>
      <c r="BH43" s="200">
        <v>0</v>
      </c>
      <c r="BI43" s="200">
        <v>0</v>
      </c>
      <c r="BJ43" s="200">
        <v>0</v>
      </c>
      <c r="BK43" s="200">
        <v>0</v>
      </c>
      <c r="BL43" s="200">
        <v>0</v>
      </c>
      <c r="BM43" s="200">
        <v>0</v>
      </c>
      <c r="BN43" s="200">
        <v>0</v>
      </c>
      <c r="BO43" s="200">
        <v>0</v>
      </c>
      <c r="BP43" s="200">
        <v>0</v>
      </c>
      <c r="BQ43" s="200">
        <v>0</v>
      </c>
      <c r="BR43" s="200">
        <v>0</v>
      </c>
      <c r="BS43" s="200">
        <v>0</v>
      </c>
      <c r="BT43" s="200">
        <v>0</v>
      </c>
      <c r="BU43" s="251">
        <v>0</v>
      </c>
      <c r="BV43" s="200">
        <v>0</v>
      </c>
      <c r="BW43" s="200">
        <v>0</v>
      </c>
      <c r="BX43" s="200">
        <v>0</v>
      </c>
      <c r="BY43" s="200">
        <v>0</v>
      </c>
      <c r="BZ43" s="200">
        <v>0</v>
      </c>
      <c r="CA43" s="200">
        <v>0</v>
      </c>
      <c r="CB43" s="200">
        <v>0</v>
      </c>
      <c r="CC43" s="200">
        <v>0</v>
      </c>
      <c r="CD43" s="200">
        <v>0</v>
      </c>
      <c r="CE43" s="200">
        <v>0</v>
      </c>
      <c r="CF43" s="200">
        <v>0</v>
      </c>
      <c r="CG43" s="200">
        <v>0</v>
      </c>
      <c r="CH43" s="200">
        <v>0</v>
      </c>
      <c r="CI43" s="200">
        <v>0</v>
      </c>
      <c r="CJ43" s="200">
        <v>0</v>
      </c>
      <c r="CK43" s="200">
        <v>0</v>
      </c>
      <c r="CL43" s="200">
        <v>0</v>
      </c>
      <c r="CM43" s="200">
        <v>0</v>
      </c>
      <c r="CN43" s="200">
        <v>0</v>
      </c>
      <c r="CO43" s="200">
        <v>0</v>
      </c>
      <c r="CP43" s="200">
        <v>0</v>
      </c>
      <c r="CQ43" s="200">
        <v>0</v>
      </c>
      <c r="CR43" s="200">
        <v>0</v>
      </c>
      <c r="CS43" s="200">
        <v>0</v>
      </c>
      <c r="CT43" s="200">
        <v>0</v>
      </c>
      <c r="CU43" s="200">
        <v>0</v>
      </c>
      <c r="CV43" s="200">
        <v>0</v>
      </c>
      <c r="CW43" s="200">
        <v>0</v>
      </c>
    </row>
    <row r="44" spans="1:101" s="14" customFormat="1" ht="12.75" hidden="1" customHeight="1" x14ac:dyDescent="0.2">
      <c r="A44" s="203"/>
      <c r="B44" s="198"/>
      <c r="C44" s="199" t="s">
        <v>18</v>
      </c>
      <c r="D44" s="200">
        <v>0</v>
      </c>
      <c r="E44" s="202">
        <f t="shared" si="89"/>
        <v>1986.45</v>
      </c>
      <c r="F44" s="202">
        <f t="shared" si="89"/>
        <v>1447.9</v>
      </c>
      <c r="G44" s="202">
        <f>E44-F44</f>
        <v>538.54999999999995</v>
      </c>
      <c r="H44" s="258"/>
      <c r="I44" s="258"/>
      <c r="K44" s="165">
        <v>2</v>
      </c>
      <c r="L44" s="165">
        <v>2</v>
      </c>
      <c r="M44" s="165">
        <v>2</v>
      </c>
      <c r="N44" s="165">
        <v>2</v>
      </c>
      <c r="O44" s="165">
        <v>2</v>
      </c>
      <c r="P44" s="165">
        <v>2</v>
      </c>
      <c r="Q44" s="165">
        <v>2</v>
      </c>
      <c r="R44" s="165">
        <v>2</v>
      </c>
      <c r="S44" s="165">
        <v>2</v>
      </c>
      <c r="T44" s="165">
        <v>2</v>
      </c>
      <c r="U44" s="165">
        <v>2</v>
      </c>
      <c r="V44" s="165">
        <v>2</v>
      </c>
      <c r="W44" s="165">
        <v>3</v>
      </c>
      <c r="X44" s="165">
        <v>3</v>
      </c>
      <c r="Y44" s="165">
        <v>3</v>
      </c>
      <c r="Z44" s="165">
        <v>4</v>
      </c>
      <c r="AA44" s="165">
        <v>4</v>
      </c>
      <c r="AB44" s="165">
        <v>5</v>
      </c>
      <c r="AC44" s="165">
        <v>4</v>
      </c>
      <c r="AD44" s="165">
        <v>4</v>
      </c>
      <c r="AE44" s="165">
        <v>4</v>
      </c>
      <c r="AF44" s="165">
        <v>4</v>
      </c>
      <c r="AG44" s="165">
        <v>7</v>
      </c>
      <c r="AH44" s="165">
        <v>6</v>
      </c>
      <c r="AI44" s="200">
        <v>0</v>
      </c>
      <c r="AJ44" s="200">
        <v>0</v>
      </c>
      <c r="AK44" s="200">
        <v>0</v>
      </c>
      <c r="AL44" s="200">
        <v>0</v>
      </c>
      <c r="AM44" s="200">
        <v>0</v>
      </c>
      <c r="AN44" s="200">
        <v>0</v>
      </c>
      <c r="AO44" s="200">
        <v>0</v>
      </c>
      <c r="AP44" s="200">
        <v>0</v>
      </c>
      <c r="AQ44" s="200">
        <v>0</v>
      </c>
      <c r="AR44" s="200">
        <v>0</v>
      </c>
      <c r="AS44" s="200">
        <v>0</v>
      </c>
      <c r="AT44" s="200">
        <v>0</v>
      </c>
      <c r="AU44" s="200">
        <v>0</v>
      </c>
      <c r="AV44" s="200">
        <v>0</v>
      </c>
      <c r="AW44" s="200">
        <v>0</v>
      </c>
      <c r="AX44" s="200">
        <v>0</v>
      </c>
      <c r="AY44" s="200">
        <v>0</v>
      </c>
      <c r="AZ44" s="200">
        <v>0</v>
      </c>
      <c r="BA44" s="200">
        <v>0</v>
      </c>
      <c r="BB44" s="200">
        <v>0</v>
      </c>
      <c r="BC44" s="200">
        <v>0</v>
      </c>
      <c r="BD44" s="200">
        <v>0</v>
      </c>
      <c r="BE44" s="200">
        <v>0</v>
      </c>
      <c r="BF44" s="200">
        <v>0</v>
      </c>
      <c r="BG44" s="200">
        <v>0</v>
      </c>
      <c r="BH44" s="200">
        <v>0</v>
      </c>
      <c r="BI44" s="200">
        <v>0</v>
      </c>
      <c r="BJ44" s="200">
        <v>0</v>
      </c>
      <c r="BK44" s="200">
        <v>0</v>
      </c>
      <c r="BL44" s="200">
        <v>0</v>
      </c>
      <c r="BM44" s="200">
        <v>0</v>
      </c>
      <c r="BN44" s="200">
        <v>0</v>
      </c>
      <c r="BO44" s="200">
        <v>0</v>
      </c>
      <c r="BP44" s="200">
        <v>0</v>
      </c>
      <c r="BQ44" s="200">
        <v>0</v>
      </c>
      <c r="BR44" s="200">
        <v>0</v>
      </c>
      <c r="BS44" s="200">
        <v>0</v>
      </c>
      <c r="BT44" s="200">
        <v>0</v>
      </c>
      <c r="BU44" s="251">
        <v>0</v>
      </c>
      <c r="BV44" s="200">
        <v>0</v>
      </c>
      <c r="BW44" s="200">
        <v>0</v>
      </c>
      <c r="BX44" s="200">
        <v>0</v>
      </c>
      <c r="BY44" s="200">
        <v>0</v>
      </c>
      <c r="BZ44" s="200">
        <v>0</v>
      </c>
      <c r="CA44" s="200">
        <v>0</v>
      </c>
      <c r="CB44" s="200">
        <v>0</v>
      </c>
      <c r="CC44" s="200">
        <v>0</v>
      </c>
      <c r="CD44" s="200">
        <v>0</v>
      </c>
      <c r="CE44" s="200">
        <v>0</v>
      </c>
      <c r="CF44" s="200">
        <v>0</v>
      </c>
      <c r="CG44" s="200">
        <v>0</v>
      </c>
      <c r="CH44" s="200">
        <v>0</v>
      </c>
      <c r="CI44" s="200">
        <v>0</v>
      </c>
      <c r="CJ44" s="200">
        <v>0</v>
      </c>
      <c r="CK44" s="200">
        <v>0</v>
      </c>
      <c r="CL44" s="200">
        <v>0</v>
      </c>
      <c r="CM44" s="200">
        <v>0</v>
      </c>
      <c r="CN44" s="200">
        <v>0</v>
      </c>
      <c r="CO44" s="200">
        <v>0</v>
      </c>
      <c r="CP44" s="200">
        <v>0</v>
      </c>
      <c r="CQ44" s="200">
        <v>0</v>
      </c>
      <c r="CR44" s="200">
        <v>0</v>
      </c>
      <c r="CS44" s="200">
        <v>0</v>
      </c>
      <c r="CT44" s="200">
        <v>0</v>
      </c>
      <c r="CU44" s="200">
        <v>0</v>
      </c>
      <c r="CV44" s="200">
        <v>0</v>
      </c>
      <c r="CW44" s="200">
        <v>0</v>
      </c>
    </row>
    <row r="45" spans="1:101" s="14" customFormat="1" ht="12.75" hidden="1" customHeight="1" x14ac:dyDescent="0.2">
      <c r="A45" s="203"/>
      <c r="B45" s="198"/>
      <c r="C45" s="199" t="s">
        <v>19</v>
      </c>
      <c r="D45" s="200">
        <v>0</v>
      </c>
      <c r="E45" s="202">
        <f t="shared" si="89"/>
        <v>1787.79</v>
      </c>
      <c r="F45" s="202">
        <f t="shared" si="89"/>
        <v>1309.3900000000001</v>
      </c>
      <c r="G45" s="202">
        <f>E45-F45</f>
        <v>478.39999999999986</v>
      </c>
      <c r="H45" s="258"/>
      <c r="I45" s="258"/>
      <c r="K45" s="165">
        <v>2</v>
      </c>
      <c r="L45" s="165">
        <v>3</v>
      </c>
      <c r="M45" s="165">
        <v>3</v>
      </c>
      <c r="N45" s="165">
        <v>3</v>
      </c>
      <c r="O45" s="165">
        <v>4</v>
      </c>
      <c r="P45" s="165">
        <v>4</v>
      </c>
      <c r="Q45" s="165">
        <v>4</v>
      </c>
      <c r="R45" s="165">
        <v>4</v>
      </c>
      <c r="S45" s="165">
        <v>4</v>
      </c>
      <c r="T45" s="165">
        <v>4</v>
      </c>
      <c r="U45" s="165">
        <v>4</v>
      </c>
      <c r="V45" s="165">
        <v>3</v>
      </c>
      <c r="W45" s="165">
        <v>1</v>
      </c>
      <c r="X45" s="165">
        <v>3</v>
      </c>
      <c r="Y45" s="165">
        <v>3</v>
      </c>
      <c r="Z45" s="165">
        <v>2</v>
      </c>
      <c r="AA45" s="165">
        <v>2</v>
      </c>
      <c r="AB45" s="165">
        <v>2</v>
      </c>
      <c r="AC45" s="165">
        <v>2</v>
      </c>
      <c r="AD45" s="165">
        <v>2</v>
      </c>
      <c r="AE45" s="165">
        <v>2</v>
      </c>
      <c r="AF45" s="165">
        <v>2</v>
      </c>
      <c r="AG45" s="165">
        <v>3</v>
      </c>
      <c r="AH45" s="165">
        <v>3</v>
      </c>
      <c r="AI45" s="200">
        <v>0</v>
      </c>
      <c r="AJ45" s="200">
        <v>0</v>
      </c>
      <c r="AK45" s="200">
        <v>0</v>
      </c>
      <c r="AL45" s="200">
        <v>0</v>
      </c>
      <c r="AM45" s="200">
        <v>0</v>
      </c>
      <c r="AN45" s="200">
        <v>0</v>
      </c>
      <c r="AO45" s="200">
        <v>0</v>
      </c>
      <c r="AP45" s="200">
        <v>0</v>
      </c>
      <c r="AQ45" s="200">
        <v>0</v>
      </c>
      <c r="AR45" s="200">
        <v>0</v>
      </c>
      <c r="AS45" s="200">
        <v>0</v>
      </c>
      <c r="AT45" s="200">
        <v>0</v>
      </c>
      <c r="AU45" s="200">
        <v>0</v>
      </c>
      <c r="AV45" s="200">
        <v>0</v>
      </c>
      <c r="AW45" s="200">
        <v>0</v>
      </c>
      <c r="AX45" s="200">
        <v>0</v>
      </c>
      <c r="AY45" s="200">
        <v>0</v>
      </c>
      <c r="AZ45" s="200">
        <v>0</v>
      </c>
      <c r="BA45" s="200">
        <v>0</v>
      </c>
      <c r="BB45" s="200">
        <v>0</v>
      </c>
      <c r="BC45" s="200">
        <v>0</v>
      </c>
      <c r="BD45" s="200">
        <v>0</v>
      </c>
      <c r="BE45" s="200">
        <v>0</v>
      </c>
      <c r="BF45" s="200">
        <v>0</v>
      </c>
      <c r="BG45" s="200">
        <v>0</v>
      </c>
      <c r="BH45" s="200">
        <v>0</v>
      </c>
      <c r="BI45" s="200">
        <v>0</v>
      </c>
      <c r="BJ45" s="200">
        <v>0</v>
      </c>
      <c r="BK45" s="200">
        <v>0</v>
      </c>
      <c r="BL45" s="200">
        <v>0</v>
      </c>
      <c r="BM45" s="200">
        <v>0</v>
      </c>
      <c r="BN45" s="200">
        <v>0</v>
      </c>
      <c r="BO45" s="200">
        <v>0</v>
      </c>
      <c r="BP45" s="200">
        <v>0</v>
      </c>
      <c r="BQ45" s="200">
        <v>0</v>
      </c>
      <c r="BR45" s="200">
        <v>0</v>
      </c>
      <c r="BS45" s="200">
        <v>0</v>
      </c>
      <c r="BT45" s="200">
        <v>0</v>
      </c>
      <c r="BU45" s="251">
        <v>0</v>
      </c>
      <c r="BV45" s="200">
        <v>0</v>
      </c>
      <c r="BW45" s="200">
        <v>0</v>
      </c>
      <c r="BX45" s="200">
        <v>0</v>
      </c>
      <c r="BY45" s="200">
        <v>0</v>
      </c>
      <c r="BZ45" s="200">
        <v>0</v>
      </c>
      <c r="CA45" s="200">
        <v>0</v>
      </c>
      <c r="CB45" s="200">
        <v>0</v>
      </c>
      <c r="CC45" s="200">
        <v>0</v>
      </c>
      <c r="CD45" s="200">
        <v>0</v>
      </c>
      <c r="CE45" s="200">
        <v>0</v>
      </c>
      <c r="CF45" s="200">
        <v>0</v>
      </c>
      <c r="CG45" s="200">
        <v>0</v>
      </c>
      <c r="CH45" s="200">
        <v>0</v>
      </c>
      <c r="CI45" s="200">
        <v>0</v>
      </c>
      <c r="CJ45" s="200">
        <v>0</v>
      </c>
      <c r="CK45" s="200">
        <v>0</v>
      </c>
      <c r="CL45" s="200">
        <v>0</v>
      </c>
      <c r="CM45" s="200">
        <v>0</v>
      </c>
      <c r="CN45" s="200">
        <v>0</v>
      </c>
      <c r="CO45" s="200">
        <v>0</v>
      </c>
      <c r="CP45" s="200">
        <v>0</v>
      </c>
      <c r="CQ45" s="200">
        <v>0</v>
      </c>
      <c r="CR45" s="200">
        <v>0</v>
      </c>
      <c r="CS45" s="200">
        <v>0</v>
      </c>
      <c r="CT45" s="200">
        <v>0</v>
      </c>
      <c r="CU45" s="200">
        <v>0</v>
      </c>
      <c r="CV45" s="200">
        <v>0</v>
      </c>
      <c r="CW45" s="200">
        <v>0</v>
      </c>
    </row>
    <row r="46" spans="1:101" s="14" customFormat="1" ht="12.75" hidden="1" customHeight="1" x14ac:dyDescent="0.2">
      <c r="A46" s="203"/>
      <c r="B46" s="198"/>
      <c r="C46" s="199" t="s">
        <v>12</v>
      </c>
      <c r="D46" s="204">
        <v>0</v>
      </c>
      <c r="E46" s="206">
        <f t="shared" si="89"/>
        <v>2979.61</v>
      </c>
      <c r="F46" s="206">
        <f t="shared" si="89"/>
        <v>2125.0300000000002</v>
      </c>
      <c r="G46" s="206">
        <f>E46-F46</f>
        <v>854.57999999999993</v>
      </c>
      <c r="H46" s="259"/>
      <c r="I46" s="259"/>
      <c r="K46" s="166">
        <v>3</v>
      </c>
      <c r="L46" s="166">
        <v>3</v>
      </c>
      <c r="M46" s="166">
        <v>3</v>
      </c>
      <c r="N46" s="166">
        <v>3</v>
      </c>
      <c r="O46" s="166">
        <v>3</v>
      </c>
      <c r="P46" s="166">
        <v>3</v>
      </c>
      <c r="Q46" s="166">
        <v>2</v>
      </c>
      <c r="R46" s="166">
        <v>2</v>
      </c>
      <c r="S46" s="166">
        <v>2</v>
      </c>
      <c r="T46" s="166">
        <v>2</v>
      </c>
      <c r="U46" s="166">
        <v>2</v>
      </c>
      <c r="V46" s="166">
        <v>2</v>
      </c>
      <c r="W46" s="166">
        <v>2</v>
      </c>
      <c r="X46" s="166">
        <v>2</v>
      </c>
      <c r="Y46" s="166">
        <v>2</v>
      </c>
      <c r="Z46" s="166">
        <v>2</v>
      </c>
      <c r="AA46" s="166">
        <v>2</v>
      </c>
      <c r="AB46" s="166">
        <v>2</v>
      </c>
      <c r="AC46" s="166">
        <v>3</v>
      </c>
      <c r="AD46" s="166">
        <v>4</v>
      </c>
      <c r="AE46" s="166">
        <v>4</v>
      </c>
      <c r="AF46" s="166">
        <v>5</v>
      </c>
      <c r="AG46" s="166">
        <v>8</v>
      </c>
      <c r="AH46" s="166">
        <v>9</v>
      </c>
      <c r="AI46" s="204">
        <v>0</v>
      </c>
      <c r="AJ46" s="204">
        <v>0</v>
      </c>
      <c r="AK46" s="204">
        <v>0</v>
      </c>
      <c r="AL46" s="204">
        <v>0</v>
      </c>
      <c r="AM46" s="204">
        <v>0</v>
      </c>
      <c r="AN46" s="204">
        <v>0</v>
      </c>
      <c r="AO46" s="204">
        <v>0</v>
      </c>
      <c r="AP46" s="204">
        <v>0</v>
      </c>
      <c r="AQ46" s="204">
        <v>0</v>
      </c>
      <c r="AR46" s="204">
        <v>0</v>
      </c>
      <c r="AS46" s="204">
        <v>0</v>
      </c>
      <c r="AT46" s="204">
        <v>0</v>
      </c>
      <c r="AU46" s="204">
        <v>0</v>
      </c>
      <c r="AV46" s="204">
        <v>0</v>
      </c>
      <c r="AW46" s="204">
        <v>0</v>
      </c>
      <c r="AX46" s="204">
        <v>0</v>
      </c>
      <c r="AY46" s="204">
        <v>0</v>
      </c>
      <c r="AZ46" s="204">
        <v>0</v>
      </c>
      <c r="BA46" s="204">
        <v>0</v>
      </c>
      <c r="BB46" s="204">
        <v>0</v>
      </c>
      <c r="BC46" s="204">
        <v>0</v>
      </c>
      <c r="BD46" s="204">
        <v>0</v>
      </c>
      <c r="BE46" s="204">
        <v>0</v>
      </c>
      <c r="BF46" s="204">
        <v>0</v>
      </c>
      <c r="BG46" s="204">
        <v>0</v>
      </c>
      <c r="BH46" s="204">
        <v>0</v>
      </c>
      <c r="BI46" s="204">
        <v>0</v>
      </c>
      <c r="BJ46" s="204">
        <v>0</v>
      </c>
      <c r="BK46" s="204">
        <v>0</v>
      </c>
      <c r="BL46" s="204">
        <v>0</v>
      </c>
      <c r="BM46" s="204">
        <v>0</v>
      </c>
      <c r="BN46" s="204">
        <v>0</v>
      </c>
      <c r="BO46" s="204">
        <v>0</v>
      </c>
      <c r="BP46" s="204">
        <v>0</v>
      </c>
      <c r="BQ46" s="204">
        <v>0</v>
      </c>
      <c r="BR46" s="204">
        <v>0</v>
      </c>
      <c r="BS46" s="204">
        <v>0</v>
      </c>
      <c r="BT46" s="204">
        <v>0</v>
      </c>
      <c r="BU46" s="252">
        <v>0</v>
      </c>
      <c r="BV46" s="204">
        <v>0</v>
      </c>
      <c r="BW46" s="204">
        <v>0</v>
      </c>
      <c r="BX46" s="204">
        <v>0</v>
      </c>
      <c r="BY46" s="204">
        <v>0</v>
      </c>
      <c r="BZ46" s="204">
        <v>0</v>
      </c>
      <c r="CA46" s="204">
        <v>0</v>
      </c>
      <c r="CB46" s="204">
        <v>0</v>
      </c>
      <c r="CC46" s="204">
        <v>0</v>
      </c>
      <c r="CD46" s="204">
        <v>0</v>
      </c>
      <c r="CE46" s="204">
        <v>0</v>
      </c>
      <c r="CF46" s="204">
        <v>0</v>
      </c>
      <c r="CG46" s="204">
        <v>0</v>
      </c>
      <c r="CH46" s="204">
        <v>0</v>
      </c>
      <c r="CI46" s="204">
        <v>0</v>
      </c>
      <c r="CJ46" s="204">
        <v>0</v>
      </c>
      <c r="CK46" s="204">
        <v>0</v>
      </c>
      <c r="CL46" s="204">
        <v>0</v>
      </c>
      <c r="CM46" s="204">
        <v>0</v>
      </c>
      <c r="CN46" s="204">
        <v>0</v>
      </c>
      <c r="CO46" s="204">
        <v>0</v>
      </c>
      <c r="CP46" s="204">
        <v>0</v>
      </c>
      <c r="CQ46" s="204">
        <v>0</v>
      </c>
      <c r="CR46" s="204">
        <v>0</v>
      </c>
      <c r="CS46" s="204">
        <v>0</v>
      </c>
      <c r="CT46" s="204">
        <v>0</v>
      </c>
      <c r="CU46" s="204">
        <v>0</v>
      </c>
      <c r="CV46" s="204">
        <v>0</v>
      </c>
      <c r="CW46" s="204">
        <v>0</v>
      </c>
    </row>
    <row r="47" spans="1:101" s="14" customFormat="1" ht="12.75" hidden="1" customHeight="1" x14ac:dyDescent="0.25">
      <c r="A47" s="207"/>
      <c r="B47" s="198"/>
      <c r="C47" s="208" t="s">
        <v>7</v>
      </c>
      <c r="D47" s="209">
        <f>SUM(D43:D46)</f>
        <v>0</v>
      </c>
      <c r="E47" s="210">
        <f>SUMPRODUCT(E43:E46,$D43:$D46)</f>
        <v>0</v>
      </c>
      <c r="F47" s="210">
        <f>SUMPRODUCT(F43:F46,$D43:$D46)</f>
        <v>0</v>
      </c>
      <c r="G47" s="210">
        <f>SUMPRODUCT(G43:G46,$D43:$D46)</f>
        <v>0</v>
      </c>
      <c r="H47" s="260"/>
      <c r="I47" s="260"/>
      <c r="K47" s="67">
        <f t="shared" ref="K47:P47" si="90">SUM(K43:K46)</f>
        <v>20</v>
      </c>
      <c r="L47" s="67">
        <f t="shared" si="90"/>
        <v>21</v>
      </c>
      <c r="M47" s="67">
        <f t="shared" si="90"/>
        <v>21</v>
      </c>
      <c r="N47" s="67">
        <f t="shared" si="90"/>
        <v>22</v>
      </c>
      <c r="O47" s="67">
        <f t="shared" si="90"/>
        <v>23</v>
      </c>
      <c r="P47" s="67">
        <f t="shared" si="90"/>
        <v>23</v>
      </c>
      <c r="Q47" s="67">
        <f t="shared" ref="Q47:V47" si="91">SUM(Q43:Q46)</f>
        <v>22</v>
      </c>
      <c r="R47" s="67">
        <f t="shared" si="91"/>
        <v>23</v>
      </c>
      <c r="S47" s="67">
        <f t="shared" si="91"/>
        <v>24</v>
      </c>
      <c r="T47" s="67">
        <f t="shared" si="91"/>
        <v>24</v>
      </c>
      <c r="U47" s="67">
        <f t="shared" si="91"/>
        <v>25</v>
      </c>
      <c r="V47" s="67">
        <f t="shared" si="91"/>
        <v>25</v>
      </c>
      <c r="W47" s="67">
        <f t="shared" ref="W47:AB47" si="92">SUM(W43:W46)</f>
        <v>26</v>
      </c>
      <c r="X47" s="67">
        <f t="shared" si="92"/>
        <v>26</v>
      </c>
      <c r="Y47" s="67">
        <f t="shared" si="92"/>
        <v>26</v>
      </c>
      <c r="Z47" s="67">
        <f t="shared" si="92"/>
        <v>27</v>
      </c>
      <c r="AA47" s="67">
        <f t="shared" si="92"/>
        <v>27</v>
      </c>
      <c r="AB47" s="67">
        <f t="shared" si="92"/>
        <v>25</v>
      </c>
      <c r="AC47" s="67">
        <f t="shared" ref="AC47:AH47" si="93">SUM(AC43:AC46)</f>
        <v>25</v>
      </c>
      <c r="AD47" s="67">
        <f t="shared" si="93"/>
        <v>26</v>
      </c>
      <c r="AE47" s="67">
        <f t="shared" si="93"/>
        <v>28</v>
      </c>
      <c r="AF47" s="67">
        <f t="shared" si="93"/>
        <v>28</v>
      </c>
      <c r="AG47" s="67">
        <f t="shared" si="93"/>
        <v>37</v>
      </c>
      <c r="AH47" s="67">
        <f t="shared" si="93"/>
        <v>37</v>
      </c>
      <c r="AI47" s="209">
        <f t="shared" ref="AI47:AN47" si="94">SUM(AI43:AI46)</f>
        <v>0</v>
      </c>
      <c r="AJ47" s="209">
        <f t="shared" si="94"/>
        <v>0</v>
      </c>
      <c r="AK47" s="209">
        <f t="shared" si="94"/>
        <v>0</v>
      </c>
      <c r="AL47" s="209">
        <f t="shared" si="94"/>
        <v>0</v>
      </c>
      <c r="AM47" s="209">
        <f t="shared" si="94"/>
        <v>0</v>
      </c>
      <c r="AN47" s="209">
        <f t="shared" si="94"/>
        <v>0</v>
      </c>
      <c r="AO47" s="209">
        <f t="shared" ref="AO47:AT47" si="95">SUM(AO43:AO46)</f>
        <v>0</v>
      </c>
      <c r="AP47" s="209">
        <f t="shared" si="95"/>
        <v>0</v>
      </c>
      <c r="AQ47" s="209">
        <f t="shared" si="95"/>
        <v>0</v>
      </c>
      <c r="AR47" s="209">
        <f t="shared" si="95"/>
        <v>0</v>
      </c>
      <c r="AS47" s="209">
        <f t="shared" si="95"/>
        <v>0</v>
      </c>
      <c r="AT47" s="209">
        <f t="shared" si="95"/>
        <v>0</v>
      </c>
      <c r="AU47" s="209">
        <f t="shared" ref="AU47:AZ47" si="96">SUM(AU43:AU46)</f>
        <v>0</v>
      </c>
      <c r="AV47" s="209">
        <f t="shared" si="96"/>
        <v>0</v>
      </c>
      <c r="AW47" s="209">
        <f t="shared" si="96"/>
        <v>0</v>
      </c>
      <c r="AX47" s="209">
        <f t="shared" si="96"/>
        <v>0</v>
      </c>
      <c r="AY47" s="209">
        <f t="shared" si="96"/>
        <v>0</v>
      </c>
      <c r="AZ47" s="209">
        <f t="shared" si="96"/>
        <v>0</v>
      </c>
      <c r="BA47" s="209">
        <f t="shared" ref="BA47:BF47" si="97">SUM(BA43:BA46)</f>
        <v>0</v>
      </c>
      <c r="BB47" s="209">
        <f t="shared" si="97"/>
        <v>0</v>
      </c>
      <c r="BC47" s="209">
        <f t="shared" si="97"/>
        <v>0</v>
      </c>
      <c r="BD47" s="209">
        <f t="shared" si="97"/>
        <v>0</v>
      </c>
      <c r="BE47" s="209">
        <f t="shared" si="97"/>
        <v>0</v>
      </c>
      <c r="BF47" s="209">
        <f t="shared" si="97"/>
        <v>0</v>
      </c>
      <c r="BG47" s="209">
        <f t="shared" ref="BG47:BL47" si="98">SUM(BG43:BG46)</f>
        <v>0</v>
      </c>
      <c r="BH47" s="209">
        <f t="shared" si="98"/>
        <v>0</v>
      </c>
      <c r="BI47" s="209">
        <f t="shared" si="98"/>
        <v>0</v>
      </c>
      <c r="BJ47" s="209">
        <f t="shared" si="98"/>
        <v>0</v>
      </c>
      <c r="BK47" s="209">
        <f t="shared" si="98"/>
        <v>0</v>
      </c>
      <c r="BL47" s="209">
        <f t="shared" si="98"/>
        <v>0</v>
      </c>
      <c r="BM47" s="209">
        <f t="shared" ref="BM47:BR47" si="99">SUM(BM43:BM46)</f>
        <v>0</v>
      </c>
      <c r="BN47" s="209">
        <f t="shared" si="99"/>
        <v>0</v>
      </c>
      <c r="BO47" s="209">
        <f t="shared" si="99"/>
        <v>0</v>
      </c>
      <c r="BP47" s="209">
        <f t="shared" si="99"/>
        <v>0</v>
      </c>
      <c r="BQ47" s="209">
        <f t="shared" si="99"/>
        <v>0</v>
      </c>
      <c r="BR47" s="209">
        <f t="shared" si="99"/>
        <v>0</v>
      </c>
      <c r="BS47" s="209">
        <f t="shared" ref="BS47:BX47" si="100">SUM(BS43:BS46)</f>
        <v>0</v>
      </c>
      <c r="BT47" s="209">
        <f t="shared" si="100"/>
        <v>0</v>
      </c>
      <c r="BU47" s="209">
        <f t="shared" si="100"/>
        <v>0</v>
      </c>
      <c r="BV47" s="209">
        <f t="shared" si="100"/>
        <v>0</v>
      </c>
      <c r="BW47" s="209">
        <f t="shared" si="100"/>
        <v>0</v>
      </c>
      <c r="BX47" s="209">
        <f t="shared" si="100"/>
        <v>0</v>
      </c>
      <c r="BY47" s="209">
        <f t="shared" ref="BY47:CD47" si="101">SUM(BY43:BY46)</f>
        <v>0</v>
      </c>
      <c r="BZ47" s="209">
        <f t="shared" si="101"/>
        <v>0</v>
      </c>
      <c r="CA47" s="209">
        <f t="shared" si="101"/>
        <v>0</v>
      </c>
      <c r="CB47" s="209">
        <f t="shared" si="101"/>
        <v>0</v>
      </c>
      <c r="CC47" s="209">
        <f t="shared" si="101"/>
        <v>0</v>
      </c>
      <c r="CD47" s="209">
        <f t="shared" si="101"/>
        <v>0</v>
      </c>
      <c r="CE47" s="209">
        <f t="shared" ref="CE47:CJ47" si="102">SUM(CE43:CE46)</f>
        <v>0</v>
      </c>
      <c r="CF47" s="209">
        <f t="shared" si="102"/>
        <v>0</v>
      </c>
      <c r="CG47" s="209">
        <f t="shared" si="102"/>
        <v>0</v>
      </c>
      <c r="CH47" s="209">
        <f t="shared" si="102"/>
        <v>0</v>
      </c>
      <c r="CI47" s="209">
        <f t="shared" si="102"/>
        <v>0</v>
      </c>
      <c r="CJ47" s="209">
        <f t="shared" si="102"/>
        <v>0</v>
      </c>
      <c r="CK47" s="209">
        <f t="shared" ref="CK47:CP47" si="103">SUM(CK43:CK46)</f>
        <v>0</v>
      </c>
      <c r="CL47" s="209">
        <f t="shared" si="103"/>
        <v>0</v>
      </c>
      <c r="CM47" s="209">
        <f t="shared" si="103"/>
        <v>0</v>
      </c>
      <c r="CN47" s="209">
        <f t="shared" si="103"/>
        <v>0</v>
      </c>
      <c r="CO47" s="209">
        <f t="shared" si="103"/>
        <v>0</v>
      </c>
      <c r="CP47" s="209">
        <f t="shared" si="103"/>
        <v>0</v>
      </c>
      <c r="CQ47" s="209">
        <f>SUM(CQ43:CQ46)</f>
        <v>0</v>
      </c>
      <c r="CR47" s="209">
        <v>0</v>
      </c>
      <c r="CS47" s="209">
        <f>SUM(CS43:CS46)</f>
        <v>0</v>
      </c>
      <c r="CT47" s="209">
        <f>SUM(CT43:CT46)</f>
        <v>0</v>
      </c>
      <c r="CU47" s="209">
        <f>SUM(CU43:CU46)</f>
        <v>0</v>
      </c>
      <c r="CV47" s="209">
        <f>SUM(CV43:CV46)</f>
        <v>0</v>
      </c>
      <c r="CW47" s="209">
        <f>SUM(CW43:CW46)</f>
        <v>0</v>
      </c>
    </row>
    <row r="48" spans="1:101" s="14" customFormat="1" ht="12.75" hidden="1" customHeight="1" x14ac:dyDescent="0.25">
      <c r="A48" s="20"/>
      <c r="B48" s="15"/>
      <c r="C48" s="12"/>
      <c r="D48" s="16"/>
      <c r="E48" s="21"/>
      <c r="F48" s="21"/>
      <c r="G48" s="21"/>
      <c r="H48" s="135"/>
      <c r="I48" s="135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</row>
    <row r="49" spans="1:101" s="14" customFormat="1" ht="12.75" customHeight="1" x14ac:dyDescent="0.2">
      <c r="A49" s="64" t="s">
        <v>22</v>
      </c>
      <c r="B49" s="65" t="str">
        <f>+$B$3</f>
        <v>1/1/25 - 12/31/25</v>
      </c>
      <c r="C49" s="66" t="s">
        <v>11</v>
      </c>
      <c r="D49" s="244">
        <v>34</v>
      </c>
      <c r="E49" s="152">
        <f t="shared" ref="E49:G52" si="104">E15</f>
        <v>518.77</v>
      </c>
      <c r="F49" s="152">
        <f t="shared" si="104"/>
        <v>426.38</v>
      </c>
      <c r="G49" s="152">
        <f t="shared" si="104"/>
        <v>92.39</v>
      </c>
      <c r="H49" s="27" t="str">
        <f>+"Total:"&amp;TEXT(E49/I49-1,"0.00%")&amp;"/ EE:"&amp;TEXT(G49/J49-1,"0.00%")</f>
        <v>Total:18.99%/ EE:0.00%</v>
      </c>
      <c r="I49" s="27">
        <f>+'[2]Saint Mary''s Reno'!E49</f>
        <v>435.99</v>
      </c>
      <c r="J49" s="287">
        <f>+'[2]Saint Mary''s Reno'!G49</f>
        <v>92.39</v>
      </c>
      <c r="K49" s="165">
        <v>23</v>
      </c>
      <c r="L49" s="165">
        <v>23</v>
      </c>
      <c r="M49" s="165">
        <v>22</v>
      </c>
      <c r="N49" s="165">
        <v>22</v>
      </c>
      <c r="O49" s="165">
        <v>22</v>
      </c>
      <c r="P49" s="165">
        <v>24</v>
      </c>
      <c r="Q49" s="165">
        <v>24</v>
      </c>
      <c r="R49" s="165">
        <v>24</v>
      </c>
      <c r="S49" s="165">
        <v>24</v>
      </c>
      <c r="T49" s="165">
        <v>25</v>
      </c>
      <c r="U49" s="165">
        <v>25</v>
      </c>
      <c r="V49" s="165">
        <v>24</v>
      </c>
      <c r="W49" s="165">
        <v>30</v>
      </c>
      <c r="X49" s="165">
        <v>27</v>
      </c>
      <c r="Y49" s="165">
        <v>28</v>
      </c>
      <c r="Z49" s="165">
        <v>25</v>
      </c>
      <c r="AA49" s="165">
        <v>25</v>
      </c>
      <c r="AB49" s="165">
        <v>23</v>
      </c>
      <c r="AC49" s="165">
        <v>23</v>
      </c>
      <c r="AD49" s="165">
        <v>24</v>
      </c>
      <c r="AE49" s="165">
        <v>23</v>
      </c>
      <c r="AF49" s="165">
        <v>21</v>
      </c>
      <c r="AG49" s="165">
        <v>21</v>
      </c>
      <c r="AH49" s="165">
        <v>20</v>
      </c>
      <c r="AI49" s="165">
        <v>19</v>
      </c>
      <c r="AJ49" s="165">
        <v>18</v>
      </c>
      <c r="AK49" s="165">
        <v>16</v>
      </c>
      <c r="AL49" s="165">
        <v>17</v>
      </c>
      <c r="AM49" s="165">
        <v>17</v>
      </c>
      <c r="AN49" s="165">
        <v>19</v>
      </c>
      <c r="AO49" s="165">
        <v>18</v>
      </c>
      <c r="AP49" s="165">
        <v>16</v>
      </c>
      <c r="AQ49" s="165">
        <v>18</v>
      </c>
      <c r="AR49" s="165">
        <v>18</v>
      </c>
      <c r="AS49" s="165">
        <v>19</v>
      </c>
      <c r="AT49" s="240">
        <v>23</v>
      </c>
      <c r="AU49" s="240">
        <v>26</v>
      </c>
      <c r="AV49" s="240">
        <v>28</v>
      </c>
      <c r="AW49" s="240">
        <v>32</v>
      </c>
      <c r="AX49" s="240">
        <v>31</v>
      </c>
      <c r="AY49" s="240">
        <v>30</v>
      </c>
      <c r="AZ49" s="240">
        <v>31</v>
      </c>
      <c r="BA49" s="240">
        <v>28</v>
      </c>
      <c r="BB49" s="240">
        <v>28</v>
      </c>
      <c r="BC49" s="240">
        <v>22</v>
      </c>
      <c r="BD49" s="240">
        <v>21</v>
      </c>
      <c r="BE49" s="240">
        <v>23</v>
      </c>
      <c r="BF49" s="240">
        <v>26</v>
      </c>
      <c r="BG49" s="240">
        <v>31</v>
      </c>
      <c r="BH49" s="244">
        <v>31</v>
      </c>
      <c r="BI49" s="244">
        <v>31</v>
      </c>
      <c r="BJ49" s="244">
        <v>36</v>
      </c>
      <c r="BK49" s="244">
        <v>36</v>
      </c>
      <c r="BL49" s="244">
        <v>40</v>
      </c>
      <c r="BM49" s="244">
        <v>38</v>
      </c>
      <c r="BN49" s="244">
        <v>37</v>
      </c>
      <c r="BO49" s="244">
        <v>36</v>
      </c>
      <c r="BP49" s="244">
        <v>40</v>
      </c>
      <c r="BQ49" s="244">
        <v>37</v>
      </c>
      <c r="BR49" s="244">
        <v>37</v>
      </c>
      <c r="BS49" s="244">
        <v>38</v>
      </c>
      <c r="BT49" s="244">
        <v>39</v>
      </c>
      <c r="BU49" s="240">
        <v>34</v>
      </c>
      <c r="BV49" s="244">
        <v>39</v>
      </c>
      <c r="BW49" s="244">
        <v>34</v>
      </c>
      <c r="BX49" s="244">
        <v>32</v>
      </c>
      <c r="BY49" s="244">
        <v>29</v>
      </c>
      <c r="BZ49" s="244">
        <v>26</v>
      </c>
      <c r="CA49" s="244">
        <v>27</v>
      </c>
      <c r="CB49" s="244">
        <v>31</v>
      </c>
      <c r="CC49" s="244">
        <v>29</v>
      </c>
      <c r="CD49" s="244">
        <v>26</v>
      </c>
      <c r="CE49" s="244">
        <v>32</v>
      </c>
      <c r="CF49" s="244">
        <v>35</v>
      </c>
      <c r="CG49" s="244">
        <v>35</v>
      </c>
      <c r="CH49" s="244">
        <v>34</v>
      </c>
      <c r="CI49" s="244">
        <v>34</v>
      </c>
      <c r="CJ49" s="244">
        <v>34</v>
      </c>
      <c r="CK49" s="244">
        <v>30</v>
      </c>
      <c r="CL49" s="244">
        <v>28</v>
      </c>
      <c r="CM49" s="244">
        <v>28</v>
      </c>
      <c r="CN49" s="244">
        <v>27</v>
      </c>
      <c r="CO49" s="244">
        <v>28</v>
      </c>
      <c r="CP49" s="244">
        <v>30</v>
      </c>
      <c r="CQ49" s="244">
        <v>31</v>
      </c>
      <c r="CR49" s="244">
        <v>33</v>
      </c>
      <c r="CS49" s="244">
        <v>33</v>
      </c>
      <c r="CT49" s="244">
        <v>34</v>
      </c>
      <c r="CU49" s="244">
        <v>35</v>
      </c>
      <c r="CV49" s="244">
        <v>36</v>
      </c>
      <c r="CW49" s="244">
        <v>34</v>
      </c>
    </row>
    <row r="50" spans="1:101" s="14" customFormat="1" ht="12.75" customHeight="1" x14ac:dyDescent="0.2">
      <c r="A50" s="22"/>
      <c r="B50" s="15"/>
      <c r="C50" s="66" t="s">
        <v>18</v>
      </c>
      <c r="D50" s="244">
        <v>6</v>
      </c>
      <c r="E50" s="152">
        <f t="shared" si="104"/>
        <v>1037.57</v>
      </c>
      <c r="F50" s="152">
        <f t="shared" si="104"/>
        <v>839.96999999999991</v>
      </c>
      <c r="G50" s="152">
        <f t="shared" si="104"/>
        <v>197.6</v>
      </c>
      <c r="H50" s="27" t="str">
        <f>+"Total:"&amp;TEXT(E50/I50-1,"0.00%")&amp;"/ EE:"&amp;TEXT(G50/J50-1,"0.00%")</f>
        <v>Total:18.99%/ EE:0.00%</v>
      </c>
      <c r="I50" s="27">
        <f>+'[2]Saint Mary''s Reno'!E50</f>
        <v>872</v>
      </c>
      <c r="J50" s="287">
        <f>+'[2]Saint Mary''s Reno'!G50</f>
        <v>197.6</v>
      </c>
      <c r="K50" s="165">
        <v>4</v>
      </c>
      <c r="L50" s="165">
        <v>5</v>
      </c>
      <c r="M50" s="165">
        <v>3</v>
      </c>
      <c r="N50" s="165">
        <v>3</v>
      </c>
      <c r="O50" s="165">
        <v>3</v>
      </c>
      <c r="P50" s="165">
        <v>3</v>
      </c>
      <c r="Q50" s="165">
        <v>3</v>
      </c>
      <c r="R50" s="165">
        <v>3</v>
      </c>
      <c r="S50" s="165">
        <v>3</v>
      </c>
      <c r="T50" s="165">
        <v>3</v>
      </c>
      <c r="U50" s="165">
        <v>3</v>
      </c>
      <c r="V50" s="165">
        <v>3</v>
      </c>
      <c r="W50" s="165">
        <v>2</v>
      </c>
      <c r="X50" s="165">
        <v>2</v>
      </c>
      <c r="Y50" s="165">
        <v>2</v>
      </c>
      <c r="Z50" s="165">
        <v>2</v>
      </c>
      <c r="AA50" s="165">
        <v>2</v>
      </c>
      <c r="AB50" s="165">
        <v>2</v>
      </c>
      <c r="AC50" s="165">
        <v>2</v>
      </c>
      <c r="AD50" s="165">
        <v>2</v>
      </c>
      <c r="AE50" s="165">
        <v>2</v>
      </c>
      <c r="AF50" s="165">
        <v>2</v>
      </c>
      <c r="AG50" s="165">
        <v>1</v>
      </c>
      <c r="AH50" s="165">
        <v>1</v>
      </c>
      <c r="AI50" s="165">
        <v>1</v>
      </c>
      <c r="AJ50" s="165">
        <v>1</v>
      </c>
      <c r="AK50" s="165">
        <v>1</v>
      </c>
      <c r="AL50" s="165">
        <v>1</v>
      </c>
      <c r="AM50" s="165">
        <v>2</v>
      </c>
      <c r="AN50" s="165">
        <v>2</v>
      </c>
      <c r="AO50" s="165">
        <v>2</v>
      </c>
      <c r="AP50" s="165">
        <v>2</v>
      </c>
      <c r="AQ50" s="165">
        <v>2</v>
      </c>
      <c r="AR50" s="165">
        <v>3</v>
      </c>
      <c r="AS50" s="165">
        <v>3</v>
      </c>
      <c r="AT50" s="240">
        <v>3</v>
      </c>
      <c r="AU50" s="240">
        <v>2</v>
      </c>
      <c r="AV50" s="240">
        <v>2</v>
      </c>
      <c r="AW50" s="240">
        <v>3</v>
      </c>
      <c r="AX50" s="240">
        <v>3</v>
      </c>
      <c r="AY50" s="240">
        <v>3</v>
      </c>
      <c r="AZ50" s="240">
        <v>3</v>
      </c>
      <c r="BA50" s="240">
        <v>2</v>
      </c>
      <c r="BB50" s="240">
        <v>3</v>
      </c>
      <c r="BC50" s="240">
        <v>4</v>
      </c>
      <c r="BD50" s="240">
        <v>5</v>
      </c>
      <c r="BE50" s="240">
        <v>5</v>
      </c>
      <c r="BF50" s="240">
        <v>5</v>
      </c>
      <c r="BG50" s="240">
        <v>6</v>
      </c>
      <c r="BH50" s="244">
        <v>7</v>
      </c>
      <c r="BI50" s="244">
        <v>7</v>
      </c>
      <c r="BJ50" s="244">
        <v>6</v>
      </c>
      <c r="BK50" s="244">
        <v>6</v>
      </c>
      <c r="BL50" s="244">
        <v>5</v>
      </c>
      <c r="BM50" s="244">
        <v>5</v>
      </c>
      <c r="BN50" s="244">
        <v>6</v>
      </c>
      <c r="BO50" s="244">
        <v>6</v>
      </c>
      <c r="BP50" s="244">
        <v>7</v>
      </c>
      <c r="BQ50" s="244">
        <v>8</v>
      </c>
      <c r="BR50" s="244">
        <v>6</v>
      </c>
      <c r="BS50" s="244">
        <v>3</v>
      </c>
      <c r="BT50" s="244">
        <v>4</v>
      </c>
      <c r="BU50" s="240">
        <v>4</v>
      </c>
      <c r="BV50" s="244">
        <v>4</v>
      </c>
      <c r="BW50" s="244">
        <v>4</v>
      </c>
      <c r="BX50" s="244">
        <v>4</v>
      </c>
      <c r="BY50" s="244">
        <v>4</v>
      </c>
      <c r="BZ50" s="244">
        <v>5</v>
      </c>
      <c r="CA50" s="244">
        <v>4</v>
      </c>
      <c r="CB50" s="244">
        <v>6</v>
      </c>
      <c r="CC50" s="244">
        <v>6</v>
      </c>
      <c r="CD50" s="244">
        <v>6</v>
      </c>
      <c r="CE50" s="244">
        <v>5</v>
      </c>
      <c r="CF50" s="244">
        <v>5</v>
      </c>
      <c r="CG50" s="244">
        <v>5</v>
      </c>
      <c r="CH50" s="244">
        <v>5</v>
      </c>
      <c r="CI50" s="244">
        <v>5</v>
      </c>
      <c r="CJ50" s="244">
        <v>5</v>
      </c>
      <c r="CK50" s="244">
        <v>5</v>
      </c>
      <c r="CL50" s="244">
        <v>4</v>
      </c>
      <c r="CM50" s="244">
        <v>4</v>
      </c>
      <c r="CN50" s="244">
        <v>5</v>
      </c>
      <c r="CO50" s="244">
        <v>5</v>
      </c>
      <c r="CP50" s="244">
        <v>5</v>
      </c>
      <c r="CQ50" s="244">
        <v>7</v>
      </c>
      <c r="CR50" s="244">
        <v>7</v>
      </c>
      <c r="CS50" s="244">
        <v>6</v>
      </c>
      <c r="CT50" s="244">
        <v>6</v>
      </c>
      <c r="CU50" s="244">
        <v>6</v>
      </c>
      <c r="CV50" s="244">
        <v>6</v>
      </c>
      <c r="CW50" s="244">
        <v>6</v>
      </c>
    </row>
    <row r="51" spans="1:101" s="14" customFormat="1" ht="12.75" customHeight="1" x14ac:dyDescent="0.2">
      <c r="A51" s="22"/>
      <c r="B51" s="15"/>
      <c r="C51" s="66" t="s">
        <v>19</v>
      </c>
      <c r="D51" s="244">
        <v>8</v>
      </c>
      <c r="E51" s="152">
        <f t="shared" si="104"/>
        <v>933.8</v>
      </c>
      <c r="F51" s="152">
        <f t="shared" si="104"/>
        <v>768.8</v>
      </c>
      <c r="G51" s="152">
        <f t="shared" si="104"/>
        <v>165</v>
      </c>
      <c r="H51" s="27" t="str">
        <f>+"Total:"&amp;TEXT(E51/I51-1,"0.00%")&amp;"/ EE:"&amp;TEXT(G51/J51-1,"0.00%")</f>
        <v>Total:18.99%/ EE:0.00%</v>
      </c>
      <c r="I51" s="27">
        <f>+'[2]Saint Mary''s Reno'!E51</f>
        <v>784.79</v>
      </c>
      <c r="J51" s="287">
        <f>+'[2]Saint Mary''s Reno'!G51</f>
        <v>165</v>
      </c>
      <c r="K51" s="165">
        <v>7</v>
      </c>
      <c r="L51" s="165">
        <v>6</v>
      </c>
      <c r="M51" s="165">
        <v>5</v>
      </c>
      <c r="N51" s="165">
        <v>5</v>
      </c>
      <c r="O51" s="165">
        <v>6</v>
      </c>
      <c r="P51" s="165">
        <v>5</v>
      </c>
      <c r="Q51" s="165">
        <v>5</v>
      </c>
      <c r="R51" s="165">
        <v>5</v>
      </c>
      <c r="S51" s="165">
        <v>6</v>
      </c>
      <c r="T51" s="165">
        <v>5</v>
      </c>
      <c r="U51" s="165">
        <v>5</v>
      </c>
      <c r="V51" s="165">
        <v>3</v>
      </c>
      <c r="W51" s="165">
        <v>3</v>
      </c>
      <c r="X51" s="165">
        <v>3</v>
      </c>
      <c r="Y51" s="165">
        <v>4</v>
      </c>
      <c r="Z51" s="165">
        <v>4</v>
      </c>
      <c r="AA51" s="165">
        <v>5</v>
      </c>
      <c r="AB51" s="165">
        <v>5</v>
      </c>
      <c r="AC51" s="165">
        <v>6</v>
      </c>
      <c r="AD51" s="165">
        <v>5</v>
      </c>
      <c r="AE51" s="165">
        <v>5</v>
      </c>
      <c r="AF51" s="165">
        <v>5</v>
      </c>
      <c r="AG51" s="165">
        <v>6</v>
      </c>
      <c r="AH51" s="165">
        <v>6</v>
      </c>
      <c r="AI51" s="165">
        <v>8</v>
      </c>
      <c r="AJ51" s="165">
        <v>8</v>
      </c>
      <c r="AK51" s="165">
        <v>8</v>
      </c>
      <c r="AL51" s="165">
        <v>8</v>
      </c>
      <c r="AM51" s="165">
        <v>8</v>
      </c>
      <c r="AN51" s="165">
        <v>8</v>
      </c>
      <c r="AO51" s="165">
        <v>8</v>
      </c>
      <c r="AP51" s="165">
        <v>10</v>
      </c>
      <c r="AQ51" s="165">
        <v>10</v>
      </c>
      <c r="AR51" s="165">
        <v>11</v>
      </c>
      <c r="AS51" s="165">
        <v>11</v>
      </c>
      <c r="AT51" s="240">
        <v>12</v>
      </c>
      <c r="AU51" s="240">
        <v>8</v>
      </c>
      <c r="AV51" s="240">
        <v>8</v>
      </c>
      <c r="AW51" s="240">
        <v>9</v>
      </c>
      <c r="AX51" s="240">
        <v>9</v>
      </c>
      <c r="AY51" s="240">
        <v>9</v>
      </c>
      <c r="AZ51" s="240">
        <v>10</v>
      </c>
      <c r="BA51" s="240">
        <v>11</v>
      </c>
      <c r="BB51" s="240">
        <v>12</v>
      </c>
      <c r="BC51" s="240">
        <v>13</v>
      </c>
      <c r="BD51" s="240">
        <v>12</v>
      </c>
      <c r="BE51" s="240">
        <v>12</v>
      </c>
      <c r="BF51" s="240">
        <v>14</v>
      </c>
      <c r="BG51" s="240">
        <v>15</v>
      </c>
      <c r="BH51" s="244">
        <v>14</v>
      </c>
      <c r="BI51" s="244">
        <v>13</v>
      </c>
      <c r="BJ51" s="244">
        <v>12</v>
      </c>
      <c r="BK51" s="244">
        <v>13</v>
      </c>
      <c r="BL51" s="244">
        <v>14</v>
      </c>
      <c r="BM51" s="244">
        <v>16</v>
      </c>
      <c r="BN51" s="244">
        <v>17</v>
      </c>
      <c r="BO51" s="244">
        <v>17</v>
      </c>
      <c r="BP51" s="244">
        <v>17</v>
      </c>
      <c r="BQ51" s="244">
        <v>17</v>
      </c>
      <c r="BR51" s="244">
        <v>17</v>
      </c>
      <c r="BS51" s="244">
        <v>13</v>
      </c>
      <c r="BT51" s="244">
        <v>11</v>
      </c>
      <c r="BU51" s="240">
        <v>11</v>
      </c>
      <c r="BV51" s="244">
        <v>12</v>
      </c>
      <c r="BW51" s="244">
        <v>10</v>
      </c>
      <c r="BX51" s="244">
        <v>10</v>
      </c>
      <c r="BY51" s="244">
        <v>9</v>
      </c>
      <c r="BZ51" s="244">
        <v>9</v>
      </c>
      <c r="CA51" s="244">
        <v>9</v>
      </c>
      <c r="CB51" s="244">
        <v>8</v>
      </c>
      <c r="CC51" s="244">
        <v>9</v>
      </c>
      <c r="CD51" s="244">
        <v>9</v>
      </c>
      <c r="CE51" s="244">
        <v>9</v>
      </c>
      <c r="CF51" s="244">
        <v>10</v>
      </c>
      <c r="CG51" s="244">
        <v>9</v>
      </c>
      <c r="CH51" s="244">
        <v>10</v>
      </c>
      <c r="CI51" s="244">
        <v>10</v>
      </c>
      <c r="CJ51" s="244">
        <v>9</v>
      </c>
      <c r="CK51" s="244">
        <v>9</v>
      </c>
      <c r="CL51" s="244">
        <v>10</v>
      </c>
      <c r="CM51" s="244">
        <v>9</v>
      </c>
      <c r="CN51" s="244">
        <v>9</v>
      </c>
      <c r="CO51" s="244">
        <v>9</v>
      </c>
      <c r="CP51" s="244">
        <v>9</v>
      </c>
      <c r="CQ51" s="244">
        <v>8</v>
      </c>
      <c r="CR51" s="244">
        <v>7</v>
      </c>
      <c r="CS51" s="244">
        <v>7</v>
      </c>
      <c r="CT51" s="244">
        <v>7</v>
      </c>
      <c r="CU51" s="244">
        <v>7</v>
      </c>
      <c r="CV51" s="244">
        <v>6</v>
      </c>
      <c r="CW51" s="244">
        <v>8</v>
      </c>
    </row>
    <row r="52" spans="1:101" s="14" customFormat="1" ht="12.75" customHeight="1" x14ac:dyDescent="0.2">
      <c r="A52" s="22"/>
      <c r="B52" s="15"/>
      <c r="C52" s="66" t="s">
        <v>12</v>
      </c>
      <c r="D52" s="245">
        <v>8</v>
      </c>
      <c r="E52" s="153">
        <f t="shared" si="104"/>
        <v>1556.37</v>
      </c>
      <c r="F52" s="153">
        <f t="shared" si="104"/>
        <v>1227.07</v>
      </c>
      <c r="G52" s="153">
        <f t="shared" si="104"/>
        <v>329.3</v>
      </c>
      <c r="H52" s="134" t="str">
        <f>+"Total:"&amp;TEXT(E52/I52-1,"0.00%")&amp;"/ EE:"&amp;TEXT(G52/J52-1,"0.00%")</f>
        <v>Total:18.99%/ EE:0.00%</v>
      </c>
      <c r="I52" s="134">
        <f>+'[2]Saint Mary''s Reno'!E52</f>
        <v>1308</v>
      </c>
      <c r="J52" s="287">
        <f>+'[2]Saint Mary''s Reno'!G52</f>
        <v>329.3</v>
      </c>
      <c r="K52" s="166">
        <v>7</v>
      </c>
      <c r="L52" s="166">
        <v>7</v>
      </c>
      <c r="M52" s="166">
        <v>7</v>
      </c>
      <c r="N52" s="166">
        <v>7</v>
      </c>
      <c r="O52" s="166">
        <v>7</v>
      </c>
      <c r="P52" s="166">
        <v>7</v>
      </c>
      <c r="Q52" s="166">
        <v>6</v>
      </c>
      <c r="R52" s="166">
        <v>6</v>
      </c>
      <c r="S52" s="166">
        <v>6</v>
      </c>
      <c r="T52" s="166">
        <v>6</v>
      </c>
      <c r="U52" s="166">
        <v>7</v>
      </c>
      <c r="V52" s="166">
        <v>9</v>
      </c>
      <c r="W52" s="166">
        <v>8</v>
      </c>
      <c r="X52" s="166">
        <v>8</v>
      </c>
      <c r="Y52" s="166">
        <v>8</v>
      </c>
      <c r="Z52" s="166">
        <v>7</v>
      </c>
      <c r="AA52" s="166">
        <v>7</v>
      </c>
      <c r="AB52" s="166">
        <v>8</v>
      </c>
      <c r="AC52" s="166">
        <v>9</v>
      </c>
      <c r="AD52" s="166">
        <v>10</v>
      </c>
      <c r="AE52" s="166">
        <v>10</v>
      </c>
      <c r="AF52" s="166">
        <v>10</v>
      </c>
      <c r="AG52" s="166">
        <v>10</v>
      </c>
      <c r="AH52" s="166">
        <v>10</v>
      </c>
      <c r="AI52" s="166">
        <v>11</v>
      </c>
      <c r="AJ52" s="166">
        <v>11</v>
      </c>
      <c r="AK52" s="166">
        <v>9</v>
      </c>
      <c r="AL52" s="166">
        <v>9</v>
      </c>
      <c r="AM52" s="166">
        <v>11</v>
      </c>
      <c r="AN52" s="166">
        <v>11</v>
      </c>
      <c r="AO52" s="166">
        <v>11</v>
      </c>
      <c r="AP52" s="166">
        <v>10</v>
      </c>
      <c r="AQ52" s="166">
        <v>9</v>
      </c>
      <c r="AR52" s="166">
        <v>8</v>
      </c>
      <c r="AS52" s="166">
        <v>8</v>
      </c>
      <c r="AT52" s="241">
        <v>7</v>
      </c>
      <c r="AU52" s="241">
        <v>7</v>
      </c>
      <c r="AV52" s="241">
        <v>7</v>
      </c>
      <c r="AW52" s="241">
        <v>8</v>
      </c>
      <c r="AX52" s="241">
        <v>7</v>
      </c>
      <c r="AY52" s="241">
        <v>7</v>
      </c>
      <c r="AZ52" s="241">
        <v>9</v>
      </c>
      <c r="BA52" s="241">
        <v>8</v>
      </c>
      <c r="BB52" s="241">
        <v>8</v>
      </c>
      <c r="BC52" s="241">
        <v>11</v>
      </c>
      <c r="BD52" s="241">
        <v>15</v>
      </c>
      <c r="BE52" s="241">
        <v>15</v>
      </c>
      <c r="BF52" s="241">
        <v>15</v>
      </c>
      <c r="BG52" s="241">
        <v>16</v>
      </c>
      <c r="BH52" s="245">
        <v>16</v>
      </c>
      <c r="BI52" s="245">
        <v>15</v>
      </c>
      <c r="BJ52" s="245">
        <v>16</v>
      </c>
      <c r="BK52" s="245">
        <v>18</v>
      </c>
      <c r="BL52" s="245">
        <v>19</v>
      </c>
      <c r="BM52" s="245">
        <v>18</v>
      </c>
      <c r="BN52" s="245">
        <v>18</v>
      </c>
      <c r="BO52" s="245">
        <v>17</v>
      </c>
      <c r="BP52" s="245">
        <v>19</v>
      </c>
      <c r="BQ52" s="245">
        <v>20</v>
      </c>
      <c r="BR52" s="245">
        <v>20</v>
      </c>
      <c r="BS52" s="245">
        <v>17</v>
      </c>
      <c r="BT52" s="245">
        <v>17</v>
      </c>
      <c r="BU52" s="241">
        <v>17</v>
      </c>
      <c r="BV52" s="245">
        <v>16</v>
      </c>
      <c r="BW52" s="245">
        <v>15</v>
      </c>
      <c r="BX52" s="245">
        <v>15</v>
      </c>
      <c r="BY52" s="245">
        <v>11</v>
      </c>
      <c r="BZ52" s="245">
        <v>10</v>
      </c>
      <c r="CA52" s="245">
        <v>9</v>
      </c>
      <c r="CB52" s="245">
        <v>11</v>
      </c>
      <c r="CC52" s="245">
        <v>10</v>
      </c>
      <c r="CD52" s="245">
        <v>9</v>
      </c>
      <c r="CE52" s="245">
        <v>9</v>
      </c>
      <c r="CF52" s="245">
        <v>9</v>
      </c>
      <c r="CG52" s="245">
        <v>9</v>
      </c>
      <c r="CH52" s="245">
        <v>9</v>
      </c>
      <c r="CI52" s="245">
        <v>10</v>
      </c>
      <c r="CJ52" s="245">
        <v>10</v>
      </c>
      <c r="CK52" s="245">
        <v>10</v>
      </c>
      <c r="CL52" s="245">
        <v>10</v>
      </c>
      <c r="CM52" s="245">
        <v>11</v>
      </c>
      <c r="CN52" s="245">
        <v>10</v>
      </c>
      <c r="CO52" s="245">
        <v>10</v>
      </c>
      <c r="CP52" s="245">
        <v>11</v>
      </c>
      <c r="CQ52" s="245">
        <v>9</v>
      </c>
      <c r="CR52" s="245">
        <v>8</v>
      </c>
      <c r="CS52" s="245">
        <v>8</v>
      </c>
      <c r="CT52" s="245">
        <v>8</v>
      </c>
      <c r="CU52" s="245">
        <v>8</v>
      </c>
      <c r="CV52" s="245">
        <v>8</v>
      </c>
      <c r="CW52" s="245">
        <v>8</v>
      </c>
    </row>
    <row r="53" spans="1:101" s="14" customFormat="1" ht="12.75" customHeight="1" x14ac:dyDescent="0.25">
      <c r="A53" s="20"/>
      <c r="B53" s="15"/>
      <c r="C53" s="69" t="s">
        <v>7</v>
      </c>
      <c r="D53" s="67">
        <f>SUM(D49:D52)</f>
        <v>56</v>
      </c>
      <c r="E53" s="70">
        <f>SUMPRODUCT(E49:E52,$D49:$D52)</f>
        <v>43784.959999999999</v>
      </c>
      <c r="F53" s="70">
        <f>SUMPRODUCT(F49:F52,$D49:$D52)</f>
        <v>35503.699999999997</v>
      </c>
      <c r="G53" s="70">
        <f>SUMPRODUCT(G49:G52,$D49:$D52)</f>
        <v>8281.26</v>
      </c>
      <c r="H53" s="34"/>
      <c r="I53" s="34"/>
      <c r="K53" s="67">
        <f t="shared" ref="K53:P53" si="105">SUM(K49:K52)</f>
        <v>41</v>
      </c>
      <c r="L53" s="67">
        <f t="shared" si="105"/>
        <v>41</v>
      </c>
      <c r="M53" s="67">
        <f t="shared" si="105"/>
        <v>37</v>
      </c>
      <c r="N53" s="67">
        <f t="shared" si="105"/>
        <v>37</v>
      </c>
      <c r="O53" s="67">
        <f t="shared" si="105"/>
        <v>38</v>
      </c>
      <c r="P53" s="67">
        <f t="shared" si="105"/>
        <v>39</v>
      </c>
      <c r="Q53" s="67">
        <f t="shared" ref="Q53:V53" si="106">SUM(Q49:Q52)</f>
        <v>38</v>
      </c>
      <c r="R53" s="67">
        <f t="shared" si="106"/>
        <v>38</v>
      </c>
      <c r="S53" s="67">
        <f t="shared" si="106"/>
        <v>39</v>
      </c>
      <c r="T53" s="67">
        <f t="shared" si="106"/>
        <v>39</v>
      </c>
      <c r="U53" s="67">
        <f t="shared" si="106"/>
        <v>40</v>
      </c>
      <c r="V53" s="67">
        <f t="shared" si="106"/>
        <v>39</v>
      </c>
      <c r="W53" s="67">
        <f t="shared" ref="W53:AB53" si="107">SUM(W49:W52)</f>
        <v>43</v>
      </c>
      <c r="X53" s="67">
        <f t="shared" si="107"/>
        <v>40</v>
      </c>
      <c r="Y53" s="67">
        <f t="shared" si="107"/>
        <v>42</v>
      </c>
      <c r="Z53" s="67">
        <f t="shared" si="107"/>
        <v>38</v>
      </c>
      <c r="AA53" s="67">
        <f t="shared" si="107"/>
        <v>39</v>
      </c>
      <c r="AB53" s="67">
        <f t="shared" si="107"/>
        <v>38</v>
      </c>
      <c r="AC53" s="67">
        <f t="shared" ref="AC53:AH53" si="108">SUM(AC49:AC52)</f>
        <v>40</v>
      </c>
      <c r="AD53" s="67">
        <f t="shared" si="108"/>
        <v>41</v>
      </c>
      <c r="AE53" s="67">
        <f t="shared" si="108"/>
        <v>40</v>
      </c>
      <c r="AF53" s="67">
        <f t="shared" si="108"/>
        <v>38</v>
      </c>
      <c r="AG53" s="67">
        <f t="shared" si="108"/>
        <v>38</v>
      </c>
      <c r="AH53" s="67">
        <f t="shared" si="108"/>
        <v>37</v>
      </c>
      <c r="AI53" s="67">
        <f t="shared" ref="AI53:AN53" si="109">SUM(AI49:AI52)</f>
        <v>39</v>
      </c>
      <c r="AJ53" s="67">
        <f t="shared" si="109"/>
        <v>38</v>
      </c>
      <c r="AK53" s="67">
        <f t="shared" si="109"/>
        <v>34</v>
      </c>
      <c r="AL53" s="67">
        <f t="shared" si="109"/>
        <v>35</v>
      </c>
      <c r="AM53" s="67">
        <f t="shared" si="109"/>
        <v>38</v>
      </c>
      <c r="AN53" s="67">
        <f t="shared" si="109"/>
        <v>40</v>
      </c>
      <c r="AO53" s="67">
        <f t="shared" ref="AO53:AT53" si="110">SUM(AO49:AO52)</f>
        <v>39</v>
      </c>
      <c r="AP53" s="67">
        <f t="shared" si="110"/>
        <v>38</v>
      </c>
      <c r="AQ53" s="67">
        <f t="shared" si="110"/>
        <v>39</v>
      </c>
      <c r="AR53" s="67">
        <f t="shared" si="110"/>
        <v>40</v>
      </c>
      <c r="AS53" s="67">
        <f t="shared" si="110"/>
        <v>41</v>
      </c>
      <c r="AT53" s="67">
        <f t="shared" si="110"/>
        <v>45</v>
      </c>
      <c r="AU53" s="67">
        <f t="shared" ref="AU53:AZ53" si="111">SUM(AU49:AU52)</f>
        <v>43</v>
      </c>
      <c r="AV53" s="67">
        <f t="shared" si="111"/>
        <v>45</v>
      </c>
      <c r="AW53" s="67">
        <f t="shared" si="111"/>
        <v>52</v>
      </c>
      <c r="AX53" s="67">
        <f t="shared" si="111"/>
        <v>50</v>
      </c>
      <c r="AY53" s="67">
        <f t="shared" si="111"/>
        <v>49</v>
      </c>
      <c r="AZ53" s="67">
        <f t="shared" si="111"/>
        <v>53</v>
      </c>
      <c r="BA53" s="67">
        <f t="shared" ref="BA53:BF53" si="112">SUM(BA49:BA52)</f>
        <v>49</v>
      </c>
      <c r="BB53" s="67">
        <f t="shared" si="112"/>
        <v>51</v>
      </c>
      <c r="BC53" s="67">
        <f t="shared" si="112"/>
        <v>50</v>
      </c>
      <c r="BD53" s="67">
        <f t="shared" si="112"/>
        <v>53</v>
      </c>
      <c r="BE53" s="67">
        <f t="shared" si="112"/>
        <v>55</v>
      </c>
      <c r="BF53" s="67">
        <f t="shared" si="112"/>
        <v>60</v>
      </c>
      <c r="BG53" s="67">
        <f t="shared" ref="BG53:BL53" si="113">SUM(BG49:BG52)</f>
        <v>68</v>
      </c>
      <c r="BH53" s="67">
        <f t="shared" si="113"/>
        <v>68</v>
      </c>
      <c r="BI53" s="67">
        <f t="shared" si="113"/>
        <v>66</v>
      </c>
      <c r="BJ53" s="67">
        <f t="shared" si="113"/>
        <v>70</v>
      </c>
      <c r="BK53" s="67">
        <f t="shared" si="113"/>
        <v>73</v>
      </c>
      <c r="BL53" s="67">
        <f t="shared" si="113"/>
        <v>78</v>
      </c>
      <c r="BM53" s="67">
        <f t="shared" ref="BM53:BR53" si="114">SUM(BM49:BM52)</f>
        <v>77</v>
      </c>
      <c r="BN53" s="67">
        <f t="shared" si="114"/>
        <v>78</v>
      </c>
      <c r="BO53" s="67">
        <f t="shared" si="114"/>
        <v>76</v>
      </c>
      <c r="BP53" s="67">
        <f t="shared" si="114"/>
        <v>83</v>
      </c>
      <c r="BQ53" s="67">
        <f t="shared" si="114"/>
        <v>82</v>
      </c>
      <c r="BR53" s="67">
        <f t="shared" si="114"/>
        <v>80</v>
      </c>
      <c r="BS53" s="67">
        <f t="shared" ref="BS53:BX53" si="115">SUM(BS49:BS52)</f>
        <v>71</v>
      </c>
      <c r="BT53" s="67">
        <f t="shared" si="115"/>
        <v>71</v>
      </c>
      <c r="BU53" s="94">
        <f t="shared" si="115"/>
        <v>66</v>
      </c>
      <c r="BV53" s="67">
        <f t="shared" si="115"/>
        <v>71</v>
      </c>
      <c r="BW53" s="67">
        <f t="shared" si="115"/>
        <v>63</v>
      </c>
      <c r="BX53" s="67">
        <f t="shared" si="115"/>
        <v>61</v>
      </c>
      <c r="BY53" s="67">
        <f t="shared" ref="BY53:CD53" si="116">SUM(BY49:BY52)</f>
        <v>53</v>
      </c>
      <c r="BZ53" s="67">
        <f t="shared" si="116"/>
        <v>50</v>
      </c>
      <c r="CA53" s="67">
        <f t="shared" si="116"/>
        <v>49</v>
      </c>
      <c r="CB53" s="67">
        <f t="shared" si="116"/>
        <v>56</v>
      </c>
      <c r="CC53" s="67">
        <f t="shared" si="116"/>
        <v>54</v>
      </c>
      <c r="CD53" s="67">
        <f t="shared" si="116"/>
        <v>50</v>
      </c>
      <c r="CE53" s="67">
        <f t="shared" ref="CE53:CJ53" si="117">SUM(CE49:CE52)</f>
        <v>55</v>
      </c>
      <c r="CF53" s="67">
        <f t="shared" si="117"/>
        <v>59</v>
      </c>
      <c r="CG53" s="67">
        <f t="shared" si="117"/>
        <v>58</v>
      </c>
      <c r="CH53" s="67">
        <f t="shared" si="117"/>
        <v>58</v>
      </c>
      <c r="CI53" s="67">
        <f t="shared" si="117"/>
        <v>59</v>
      </c>
      <c r="CJ53" s="67">
        <f t="shared" si="117"/>
        <v>58</v>
      </c>
      <c r="CK53" s="67">
        <f t="shared" ref="CK53:CP53" si="118">SUM(CK49:CK52)</f>
        <v>54</v>
      </c>
      <c r="CL53" s="67">
        <f t="shared" si="118"/>
        <v>52</v>
      </c>
      <c r="CM53" s="67">
        <f t="shared" si="118"/>
        <v>52</v>
      </c>
      <c r="CN53" s="67">
        <f t="shared" si="118"/>
        <v>51</v>
      </c>
      <c r="CO53" s="67">
        <f t="shared" si="118"/>
        <v>52</v>
      </c>
      <c r="CP53" s="67">
        <f t="shared" si="118"/>
        <v>55</v>
      </c>
      <c r="CQ53" s="67">
        <f>SUM(CQ49:CQ52)</f>
        <v>55</v>
      </c>
      <c r="CR53" s="67">
        <v>55</v>
      </c>
      <c r="CS53" s="67">
        <f>SUM(CS49:CS52)</f>
        <v>54</v>
      </c>
      <c r="CT53" s="67">
        <f>SUM(CT49:CT52)</f>
        <v>55</v>
      </c>
      <c r="CU53" s="67">
        <f>SUM(CU49:CU52)</f>
        <v>56</v>
      </c>
      <c r="CV53" s="67">
        <f>SUM(CV49:CV52)</f>
        <v>56</v>
      </c>
      <c r="CW53" s="67">
        <f>SUM(CW49:CW52)</f>
        <v>56</v>
      </c>
    </row>
    <row r="54" spans="1:101" s="14" customFormat="1" ht="12.75" customHeight="1" x14ac:dyDescent="0.25">
      <c r="A54" s="20"/>
      <c r="B54" s="15"/>
      <c r="C54" s="12"/>
      <c r="D54" s="16"/>
      <c r="E54" s="21"/>
      <c r="F54" s="21"/>
      <c r="G54" s="21"/>
      <c r="H54" s="135"/>
      <c r="I54" s="135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</row>
    <row r="55" spans="1:101" s="14" customFormat="1" ht="12.75" customHeight="1" x14ac:dyDescent="0.25">
      <c r="A55" s="71" t="s">
        <v>8</v>
      </c>
      <c r="B55" s="72"/>
      <c r="C55" s="29" t="s">
        <v>10</v>
      </c>
      <c r="D55" s="30">
        <f>+D29+D35+D41+D53</f>
        <v>715</v>
      </c>
      <c r="E55" s="86">
        <f>+E29+E35+E41+E53</f>
        <v>851366.59</v>
      </c>
      <c r="F55" s="86">
        <f>+F29+F35+F41+F53</f>
        <v>789582.57</v>
      </c>
      <c r="G55" s="86">
        <f>+G29+G35+G41+G53</f>
        <v>61784.02</v>
      </c>
      <c r="H55" s="136"/>
      <c r="I55" s="136"/>
      <c r="K55" s="30">
        <f t="shared" ref="K55:P55" si="119">+K29+K47+K53</f>
        <v>1401</v>
      </c>
      <c r="L55" s="30">
        <f t="shared" si="119"/>
        <v>1395</v>
      </c>
      <c r="M55" s="30">
        <f t="shared" si="119"/>
        <v>1384</v>
      </c>
      <c r="N55" s="30">
        <f t="shared" si="119"/>
        <v>1375</v>
      </c>
      <c r="O55" s="30">
        <f t="shared" si="119"/>
        <v>1381</v>
      </c>
      <c r="P55" s="30">
        <f t="shared" si="119"/>
        <v>1385</v>
      </c>
      <c r="Q55" s="30">
        <f t="shared" ref="Q55:V55" si="120">+Q29+Q47+Q53</f>
        <v>1384</v>
      </c>
      <c r="R55" s="30">
        <f t="shared" si="120"/>
        <v>1378</v>
      </c>
      <c r="S55" s="30">
        <f t="shared" si="120"/>
        <v>1355</v>
      </c>
      <c r="T55" s="30">
        <f t="shared" si="120"/>
        <v>1367</v>
      </c>
      <c r="U55" s="30">
        <f t="shared" si="120"/>
        <v>1375</v>
      </c>
      <c r="V55" s="30">
        <f t="shared" si="120"/>
        <v>1388</v>
      </c>
      <c r="W55" s="30">
        <f t="shared" ref="W55:AB55" si="121">+W29+W47+W53</f>
        <v>1423</v>
      </c>
      <c r="X55" s="30">
        <f t="shared" si="121"/>
        <v>1422</v>
      </c>
      <c r="Y55" s="30">
        <f t="shared" si="121"/>
        <v>1424</v>
      </c>
      <c r="Z55" s="30">
        <f t="shared" si="121"/>
        <v>1428</v>
      </c>
      <c r="AA55" s="30">
        <f t="shared" si="121"/>
        <v>1419</v>
      </c>
      <c r="AB55" s="30">
        <f t="shared" si="121"/>
        <v>1420</v>
      </c>
      <c r="AC55" s="30">
        <f t="shared" ref="AC55:AH55" si="122">+AC29+AC47+AC53</f>
        <v>1419</v>
      </c>
      <c r="AD55" s="30">
        <f t="shared" si="122"/>
        <v>1426</v>
      </c>
      <c r="AE55" s="30">
        <f t="shared" si="122"/>
        <v>1441</v>
      </c>
      <c r="AF55" s="30">
        <f t="shared" si="122"/>
        <v>1429</v>
      </c>
      <c r="AG55" s="30">
        <f t="shared" si="122"/>
        <v>1443</v>
      </c>
      <c r="AH55" s="30">
        <f t="shared" si="122"/>
        <v>1442</v>
      </c>
      <c r="AI55" s="30">
        <f>+AI29+AI47+AI53</f>
        <v>1452</v>
      </c>
      <c r="AJ55" s="30">
        <f>+AJ29+AJ47+AJ53</f>
        <v>1443</v>
      </c>
      <c r="AK55" s="30">
        <f>+AK29+AK47+AK53</f>
        <v>1412</v>
      </c>
      <c r="AL55" s="30">
        <f>+AL29+AL47+AL53</f>
        <v>1406</v>
      </c>
      <c r="AM55" s="30">
        <f>+AM29+AM47+AM53</f>
        <v>1397</v>
      </c>
      <c r="AN55" s="30">
        <f t="shared" ref="AN55:AS55" si="123">+AN29+AN35+AN41+AN53</f>
        <v>1396</v>
      </c>
      <c r="AO55" s="30">
        <f t="shared" si="123"/>
        <v>1398</v>
      </c>
      <c r="AP55" s="30">
        <f t="shared" si="123"/>
        <v>1376</v>
      </c>
      <c r="AQ55" s="30">
        <f t="shared" si="123"/>
        <v>1364</v>
      </c>
      <c r="AR55" s="30">
        <f t="shared" si="123"/>
        <v>1368</v>
      </c>
      <c r="AS55" s="30">
        <f t="shared" si="123"/>
        <v>1375</v>
      </c>
      <c r="AT55" s="30">
        <f t="shared" ref="AT55:AY55" si="124">+AT29+AT35+AT41+AT53</f>
        <v>1372</v>
      </c>
      <c r="AU55" s="30">
        <f t="shared" si="124"/>
        <v>1378</v>
      </c>
      <c r="AV55" s="30">
        <f t="shared" si="124"/>
        <v>1386</v>
      </c>
      <c r="AW55" s="30">
        <f t="shared" si="124"/>
        <v>1375</v>
      </c>
      <c r="AX55" s="30">
        <f t="shared" si="124"/>
        <v>1395</v>
      </c>
      <c r="AY55" s="30">
        <f t="shared" si="124"/>
        <v>1381</v>
      </c>
      <c r="AZ55" s="30">
        <f t="shared" ref="AZ55:BE55" si="125">+AZ29+AZ35+AZ41+AZ53</f>
        <v>1373</v>
      </c>
      <c r="BA55" s="30">
        <f t="shared" si="125"/>
        <v>1336</v>
      </c>
      <c r="BB55" s="30">
        <f t="shared" si="125"/>
        <v>1319</v>
      </c>
      <c r="BC55" s="30">
        <f t="shared" si="125"/>
        <v>1308</v>
      </c>
      <c r="BD55" s="30">
        <f t="shared" si="125"/>
        <v>1279</v>
      </c>
      <c r="BE55" s="30">
        <f t="shared" si="125"/>
        <v>1263</v>
      </c>
      <c r="BF55" s="30">
        <f t="shared" ref="BF55:BK55" si="126">+BF29+BF35+BF41+BF53</f>
        <v>1258</v>
      </c>
      <c r="BG55" s="30">
        <f t="shared" si="126"/>
        <v>1285</v>
      </c>
      <c r="BH55" s="30">
        <f t="shared" si="126"/>
        <v>1306</v>
      </c>
      <c r="BI55" s="30">
        <f t="shared" si="126"/>
        <v>1238</v>
      </c>
      <c r="BJ55" s="30">
        <f t="shared" si="126"/>
        <v>1246</v>
      </c>
      <c r="BK55" s="30">
        <f t="shared" si="126"/>
        <v>1172</v>
      </c>
      <c r="BL55" s="30">
        <f t="shared" ref="BL55:BQ55" si="127">+BL29+BL35+BL41+BL53</f>
        <v>1185</v>
      </c>
      <c r="BM55" s="30">
        <f t="shared" si="127"/>
        <v>1162</v>
      </c>
      <c r="BN55" s="30">
        <f t="shared" si="127"/>
        <v>1141</v>
      </c>
      <c r="BO55" s="30">
        <f t="shared" si="127"/>
        <v>1120</v>
      </c>
      <c r="BP55" s="30">
        <f t="shared" si="127"/>
        <v>1122</v>
      </c>
      <c r="BQ55" s="30">
        <f t="shared" si="127"/>
        <v>1118</v>
      </c>
      <c r="BR55" s="30">
        <f t="shared" ref="BR55:BW55" si="128">+BR29+BR35+BR41+BR53</f>
        <v>1086</v>
      </c>
      <c r="BS55" s="30">
        <f t="shared" si="128"/>
        <v>1030</v>
      </c>
      <c r="BT55" s="30">
        <f t="shared" si="128"/>
        <v>992</v>
      </c>
      <c r="BU55" s="30">
        <f t="shared" si="128"/>
        <v>955</v>
      </c>
      <c r="BV55" s="30">
        <f t="shared" si="128"/>
        <v>996</v>
      </c>
      <c r="BW55" s="30">
        <f t="shared" si="128"/>
        <v>923</v>
      </c>
      <c r="BX55" s="30">
        <f t="shared" ref="BX55:CC55" si="129">+BX29+BX35+BX41+BX53</f>
        <v>904</v>
      </c>
      <c r="BY55" s="30">
        <f t="shared" si="129"/>
        <v>872</v>
      </c>
      <c r="BZ55" s="30">
        <f t="shared" si="129"/>
        <v>853</v>
      </c>
      <c r="CA55" s="30">
        <f t="shared" si="129"/>
        <v>762</v>
      </c>
      <c r="CB55" s="30">
        <f t="shared" si="129"/>
        <v>744</v>
      </c>
      <c r="CC55" s="30">
        <f t="shared" si="129"/>
        <v>738</v>
      </c>
      <c r="CD55" s="30">
        <f t="shared" ref="CD55:CI55" si="130">+CD29+CD35+CD41+CD53</f>
        <v>714</v>
      </c>
      <c r="CE55" s="30">
        <f t="shared" si="130"/>
        <v>729</v>
      </c>
      <c r="CF55" s="30">
        <f t="shared" si="130"/>
        <v>722</v>
      </c>
      <c r="CG55" s="30">
        <f t="shared" si="130"/>
        <v>709</v>
      </c>
      <c r="CH55" s="30">
        <f t="shared" si="130"/>
        <v>715</v>
      </c>
      <c r="CI55" s="30">
        <f t="shared" si="130"/>
        <v>716</v>
      </c>
      <c r="CJ55" s="30">
        <f t="shared" ref="CJ55:CO55" si="131">+CJ29+CJ35+CJ41+CJ53</f>
        <v>716</v>
      </c>
      <c r="CK55" s="30">
        <f t="shared" si="131"/>
        <v>710</v>
      </c>
      <c r="CL55" s="30">
        <f t="shared" si="131"/>
        <v>710</v>
      </c>
      <c r="CM55" s="30">
        <f t="shared" si="131"/>
        <v>706</v>
      </c>
      <c r="CN55" s="30">
        <f t="shared" si="131"/>
        <v>699</v>
      </c>
      <c r="CO55" s="30">
        <f t="shared" si="131"/>
        <v>705</v>
      </c>
      <c r="CP55" s="30">
        <f>+CP29+CP35+CP41+CP53</f>
        <v>711</v>
      </c>
      <c r="CQ55" s="30">
        <f>+CQ29+CQ35+CQ41+CQ53</f>
        <v>734</v>
      </c>
      <c r="CR55" s="30">
        <v>729</v>
      </c>
      <c r="CS55" s="30">
        <f>+CS29+CS35+CS41+CS53</f>
        <v>720</v>
      </c>
      <c r="CT55" s="30">
        <f>+CT29+CT35+CT41+CT53</f>
        <v>714</v>
      </c>
      <c r="CU55" s="30">
        <f>+CU29+CU35+CU41+CU53</f>
        <v>727</v>
      </c>
      <c r="CV55" s="30">
        <f>+CV29+CV35+CV41+CV53</f>
        <v>724</v>
      </c>
      <c r="CW55" s="30">
        <f>+CW29+CW35+CW41+CW53</f>
        <v>715</v>
      </c>
    </row>
    <row r="56" spans="1:101" s="4" customFormat="1" ht="12.75" customHeight="1" x14ac:dyDescent="0.2">
      <c r="A56" s="71" t="s">
        <v>9</v>
      </c>
      <c r="B56" s="29"/>
      <c r="C56" s="89"/>
      <c r="D56" s="30"/>
      <c r="E56" s="86">
        <f>E55*12</f>
        <v>10216399.08</v>
      </c>
      <c r="F56" s="86">
        <f>F55*12</f>
        <v>9474990.8399999999</v>
      </c>
      <c r="G56" s="86">
        <f>G55*12</f>
        <v>741408.24</v>
      </c>
      <c r="H56" s="136"/>
      <c r="I56" s="136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</row>
    <row r="57" spans="1:101" s="14" customFormat="1" ht="12.75" customHeight="1" x14ac:dyDescent="0.25">
      <c r="A57" s="20"/>
      <c r="B57" s="15"/>
      <c r="C57" s="12"/>
      <c r="D57" s="16"/>
      <c r="E57" s="21"/>
      <c r="F57" s="21"/>
      <c r="G57" s="21"/>
      <c r="H57" s="135"/>
      <c r="I57" s="135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</row>
    <row r="58" spans="1:101" s="82" customFormat="1" ht="12.75" customHeight="1" x14ac:dyDescent="0.25">
      <c r="A58" s="76" t="s">
        <v>56</v>
      </c>
      <c r="B58" s="77"/>
      <c r="C58" s="78"/>
      <c r="D58" s="111"/>
      <c r="E58" s="80"/>
      <c r="F58" s="80"/>
      <c r="G58" s="80"/>
      <c r="H58" s="268"/>
      <c r="I58" s="268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</row>
    <row r="59" spans="1:101" s="14" customFormat="1" ht="12.75" customHeight="1" x14ac:dyDescent="0.2">
      <c r="A59" s="64" t="str">
        <f>A25</f>
        <v>PRIME Non-Union 2020 D2 UNIFIED EPO PLAN (Self-Insured)</v>
      </c>
      <c r="B59" s="65" t="str">
        <f>B3</f>
        <v>1/1/25 - 12/31/25</v>
      </c>
      <c r="C59" s="66" t="s">
        <v>11</v>
      </c>
      <c r="D59" s="244">
        <v>49</v>
      </c>
      <c r="E59" s="152">
        <f t="shared" ref="E59:F62" si="132">E3</f>
        <v>746.96</v>
      </c>
      <c r="F59" s="152">
        <f t="shared" si="132"/>
        <v>746.96</v>
      </c>
      <c r="G59" s="152">
        <f>G3</f>
        <v>0</v>
      </c>
      <c r="H59" s="27" t="e">
        <f>+"Total:"&amp;TEXT(E59/I59-1,"0.00%")&amp;"/ EE:"&amp;TEXT(G59/J59-1,"0.00%")</f>
        <v>#DIV/0!</v>
      </c>
      <c r="I59" s="27">
        <f>+'[2]Saint Mary''s Reno'!E59</f>
        <v>627.76</v>
      </c>
      <c r="J59" s="287">
        <f>+'[2]Saint Mary''s Reno'!G59</f>
        <v>0</v>
      </c>
      <c r="K59" s="165">
        <v>106</v>
      </c>
      <c r="L59" s="165">
        <v>105</v>
      </c>
      <c r="M59" s="165">
        <v>105</v>
      </c>
      <c r="N59" s="165">
        <v>106</v>
      </c>
      <c r="O59" s="165">
        <v>105</v>
      </c>
      <c r="P59" s="165">
        <v>103</v>
      </c>
      <c r="Q59" s="165">
        <v>104</v>
      </c>
      <c r="R59" s="165">
        <v>105</v>
      </c>
      <c r="S59" s="165">
        <v>107</v>
      </c>
      <c r="T59" s="165">
        <v>107</v>
      </c>
      <c r="U59" s="165">
        <v>107</v>
      </c>
      <c r="V59" s="165">
        <v>113</v>
      </c>
      <c r="W59" s="165">
        <v>118</v>
      </c>
      <c r="X59" s="165">
        <v>120</v>
      </c>
      <c r="Y59" s="165">
        <v>118</v>
      </c>
      <c r="Z59" s="165">
        <v>124</v>
      </c>
      <c r="AA59" s="165">
        <v>129</v>
      </c>
      <c r="AB59" s="165">
        <v>128</v>
      </c>
      <c r="AC59" s="165">
        <v>132</v>
      </c>
      <c r="AD59" s="165">
        <v>128</v>
      </c>
      <c r="AE59" s="165">
        <v>123</v>
      </c>
      <c r="AF59" s="165">
        <v>117</v>
      </c>
      <c r="AG59" s="165">
        <v>116</v>
      </c>
      <c r="AH59" s="165">
        <v>116</v>
      </c>
      <c r="AI59" s="165">
        <v>115</v>
      </c>
      <c r="AJ59" s="165">
        <v>113</v>
      </c>
      <c r="AK59" s="165">
        <v>114</v>
      </c>
      <c r="AL59" s="165">
        <v>118</v>
      </c>
      <c r="AM59" s="165">
        <v>118</v>
      </c>
      <c r="AN59" s="165">
        <v>120</v>
      </c>
      <c r="AO59" s="165">
        <v>120</v>
      </c>
      <c r="AP59" s="165">
        <v>118</v>
      </c>
      <c r="AQ59" s="165">
        <v>114</v>
      </c>
      <c r="AR59" s="165">
        <v>114</v>
      </c>
      <c r="AS59" s="165">
        <v>109</v>
      </c>
      <c r="AT59" s="240">
        <v>115</v>
      </c>
      <c r="AU59" s="240">
        <v>140</v>
      </c>
      <c r="AV59" s="240">
        <v>126</v>
      </c>
      <c r="AW59" s="240">
        <v>102</v>
      </c>
      <c r="AX59" s="240">
        <v>99</v>
      </c>
      <c r="AY59" s="240">
        <v>93</v>
      </c>
      <c r="AZ59" s="240">
        <v>91</v>
      </c>
      <c r="BA59" s="240">
        <v>92</v>
      </c>
      <c r="BB59" s="240">
        <v>89</v>
      </c>
      <c r="BC59" s="240">
        <v>92</v>
      </c>
      <c r="BD59" s="240">
        <v>86</v>
      </c>
      <c r="BE59" s="240">
        <v>85</v>
      </c>
      <c r="BF59" s="240">
        <v>84</v>
      </c>
      <c r="BG59" s="240">
        <v>87</v>
      </c>
      <c r="BH59" s="244">
        <v>88</v>
      </c>
      <c r="BI59" s="244">
        <v>86</v>
      </c>
      <c r="BJ59" s="244">
        <v>90</v>
      </c>
      <c r="BK59" s="244">
        <v>88</v>
      </c>
      <c r="BL59" s="244">
        <v>87</v>
      </c>
      <c r="BM59" s="244">
        <v>83</v>
      </c>
      <c r="BN59" s="244">
        <v>68</v>
      </c>
      <c r="BO59" s="244">
        <v>70</v>
      </c>
      <c r="BP59" s="244">
        <v>71</v>
      </c>
      <c r="BQ59" s="244">
        <v>66</v>
      </c>
      <c r="BR59" s="244">
        <v>68</v>
      </c>
      <c r="BS59" s="244">
        <v>66</v>
      </c>
      <c r="BT59" s="244">
        <v>65</v>
      </c>
      <c r="BU59" s="240">
        <v>62</v>
      </c>
      <c r="BV59" s="244">
        <v>63</v>
      </c>
      <c r="BW59" s="244">
        <v>63</v>
      </c>
      <c r="BX59" s="244">
        <v>59</v>
      </c>
      <c r="BY59" s="244">
        <v>57</v>
      </c>
      <c r="BZ59" s="244">
        <v>56</v>
      </c>
      <c r="CA59" s="244">
        <v>56</v>
      </c>
      <c r="CB59" s="244">
        <v>60</v>
      </c>
      <c r="CC59" s="244">
        <v>64</v>
      </c>
      <c r="CD59" s="244">
        <v>69</v>
      </c>
      <c r="CE59" s="244">
        <v>71</v>
      </c>
      <c r="CF59" s="244">
        <v>66</v>
      </c>
      <c r="CG59" s="244">
        <v>64</v>
      </c>
      <c r="CH59" s="244">
        <v>66</v>
      </c>
      <c r="CI59" s="244">
        <v>66</v>
      </c>
      <c r="CJ59" s="244">
        <v>67</v>
      </c>
      <c r="CK59" s="244">
        <v>63</v>
      </c>
      <c r="CL59" s="244">
        <v>62</v>
      </c>
      <c r="CM59" s="244">
        <v>64</v>
      </c>
      <c r="CN59" s="244">
        <v>66</v>
      </c>
      <c r="CO59" s="244">
        <v>64</v>
      </c>
      <c r="CP59" s="244">
        <v>65</v>
      </c>
      <c r="CQ59" s="244">
        <v>68</v>
      </c>
      <c r="CR59" s="244">
        <v>70</v>
      </c>
      <c r="CS59" s="244">
        <v>64</v>
      </c>
      <c r="CT59" s="244">
        <v>63</v>
      </c>
      <c r="CU59" s="244">
        <v>55</v>
      </c>
      <c r="CV59" s="244">
        <v>53</v>
      </c>
      <c r="CW59" s="244">
        <v>49</v>
      </c>
    </row>
    <row r="60" spans="1:101" s="14" customFormat="1" ht="12.75" customHeight="1" x14ac:dyDescent="0.2">
      <c r="A60" s="22"/>
      <c r="B60" s="15"/>
      <c r="C60" s="66" t="s">
        <v>18</v>
      </c>
      <c r="D60" s="244">
        <v>11</v>
      </c>
      <c r="E60" s="152">
        <f t="shared" si="132"/>
        <v>1568.64</v>
      </c>
      <c r="F60" s="152">
        <f t="shared" si="132"/>
        <v>1424.8700000000001</v>
      </c>
      <c r="G60" s="152">
        <f>G4</f>
        <v>143.77000000000001</v>
      </c>
      <c r="H60" s="27" t="str">
        <f>+"Total:"&amp;TEXT(E60/I60-1,"0.00%")&amp;"/ EE:"&amp;TEXT(G60/J60-1,"0.00%")</f>
        <v>Total:18.99%/ EE:0.00%</v>
      </c>
      <c r="I60" s="27">
        <f>+'[2]Saint Mary''s Reno'!E60</f>
        <v>1318.32</v>
      </c>
      <c r="J60" s="287">
        <f>+'[2]Saint Mary''s Reno'!G60</f>
        <v>143.77000000000001</v>
      </c>
      <c r="K60" s="165">
        <v>26</v>
      </c>
      <c r="L60" s="165">
        <v>26</v>
      </c>
      <c r="M60" s="165">
        <v>27</v>
      </c>
      <c r="N60" s="165">
        <v>26</v>
      </c>
      <c r="O60" s="165">
        <v>25</v>
      </c>
      <c r="P60" s="165">
        <v>28</v>
      </c>
      <c r="Q60" s="165">
        <v>26</v>
      </c>
      <c r="R60" s="165">
        <v>26</v>
      </c>
      <c r="S60" s="165">
        <v>27</v>
      </c>
      <c r="T60" s="165">
        <v>29</v>
      </c>
      <c r="U60" s="165">
        <v>29</v>
      </c>
      <c r="V60" s="165">
        <v>31</v>
      </c>
      <c r="W60" s="165">
        <v>38</v>
      </c>
      <c r="X60" s="165">
        <v>39</v>
      </c>
      <c r="Y60" s="165">
        <v>40</v>
      </c>
      <c r="Z60" s="165">
        <v>39</v>
      </c>
      <c r="AA60" s="165">
        <v>41</v>
      </c>
      <c r="AB60" s="165">
        <v>41</v>
      </c>
      <c r="AC60" s="165">
        <v>40</v>
      </c>
      <c r="AD60" s="165">
        <v>41</v>
      </c>
      <c r="AE60" s="165">
        <v>39</v>
      </c>
      <c r="AF60" s="165">
        <v>40</v>
      </c>
      <c r="AG60" s="165">
        <v>39</v>
      </c>
      <c r="AH60" s="165">
        <v>39</v>
      </c>
      <c r="AI60" s="165">
        <v>49</v>
      </c>
      <c r="AJ60" s="165">
        <v>50</v>
      </c>
      <c r="AK60" s="165">
        <v>45</v>
      </c>
      <c r="AL60" s="165">
        <v>45</v>
      </c>
      <c r="AM60" s="165">
        <v>44</v>
      </c>
      <c r="AN60" s="165">
        <v>44</v>
      </c>
      <c r="AO60" s="165">
        <v>44</v>
      </c>
      <c r="AP60" s="165">
        <v>45</v>
      </c>
      <c r="AQ60" s="165">
        <v>41</v>
      </c>
      <c r="AR60" s="165">
        <v>40</v>
      </c>
      <c r="AS60" s="165">
        <v>39</v>
      </c>
      <c r="AT60" s="240">
        <v>39</v>
      </c>
      <c r="AU60" s="240">
        <v>33</v>
      </c>
      <c r="AV60" s="240">
        <v>34</v>
      </c>
      <c r="AW60" s="240">
        <v>30</v>
      </c>
      <c r="AX60" s="240">
        <v>29</v>
      </c>
      <c r="AY60" s="240">
        <v>26</v>
      </c>
      <c r="AZ60" s="240">
        <v>26</v>
      </c>
      <c r="BA60" s="240">
        <v>24</v>
      </c>
      <c r="BB60" s="240">
        <v>23</v>
      </c>
      <c r="BC60" s="240">
        <v>23</v>
      </c>
      <c r="BD60" s="240">
        <v>23</v>
      </c>
      <c r="BE60" s="240">
        <v>23</v>
      </c>
      <c r="BF60" s="240">
        <v>22</v>
      </c>
      <c r="BG60" s="240">
        <v>22</v>
      </c>
      <c r="BH60" s="244">
        <v>22</v>
      </c>
      <c r="BI60" s="244">
        <v>22</v>
      </c>
      <c r="BJ60" s="244">
        <v>22</v>
      </c>
      <c r="BK60" s="244">
        <v>20</v>
      </c>
      <c r="BL60" s="244">
        <v>20</v>
      </c>
      <c r="BM60" s="244">
        <v>19</v>
      </c>
      <c r="BN60" s="244">
        <v>16</v>
      </c>
      <c r="BO60" s="244">
        <v>16</v>
      </c>
      <c r="BP60" s="244">
        <v>16</v>
      </c>
      <c r="BQ60" s="244">
        <v>15</v>
      </c>
      <c r="BR60" s="244">
        <v>16</v>
      </c>
      <c r="BS60" s="244">
        <v>17</v>
      </c>
      <c r="BT60" s="244">
        <v>16</v>
      </c>
      <c r="BU60" s="240">
        <v>16</v>
      </c>
      <c r="BV60" s="244">
        <v>16</v>
      </c>
      <c r="BW60" s="244">
        <v>15</v>
      </c>
      <c r="BX60" s="244">
        <v>14</v>
      </c>
      <c r="BY60" s="244">
        <v>15</v>
      </c>
      <c r="BZ60" s="244">
        <v>14</v>
      </c>
      <c r="CA60" s="244">
        <v>14</v>
      </c>
      <c r="CB60" s="244">
        <v>15</v>
      </c>
      <c r="CC60" s="244">
        <v>15</v>
      </c>
      <c r="CD60" s="244">
        <v>15</v>
      </c>
      <c r="CE60" s="244">
        <v>14</v>
      </c>
      <c r="CF60" s="244">
        <v>15</v>
      </c>
      <c r="CG60" s="244">
        <v>15</v>
      </c>
      <c r="CH60" s="244">
        <v>15</v>
      </c>
      <c r="CI60" s="244">
        <v>14</v>
      </c>
      <c r="CJ60" s="244">
        <v>14</v>
      </c>
      <c r="CK60" s="244">
        <v>14</v>
      </c>
      <c r="CL60" s="244">
        <v>14</v>
      </c>
      <c r="CM60" s="244">
        <v>11</v>
      </c>
      <c r="CN60" s="244">
        <v>12</v>
      </c>
      <c r="CO60" s="244">
        <v>12</v>
      </c>
      <c r="CP60" s="244">
        <v>12</v>
      </c>
      <c r="CQ60" s="244">
        <v>10</v>
      </c>
      <c r="CR60" s="244">
        <v>10</v>
      </c>
      <c r="CS60" s="244">
        <v>10</v>
      </c>
      <c r="CT60" s="244">
        <v>10</v>
      </c>
      <c r="CU60" s="244">
        <v>10</v>
      </c>
      <c r="CV60" s="244">
        <v>10</v>
      </c>
      <c r="CW60" s="244">
        <v>11</v>
      </c>
    </row>
    <row r="61" spans="1:101" s="14" customFormat="1" ht="12.75" customHeight="1" x14ac:dyDescent="0.2">
      <c r="A61" s="22"/>
      <c r="B61" s="15"/>
      <c r="C61" s="66" t="s">
        <v>19</v>
      </c>
      <c r="D61" s="244">
        <v>17</v>
      </c>
      <c r="E61" s="152">
        <f t="shared" si="132"/>
        <v>1411.79</v>
      </c>
      <c r="F61" s="152">
        <f t="shared" si="132"/>
        <v>1297.03</v>
      </c>
      <c r="G61" s="152">
        <f>G5</f>
        <v>114.76</v>
      </c>
      <c r="H61" s="27" t="str">
        <f>+"Total:"&amp;TEXT(E61/I61-1,"0.00%")&amp;"/ EE:"&amp;TEXT(G61/J61-1,"0.00%")</f>
        <v>Total:18.99%/ EE:0.00%</v>
      </c>
      <c r="I61" s="27">
        <f>+'[2]Saint Mary''s Reno'!E61</f>
        <v>1186.5</v>
      </c>
      <c r="J61" s="287">
        <f>+'[2]Saint Mary''s Reno'!G61</f>
        <v>114.76</v>
      </c>
      <c r="K61" s="165">
        <v>61</v>
      </c>
      <c r="L61" s="165">
        <v>61</v>
      </c>
      <c r="M61" s="165">
        <v>65</v>
      </c>
      <c r="N61" s="165">
        <v>64</v>
      </c>
      <c r="O61" s="165">
        <v>63</v>
      </c>
      <c r="P61" s="165">
        <v>64</v>
      </c>
      <c r="Q61" s="165">
        <v>64</v>
      </c>
      <c r="R61" s="165">
        <v>64</v>
      </c>
      <c r="S61" s="165">
        <v>63</v>
      </c>
      <c r="T61" s="165">
        <v>64</v>
      </c>
      <c r="U61" s="165">
        <v>64</v>
      </c>
      <c r="V61" s="165">
        <v>65</v>
      </c>
      <c r="W61" s="165">
        <v>71</v>
      </c>
      <c r="X61" s="165">
        <v>74</v>
      </c>
      <c r="Y61" s="165">
        <v>72</v>
      </c>
      <c r="Z61" s="165">
        <v>69</v>
      </c>
      <c r="AA61" s="165">
        <v>71</v>
      </c>
      <c r="AB61" s="165">
        <v>69</v>
      </c>
      <c r="AC61" s="165">
        <v>69</v>
      </c>
      <c r="AD61" s="165">
        <v>66</v>
      </c>
      <c r="AE61" s="165">
        <v>65</v>
      </c>
      <c r="AF61" s="165">
        <v>64</v>
      </c>
      <c r="AG61" s="165">
        <v>63</v>
      </c>
      <c r="AH61" s="165">
        <v>62</v>
      </c>
      <c r="AI61" s="165">
        <v>69</v>
      </c>
      <c r="AJ61" s="165">
        <v>70</v>
      </c>
      <c r="AK61" s="165">
        <v>70</v>
      </c>
      <c r="AL61" s="165">
        <v>71</v>
      </c>
      <c r="AM61" s="165">
        <v>71</v>
      </c>
      <c r="AN61" s="165">
        <v>70</v>
      </c>
      <c r="AO61" s="165">
        <v>71</v>
      </c>
      <c r="AP61" s="165">
        <v>70</v>
      </c>
      <c r="AQ61" s="165">
        <v>68</v>
      </c>
      <c r="AR61" s="165">
        <v>67</v>
      </c>
      <c r="AS61" s="165">
        <v>64</v>
      </c>
      <c r="AT61" s="240">
        <v>64</v>
      </c>
      <c r="AU61" s="240">
        <v>66</v>
      </c>
      <c r="AV61" s="240">
        <v>64</v>
      </c>
      <c r="AW61" s="240">
        <v>46</v>
      </c>
      <c r="AX61" s="240">
        <v>46</v>
      </c>
      <c r="AY61" s="240">
        <v>43</v>
      </c>
      <c r="AZ61" s="240">
        <v>42</v>
      </c>
      <c r="BA61" s="240">
        <v>43</v>
      </c>
      <c r="BB61" s="240">
        <v>44</v>
      </c>
      <c r="BC61" s="240">
        <v>45</v>
      </c>
      <c r="BD61" s="240">
        <v>45</v>
      </c>
      <c r="BE61" s="240">
        <v>41</v>
      </c>
      <c r="BF61" s="240">
        <v>41</v>
      </c>
      <c r="BG61" s="240">
        <v>43</v>
      </c>
      <c r="BH61" s="244">
        <v>45</v>
      </c>
      <c r="BI61" s="244">
        <v>41</v>
      </c>
      <c r="BJ61" s="244">
        <v>40</v>
      </c>
      <c r="BK61" s="244">
        <v>40</v>
      </c>
      <c r="BL61" s="244">
        <v>39</v>
      </c>
      <c r="BM61" s="244">
        <v>38</v>
      </c>
      <c r="BN61" s="244">
        <v>30</v>
      </c>
      <c r="BO61" s="244">
        <v>29</v>
      </c>
      <c r="BP61" s="244">
        <v>28</v>
      </c>
      <c r="BQ61" s="244">
        <v>29</v>
      </c>
      <c r="BR61" s="244">
        <v>27</v>
      </c>
      <c r="BS61" s="244">
        <v>27</v>
      </c>
      <c r="BT61" s="244">
        <v>27</v>
      </c>
      <c r="BU61" s="240">
        <v>23</v>
      </c>
      <c r="BV61" s="244">
        <v>27</v>
      </c>
      <c r="BW61" s="244">
        <v>20</v>
      </c>
      <c r="BX61" s="244">
        <v>15</v>
      </c>
      <c r="BY61" s="244">
        <v>14</v>
      </c>
      <c r="BZ61" s="244">
        <v>15</v>
      </c>
      <c r="CA61" s="244">
        <v>15</v>
      </c>
      <c r="CB61" s="244">
        <v>16</v>
      </c>
      <c r="CC61" s="244">
        <v>17</v>
      </c>
      <c r="CD61" s="244">
        <v>17</v>
      </c>
      <c r="CE61" s="244">
        <v>18</v>
      </c>
      <c r="CF61" s="244">
        <v>21</v>
      </c>
      <c r="CG61" s="244">
        <v>23</v>
      </c>
      <c r="CH61" s="244">
        <v>22</v>
      </c>
      <c r="CI61" s="244">
        <v>25</v>
      </c>
      <c r="CJ61" s="244">
        <v>25</v>
      </c>
      <c r="CK61" s="244">
        <v>27</v>
      </c>
      <c r="CL61" s="244">
        <v>27</v>
      </c>
      <c r="CM61" s="244">
        <v>25</v>
      </c>
      <c r="CN61" s="244">
        <v>26</v>
      </c>
      <c r="CO61" s="244">
        <v>25</v>
      </c>
      <c r="CP61" s="244">
        <v>20</v>
      </c>
      <c r="CQ61" s="244">
        <v>20</v>
      </c>
      <c r="CR61" s="244">
        <v>19</v>
      </c>
      <c r="CS61" s="244">
        <v>18</v>
      </c>
      <c r="CT61" s="244">
        <v>17</v>
      </c>
      <c r="CU61" s="244">
        <v>16</v>
      </c>
      <c r="CV61" s="244">
        <v>16</v>
      </c>
      <c r="CW61" s="244">
        <v>17</v>
      </c>
    </row>
    <row r="62" spans="1:101" s="14" customFormat="1" ht="12.75" customHeight="1" x14ac:dyDescent="0.2">
      <c r="A62" s="22"/>
      <c r="B62" s="15"/>
      <c r="C62" s="66" t="s">
        <v>12</v>
      </c>
      <c r="D62" s="245">
        <v>15</v>
      </c>
      <c r="E62" s="153">
        <f t="shared" si="132"/>
        <v>2352.9899999999998</v>
      </c>
      <c r="F62" s="153">
        <f t="shared" si="132"/>
        <v>2078.5299999999997</v>
      </c>
      <c r="G62" s="153">
        <f>G6</f>
        <v>274.45999999999998</v>
      </c>
      <c r="H62" s="134" t="str">
        <f>+"Total:"&amp;TEXT(E62/I62-1,"0.00%")&amp;"/ EE:"&amp;TEXT(G62/J62-1,"0.00%")</f>
        <v>Total:18.99%/ EE:0.00%</v>
      </c>
      <c r="I62" s="134">
        <f>+'[2]Saint Mary''s Reno'!E62</f>
        <v>1977.5</v>
      </c>
      <c r="J62" s="287">
        <f>+'[2]Saint Mary''s Reno'!G62</f>
        <v>274.45999999999998</v>
      </c>
      <c r="K62" s="166">
        <v>82</v>
      </c>
      <c r="L62" s="166">
        <v>82</v>
      </c>
      <c r="M62" s="166">
        <v>80</v>
      </c>
      <c r="N62" s="166">
        <v>78</v>
      </c>
      <c r="O62" s="166">
        <v>81</v>
      </c>
      <c r="P62" s="166">
        <v>76</v>
      </c>
      <c r="Q62" s="166">
        <v>77</v>
      </c>
      <c r="R62" s="166">
        <v>74</v>
      </c>
      <c r="S62" s="166">
        <v>68</v>
      </c>
      <c r="T62" s="166">
        <v>67</v>
      </c>
      <c r="U62" s="166">
        <v>66</v>
      </c>
      <c r="V62" s="166">
        <v>65</v>
      </c>
      <c r="W62" s="166">
        <v>66</v>
      </c>
      <c r="X62" s="166">
        <v>65</v>
      </c>
      <c r="Y62" s="166">
        <v>65</v>
      </c>
      <c r="Z62" s="166">
        <v>66</v>
      </c>
      <c r="AA62" s="166">
        <v>66</v>
      </c>
      <c r="AB62" s="166">
        <v>67</v>
      </c>
      <c r="AC62" s="166">
        <v>66</v>
      </c>
      <c r="AD62" s="166">
        <v>66</v>
      </c>
      <c r="AE62" s="166">
        <v>65</v>
      </c>
      <c r="AF62" s="166">
        <v>65</v>
      </c>
      <c r="AG62" s="166">
        <v>64</v>
      </c>
      <c r="AH62" s="166">
        <v>66</v>
      </c>
      <c r="AI62" s="166">
        <v>76</v>
      </c>
      <c r="AJ62" s="166">
        <v>79</v>
      </c>
      <c r="AK62" s="166">
        <v>74</v>
      </c>
      <c r="AL62" s="166">
        <v>70</v>
      </c>
      <c r="AM62" s="166">
        <v>70</v>
      </c>
      <c r="AN62" s="166">
        <v>69</v>
      </c>
      <c r="AO62" s="166">
        <v>68</v>
      </c>
      <c r="AP62" s="166">
        <v>70</v>
      </c>
      <c r="AQ62" s="166">
        <v>71</v>
      </c>
      <c r="AR62" s="166">
        <v>71</v>
      </c>
      <c r="AS62" s="166">
        <v>68</v>
      </c>
      <c r="AT62" s="241">
        <v>68</v>
      </c>
      <c r="AU62" s="241">
        <v>54</v>
      </c>
      <c r="AV62" s="241">
        <v>56</v>
      </c>
      <c r="AW62" s="241">
        <v>37</v>
      </c>
      <c r="AX62" s="241">
        <v>35</v>
      </c>
      <c r="AY62" s="241">
        <v>33</v>
      </c>
      <c r="AZ62" s="241">
        <v>30</v>
      </c>
      <c r="BA62" s="241">
        <v>28</v>
      </c>
      <c r="BB62" s="241">
        <v>29</v>
      </c>
      <c r="BC62" s="241">
        <v>29</v>
      </c>
      <c r="BD62" s="241">
        <v>29</v>
      </c>
      <c r="BE62" s="241">
        <v>29</v>
      </c>
      <c r="BF62" s="241">
        <v>28</v>
      </c>
      <c r="BG62" s="241">
        <v>29</v>
      </c>
      <c r="BH62" s="245">
        <v>31</v>
      </c>
      <c r="BI62" s="245">
        <v>29</v>
      </c>
      <c r="BJ62" s="245">
        <v>30</v>
      </c>
      <c r="BK62" s="245">
        <v>30</v>
      </c>
      <c r="BL62" s="245">
        <v>30</v>
      </c>
      <c r="BM62" s="245">
        <v>30</v>
      </c>
      <c r="BN62" s="245">
        <v>26</v>
      </c>
      <c r="BO62" s="245">
        <v>24</v>
      </c>
      <c r="BP62" s="245">
        <v>25</v>
      </c>
      <c r="BQ62" s="245">
        <v>26</v>
      </c>
      <c r="BR62" s="245">
        <v>25</v>
      </c>
      <c r="BS62" s="245">
        <v>19</v>
      </c>
      <c r="BT62" s="245">
        <v>20</v>
      </c>
      <c r="BU62" s="241">
        <v>19</v>
      </c>
      <c r="BV62" s="245">
        <v>20</v>
      </c>
      <c r="BW62" s="245">
        <v>16</v>
      </c>
      <c r="BX62" s="245">
        <v>16</v>
      </c>
      <c r="BY62" s="245">
        <v>17</v>
      </c>
      <c r="BZ62" s="245">
        <v>18</v>
      </c>
      <c r="CA62" s="245">
        <v>16</v>
      </c>
      <c r="CB62" s="245">
        <v>17</v>
      </c>
      <c r="CC62" s="245">
        <v>17</v>
      </c>
      <c r="CD62" s="245">
        <v>16</v>
      </c>
      <c r="CE62" s="245">
        <v>14</v>
      </c>
      <c r="CF62" s="245">
        <v>14</v>
      </c>
      <c r="CG62" s="245">
        <v>14</v>
      </c>
      <c r="CH62" s="245">
        <v>14</v>
      </c>
      <c r="CI62" s="245">
        <v>16</v>
      </c>
      <c r="CJ62" s="245">
        <v>17</v>
      </c>
      <c r="CK62" s="245">
        <v>17</v>
      </c>
      <c r="CL62" s="245">
        <v>16</v>
      </c>
      <c r="CM62" s="245">
        <v>16</v>
      </c>
      <c r="CN62" s="245">
        <v>15</v>
      </c>
      <c r="CO62" s="245">
        <v>14</v>
      </c>
      <c r="CP62" s="245">
        <v>14</v>
      </c>
      <c r="CQ62" s="245">
        <v>15</v>
      </c>
      <c r="CR62" s="245">
        <v>16</v>
      </c>
      <c r="CS62" s="245">
        <v>14</v>
      </c>
      <c r="CT62" s="245">
        <v>14</v>
      </c>
      <c r="CU62" s="245">
        <v>13</v>
      </c>
      <c r="CV62" s="245">
        <v>14</v>
      </c>
      <c r="CW62" s="245">
        <v>15</v>
      </c>
    </row>
    <row r="63" spans="1:101" s="14" customFormat="1" ht="12.75" customHeight="1" x14ac:dyDescent="0.25">
      <c r="A63" s="20"/>
      <c r="B63" s="15"/>
      <c r="C63" s="69" t="s">
        <v>7</v>
      </c>
      <c r="D63" s="67">
        <f>SUM(D59:D62)</f>
        <v>92</v>
      </c>
      <c r="E63" s="70">
        <f>SUMPRODUCT(E59:E62,$D59:$D62)</f>
        <v>113151.36000000002</v>
      </c>
      <c r="F63" s="70">
        <f>SUMPRODUCT(F59:F62,$D59:$D62)</f>
        <v>105502.06999999999</v>
      </c>
      <c r="G63" s="70">
        <f>SUMPRODUCT(G59:G62,$D59:$D62)</f>
        <v>7649.29</v>
      </c>
      <c r="H63" s="34"/>
      <c r="I63" s="34"/>
      <c r="K63" s="67">
        <f t="shared" ref="K63:P63" si="133">SUM(K59:K62)</f>
        <v>275</v>
      </c>
      <c r="L63" s="67">
        <f t="shared" si="133"/>
        <v>274</v>
      </c>
      <c r="M63" s="67">
        <f t="shared" si="133"/>
        <v>277</v>
      </c>
      <c r="N63" s="67">
        <f t="shared" si="133"/>
        <v>274</v>
      </c>
      <c r="O63" s="67">
        <f t="shared" si="133"/>
        <v>274</v>
      </c>
      <c r="P63" s="67">
        <f t="shared" si="133"/>
        <v>271</v>
      </c>
      <c r="Q63" s="67">
        <f t="shared" ref="Q63:V63" si="134">SUM(Q59:Q62)</f>
        <v>271</v>
      </c>
      <c r="R63" s="67">
        <f t="shared" si="134"/>
        <v>269</v>
      </c>
      <c r="S63" s="67">
        <f t="shared" si="134"/>
        <v>265</v>
      </c>
      <c r="T63" s="67">
        <f t="shared" si="134"/>
        <v>267</v>
      </c>
      <c r="U63" s="67">
        <f t="shared" si="134"/>
        <v>266</v>
      </c>
      <c r="V63" s="67">
        <f t="shared" si="134"/>
        <v>274</v>
      </c>
      <c r="W63" s="67">
        <f t="shared" ref="W63:AB63" si="135">SUM(W59:W62)</f>
        <v>293</v>
      </c>
      <c r="X63" s="67">
        <f t="shared" si="135"/>
        <v>298</v>
      </c>
      <c r="Y63" s="67">
        <f t="shared" si="135"/>
        <v>295</v>
      </c>
      <c r="Z63" s="67">
        <f t="shared" si="135"/>
        <v>298</v>
      </c>
      <c r="AA63" s="67">
        <f t="shared" si="135"/>
        <v>307</v>
      </c>
      <c r="AB63" s="67">
        <f t="shared" si="135"/>
        <v>305</v>
      </c>
      <c r="AC63" s="67">
        <f t="shared" ref="AC63:AH63" si="136">SUM(AC59:AC62)</f>
        <v>307</v>
      </c>
      <c r="AD63" s="67">
        <f t="shared" si="136"/>
        <v>301</v>
      </c>
      <c r="AE63" s="67">
        <f t="shared" si="136"/>
        <v>292</v>
      </c>
      <c r="AF63" s="67">
        <f t="shared" si="136"/>
        <v>286</v>
      </c>
      <c r="AG63" s="67">
        <f t="shared" si="136"/>
        <v>282</v>
      </c>
      <c r="AH63" s="67">
        <f t="shared" si="136"/>
        <v>283</v>
      </c>
      <c r="AI63" s="67">
        <f t="shared" ref="AI63:AN63" si="137">SUM(AI59:AI62)</f>
        <v>309</v>
      </c>
      <c r="AJ63" s="67">
        <f t="shared" si="137"/>
        <v>312</v>
      </c>
      <c r="AK63" s="67">
        <f t="shared" si="137"/>
        <v>303</v>
      </c>
      <c r="AL63" s="67">
        <f t="shared" si="137"/>
        <v>304</v>
      </c>
      <c r="AM63" s="67">
        <f t="shared" si="137"/>
        <v>303</v>
      </c>
      <c r="AN63" s="67">
        <f t="shared" si="137"/>
        <v>303</v>
      </c>
      <c r="AO63" s="67">
        <f t="shared" ref="AO63:AT63" si="138">SUM(AO59:AO62)</f>
        <v>303</v>
      </c>
      <c r="AP63" s="67">
        <f t="shared" si="138"/>
        <v>303</v>
      </c>
      <c r="AQ63" s="67">
        <f t="shared" si="138"/>
        <v>294</v>
      </c>
      <c r="AR63" s="67">
        <f t="shared" si="138"/>
        <v>292</v>
      </c>
      <c r="AS63" s="67">
        <f t="shared" si="138"/>
        <v>280</v>
      </c>
      <c r="AT63" s="67">
        <f t="shared" si="138"/>
        <v>286</v>
      </c>
      <c r="AU63" s="67">
        <f t="shared" ref="AU63:AZ63" si="139">SUM(AU59:AU62)</f>
        <v>293</v>
      </c>
      <c r="AV63" s="67">
        <f t="shared" si="139"/>
        <v>280</v>
      </c>
      <c r="AW63" s="67">
        <f t="shared" si="139"/>
        <v>215</v>
      </c>
      <c r="AX63" s="67">
        <f t="shared" si="139"/>
        <v>209</v>
      </c>
      <c r="AY63" s="67">
        <f t="shared" si="139"/>
        <v>195</v>
      </c>
      <c r="AZ63" s="67">
        <f t="shared" si="139"/>
        <v>189</v>
      </c>
      <c r="BA63" s="67">
        <f t="shared" ref="BA63:BF63" si="140">SUM(BA59:BA62)</f>
        <v>187</v>
      </c>
      <c r="BB63" s="67">
        <f t="shared" si="140"/>
        <v>185</v>
      </c>
      <c r="BC63" s="67">
        <f t="shared" si="140"/>
        <v>189</v>
      </c>
      <c r="BD63" s="67">
        <f t="shared" si="140"/>
        <v>183</v>
      </c>
      <c r="BE63" s="67">
        <f t="shared" si="140"/>
        <v>178</v>
      </c>
      <c r="BF63" s="67">
        <f t="shared" si="140"/>
        <v>175</v>
      </c>
      <c r="BG63" s="67">
        <f t="shared" ref="BG63:BL63" si="141">SUM(BG59:BG62)</f>
        <v>181</v>
      </c>
      <c r="BH63" s="67">
        <f t="shared" si="141"/>
        <v>186</v>
      </c>
      <c r="BI63" s="67">
        <f t="shared" si="141"/>
        <v>178</v>
      </c>
      <c r="BJ63" s="67">
        <f t="shared" si="141"/>
        <v>182</v>
      </c>
      <c r="BK63" s="67">
        <f t="shared" si="141"/>
        <v>178</v>
      </c>
      <c r="BL63" s="67">
        <f t="shared" si="141"/>
        <v>176</v>
      </c>
      <c r="BM63" s="67">
        <f t="shared" ref="BM63:BR63" si="142">SUM(BM59:BM62)</f>
        <v>170</v>
      </c>
      <c r="BN63" s="67">
        <f t="shared" si="142"/>
        <v>140</v>
      </c>
      <c r="BO63" s="67">
        <f t="shared" si="142"/>
        <v>139</v>
      </c>
      <c r="BP63" s="67">
        <f t="shared" si="142"/>
        <v>140</v>
      </c>
      <c r="BQ63" s="67">
        <f t="shared" si="142"/>
        <v>136</v>
      </c>
      <c r="BR63" s="67">
        <f t="shared" si="142"/>
        <v>136</v>
      </c>
      <c r="BS63" s="67">
        <f t="shared" ref="BS63:BX63" si="143">SUM(BS59:BS62)</f>
        <v>129</v>
      </c>
      <c r="BT63" s="67">
        <f t="shared" si="143"/>
        <v>128</v>
      </c>
      <c r="BU63" s="94">
        <f t="shared" si="143"/>
        <v>120</v>
      </c>
      <c r="BV63" s="67">
        <f t="shared" si="143"/>
        <v>126</v>
      </c>
      <c r="BW63" s="67">
        <f t="shared" si="143"/>
        <v>114</v>
      </c>
      <c r="BX63" s="67">
        <f t="shared" si="143"/>
        <v>104</v>
      </c>
      <c r="BY63" s="67">
        <f t="shared" ref="BY63:CD63" si="144">SUM(BY59:BY62)</f>
        <v>103</v>
      </c>
      <c r="BZ63" s="67">
        <f t="shared" si="144"/>
        <v>103</v>
      </c>
      <c r="CA63" s="67">
        <f t="shared" si="144"/>
        <v>101</v>
      </c>
      <c r="CB63" s="67">
        <f t="shared" si="144"/>
        <v>108</v>
      </c>
      <c r="CC63" s="67">
        <f t="shared" si="144"/>
        <v>113</v>
      </c>
      <c r="CD63" s="67">
        <f t="shared" si="144"/>
        <v>117</v>
      </c>
      <c r="CE63" s="67">
        <f t="shared" ref="CE63:CJ63" si="145">SUM(CE59:CE62)</f>
        <v>117</v>
      </c>
      <c r="CF63" s="67">
        <f t="shared" si="145"/>
        <v>116</v>
      </c>
      <c r="CG63" s="67">
        <f t="shared" si="145"/>
        <v>116</v>
      </c>
      <c r="CH63" s="67">
        <f t="shared" si="145"/>
        <v>117</v>
      </c>
      <c r="CI63" s="67">
        <f t="shared" si="145"/>
        <v>121</v>
      </c>
      <c r="CJ63" s="67">
        <f t="shared" si="145"/>
        <v>123</v>
      </c>
      <c r="CK63" s="67">
        <f t="shared" ref="CK63:CP63" si="146">SUM(CK59:CK62)</f>
        <v>121</v>
      </c>
      <c r="CL63" s="67">
        <f t="shared" si="146"/>
        <v>119</v>
      </c>
      <c r="CM63" s="67">
        <f t="shared" si="146"/>
        <v>116</v>
      </c>
      <c r="CN63" s="67">
        <f t="shared" si="146"/>
        <v>119</v>
      </c>
      <c r="CO63" s="67">
        <f t="shared" si="146"/>
        <v>115</v>
      </c>
      <c r="CP63" s="67">
        <f t="shared" si="146"/>
        <v>111</v>
      </c>
      <c r="CQ63" s="67">
        <f>SUM(CQ59:CQ62)</f>
        <v>113</v>
      </c>
      <c r="CR63" s="67">
        <v>115</v>
      </c>
      <c r="CS63" s="67">
        <f>SUM(CS59:CS62)</f>
        <v>106</v>
      </c>
      <c r="CT63" s="67">
        <f>SUM(CT59:CT62)</f>
        <v>104</v>
      </c>
      <c r="CU63" s="67">
        <f>SUM(CU59:CU62)</f>
        <v>94</v>
      </c>
      <c r="CV63" s="67">
        <f>SUM(CV59:CV62)</f>
        <v>93</v>
      </c>
      <c r="CW63" s="67">
        <f>SUM(CW59:CW62)</f>
        <v>92</v>
      </c>
    </row>
    <row r="64" spans="1:101" s="14" customFormat="1" ht="12.75" customHeight="1" x14ac:dyDescent="0.25">
      <c r="A64" s="20"/>
      <c r="B64" s="15"/>
      <c r="C64" s="12"/>
      <c r="D64" s="16"/>
      <c r="E64" s="21"/>
      <c r="F64" s="21"/>
      <c r="G64" s="21"/>
      <c r="H64" s="135"/>
      <c r="I64" s="135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</row>
    <row r="65" spans="1:101" s="14" customFormat="1" ht="12.75" hidden="1" customHeight="1" x14ac:dyDescent="0.2">
      <c r="A65" s="197" t="s">
        <v>60</v>
      </c>
      <c r="B65" s="198" t="str">
        <f>B3</f>
        <v>1/1/25 - 12/31/25</v>
      </c>
      <c r="C65" s="199" t="s">
        <v>11</v>
      </c>
      <c r="D65" s="200">
        <v>0</v>
      </c>
      <c r="E65" s="202">
        <f t="shared" ref="E65:F68" si="147">E9</f>
        <v>993.21</v>
      </c>
      <c r="F65" s="202">
        <f t="shared" si="147"/>
        <v>813.51</v>
      </c>
      <c r="G65" s="202">
        <f>E65-F65</f>
        <v>179.70000000000005</v>
      </c>
      <c r="H65" s="258"/>
      <c r="I65" s="258"/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65">
        <v>3</v>
      </c>
      <c r="Q65" s="165">
        <v>4</v>
      </c>
      <c r="R65" s="165">
        <v>4</v>
      </c>
      <c r="S65" s="165">
        <v>5</v>
      </c>
      <c r="T65" s="165">
        <v>5</v>
      </c>
      <c r="U65" s="165">
        <v>4</v>
      </c>
      <c r="V65" s="165">
        <v>4</v>
      </c>
      <c r="W65" s="165">
        <v>1</v>
      </c>
      <c r="X65" s="165">
        <v>1</v>
      </c>
      <c r="Y65" s="165">
        <v>1</v>
      </c>
      <c r="Z65" s="165">
        <v>2</v>
      </c>
      <c r="AA65" s="165">
        <v>2</v>
      </c>
      <c r="AB65" s="165">
        <v>2</v>
      </c>
      <c r="AC65" s="165">
        <v>2</v>
      </c>
      <c r="AD65" s="165">
        <v>2</v>
      </c>
      <c r="AE65" s="165">
        <v>2</v>
      </c>
      <c r="AF65" s="165">
        <v>2</v>
      </c>
      <c r="AG65" s="165">
        <v>2</v>
      </c>
      <c r="AH65" s="165">
        <v>2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51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</row>
    <row r="66" spans="1:101" s="14" customFormat="1" ht="12.75" hidden="1" customHeight="1" x14ac:dyDescent="0.2">
      <c r="A66" s="203"/>
      <c r="B66" s="198"/>
      <c r="C66" s="199" t="s">
        <v>18</v>
      </c>
      <c r="D66" s="200">
        <v>0</v>
      </c>
      <c r="E66" s="202">
        <f t="shared" si="147"/>
        <v>1986.45</v>
      </c>
      <c r="F66" s="202">
        <f t="shared" si="147"/>
        <v>1447.9</v>
      </c>
      <c r="G66" s="202">
        <f>E66-F66</f>
        <v>538.54999999999995</v>
      </c>
      <c r="H66" s="258"/>
      <c r="I66" s="258"/>
      <c r="K66" s="165">
        <v>2</v>
      </c>
      <c r="L66" s="165">
        <v>2</v>
      </c>
      <c r="M66" s="165">
        <v>2</v>
      </c>
      <c r="N66" s="165">
        <v>2</v>
      </c>
      <c r="O66" s="165">
        <v>2</v>
      </c>
      <c r="P66" s="165">
        <v>2</v>
      </c>
      <c r="Q66" s="165">
        <v>2</v>
      </c>
      <c r="R66" s="165">
        <v>2</v>
      </c>
      <c r="S66" s="165">
        <v>2</v>
      </c>
      <c r="T66" s="165">
        <v>3</v>
      </c>
      <c r="U66" s="165">
        <v>4</v>
      </c>
      <c r="V66" s="165">
        <v>4</v>
      </c>
      <c r="W66" s="165">
        <v>0</v>
      </c>
      <c r="X66" s="165">
        <v>0</v>
      </c>
      <c r="Y66" s="165">
        <v>0</v>
      </c>
      <c r="Z66" s="165">
        <v>0</v>
      </c>
      <c r="AA66" s="165">
        <v>0</v>
      </c>
      <c r="AB66" s="165">
        <v>0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51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</row>
    <row r="67" spans="1:101" s="14" customFormat="1" ht="12.75" hidden="1" customHeight="1" x14ac:dyDescent="0.2">
      <c r="A67" s="203"/>
      <c r="B67" s="198"/>
      <c r="C67" s="199" t="s">
        <v>19</v>
      </c>
      <c r="D67" s="200">
        <v>0</v>
      </c>
      <c r="E67" s="202">
        <f t="shared" si="147"/>
        <v>1787.79</v>
      </c>
      <c r="F67" s="202">
        <f t="shared" si="147"/>
        <v>1309.3900000000001</v>
      </c>
      <c r="G67" s="202">
        <f>E67-F67</f>
        <v>478.39999999999986</v>
      </c>
      <c r="H67" s="258"/>
      <c r="I67" s="258"/>
      <c r="K67" s="165">
        <v>2</v>
      </c>
      <c r="L67" s="165">
        <v>2</v>
      </c>
      <c r="M67" s="165">
        <v>2</v>
      </c>
      <c r="N67" s="165">
        <v>2</v>
      </c>
      <c r="O67" s="165">
        <v>2</v>
      </c>
      <c r="P67" s="165">
        <v>2</v>
      </c>
      <c r="Q67" s="165">
        <v>2</v>
      </c>
      <c r="R67" s="165">
        <v>3</v>
      </c>
      <c r="S67" s="165">
        <v>2</v>
      </c>
      <c r="T67" s="165">
        <v>3</v>
      </c>
      <c r="U67" s="165">
        <v>2</v>
      </c>
      <c r="V67" s="165">
        <v>2</v>
      </c>
      <c r="W67" s="165">
        <v>1</v>
      </c>
      <c r="X67" s="165">
        <v>1</v>
      </c>
      <c r="Y67" s="165">
        <v>1</v>
      </c>
      <c r="Z67" s="165">
        <v>1</v>
      </c>
      <c r="AA67" s="165">
        <v>2</v>
      </c>
      <c r="AB67" s="165">
        <v>2</v>
      </c>
      <c r="AC67" s="165">
        <v>2</v>
      </c>
      <c r="AD67" s="165">
        <v>2</v>
      </c>
      <c r="AE67" s="165">
        <v>2</v>
      </c>
      <c r="AF67" s="165">
        <v>2</v>
      </c>
      <c r="AG67" s="165">
        <v>2</v>
      </c>
      <c r="AH67" s="165">
        <v>2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51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</row>
    <row r="68" spans="1:101" s="14" customFormat="1" ht="12.75" hidden="1" customHeight="1" x14ac:dyDescent="0.2">
      <c r="A68" s="203"/>
      <c r="B68" s="198"/>
      <c r="C68" s="199" t="s">
        <v>12</v>
      </c>
      <c r="D68" s="204">
        <v>0</v>
      </c>
      <c r="E68" s="206">
        <f t="shared" si="147"/>
        <v>2979.61</v>
      </c>
      <c r="F68" s="206">
        <f t="shared" si="147"/>
        <v>2125.0300000000002</v>
      </c>
      <c r="G68" s="206">
        <f>E68-F68</f>
        <v>854.57999999999993</v>
      </c>
      <c r="H68" s="259"/>
      <c r="I68" s="259"/>
      <c r="K68" s="166">
        <v>8</v>
      </c>
      <c r="L68" s="166">
        <v>8</v>
      </c>
      <c r="M68" s="166">
        <v>9</v>
      </c>
      <c r="N68" s="166">
        <v>9</v>
      </c>
      <c r="O68" s="166">
        <v>9</v>
      </c>
      <c r="P68" s="166">
        <v>8</v>
      </c>
      <c r="Q68" s="166">
        <v>8</v>
      </c>
      <c r="R68" s="166">
        <v>8</v>
      </c>
      <c r="S68" s="166">
        <v>5</v>
      </c>
      <c r="T68" s="166">
        <v>4</v>
      </c>
      <c r="U68" s="166">
        <v>4</v>
      </c>
      <c r="V68" s="166">
        <v>5</v>
      </c>
      <c r="W68" s="166">
        <v>2</v>
      </c>
      <c r="X68" s="166">
        <v>3</v>
      </c>
      <c r="Y68" s="166">
        <v>3</v>
      </c>
      <c r="Z68" s="166">
        <v>3</v>
      </c>
      <c r="AA68" s="166">
        <v>3</v>
      </c>
      <c r="AB68" s="166">
        <v>3</v>
      </c>
      <c r="AC68" s="166">
        <v>3</v>
      </c>
      <c r="AD68" s="166">
        <v>3</v>
      </c>
      <c r="AE68" s="166">
        <v>3</v>
      </c>
      <c r="AF68" s="166">
        <v>3</v>
      </c>
      <c r="AG68" s="166">
        <v>3</v>
      </c>
      <c r="AH68" s="166">
        <v>3</v>
      </c>
      <c r="AI68" s="204">
        <v>0</v>
      </c>
      <c r="AJ68" s="204">
        <v>0</v>
      </c>
      <c r="AK68" s="204">
        <v>0</v>
      </c>
      <c r="AL68" s="204">
        <v>0</v>
      </c>
      <c r="AM68" s="204">
        <v>0</v>
      </c>
      <c r="AN68" s="204">
        <v>0</v>
      </c>
      <c r="AO68" s="204">
        <v>0</v>
      </c>
      <c r="AP68" s="204">
        <v>0</v>
      </c>
      <c r="AQ68" s="204">
        <v>0</v>
      </c>
      <c r="AR68" s="204">
        <v>0</v>
      </c>
      <c r="AS68" s="204">
        <v>0</v>
      </c>
      <c r="AT68" s="204">
        <v>0</v>
      </c>
      <c r="AU68" s="204">
        <v>0</v>
      </c>
      <c r="AV68" s="204">
        <v>0</v>
      </c>
      <c r="AW68" s="204">
        <v>0</v>
      </c>
      <c r="AX68" s="204">
        <v>0</v>
      </c>
      <c r="AY68" s="204">
        <v>0</v>
      </c>
      <c r="AZ68" s="204">
        <v>0</v>
      </c>
      <c r="BA68" s="204">
        <v>0</v>
      </c>
      <c r="BB68" s="204">
        <v>0</v>
      </c>
      <c r="BC68" s="204">
        <v>0</v>
      </c>
      <c r="BD68" s="204">
        <v>0</v>
      </c>
      <c r="BE68" s="204">
        <v>0</v>
      </c>
      <c r="BF68" s="204">
        <v>0</v>
      </c>
      <c r="BG68" s="204">
        <v>0</v>
      </c>
      <c r="BH68" s="204">
        <v>0</v>
      </c>
      <c r="BI68" s="204">
        <v>0</v>
      </c>
      <c r="BJ68" s="204">
        <v>0</v>
      </c>
      <c r="BK68" s="204">
        <v>0</v>
      </c>
      <c r="BL68" s="204">
        <v>0</v>
      </c>
      <c r="BM68" s="204">
        <v>0</v>
      </c>
      <c r="BN68" s="204">
        <v>0</v>
      </c>
      <c r="BO68" s="204">
        <v>0</v>
      </c>
      <c r="BP68" s="204">
        <v>0</v>
      </c>
      <c r="BQ68" s="204">
        <v>0</v>
      </c>
      <c r="BR68" s="204">
        <v>0</v>
      </c>
      <c r="BS68" s="204">
        <v>0</v>
      </c>
      <c r="BT68" s="204">
        <v>0</v>
      </c>
      <c r="BU68" s="252">
        <v>0</v>
      </c>
      <c r="BV68" s="204">
        <v>0</v>
      </c>
      <c r="BW68" s="204">
        <v>0</v>
      </c>
      <c r="BX68" s="204">
        <v>0</v>
      </c>
      <c r="BY68" s="204">
        <v>0</v>
      </c>
      <c r="BZ68" s="204">
        <v>0</v>
      </c>
      <c r="CA68" s="204">
        <v>0</v>
      </c>
      <c r="CB68" s="204">
        <v>0</v>
      </c>
      <c r="CC68" s="204">
        <v>0</v>
      </c>
      <c r="CD68" s="204">
        <v>0</v>
      </c>
      <c r="CE68" s="204">
        <v>0</v>
      </c>
      <c r="CF68" s="204">
        <v>0</v>
      </c>
      <c r="CG68" s="204">
        <v>0</v>
      </c>
      <c r="CH68" s="204">
        <v>0</v>
      </c>
      <c r="CI68" s="204">
        <v>0</v>
      </c>
      <c r="CJ68" s="204">
        <v>0</v>
      </c>
      <c r="CK68" s="204">
        <v>0</v>
      </c>
      <c r="CL68" s="204">
        <v>0</v>
      </c>
      <c r="CM68" s="204">
        <v>0</v>
      </c>
      <c r="CN68" s="204">
        <v>0</v>
      </c>
      <c r="CO68" s="204">
        <v>0</v>
      </c>
      <c r="CP68" s="204">
        <v>0</v>
      </c>
      <c r="CQ68" s="204">
        <v>0</v>
      </c>
      <c r="CR68" s="204">
        <v>0</v>
      </c>
      <c r="CS68" s="204">
        <v>0</v>
      </c>
      <c r="CT68" s="204">
        <v>0</v>
      </c>
      <c r="CU68" s="204">
        <v>0</v>
      </c>
      <c r="CV68" s="204">
        <v>0</v>
      </c>
      <c r="CW68" s="204">
        <v>0</v>
      </c>
    </row>
    <row r="69" spans="1:101" s="14" customFormat="1" ht="12.75" hidden="1" customHeight="1" x14ac:dyDescent="0.25">
      <c r="A69" s="207"/>
      <c r="B69" s="198"/>
      <c r="C69" s="208" t="s">
        <v>7</v>
      </c>
      <c r="D69" s="209">
        <f>SUM(D65:D68)</f>
        <v>0</v>
      </c>
      <c r="E69" s="210">
        <f>SUMPRODUCT(E65:E68,$D65:$D68)</f>
        <v>0</v>
      </c>
      <c r="F69" s="210">
        <f>SUMPRODUCT(F65:F68,$D65:$D68)</f>
        <v>0</v>
      </c>
      <c r="G69" s="210">
        <f>SUMPRODUCT(G65:G68,$D65:$D68)</f>
        <v>0</v>
      </c>
      <c r="H69" s="260"/>
      <c r="I69" s="260"/>
      <c r="K69" s="67">
        <f t="shared" ref="K69:P69" si="148">SUM(K65:K68)</f>
        <v>13</v>
      </c>
      <c r="L69" s="67">
        <f t="shared" si="148"/>
        <v>13</v>
      </c>
      <c r="M69" s="67">
        <f t="shared" si="148"/>
        <v>14</v>
      </c>
      <c r="N69" s="67">
        <f t="shared" si="148"/>
        <v>14</v>
      </c>
      <c r="O69" s="67">
        <f t="shared" si="148"/>
        <v>14</v>
      </c>
      <c r="P69" s="67">
        <f t="shared" si="148"/>
        <v>15</v>
      </c>
      <c r="Q69" s="67">
        <f t="shared" ref="Q69:V69" si="149">SUM(Q65:Q68)</f>
        <v>16</v>
      </c>
      <c r="R69" s="67">
        <f t="shared" si="149"/>
        <v>17</v>
      </c>
      <c r="S69" s="67">
        <f t="shared" si="149"/>
        <v>14</v>
      </c>
      <c r="T69" s="67">
        <f t="shared" si="149"/>
        <v>15</v>
      </c>
      <c r="U69" s="67">
        <f t="shared" si="149"/>
        <v>14</v>
      </c>
      <c r="V69" s="67">
        <f t="shared" si="149"/>
        <v>15</v>
      </c>
      <c r="W69" s="67">
        <f t="shared" ref="W69:AB69" si="150">SUM(W65:W68)</f>
        <v>4</v>
      </c>
      <c r="X69" s="67">
        <f t="shared" si="150"/>
        <v>5</v>
      </c>
      <c r="Y69" s="67">
        <f t="shared" si="150"/>
        <v>5</v>
      </c>
      <c r="Z69" s="67">
        <f t="shared" si="150"/>
        <v>6</v>
      </c>
      <c r="AA69" s="67">
        <f t="shared" si="150"/>
        <v>7</v>
      </c>
      <c r="AB69" s="67">
        <f t="shared" si="150"/>
        <v>7</v>
      </c>
      <c r="AC69" s="67">
        <f t="shared" ref="AC69:AH69" si="151">SUM(AC65:AC68)</f>
        <v>7</v>
      </c>
      <c r="AD69" s="67">
        <f t="shared" si="151"/>
        <v>7</v>
      </c>
      <c r="AE69" s="67">
        <f t="shared" si="151"/>
        <v>7</v>
      </c>
      <c r="AF69" s="67">
        <f t="shared" si="151"/>
        <v>7</v>
      </c>
      <c r="AG69" s="67">
        <f t="shared" si="151"/>
        <v>7</v>
      </c>
      <c r="AH69" s="67">
        <f t="shared" si="151"/>
        <v>7</v>
      </c>
      <c r="AI69" s="209">
        <f t="shared" ref="AI69:AN69" si="152">SUM(AI65:AI68)</f>
        <v>0</v>
      </c>
      <c r="AJ69" s="209">
        <f t="shared" si="152"/>
        <v>0</v>
      </c>
      <c r="AK69" s="209">
        <f t="shared" si="152"/>
        <v>0</v>
      </c>
      <c r="AL69" s="209">
        <f t="shared" si="152"/>
        <v>0</v>
      </c>
      <c r="AM69" s="209">
        <f t="shared" si="152"/>
        <v>0</v>
      </c>
      <c r="AN69" s="209">
        <f t="shared" si="152"/>
        <v>0</v>
      </c>
      <c r="AO69" s="209">
        <f t="shared" ref="AO69:AT69" si="153">SUM(AO65:AO68)</f>
        <v>0</v>
      </c>
      <c r="AP69" s="209">
        <f t="shared" si="153"/>
        <v>0</v>
      </c>
      <c r="AQ69" s="209">
        <f t="shared" si="153"/>
        <v>0</v>
      </c>
      <c r="AR69" s="209">
        <f t="shared" si="153"/>
        <v>0</v>
      </c>
      <c r="AS69" s="209">
        <f t="shared" si="153"/>
        <v>0</v>
      </c>
      <c r="AT69" s="209">
        <f t="shared" si="153"/>
        <v>0</v>
      </c>
      <c r="AU69" s="209">
        <f t="shared" ref="AU69:AZ69" si="154">SUM(AU65:AU68)</f>
        <v>0</v>
      </c>
      <c r="AV69" s="209">
        <f t="shared" si="154"/>
        <v>0</v>
      </c>
      <c r="AW69" s="209">
        <f t="shared" si="154"/>
        <v>0</v>
      </c>
      <c r="AX69" s="209">
        <f t="shared" si="154"/>
        <v>0</v>
      </c>
      <c r="AY69" s="209">
        <f t="shared" si="154"/>
        <v>0</v>
      </c>
      <c r="AZ69" s="209">
        <f t="shared" si="154"/>
        <v>0</v>
      </c>
      <c r="BA69" s="209">
        <f t="shared" ref="BA69:BF69" si="155">SUM(BA65:BA68)</f>
        <v>0</v>
      </c>
      <c r="BB69" s="209">
        <f t="shared" si="155"/>
        <v>0</v>
      </c>
      <c r="BC69" s="209">
        <f t="shared" si="155"/>
        <v>0</v>
      </c>
      <c r="BD69" s="209">
        <f t="shared" si="155"/>
        <v>0</v>
      </c>
      <c r="BE69" s="209">
        <f t="shared" si="155"/>
        <v>0</v>
      </c>
      <c r="BF69" s="209">
        <f t="shared" si="155"/>
        <v>0</v>
      </c>
      <c r="BG69" s="209">
        <f t="shared" ref="BG69:BL69" si="156">SUM(BG65:BG68)</f>
        <v>0</v>
      </c>
      <c r="BH69" s="209">
        <f t="shared" si="156"/>
        <v>0</v>
      </c>
      <c r="BI69" s="209">
        <f t="shared" si="156"/>
        <v>0</v>
      </c>
      <c r="BJ69" s="209">
        <f t="shared" si="156"/>
        <v>0</v>
      </c>
      <c r="BK69" s="209">
        <f t="shared" si="156"/>
        <v>0</v>
      </c>
      <c r="BL69" s="209">
        <f t="shared" si="156"/>
        <v>0</v>
      </c>
      <c r="BM69" s="209">
        <f t="shared" ref="BM69:BR69" si="157">SUM(BM65:BM68)</f>
        <v>0</v>
      </c>
      <c r="BN69" s="209">
        <f t="shared" si="157"/>
        <v>0</v>
      </c>
      <c r="BO69" s="209">
        <f t="shared" si="157"/>
        <v>0</v>
      </c>
      <c r="BP69" s="209">
        <f t="shared" si="157"/>
        <v>0</v>
      </c>
      <c r="BQ69" s="209">
        <f t="shared" si="157"/>
        <v>0</v>
      </c>
      <c r="BR69" s="209">
        <f t="shared" si="157"/>
        <v>0</v>
      </c>
      <c r="BS69" s="209">
        <f t="shared" ref="BS69:BX69" si="158">SUM(BS65:BS68)</f>
        <v>0</v>
      </c>
      <c r="BT69" s="209">
        <f t="shared" si="158"/>
        <v>0</v>
      </c>
      <c r="BU69" s="209">
        <f t="shared" si="158"/>
        <v>0</v>
      </c>
      <c r="BV69" s="209">
        <f t="shared" si="158"/>
        <v>0</v>
      </c>
      <c r="BW69" s="209">
        <f t="shared" si="158"/>
        <v>0</v>
      </c>
      <c r="BX69" s="209">
        <f t="shared" si="158"/>
        <v>0</v>
      </c>
      <c r="BY69" s="209">
        <f t="shared" ref="BY69:CD69" si="159">SUM(BY65:BY68)</f>
        <v>0</v>
      </c>
      <c r="BZ69" s="209">
        <f t="shared" si="159"/>
        <v>0</v>
      </c>
      <c r="CA69" s="209">
        <f t="shared" si="159"/>
        <v>0</v>
      </c>
      <c r="CB69" s="209">
        <f t="shared" si="159"/>
        <v>0</v>
      </c>
      <c r="CC69" s="209">
        <f t="shared" si="159"/>
        <v>0</v>
      </c>
      <c r="CD69" s="209">
        <f t="shared" si="159"/>
        <v>0</v>
      </c>
      <c r="CE69" s="209">
        <f t="shared" ref="CE69:CJ69" si="160">SUM(CE65:CE68)</f>
        <v>0</v>
      </c>
      <c r="CF69" s="209">
        <f t="shared" si="160"/>
        <v>0</v>
      </c>
      <c r="CG69" s="209">
        <f t="shared" si="160"/>
        <v>0</v>
      </c>
      <c r="CH69" s="209">
        <f t="shared" si="160"/>
        <v>0</v>
      </c>
      <c r="CI69" s="209">
        <f t="shared" si="160"/>
        <v>0</v>
      </c>
      <c r="CJ69" s="209">
        <f t="shared" si="160"/>
        <v>0</v>
      </c>
      <c r="CK69" s="209">
        <f t="shared" ref="CK69:CP69" si="161">SUM(CK65:CK68)</f>
        <v>0</v>
      </c>
      <c r="CL69" s="209">
        <f t="shared" si="161"/>
        <v>0</v>
      </c>
      <c r="CM69" s="209">
        <f t="shared" si="161"/>
        <v>0</v>
      </c>
      <c r="CN69" s="209">
        <f t="shared" si="161"/>
        <v>0</v>
      </c>
      <c r="CO69" s="209">
        <f t="shared" si="161"/>
        <v>0</v>
      </c>
      <c r="CP69" s="209">
        <f t="shared" si="161"/>
        <v>0</v>
      </c>
      <c r="CQ69" s="209">
        <f>SUM(CQ65:CQ68)</f>
        <v>0</v>
      </c>
      <c r="CR69" s="209">
        <v>0</v>
      </c>
      <c r="CS69" s="209">
        <f>SUM(CS65:CS68)</f>
        <v>0</v>
      </c>
      <c r="CT69" s="209">
        <f>SUM(CT65:CT68)</f>
        <v>0</v>
      </c>
      <c r="CU69" s="209">
        <f>SUM(CU65:CU68)</f>
        <v>0</v>
      </c>
      <c r="CV69" s="209">
        <f>SUM(CV65:CV68)</f>
        <v>0</v>
      </c>
      <c r="CW69" s="209">
        <f>SUM(CW65:CW68)</f>
        <v>0</v>
      </c>
    </row>
    <row r="70" spans="1:101" s="14" customFormat="1" ht="13.15" hidden="1" customHeight="1" x14ac:dyDescent="0.25">
      <c r="A70" s="20"/>
      <c r="B70" s="15"/>
      <c r="C70" s="12"/>
      <c r="D70" s="16"/>
      <c r="E70" s="21"/>
      <c r="F70" s="21"/>
      <c r="G70" s="21"/>
      <c r="H70" s="135"/>
      <c r="I70" s="135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</row>
    <row r="71" spans="1:101" s="14" customFormat="1" ht="13.15" customHeight="1" x14ac:dyDescent="0.2">
      <c r="A71" s="64" t="s">
        <v>22</v>
      </c>
      <c r="B71" s="65" t="str">
        <f>B3</f>
        <v>1/1/25 - 12/31/25</v>
      </c>
      <c r="C71" s="66" t="s">
        <v>11</v>
      </c>
      <c r="D71" s="297">
        <v>4</v>
      </c>
      <c r="E71" s="152">
        <f t="shared" ref="E71:F74" si="162">E15</f>
        <v>518.77</v>
      </c>
      <c r="F71" s="152">
        <f t="shared" si="162"/>
        <v>426.38</v>
      </c>
      <c r="G71" s="152">
        <f>G15</f>
        <v>92.39</v>
      </c>
      <c r="H71" s="27" t="str">
        <f>+"Total:"&amp;TEXT(E71/I71-1,"0.00%")&amp;"/ EE:"&amp;TEXT(G71/J71-1,"0.00%")</f>
        <v>Total:18.99%/ EE:0.00%</v>
      </c>
      <c r="I71" s="27">
        <f>+'[2]Saint Mary''s Reno'!E71</f>
        <v>435.99</v>
      </c>
      <c r="J71" s="287">
        <f>+'[2]Saint Mary''s Reno'!G71</f>
        <v>92.39</v>
      </c>
      <c r="K71" s="169">
        <v>2</v>
      </c>
      <c r="L71" s="169">
        <v>3</v>
      </c>
      <c r="M71" s="169">
        <v>3</v>
      </c>
      <c r="N71" s="169">
        <v>3</v>
      </c>
      <c r="O71" s="169">
        <v>3</v>
      </c>
      <c r="P71" s="169">
        <v>3</v>
      </c>
      <c r="Q71" s="169">
        <v>3</v>
      </c>
      <c r="R71" s="169">
        <v>4</v>
      </c>
      <c r="S71" s="169">
        <v>4</v>
      </c>
      <c r="T71" s="169">
        <v>4</v>
      </c>
      <c r="U71" s="169">
        <v>3</v>
      </c>
      <c r="V71" s="169">
        <v>3</v>
      </c>
      <c r="W71" s="169">
        <v>2</v>
      </c>
      <c r="X71" s="169">
        <v>1</v>
      </c>
      <c r="Y71" s="169">
        <v>1</v>
      </c>
      <c r="Z71" s="169">
        <v>1</v>
      </c>
      <c r="AA71" s="169">
        <v>1</v>
      </c>
      <c r="AB71" s="169">
        <v>1</v>
      </c>
      <c r="AC71" s="169">
        <v>1</v>
      </c>
      <c r="AD71" s="169">
        <v>2</v>
      </c>
      <c r="AE71" s="169">
        <v>2</v>
      </c>
      <c r="AF71" s="169">
        <v>2</v>
      </c>
      <c r="AG71" s="169">
        <v>2</v>
      </c>
      <c r="AH71" s="169">
        <v>2</v>
      </c>
      <c r="AI71" s="169">
        <v>3</v>
      </c>
      <c r="AJ71" s="169">
        <v>2</v>
      </c>
      <c r="AK71" s="169">
        <v>2</v>
      </c>
      <c r="AL71" s="169">
        <v>2</v>
      </c>
      <c r="AM71" s="169">
        <v>2</v>
      </c>
      <c r="AN71" s="169">
        <v>2</v>
      </c>
      <c r="AO71" s="169">
        <v>2</v>
      </c>
      <c r="AP71" s="169">
        <v>2</v>
      </c>
      <c r="AQ71" s="169">
        <v>2</v>
      </c>
      <c r="AR71" s="169">
        <v>2</v>
      </c>
      <c r="AS71" s="169">
        <v>2</v>
      </c>
      <c r="AT71" s="169">
        <v>2</v>
      </c>
      <c r="AU71" s="169">
        <v>2</v>
      </c>
      <c r="AV71" s="169">
        <v>2</v>
      </c>
      <c r="AW71" s="169">
        <v>0</v>
      </c>
      <c r="AX71" s="169">
        <v>1</v>
      </c>
      <c r="AY71" s="169">
        <v>1</v>
      </c>
      <c r="AZ71" s="169">
        <v>1</v>
      </c>
      <c r="BA71" s="169">
        <v>1</v>
      </c>
      <c r="BB71" s="169">
        <v>1</v>
      </c>
      <c r="BC71" s="169">
        <v>1</v>
      </c>
      <c r="BD71" s="169">
        <v>1</v>
      </c>
      <c r="BE71" s="169">
        <v>1</v>
      </c>
      <c r="BF71" s="169">
        <v>1</v>
      </c>
      <c r="BG71" s="169">
        <v>1</v>
      </c>
      <c r="BH71" s="297">
        <v>1</v>
      </c>
      <c r="BI71" s="297">
        <v>2</v>
      </c>
      <c r="BJ71" s="297">
        <v>1</v>
      </c>
      <c r="BK71" s="297">
        <v>1</v>
      </c>
      <c r="BL71" s="297">
        <v>1</v>
      </c>
      <c r="BM71" s="297">
        <v>1</v>
      </c>
      <c r="BN71" s="297">
        <v>2</v>
      </c>
      <c r="BO71" s="297">
        <v>1</v>
      </c>
      <c r="BP71" s="297">
        <v>1</v>
      </c>
      <c r="BQ71" s="297">
        <v>0</v>
      </c>
      <c r="BR71" s="297">
        <v>0</v>
      </c>
      <c r="BS71" s="297">
        <v>0</v>
      </c>
      <c r="BT71" s="297">
        <v>0</v>
      </c>
      <c r="BU71" s="317">
        <v>1</v>
      </c>
      <c r="BV71" s="297">
        <v>0</v>
      </c>
      <c r="BW71" s="297">
        <v>1</v>
      </c>
      <c r="BX71" s="297">
        <v>1</v>
      </c>
      <c r="BY71" s="297">
        <v>1</v>
      </c>
      <c r="BZ71" s="297">
        <v>1</v>
      </c>
      <c r="CA71" s="297">
        <v>0</v>
      </c>
      <c r="CB71" s="297">
        <v>0</v>
      </c>
      <c r="CC71" s="297">
        <v>0</v>
      </c>
      <c r="CD71" s="297">
        <v>0</v>
      </c>
      <c r="CE71" s="297">
        <v>0</v>
      </c>
      <c r="CF71" s="297">
        <v>0</v>
      </c>
      <c r="CG71" s="297">
        <v>0</v>
      </c>
      <c r="CH71" s="297">
        <v>0</v>
      </c>
      <c r="CI71" s="297">
        <v>0</v>
      </c>
      <c r="CJ71" s="297">
        <v>1</v>
      </c>
      <c r="CK71" s="297">
        <v>3</v>
      </c>
      <c r="CL71" s="297">
        <v>3</v>
      </c>
      <c r="CM71" s="297">
        <v>2</v>
      </c>
      <c r="CN71" s="297">
        <v>2</v>
      </c>
      <c r="CO71" s="297">
        <v>3</v>
      </c>
      <c r="CP71" s="297">
        <v>3</v>
      </c>
      <c r="CQ71" s="297">
        <v>3</v>
      </c>
      <c r="CR71" s="297">
        <v>3</v>
      </c>
      <c r="CS71" s="297">
        <v>3</v>
      </c>
      <c r="CT71" s="297">
        <v>3</v>
      </c>
      <c r="CU71" s="297">
        <v>3</v>
      </c>
      <c r="CV71" s="297">
        <v>4</v>
      </c>
      <c r="CW71" s="297">
        <v>4</v>
      </c>
    </row>
    <row r="72" spans="1:101" s="14" customFormat="1" ht="13.15" customHeight="1" x14ac:dyDescent="0.2">
      <c r="A72" s="22"/>
      <c r="B72" s="15"/>
      <c r="C72" s="66" t="s">
        <v>18</v>
      </c>
      <c r="D72" s="297">
        <v>0</v>
      </c>
      <c r="E72" s="152">
        <f t="shared" si="162"/>
        <v>1037.57</v>
      </c>
      <c r="F72" s="152">
        <f t="shared" si="162"/>
        <v>839.96999999999991</v>
      </c>
      <c r="G72" s="152">
        <f>G16</f>
        <v>197.6</v>
      </c>
      <c r="H72" s="27" t="str">
        <f>+"Total:"&amp;TEXT(E72/I72-1,"0.00%")&amp;"/ EE:"&amp;TEXT(G72/J72-1,"0.00%")</f>
        <v>Total:18.99%/ EE:0.00%</v>
      </c>
      <c r="I72" s="27">
        <f>+'[2]Saint Mary''s Reno'!E72</f>
        <v>872</v>
      </c>
      <c r="J72" s="287">
        <f>+'[2]Saint Mary''s Reno'!G72</f>
        <v>197.6</v>
      </c>
      <c r="K72" s="169">
        <v>0</v>
      </c>
      <c r="L72" s="169">
        <v>0</v>
      </c>
      <c r="M72" s="169">
        <v>0</v>
      </c>
      <c r="N72" s="169">
        <v>0</v>
      </c>
      <c r="O72" s="169">
        <v>0</v>
      </c>
      <c r="P72" s="169">
        <v>0</v>
      </c>
      <c r="Q72" s="169">
        <v>0</v>
      </c>
      <c r="R72" s="169">
        <v>0</v>
      </c>
      <c r="S72" s="169">
        <v>0</v>
      </c>
      <c r="T72" s="169">
        <v>0</v>
      </c>
      <c r="U72" s="169">
        <v>0</v>
      </c>
      <c r="V72" s="169">
        <v>0</v>
      </c>
      <c r="W72" s="169">
        <v>0</v>
      </c>
      <c r="X72" s="169">
        <v>0</v>
      </c>
      <c r="Y72" s="169">
        <v>0</v>
      </c>
      <c r="Z72" s="169">
        <v>0</v>
      </c>
      <c r="AA72" s="169">
        <v>0</v>
      </c>
      <c r="AB72" s="169">
        <v>0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297">
        <v>0</v>
      </c>
      <c r="BI72" s="297">
        <v>0</v>
      </c>
      <c r="BJ72" s="297">
        <v>0</v>
      </c>
      <c r="BK72" s="297">
        <v>0</v>
      </c>
      <c r="BL72" s="297">
        <v>0</v>
      </c>
      <c r="BM72" s="297">
        <v>0</v>
      </c>
      <c r="BN72" s="297">
        <v>0</v>
      </c>
      <c r="BO72" s="297">
        <v>0</v>
      </c>
      <c r="BP72" s="297">
        <v>1</v>
      </c>
      <c r="BQ72" s="297">
        <v>1</v>
      </c>
      <c r="BR72" s="297">
        <v>1</v>
      </c>
      <c r="BS72" s="297">
        <v>1</v>
      </c>
      <c r="BT72" s="297">
        <v>1</v>
      </c>
      <c r="BU72" s="317">
        <v>2</v>
      </c>
      <c r="BV72" s="297">
        <v>1</v>
      </c>
      <c r="BW72" s="297">
        <v>1</v>
      </c>
      <c r="BX72" s="297">
        <v>1</v>
      </c>
      <c r="BY72" s="297">
        <v>1</v>
      </c>
      <c r="BZ72" s="297">
        <v>0</v>
      </c>
      <c r="CA72" s="297">
        <v>0</v>
      </c>
      <c r="CB72" s="297">
        <v>0</v>
      </c>
      <c r="CC72" s="297">
        <v>0</v>
      </c>
      <c r="CD72" s="297">
        <v>0</v>
      </c>
      <c r="CE72" s="297">
        <v>0</v>
      </c>
      <c r="CF72" s="297">
        <v>0</v>
      </c>
      <c r="CG72" s="297">
        <v>0</v>
      </c>
      <c r="CH72" s="297">
        <v>0</v>
      </c>
      <c r="CI72" s="297">
        <v>0</v>
      </c>
      <c r="CJ72" s="297">
        <v>0</v>
      </c>
      <c r="CK72" s="297">
        <v>0</v>
      </c>
      <c r="CL72" s="297">
        <v>0</v>
      </c>
      <c r="CM72" s="297">
        <v>0</v>
      </c>
      <c r="CN72" s="297">
        <v>0</v>
      </c>
      <c r="CO72" s="297">
        <v>0</v>
      </c>
      <c r="CP72" s="297">
        <v>0</v>
      </c>
      <c r="CQ72" s="297">
        <v>0</v>
      </c>
      <c r="CR72" s="297">
        <v>0</v>
      </c>
      <c r="CS72" s="297">
        <v>0</v>
      </c>
      <c r="CT72" s="297">
        <v>0</v>
      </c>
      <c r="CU72" s="297">
        <v>0</v>
      </c>
      <c r="CV72" s="297">
        <v>0</v>
      </c>
      <c r="CW72" s="297">
        <v>0</v>
      </c>
    </row>
    <row r="73" spans="1:101" s="14" customFormat="1" ht="13.15" customHeight="1" x14ac:dyDescent="0.2">
      <c r="A73" s="22"/>
      <c r="B73" s="15"/>
      <c r="C73" s="66" t="s">
        <v>19</v>
      </c>
      <c r="D73" s="297">
        <v>2</v>
      </c>
      <c r="E73" s="152">
        <f t="shared" si="162"/>
        <v>933.8</v>
      </c>
      <c r="F73" s="152">
        <f t="shared" si="162"/>
        <v>768.8</v>
      </c>
      <c r="G73" s="152">
        <f>G17</f>
        <v>165</v>
      </c>
      <c r="H73" s="27" t="str">
        <f>+"Total:"&amp;TEXT(E73/I73-1,"0.00%")&amp;"/ EE:"&amp;TEXT(G73/J73-1,"0.00%")</f>
        <v>Total:18.99%/ EE:0.00%</v>
      </c>
      <c r="I73" s="27">
        <f>+'[2]Saint Mary''s Reno'!E73</f>
        <v>784.79</v>
      </c>
      <c r="J73" s="287">
        <f>+'[2]Saint Mary''s Reno'!G73</f>
        <v>165</v>
      </c>
      <c r="K73" s="169">
        <v>2</v>
      </c>
      <c r="L73" s="169">
        <v>2</v>
      </c>
      <c r="M73" s="169">
        <v>2</v>
      </c>
      <c r="N73" s="169">
        <v>2</v>
      </c>
      <c r="O73" s="169">
        <v>2</v>
      </c>
      <c r="P73" s="169">
        <v>2</v>
      </c>
      <c r="Q73" s="169">
        <v>2</v>
      </c>
      <c r="R73" s="169">
        <v>1</v>
      </c>
      <c r="S73" s="169">
        <v>1</v>
      </c>
      <c r="T73" s="169">
        <v>1</v>
      </c>
      <c r="U73" s="169">
        <v>2</v>
      </c>
      <c r="V73" s="169">
        <v>2</v>
      </c>
      <c r="W73" s="169">
        <v>1</v>
      </c>
      <c r="X73" s="169">
        <v>1</v>
      </c>
      <c r="Y73" s="169">
        <v>1</v>
      </c>
      <c r="Z73" s="169">
        <v>1</v>
      </c>
      <c r="AA73" s="169">
        <v>1</v>
      </c>
      <c r="AB73" s="169">
        <v>1</v>
      </c>
      <c r="AC73" s="169">
        <v>1</v>
      </c>
      <c r="AD73" s="169">
        <v>1</v>
      </c>
      <c r="AE73" s="169">
        <v>1</v>
      </c>
      <c r="AF73" s="169">
        <v>1</v>
      </c>
      <c r="AG73" s="169">
        <v>1</v>
      </c>
      <c r="AH73" s="169">
        <v>1</v>
      </c>
      <c r="AI73" s="169">
        <v>1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297">
        <v>0</v>
      </c>
      <c r="BI73" s="297">
        <v>0</v>
      </c>
      <c r="BJ73" s="297">
        <v>0</v>
      </c>
      <c r="BK73" s="297">
        <v>0</v>
      </c>
      <c r="BL73" s="297">
        <v>0</v>
      </c>
      <c r="BM73" s="297">
        <v>0</v>
      </c>
      <c r="BN73" s="297">
        <v>0</v>
      </c>
      <c r="BO73" s="297">
        <v>0</v>
      </c>
      <c r="BP73" s="297">
        <v>0</v>
      </c>
      <c r="BQ73" s="297">
        <v>0</v>
      </c>
      <c r="BR73" s="297">
        <v>0</v>
      </c>
      <c r="BS73" s="297">
        <v>0</v>
      </c>
      <c r="BT73" s="297">
        <v>0</v>
      </c>
      <c r="BU73" s="317">
        <v>0</v>
      </c>
      <c r="BV73" s="297">
        <v>0</v>
      </c>
      <c r="BW73" s="297">
        <v>0</v>
      </c>
      <c r="BX73" s="297">
        <v>0</v>
      </c>
      <c r="BY73" s="297">
        <v>0</v>
      </c>
      <c r="BZ73" s="297">
        <v>0</v>
      </c>
      <c r="CA73" s="297">
        <v>0</v>
      </c>
      <c r="CB73" s="297">
        <v>0</v>
      </c>
      <c r="CC73" s="297">
        <v>0</v>
      </c>
      <c r="CD73" s="297">
        <v>0</v>
      </c>
      <c r="CE73" s="297">
        <v>1</v>
      </c>
      <c r="CF73" s="297">
        <v>1</v>
      </c>
      <c r="CG73" s="297">
        <v>1</v>
      </c>
      <c r="CH73" s="297">
        <v>1</v>
      </c>
      <c r="CI73" s="297">
        <v>1</v>
      </c>
      <c r="CJ73" s="297">
        <v>1</v>
      </c>
      <c r="CK73" s="297">
        <v>1</v>
      </c>
      <c r="CL73" s="297">
        <v>1</v>
      </c>
      <c r="CM73" s="297">
        <v>1</v>
      </c>
      <c r="CN73" s="297">
        <v>1</v>
      </c>
      <c r="CO73" s="297">
        <v>1</v>
      </c>
      <c r="CP73" s="297">
        <v>1</v>
      </c>
      <c r="CQ73" s="297">
        <v>1</v>
      </c>
      <c r="CR73" s="297">
        <v>2</v>
      </c>
      <c r="CS73" s="297">
        <v>2</v>
      </c>
      <c r="CT73" s="297">
        <v>2</v>
      </c>
      <c r="CU73" s="297">
        <v>2</v>
      </c>
      <c r="CV73" s="297">
        <v>2</v>
      </c>
      <c r="CW73" s="297">
        <v>2</v>
      </c>
    </row>
    <row r="74" spans="1:101" s="14" customFormat="1" ht="13.15" customHeight="1" x14ac:dyDescent="0.2">
      <c r="A74" s="22"/>
      <c r="B74" s="15"/>
      <c r="C74" s="66" t="s">
        <v>12</v>
      </c>
      <c r="D74" s="298">
        <v>0</v>
      </c>
      <c r="E74" s="153">
        <f t="shared" si="162"/>
        <v>1556.37</v>
      </c>
      <c r="F74" s="153">
        <f t="shared" si="162"/>
        <v>1227.07</v>
      </c>
      <c r="G74" s="153">
        <f>G18</f>
        <v>329.3</v>
      </c>
      <c r="H74" s="134" t="str">
        <f>+"Total:"&amp;TEXT(E74/I74-1,"0.00%")&amp;"/ EE:"&amp;TEXT(G74/J74-1,"0.00%")</f>
        <v>Total:18.99%/ EE:0.00%</v>
      </c>
      <c r="I74" s="134">
        <f>+'[2]Saint Mary''s Reno'!E74</f>
        <v>1308</v>
      </c>
      <c r="J74" s="287">
        <f>+'[2]Saint Mary''s Reno'!G74</f>
        <v>329.3</v>
      </c>
      <c r="K74" s="170">
        <v>2</v>
      </c>
      <c r="L74" s="170">
        <v>1</v>
      </c>
      <c r="M74" s="170">
        <v>1</v>
      </c>
      <c r="N74" s="170">
        <v>1</v>
      </c>
      <c r="O74" s="170">
        <v>1</v>
      </c>
      <c r="P74" s="170">
        <v>1</v>
      </c>
      <c r="Q74" s="170">
        <v>1</v>
      </c>
      <c r="R74" s="170">
        <v>1</v>
      </c>
      <c r="S74" s="170">
        <v>1</v>
      </c>
      <c r="T74" s="170">
        <v>1</v>
      </c>
      <c r="U74" s="170">
        <v>1</v>
      </c>
      <c r="V74" s="170">
        <v>1</v>
      </c>
      <c r="W74" s="170">
        <v>1</v>
      </c>
      <c r="X74" s="170">
        <v>1</v>
      </c>
      <c r="Y74" s="170">
        <v>1</v>
      </c>
      <c r="Z74" s="170">
        <v>1</v>
      </c>
      <c r="AA74" s="170">
        <v>1</v>
      </c>
      <c r="AB74" s="170">
        <v>1</v>
      </c>
      <c r="AC74" s="170">
        <v>1</v>
      </c>
      <c r="AD74" s="170">
        <v>1</v>
      </c>
      <c r="AE74" s="170">
        <v>1</v>
      </c>
      <c r="AF74" s="170">
        <v>1</v>
      </c>
      <c r="AG74" s="170">
        <v>1</v>
      </c>
      <c r="AH74" s="170">
        <v>1</v>
      </c>
      <c r="AI74" s="170">
        <v>1</v>
      </c>
      <c r="AJ74" s="170">
        <v>1</v>
      </c>
      <c r="AK74" s="170">
        <v>1</v>
      </c>
      <c r="AL74" s="170">
        <v>1</v>
      </c>
      <c r="AM74" s="170">
        <v>1</v>
      </c>
      <c r="AN74" s="170">
        <v>1</v>
      </c>
      <c r="AO74" s="170">
        <v>1</v>
      </c>
      <c r="AP74" s="170">
        <v>1</v>
      </c>
      <c r="AQ74" s="170">
        <v>1</v>
      </c>
      <c r="AR74" s="170">
        <v>1</v>
      </c>
      <c r="AS74" s="170">
        <v>1</v>
      </c>
      <c r="AT74" s="170">
        <v>1</v>
      </c>
      <c r="AU74" s="170">
        <v>2</v>
      </c>
      <c r="AV74" s="170">
        <v>2</v>
      </c>
      <c r="AW74" s="170">
        <v>2</v>
      </c>
      <c r="AX74" s="170">
        <v>2</v>
      </c>
      <c r="AY74" s="170">
        <v>2</v>
      </c>
      <c r="AZ74" s="170">
        <v>2</v>
      </c>
      <c r="BA74" s="170">
        <v>2</v>
      </c>
      <c r="BB74" s="170">
        <v>2</v>
      </c>
      <c r="BC74" s="170">
        <v>2</v>
      </c>
      <c r="BD74" s="170">
        <v>3</v>
      </c>
      <c r="BE74" s="170">
        <v>2</v>
      </c>
      <c r="BF74" s="170">
        <v>3</v>
      </c>
      <c r="BG74" s="170">
        <v>3</v>
      </c>
      <c r="BH74" s="298">
        <v>3</v>
      </c>
      <c r="BI74" s="298">
        <v>3</v>
      </c>
      <c r="BJ74" s="298">
        <v>3</v>
      </c>
      <c r="BK74" s="298">
        <v>3</v>
      </c>
      <c r="BL74" s="298">
        <v>3</v>
      </c>
      <c r="BM74" s="298">
        <v>4</v>
      </c>
      <c r="BN74" s="298">
        <v>2</v>
      </c>
      <c r="BO74" s="298">
        <v>2</v>
      </c>
      <c r="BP74" s="298">
        <v>2</v>
      </c>
      <c r="BQ74" s="298">
        <v>1</v>
      </c>
      <c r="BR74" s="298">
        <v>1</v>
      </c>
      <c r="BS74" s="298">
        <v>1</v>
      </c>
      <c r="BT74" s="298">
        <v>1</v>
      </c>
      <c r="BU74" s="318">
        <v>1</v>
      </c>
      <c r="BV74" s="298">
        <v>1</v>
      </c>
      <c r="BW74" s="298">
        <v>1</v>
      </c>
      <c r="BX74" s="298">
        <v>0</v>
      </c>
      <c r="BY74" s="298">
        <v>0</v>
      </c>
      <c r="BZ74" s="298">
        <v>0</v>
      </c>
      <c r="CA74" s="298">
        <v>0</v>
      </c>
      <c r="CB74" s="298">
        <v>0</v>
      </c>
      <c r="CC74" s="298">
        <v>0</v>
      </c>
      <c r="CD74" s="298">
        <v>0</v>
      </c>
      <c r="CE74" s="298">
        <v>0</v>
      </c>
      <c r="CF74" s="298">
        <v>0</v>
      </c>
      <c r="CG74" s="298">
        <v>0</v>
      </c>
      <c r="CH74" s="298">
        <v>0</v>
      </c>
      <c r="CI74" s="298">
        <v>0</v>
      </c>
      <c r="CJ74" s="298">
        <v>0</v>
      </c>
      <c r="CK74" s="298">
        <v>0</v>
      </c>
      <c r="CL74" s="298">
        <v>0</v>
      </c>
      <c r="CM74" s="298">
        <v>0</v>
      </c>
      <c r="CN74" s="298">
        <v>0</v>
      </c>
      <c r="CO74" s="298">
        <v>0</v>
      </c>
      <c r="CP74" s="298">
        <v>0</v>
      </c>
      <c r="CQ74" s="298">
        <v>0</v>
      </c>
      <c r="CR74" s="298">
        <v>0</v>
      </c>
      <c r="CS74" s="298">
        <v>0</v>
      </c>
      <c r="CT74" s="298">
        <v>0</v>
      </c>
      <c r="CU74" s="298">
        <v>0</v>
      </c>
      <c r="CV74" s="298">
        <v>0</v>
      </c>
      <c r="CW74" s="298">
        <v>0</v>
      </c>
    </row>
    <row r="75" spans="1:101" s="14" customFormat="1" ht="13.15" customHeight="1" x14ac:dyDescent="0.25">
      <c r="A75" s="20"/>
      <c r="B75" s="15"/>
      <c r="C75" s="69" t="s">
        <v>7</v>
      </c>
      <c r="D75" s="67">
        <f>SUM(D71:D74)</f>
        <v>6</v>
      </c>
      <c r="E75" s="70">
        <f>SUMPRODUCT(E71:E74,$D71:$D74)</f>
        <v>3942.68</v>
      </c>
      <c r="F75" s="70">
        <f>SUMPRODUCT(F71:F74,$D71:$D74)</f>
        <v>3243.12</v>
      </c>
      <c r="G75" s="70">
        <f>SUMPRODUCT(G71:G74,$D71:$D74)</f>
        <v>699.56</v>
      </c>
      <c r="H75" s="34"/>
      <c r="I75" s="34"/>
      <c r="K75" s="67">
        <f t="shared" ref="K75:P75" si="163">SUM(K71:K74)</f>
        <v>6</v>
      </c>
      <c r="L75" s="67">
        <f t="shared" si="163"/>
        <v>6</v>
      </c>
      <c r="M75" s="67">
        <f t="shared" si="163"/>
        <v>6</v>
      </c>
      <c r="N75" s="67">
        <f t="shared" si="163"/>
        <v>6</v>
      </c>
      <c r="O75" s="67">
        <f t="shared" si="163"/>
        <v>6</v>
      </c>
      <c r="P75" s="67">
        <f t="shared" si="163"/>
        <v>6</v>
      </c>
      <c r="Q75" s="67">
        <f t="shared" ref="Q75:V75" si="164">SUM(Q71:Q74)</f>
        <v>6</v>
      </c>
      <c r="R75" s="67">
        <f t="shared" si="164"/>
        <v>6</v>
      </c>
      <c r="S75" s="67">
        <f t="shared" si="164"/>
        <v>6</v>
      </c>
      <c r="T75" s="67">
        <f t="shared" si="164"/>
        <v>6</v>
      </c>
      <c r="U75" s="67">
        <f t="shared" si="164"/>
        <v>6</v>
      </c>
      <c r="V75" s="67">
        <f t="shared" si="164"/>
        <v>6</v>
      </c>
      <c r="W75" s="67">
        <f t="shared" ref="W75:AB75" si="165">SUM(W71:W74)</f>
        <v>4</v>
      </c>
      <c r="X75" s="67">
        <f t="shared" si="165"/>
        <v>3</v>
      </c>
      <c r="Y75" s="67">
        <f t="shared" si="165"/>
        <v>3</v>
      </c>
      <c r="Z75" s="67">
        <f t="shared" si="165"/>
        <v>3</v>
      </c>
      <c r="AA75" s="67">
        <f t="shared" si="165"/>
        <v>3</v>
      </c>
      <c r="AB75" s="67">
        <f t="shared" si="165"/>
        <v>3</v>
      </c>
      <c r="AC75" s="67">
        <f t="shared" ref="AC75:AH75" si="166">SUM(AC71:AC74)</f>
        <v>3</v>
      </c>
      <c r="AD75" s="67">
        <f t="shared" si="166"/>
        <v>4</v>
      </c>
      <c r="AE75" s="67">
        <f t="shared" si="166"/>
        <v>4</v>
      </c>
      <c r="AF75" s="67">
        <f t="shared" si="166"/>
        <v>4</v>
      </c>
      <c r="AG75" s="67">
        <f t="shared" si="166"/>
        <v>4</v>
      </c>
      <c r="AH75" s="67">
        <f t="shared" si="166"/>
        <v>4</v>
      </c>
      <c r="AI75" s="67">
        <f t="shared" ref="AI75:AN75" si="167">SUM(AI71:AI74)</f>
        <v>5</v>
      </c>
      <c r="AJ75" s="67">
        <f t="shared" si="167"/>
        <v>3</v>
      </c>
      <c r="AK75" s="67">
        <f t="shared" si="167"/>
        <v>3</v>
      </c>
      <c r="AL75" s="67">
        <f t="shared" si="167"/>
        <v>3</v>
      </c>
      <c r="AM75" s="67">
        <f t="shared" si="167"/>
        <v>3</v>
      </c>
      <c r="AN75" s="67">
        <f t="shared" si="167"/>
        <v>3</v>
      </c>
      <c r="AO75" s="67">
        <f t="shared" ref="AO75:AT75" si="168">SUM(AO71:AO74)</f>
        <v>3</v>
      </c>
      <c r="AP75" s="67">
        <f t="shared" si="168"/>
        <v>3</v>
      </c>
      <c r="AQ75" s="67">
        <f t="shared" si="168"/>
        <v>3</v>
      </c>
      <c r="AR75" s="67">
        <f t="shared" si="168"/>
        <v>3</v>
      </c>
      <c r="AS75" s="67">
        <f t="shared" si="168"/>
        <v>3</v>
      </c>
      <c r="AT75" s="67">
        <f t="shared" si="168"/>
        <v>3</v>
      </c>
      <c r="AU75" s="67">
        <f t="shared" ref="AU75:AZ75" si="169">SUM(AU71:AU74)</f>
        <v>4</v>
      </c>
      <c r="AV75" s="67">
        <f t="shared" si="169"/>
        <v>4</v>
      </c>
      <c r="AW75" s="67">
        <f t="shared" si="169"/>
        <v>2</v>
      </c>
      <c r="AX75" s="67">
        <f t="shared" si="169"/>
        <v>3</v>
      </c>
      <c r="AY75" s="67">
        <f t="shared" si="169"/>
        <v>3</v>
      </c>
      <c r="AZ75" s="67">
        <f t="shared" si="169"/>
        <v>3</v>
      </c>
      <c r="BA75" s="67">
        <f t="shared" ref="BA75:BF75" si="170">SUM(BA71:BA74)</f>
        <v>3</v>
      </c>
      <c r="BB75" s="67">
        <f t="shared" si="170"/>
        <v>3</v>
      </c>
      <c r="BC75" s="67">
        <f t="shared" si="170"/>
        <v>3</v>
      </c>
      <c r="BD75" s="67">
        <f t="shared" si="170"/>
        <v>4</v>
      </c>
      <c r="BE75" s="67">
        <f t="shared" si="170"/>
        <v>3</v>
      </c>
      <c r="BF75" s="67">
        <f t="shared" si="170"/>
        <v>4</v>
      </c>
      <c r="BG75" s="67">
        <f t="shared" ref="BG75:BL75" si="171">SUM(BG71:BG74)</f>
        <v>4</v>
      </c>
      <c r="BH75" s="67">
        <f t="shared" si="171"/>
        <v>4</v>
      </c>
      <c r="BI75" s="67">
        <f t="shared" si="171"/>
        <v>5</v>
      </c>
      <c r="BJ75" s="67">
        <f t="shared" si="171"/>
        <v>4</v>
      </c>
      <c r="BK75" s="67">
        <f t="shared" si="171"/>
        <v>4</v>
      </c>
      <c r="BL75" s="67">
        <f t="shared" si="171"/>
        <v>4</v>
      </c>
      <c r="BM75" s="67">
        <f t="shared" ref="BM75:BR75" si="172">SUM(BM71:BM74)</f>
        <v>5</v>
      </c>
      <c r="BN75" s="67">
        <f t="shared" si="172"/>
        <v>4</v>
      </c>
      <c r="BO75" s="67">
        <f t="shared" si="172"/>
        <v>3</v>
      </c>
      <c r="BP75" s="67">
        <f t="shared" si="172"/>
        <v>4</v>
      </c>
      <c r="BQ75" s="67">
        <f t="shared" si="172"/>
        <v>2</v>
      </c>
      <c r="BR75" s="67">
        <f t="shared" si="172"/>
        <v>2</v>
      </c>
      <c r="BS75" s="67">
        <f t="shared" ref="BS75:BX75" si="173">SUM(BS71:BS74)</f>
        <v>2</v>
      </c>
      <c r="BT75" s="67">
        <f t="shared" si="173"/>
        <v>2</v>
      </c>
      <c r="BU75" s="94">
        <f t="shared" si="173"/>
        <v>4</v>
      </c>
      <c r="BV75" s="67">
        <f t="shared" si="173"/>
        <v>2</v>
      </c>
      <c r="BW75" s="67">
        <f t="shared" si="173"/>
        <v>3</v>
      </c>
      <c r="BX75" s="67">
        <f t="shared" si="173"/>
        <v>2</v>
      </c>
      <c r="BY75" s="67">
        <f t="shared" ref="BY75:CD75" si="174">SUM(BY71:BY74)</f>
        <v>2</v>
      </c>
      <c r="BZ75" s="67">
        <f t="shared" si="174"/>
        <v>1</v>
      </c>
      <c r="CA75" s="67">
        <f t="shared" si="174"/>
        <v>0</v>
      </c>
      <c r="CB75" s="67">
        <f t="shared" si="174"/>
        <v>0</v>
      </c>
      <c r="CC75" s="67">
        <f t="shared" si="174"/>
        <v>0</v>
      </c>
      <c r="CD75" s="67">
        <f t="shared" si="174"/>
        <v>0</v>
      </c>
      <c r="CE75" s="67">
        <f t="shared" ref="CE75:CJ75" si="175">SUM(CE71:CE74)</f>
        <v>1</v>
      </c>
      <c r="CF75" s="67">
        <f t="shared" si="175"/>
        <v>1</v>
      </c>
      <c r="CG75" s="67">
        <f t="shared" si="175"/>
        <v>1</v>
      </c>
      <c r="CH75" s="67">
        <f t="shared" si="175"/>
        <v>1</v>
      </c>
      <c r="CI75" s="67">
        <f t="shared" si="175"/>
        <v>1</v>
      </c>
      <c r="CJ75" s="67">
        <f t="shared" si="175"/>
        <v>2</v>
      </c>
      <c r="CK75" s="67">
        <f t="shared" ref="CK75:CP75" si="176">SUM(CK71:CK74)</f>
        <v>4</v>
      </c>
      <c r="CL75" s="67">
        <f t="shared" si="176"/>
        <v>4</v>
      </c>
      <c r="CM75" s="67">
        <f t="shared" si="176"/>
        <v>3</v>
      </c>
      <c r="CN75" s="67">
        <f t="shared" si="176"/>
        <v>3</v>
      </c>
      <c r="CO75" s="67">
        <f t="shared" si="176"/>
        <v>4</v>
      </c>
      <c r="CP75" s="67">
        <f t="shared" si="176"/>
        <v>4</v>
      </c>
      <c r="CQ75" s="67">
        <f>SUM(CQ71:CQ74)</f>
        <v>4</v>
      </c>
      <c r="CR75" s="67">
        <v>5</v>
      </c>
      <c r="CS75" s="67">
        <f>SUM(CS71:CS74)</f>
        <v>5</v>
      </c>
      <c r="CT75" s="67">
        <f>SUM(CT71:CT74)</f>
        <v>5</v>
      </c>
      <c r="CU75" s="67">
        <f>SUM(CU71:CU74)</f>
        <v>5</v>
      </c>
      <c r="CV75" s="67">
        <f>SUM(CV71:CV74)</f>
        <v>6</v>
      </c>
      <c r="CW75" s="67">
        <f>SUM(CW71:CW74)</f>
        <v>6</v>
      </c>
    </row>
    <row r="76" spans="1:101" s="14" customFormat="1" ht="13.15" customHeight="1" x14ac:dyDescent="0.25">
      <c r="A76" s="20"/>
      <c r="B76" s="15"/>
      <c r="C76" s="12"/>
      <c r="D76" s="16"/>
      <c r="E76" s="21"/>
      <c r="F76" s="21"/>
      <c r="G76" s="21"/>
      <c r="H76" s="135"/>
      <c r="I76" s="135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</row>
    <row r="77" spans="1:101" s="14" customFormat="1" ht="13.15" customHeight="1" x14ac:dyDescent="0.25">
      <c r="A77" s="71" t="s">
        <v>8</v>
      </c>
      <c r="B77" s="72"/>
      <c r="C77" s="29" t="s">
        <v>10</v>
      </c>
      <c r="D77" s="30">
        <f>+D63+D69+D75</f>
        <v>98</v>
      </c>
      <c r="E77" s="86">
        <f>+E63+E69+E75</f>
        <v>117094.04000000001</v>
      </c>
      <c r="F77" s="86">
        <f>+F63+F69+F75</f>
        <v>108745.18999999999</v>
      </c>
      <c r="G77" s="86">
        <f>+G63+G69+G75</f>
        <v>8348.85</v>
      </c>
      <c r="H77" s="136"/>
      <c r="I77" s="136"/>
      <c r="K77" s="30">
        <f t="shared" ref="K77:P77" si="177">+K63+K69+K75</f>
        <v>294</v>
      </c>
      <c r="L77" s="30">
        <f t="shared" si="177"/>
        <v>293</v>
      </c>
      <c r="M77" s="30">
        <f t="shared" si="177"/>
        <v>297</v>
      </c>
      <c r="N77" s="30">
        <f t="shared" si="177"/>
        <v>294</v>
      </c>
      <c r="O77" s="30">
        <f t="shared" si="177"/>
        <v>294</v>
      </c>
      <c r="P77" s="30">
        <f t="shared" si="177"/>
        <v>292</v>
      </c>
      <c r="Q77" s="30">
        <f t="shared" ref="Q77:V77" si="178">+Q63+Q69+Q75</f>
        <v>293</v>
      </c>
      <c r="R77" s="30">
        <f t="shared" si="178"/>
        <v>292</v>
      </c>
      <c r="S77" s="30">
        <f t="shared" si="178"/>
        <v>285</v>
      </c>
      <c r="T77" s="30">
        <f t="shared" si="178"/>
        <v>288</v>
      </c>
      <c r="U77" s="30">
        <f t="shared" si="178"/>
        <v>286</v>
      </c>
      <c r="V77" s="30">
        <f t="shared" si="178"/>
        <v>295</v>
      </c>
      <c r="W77" s="30">
        <f t="shared" ref="W77:AB77" si="179">+W63+W69+W75</f>
        <v>301</v>
      </c>
      <c r="X77" s="30">
        <f t="shared" si="179"/>
        <v>306</v>
      </c>
      <c r="Y77" s="30">
        <f t="shared" si="179"/>
        <v>303</v>
      </c>
      <c r="Z77" s="30">
        <f t="shared" si="179"/>
        <v>307</v>
      </c>
      <c r="AA77" s="30">
        <f t="shared" si="179"/>
        <v>317</v>
      </c>
      <c r="AB77" s="30">
        <f t="shared" si="179"/>
        <v>315</v>
      </c>
      <c r="AC77" s="30">
        <f t="shared" ref="AC77:AH77" si="180">+AC63+AC69+AC75</f>
        <v>317</v>
      </c>
      <c r="AD77" s="30">
        <f t="shared" si="180"/>
        <v>312</v>
      </c>
      <c r="AE77" s="30">
        <f t="shared" si="180"/>
        <v>303</v>
      </c>
      <c r="AF77" s="30">
        <f t="shared" si="180"/>
        <v>297</v>
      </c>
      <c r="AG77" s="30">
        <f t="shared" si="180"/>
        <v>293</v>
      </c>
      <c r="AH77" s="30">
        <f t="shared" si="180"/>
        <v>294</v>
      </c>
      <c r="AI77" s="30">
        <f t="shared" ref="AI77:AN77" si="181">+AI63+AI69+AI75</f>
        <v>314</v>
      </c>
      <c r="AJ77" s="30">
        <f t="shared" si="181"/>
        <v>315</v>
      </c>
      <c r="AK77" s="30">
        <f t="shared" si="181"/>
        <v>306</v>
      </c>
      <c r="AL77" s="30">
        <f t="shared" si="181"/>
        <v>307</v>
      </c>
      <c r="AM77" s="30">
        <f t="shared" si="181"/>
        <v>306</v>
      </c>
      <c r="AN77" s="30">
        <f t="shared" si="181"/>
        <v>306</v>
      </c>
      <c r="AO77" s="30">
        <f t="shared" ref="AO77:AT77" si="182">+AO63+AO69+AO75</f>
        <v>306</v>
      </c>
      <c r="AP77" s="30">
        <f t="shared" si="182"/>
        <v>306</v>
      </c>
      <c r="AQ77" s="30">
        <f t="shared" si="182"/>
        <v>297</v>
      </c>
      <c r="AR77" s="30">
        <f t="shared" si="182"/>
        <v>295</v>
      </c>
      <c r="AS77" s="30">
        <f t="shared" si="182"/>
        <v>283</v>
      </c>
      <c r="AT77" s="30">
        <f t="shared" si="182"/>
        <v>289</v>
      </c>
      <c r="AU77" s="30">
        <f t="shared" ref="AU77:AZ77" si="183">+AU63+AU69+AU75</f>
        <v>297</v>
      </c>
      <c r="AV77" s="30">
        <f t="shared" si="183"/>
        <v>284</v>
      </c>
      <c r="AW77" s="30">
        <f t="shared" si="183"/>
        <v>217</v>
      </c>
      <c r="AX77" s="30">
        <f t="shared" si="183"/>
        <v>212</v>
      </c>
      <c r="AY77" s="30">
        <f t="shared" si="183"/>
        <v>198</v>
      </c>
      <c r="AZ77" s="30">
        <f t="shared" si="183"/>
        <v>192</v>
      </c>
      <c r="BA77" s="30">
        <f t="shared" ref="BA77:BF77" si="184">+BA63+BA69+BA75</f>
        <v>190</v>
      </c>
      <c r="BB77" s="30">
        <f t="shared" si="184"/>
        <v>188</v>
      </c>
      <c r="BC77" s="30">
        <f t="shared" si="184"/>
        <v>192</v>
      </c>
      <c r="BD77" s="30">
        <f t="shared" si="184"/>
        <v>187</v>
      </c>
      <c r="BE77" s="30">
        <f t="shared" si="184"/>
        <v>181</v>
      </c>
      <c r="BF77" s="30">
        <f t="shared" si="184"/>
        <v>179</v>
      </c>
      <c r="BG77" s="30">
        <f t="shared" ref="BG77:BL77" si="185">+BG63+BG69+BG75</f>
        <v>185</v>
      </c>
      <c r="BH77" s="30">
        <f t="shared" si="185"/>
        <v>190</v>
      </c>
      <c r="BI77" s="30">
        <f t="shared" si="185"/>
        <v>183</v>
      </c>
      <c r="BJ77" s="30">
        <f t="shared" si="185"/>
        <v>186</v>
      </c>
      <c r="BK77" s="30">
        <f t="shared" si="185"/>
        <v>182</v>
      </c>
      <c r="BL77" s="30">
        <f t="shared" si="185"/>
        <v>180</v>
      </c>
      <c r="BM77" s="30">
        <f t="shared" ref="BM77:BR77" si="186">+BM63+BM69+BM75</f>
        <v>175</v>
      </c>
      <c r="BN77" s="30">
        <f t="shared" si="186"/>
        <v>144</v>
      </c>
      <c r="BO77" s="30">
        <f t="shared" si="186"/>
        <v>142</v>
      </c>
      <c r="BP77" s="30">
        <f t="shared" si="186"/>
        <v>144</v>
      </c>
      <c r="BQ77" s="30">
        <f t="shared" si="186"/>
        <v>138</v>
      </c>
      <c r="BR77" s="30">
        <f t="shared" si="186"/>
        <v>138</v>
      </c>
      <c r="BS77" s="30">
        <f t="shared" ref="BS77:BX77" si="187">+BS63+BS69+BS75</f>
        <v>131</v>
      </c>
      <c r="BT77" s="30">
        <f t="shared" si="187"/>
        <v>130</v>
      </c>
      <c r="BU77" s="30">
        <f t="shared" si="187"/>
        <v>124</v>
      </c>
      <c r="BV77" s="30">
        <f t="shared" si="187"/>
        <v>128</v>
      </c>
      <c r="BW77" s="30">
        <f t="shared" si="187"/>
        <v>117</v>
      </c>
      <c r="BX77" s="30">
        <f t="shared" si="187"/>
        <v>106</v>
      </c>
      <c r="BY77" s="30">
        <f t="shared" ref="BY77:CD77" si="188">+BY63+BY69+BY75</f>
        <v>105</v>
      </c>
      <c r="BZ77" s="30">
        <f t="shared" si="188"/>
        <v>104</v>
      </c>
      <c r="CA77" s="30">
        <f t="shared" si="188"/>
        <v>101</v>
      </c>
      <c r="CB77" s="30">
        <f t="shared" si="188"/>
        <v>108</v>
      </c>
      <c r="CC77" s="30">
        <f t="shared" si="188"/>
        <v>113</v>
      </c>
      <c r="CD77" s="30">
        <f t="shared" si="188"/>
        <v>117</v>
      </c>
      <c r="CE77" s="30">
        <f t="shared" ref="CE77:CJ77" si="189">+CE63+CE69+CE75</f>
        <v>118</v>
      </c>
      <c r="CF77" s="30">
        <f t="shared" si="189"/>
        <v>117</v>
      </c>
      <c r="CG77" s="30">
        <f t="shared" si="189"/>
        <v>117</v>
      </c>
      <c r="CH77" s="30">
        <f t="shared" si="189"/>
        <v>118</v>
      </c>
      <c r="CI77" s="30">
        <f t="shared" si="189"/>
        <v>122</v>
      </c>
      <c r="CJ77" s="30">
        <f t="shared" si="189"/>
        <v>125</v>
      </c>
      <c r="CK77" s="30">
        <f t="shared" ref="CK77:CP77" si="190">+CK63+CK69+CK75</f>
        <v>125</v>
      </c>
      <c r="CL77" s="30">
        <f t="shared" si="190"/>
        <v>123</v>
      </c>
      <c r="CM77" s="30">
        <f t="shared" si="190"/>
        <v>119</v>
      </c>
      <c r="CN77" s="30">
        <f t="shared" si="190"/>
        <v>122</v>
      </c>
      <c r="CO77" s="30">
        <f t="shared" si="190"/>
        <v>119</v>
      </c>
      <c r="CP77" s="30">
        <f t="shared" si="190"/>
        <v>115</v>
      </c>
      <c r="CQ77" s="30">
        <f>+CQ63+CQ69+CQ75</f>
        <v>117</v>
      </c>
      <c r="CR77" s="30">
        <v>120</v>
      </c>
      <c r="CS77" s="30">
        <f>+CS63+CS69+CS75</f>
        <v>111</v>
      </c>
      <c r="CT77" s="30">
        <f>+CT63+CT69+CT75</f>
        <v>109</v>
      </c>
      <c r="CU77" s="30">
        <f>+CU63+CU69+CU75</f>
        <v>99</v>
      </c>
      <c r="CV77" s="30">
        <f>+CV63+CV69+CV75</f>
        <v>99</v>
      </c>
      <c r="CW77" s="30">
        <f>+CW63+CW69+CW75</f>
        <v>98</v>
      </c>
    </row>
    <row r="78" spans="1:101" s="4" customFormat="1" ht="13.15" customHeight="1" x14ac:dyDescent="0.2">
      <c r="A78" s="71" t="s">
        <v>9</v>
      </c>
      <c r="B78" s="29"/>
      <c r="C78" s="89"/>
      <c r="D78" s="30"/>
      <c r="E78" s="86">
        <f>E77*12</f>
        <v>1405128.48</v>
      </c>
      <c r="F78" s="86">
        <f>F77*12</f>
        <v>1304942.2799999998</v>
      </c>
      <c r="G78" s="86">
        <f>G77*12</f>
        <v>100186.20000000001</v>
      </c>
      <c r="H78" s="136"/>
      <c r="I78" s="136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</row>
    <row r="79" spans="1:101" s="4" customFormat="1" ht="13.15" customHeight="1" x14ac:dyDescent="0.2">
      <c r="A79" s="76" t="s">
        <v>174</v>
      </c>
      <c r="B79" s="77"/>
      <c r="C79" s="78"/>
      <c r="D79" s="111"/>
      <c r="E79" s="80"/>
      <c r="F79" s="80"/>
      <c r="G79" s="80"/>
      <c r="H79" s="136"/>
      <c r="I79" s="136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</row>
    <row r="80" spans="1:101" s="4" customFormat="1" ht="13.15" customHeight="1" x14ac:dyDescent="0.2">
      <c r="A80" s="64" t="s">
        <v>144</v>
      </c>
      <c r="B80" s="65" t="s">
        <v>172</v>
      </c>
      <c r="C80" s="66" t="s">
        <v>11</v>
      </c>
      <c r="D80" s="244">
        <v>0</v>
      </c>
      <c r="E80" s="152">
        <v>746.96</v>
      </c>
      <c r="F80" s="152">
        <f>+E80-G80</f>
        <v>746.96</v>
      </c>
      <c r="G80" s="152">
        <v>0</v>
      </c>
      <c r="H80" s="136"/>
      <c r="I80" s="136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244">
        <v>20</v>
      </c>
      <c r="BO80" s="244">
        <v>18</v>
      </c>
      <c r="BP80" s="244">
        <v>18</v>
      </c>
      <c r="BQ80" s="244">
        <v>18</v>
      </c>
      <c r="BR80" s="244">
        <v>18</v>
      </c>
      <c r="BS80" s="244">
        <v>18</v>
      </c>
      <c r="BT80" s="244">
        <v>18</v>
      </c>
      <c r="BU80" s="240">
        <v>15</v>
      </c>
      <c r="BV80" s="244">
        <v>18</v>
      </c>
      <c r="BW80" s="244">
        <v>0</v>
      </c>
      <c r="BX80" s="244">
        <v>0</v>
      </c>
      <c r="BY80" s="244">
        <v>0</v>
      </c>
      <c r="BZ80" s="244">
        <v>0</v>
      </c>
      <c r="CA80" s="244">
        <v>0</v>
      </c>
      <c r="CB80" s="244">
        <v>0</v>
      </c>
      <c r="CC80" s="244">
        <v>0</v>
      </c>
      <c r="CD80" s="244">
        <v>0</v>
      </c>
      <c r="CE80" s="244">
        <v>0</v>
      </c>
      <c r="CF80" s="244">
        <v>0</v>
      </c>
      <c r="CG80" s="244">
        <v>0</v>
      </c>
      <c r="CH80" s="244">
        <v>0</v>
      </c>
      <c r="CI80" s="244">
        <v>0</v>
      </c>
      <c r="CJ80" s="244">
        <v>0</v>
      </c>
      <c r="CK80" s="244">
        <v>0</v>
      </c>
      <c r="CL80" s="244">
        <v>0</v>
      </c>
      <c r="CM80" s="244">
        <v>0</v>
      </c>
      <c r="CN80" s="244">
        <v>0</v>
      </c>
      <c r="CO80" s="244">
        <v>0</v>
      </c>
      <c r="CP80" s="244">
        <v>0</v>
      </c>
      <c r="CQ80" s="244">
        <v>0</v>
      </c>
      <c r="CR80" s="244">
        <v>0</v>
      </c>
      <c r="CS80" s="244">
        <v>0</v>
      </c>
      <c r="CT80" s="244">
        <v>0</v>
      </c>
      <c r="CU80" s="244">
        <v>0</v>
      </c>
      <c r="CV80" s="244">
        <v>0</v>
      </c>
      <c r="CW80" s="244">
        <v>0</v>
      </c>
    </row>
    <row r="81" spans="1:101" s="4" customFormat="1" ht="13.15" customHeight="1" x14ac:dyDescent="0.2">
      <c r="A81" s="22"/>
      <c r="B81" s="15"/>
      <c r="C81" s="66" t="s">
        <v>18</v>
      </c>
      <c r="D81" s="244">
        <v>0</v>
      </c>
      <c r="E81" s="152">
        <v>1568.64</v>
      </c>
      <c r="F81" s="152">
        <f t="shared" ref="F81:F89" si="191">+E81-G81</f>
        <v>1424.8700000000001</v>
      </c>
      <c r="G81" s="152">
        <v>143.77000000000001</v>
      </c>
      <c r="H81" s="136"/>
      <c r="I81" s="136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244">
        <v>1</v>
      </c>
      <c r="BO81" s="244">
        <v>1</v>
      </c>
      <c r="BP81" s="244">
        <v>2</v>
      </c>
      <c r="BQ81" s="244">
        <v>2</v>
      </c>
      <c r="BR81" s="244">
        <v>2</v>
      </c>
      <c r="BS81" s="244">
        <v>2</v>
      </c>
      <c r="BT81" s="244">
        <v>2</v>
      </c>
      <c r="BU81" s="240">
        <v>2</v>
      </c>
      <c r="BV81" s="244">
        <v>2</v>
      </c>
      <c r="BW81" s="244">
        <v>0</v>
      </c>
      <c r="BX81" s="244">
        <v>0</v>
      </c>
      <c r="BY81" s="244">
        <v>0</v>
      </c>
      <c r="BZ81" s="244">
        <v>0</v>
      </c>
      <c r="CA81" s="244">
        <v>0</v>
      </c>
      <c r="CB81" s="244">
        <v>0</v>
      </c>
      <c r="CC81" s="244">
        <v>0</v>
      </c>
      <c r="CD81" s="244">
        <v>0</v>
      </c>
      <c r="CE81" s="244">
        <v>0</v>
      </c>
      <c r="CF81" s="244">
        <v>0</v>
      </c>
      <c r="CG81" s="244">
        <v>0</v>
      </c>
      <c r="CH81" s="244">
        <v>0</v>
      </c>
      <c r="CI81" s="244">
        <v>0</v>
      </c>
      <c r="CJ81" s="244">
        <v>0</v>
      </c>
      <c r="CK81" s="244">
        <v>0</v>
      </c>
      <c r="CL81" s="244">
        <v>0</v>
      </c>
      <c r="CM81" s="244">
        <v>0</v>
      </c>
      <c r="CN81" s="244">
        <v>0</v>
      </c>
      <c r="CO81" s="244">
        <v>0</v>
      </c>
      <c r="CP81" s="244">
        <v>0</v>
      </c>
      <c r="CQ81" s="244">
        <v>0</v>
      </c>
      <c r="CR81" s="244">
        <v>0</v>
      </c>
      <c r="CS81" s="244">
        <v>0</v>
      </c>
      <c r="CT81" s="244">
        <v>0</v>
      </c>
      <c r="CU81" s="244">
        <v>0</v>
      </c>
      <c r="CV81" s="244">
        <v>0</v>
      </c>
      <c r="CW81" s="244">
        <v>0</v>
      </c>
    </row>
    <row r="82" spans="1:101" s="4" customFormat="1" ht="13.15" customHeight="1" x14ac:dyDescent="0.2">
      <c r="A82" s="22"/>
      <c r="B82" s="15"/>
      <c r="C82" s="66" t="s">
        <v>19</v>
      </c>
      <c r="D82" s="244">
        <v>0</v>
      </c>
      <c r="E82" s="152">
        <v>1411.79</v>
      </c>
      <c r="F82" s="152">
        <f t="shared" si="191"/>
        <v>1297.03</v>
      </c>
      <c r="G82" s="152">
        <v>114.76</v>
      </c>
      <c r="H82" s="136"/>
      <c r="I82" s="136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244">
        <v>8</v>
      </c>
      <c r="BO82" s="244">
        <v>8</v>
      </c>
      <c r="BP82" s="244">
        <v>8</v>
      </c>
      <c r="BQ82" s="244">
        <v>8</v>
      </c>
      <c r="BR82" s="244">
        <v>7</v>
      </c>
      <c r="BS82" s="244">
        <v>6</v>
      </c>
      <c r="BT82" s="244">
        <v>6</v>
      </c>
      <c r="BU82" s="240">
        <v>5</v>
      </c>
      <c r="BV82" s="244">
        <v>6</v>
      </c>
      <c r="BW82" s="244">
        <v>0</v>
      </c>
      <c r="BX82" s="244">
        <v>0</v>
      </c>
      <c r="BY82" s="244">
        <v>0</v>
      </c>
      <c r="BZ82" s="244">
        <v>0</v>
      </c>
      <c r="CA82" s="244">
        <v>0</v>
      </c>
      <c r="CB82" s="244">
        <v>0</v>
      </c>
      <c r="CC82" s="244">
        <v>0</v>
      </c>
      <c r="CD82" s="244">
        <v>0</v>
      </c>
      <c r="CE82" s="244">
        <v>0</v>
      </c>
      <c r="CF82" s="244">
        <v>0</v>
      </c>
      <c r="CG82" s="244">
        <v>0</v>
      </c>
      <c r="CH82" s="244">
        <v>0</v>
      </c>
      <c r="CI82" s="244">
        <v>0</v>
      </c>
      <c r="CJ82" s="244">
        <v>0</v>
      </c>
      <c r="CK82" s="244">
        <v>0</v>
      </c>
      <c r="CL82" s="244">
        <v>0</v>
      </c>
      <c r="CM82" s="244">
        <v>0</v>
      </c>
      <c r="CN82" s="244">
        <v>0</v>
      </c>
      <c r="CO82" s="244">
        <v>0</v>
      </c>
      <c r="CP82" s="244">
        <v>0</v>
      </c>
      <c r="CQ82" s="244">
        <v>0</v>
      </c>
      <c r="CR82" s="244">
        <v>0</v>
      </c>
      <c r="CS82" s="244">
        <v>0</v>
      </c>
      <c r="CT82" s="244">
        <v>0</v>
      </c>
      <c r="CU82" s="244">
        <v>0</v>
      </c>
      <c r="CV82" s="244">
        <v>0</v>
      </c>
      <c r="CW82" s="244">
        <v>0</v>
      </c>
    </row>
    <row r="83" spans="1:101" s="4" customFormat="1" ht="13.15" customHeight="1" x14ac:dyDescent="0.2">
      <c r="A83" s="22"/>
      <c r="B83" s="15"/>
      <c r="C83" s="66" t="s">
        <v>12</v>
      </c>
      <c r="D83" s="245">
        <v>0</v>
      </c>
      <c r="E83" s="153">
        <v>2352.9899999999998</v>
      </c>
      <c r="F83" s="153">
        <f t="shared" si="191"/>
        <v>2078.5299999999997</v>
      </c>
      <c r="G83" s="153">
        <v>274.45999999999998</v>
      </c>
      <c r="H83" s="136"/>
      <c r="I83" s="136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245">
        <v>3</v>
      </c>
      <c r="BO83" s="245">
        <v>2</v>
      </c>
      <c r="BP83" s="245">
        <v>2</v>
      </c>
      <c r="BQ83" s="245">
        <v>2</v>
      </c>
      <c r="BR83" s="245">
        <v>2</v>
      </c>
      <c r="BS83" s="245">
        <v>0</v>
      </c>
      <c r="BT83" s="245">
        <v>0</v>
      </c>
      <c r="BU83" s="241">
        <v>0</v>
      </c>
      <c r="BV83" s="245">
        <v>0</v>
      </c>
      <c r="BW83" s="245">
        <v>0</v>
      </c>
      <c r="BX83" s="245">
        <v>0</v>
      </c>
      <c r="BY83" s="245">
        <v>0</v>
      </c>
      <c r="BZ83" s="245">
        <v>0</v>
      </c>
      <c r="CA83" s="245">
        <v>0</v>
      </c>
      <c r="CB83" s="245">
        <v>0</v>
      </c>
      <c r="CC83" s="245">
        <v>0</v>
      </c>
      <c r="CD83" s="245">
        <v>0</v>
      </c>
      <c r="CE83" s="245">
        <v>0</v>
      </c>
      <c r="CF83" s="245">
        <v>0</v>
      </c>
      <c r="CG83" s="245">
        <v>0</v>
      </c>
      <c r="CH83" s="245">
        <v>0</v>
      </c>
      <c r="CI83" s="245">
        <v>0</v>
      </c>
      <c r="CJ83" s="245">
        <v>0</v>
      </c>
      <c r="CK83" s="245">
        <v>0</v>
      </c>
      <c r="CL83" s="245">
        <v>0</v>
      </c>
      <c r="CM83" s="245">
        <v>0</v>
      </c>
      <c r="CN83" s="245">
        <v>0</v>
      </c>
      <c r="CO83" s="245">
        <v>0</v>
      </c>
      <c r="CP83" s="245">
        <v>0</v>
      </c>
      <c r="CQ83" s="245">
        <v>0</v>
      </c>
      <c r="CR83" s="245">
        <v>0</v>
      </c>
      <c r="CS83" s="245">
        <v>0</v>
      </c>
      <c r="CT83" s="245">
        <v>0</v>
      </c>
      <c r="CU83" s="245">
        <v>0</v>
      </c>
      <c r="CV83" s="245">
        <v>0</v>
      </c>
      <c r="CW83" s="245">
        <v>0</v>
      </c>
    </row>
    <row r="84" spans="1:101" s="4" customFormat="1" ht="13.15" customHeight="1" x14ac:dyDescent="0.2">
      <c r="A84" s="20"/>
      <c r="B84" s="15"/>
      <c r="C84" s="69" t="s">
        <v>7</v>
      </c>
      <c r="D84" s="67">
        <f>SUM(D80:D83)</f>
        <v>0</v>
      </c>
      <c r="E84" s="70">
        <f>SUMPRODUCT(E80:E83,$D80:$D83)</f>
        <v>0</v>
      </c>
      <c r="F84" s="70">
        <f>SUMPRODUCT(F80:F83,$D80:$D83)</f>
        <v>0</v>
      </c>
      <c r="G84" s="70">
        <f>SUMPRODUCT(G80:G83,$D80:$D83)</f>
        <v>0</v>
      </c>
      <c r="H84" s="136"/>
      <c r="I84" s="136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67">
        <f t="shared" ref="BN84:BS84" si="192">SUM(BN80:BN83)</f>
        <v>32</v>
      </c>
      <c r="BO84" s="67">
        <f t="shared" si="192"/>
        <v>29</v>
      </c>
      <c r="BP84" s="67">
        <f t="shared" si="192"/>
        <v>30</v>
      </c>
      <c r="BQ84" s="67">
        <f t="shared" si="192"/>
        <v>30</v>
      </c>
      <c r="BR84" s="67">
        <f t="shared" si="192"/>
        <v>29</v>
      </c>
      <c r="BS84" s="67">
        <f t="shared" si="192"/>
        <v>26</v>
      </c>
      <c r="BT84" s="67">
        <f t="shared" ref="BT84:BY84" si="193">SUM(BT80:BT83)</f>
        <v>26</v>
      </c>
      <c r="BU84" s="94">
        <f t="shared" si="193"/>
        <v>22</v>
      </c>
      <c r="BV84" s="67">
        <f t="shared" si="193"/>
        <v>26</v>
      </c>
      <c r="BW84" s="67">
        <f t="shared" si="193"/>
        <v>0</v>
      </c>
      <c r="BX84" s="67">
        <f t="shared" si="193"/>
        <v>0</v>
      </c>
      <c r="BY84" s="67">
        <f t="shared" si="193"/>
        <v>0</v>
      </c>
      <c r="BZ84" s="67">
        <f t="shared" ref="BZ84:CE84" si="194">SUM(BZ80:BZ83)</f>
        <v>0</v>
      </c>
      <c r="CA84" s="67">
        <f t="shared" si="194"/>
        <v>0</v>
      </c>
      <c r="CB84" s="67">
        <f t="shared" si="194"/>
        <v>0</v>
      </c>
      <c r="CC84" s="67">
        <f t="shared" si="194"/>
        <v>0</v>
      </c>
      <c r="CD84" s="67">
        <f t="shared" si="194"/>
        <v>0</v>
      </c>
      <c r="CE84" s="67">
        <f t="shared" si="194"/>
        <v>0</v>
      </c>
      <c r="CF84" s="67">
        <f t="shared" ref="CF84:CK84" si="195">SUM(CF80:CF83)</f>
        <v>0</v>
      </c>
      <c r="CG84" s="67">
        <f t="shared" si="195"/>
        <v>0</v>
      </c>
      <c r="CH84" s="67">
        <f t="shared" si="195"/>
        <v>0</v>
      </c>
      <c r="CI84" s="67">
        <f t="shared" si="195"/>
        <v>0</v>
      </c>
      <c r="CJ84" s="67">
        <f t="shared" si="195"/>
        <v>0</v>
      </c>
      <c r="CK84" s="67">
        <f t="shared" si="195"/>
        <v>0</v>
      </c>
      <c r="CL84" s="67">
        <f t="shared" ref="CL84:CQ84" si="196">SUM(CL80:CL83)</f>
        <v>0</v>
      </c>
      <c r="CM84" s="67">
        <f t="shared" si="196"/>
        <v>0</v>
      </c>
      <c r="CN84" s="67">
        <f t="shared" si="196"/>
        <v>0</v>
      </c>
      <c r="CO84" s="67">
        <f t="shared" si="196"/>
        <v>0</v>
      </c>
      <c r="CP84" s="67">
        <f t="shared" si="196"/>
        <v>0</v>
      </c>
      <c r="CQ84" s="67">
        <f t="shared" si="196"/>
        <v>0</v>
      </c>
      <c r="CR84" s="67">
        <v>0</v>
      </c>
      <c r="CS84" s="67">
        <f>SUM(CS80:CS83)</f>
        <v>0</v>
      </c>
      <c r="CT84" s="67">
        <f>SUM(CT80:CT83)</f>
        <v>0</v>
      </c>
      <c r="CU84" s="67">
        <f>SUM(CU80:CU83)</f>
        <v>0</v>
      </c>
      <c r="CV84" s="67">
        <f>SUM(CV80:CV83)</f>
        <v>0</v>
      </c>
      <c r="CW84" s="67">
        <f>SUM(CW80:CW83)</f>
        <v>0</v>
      </c>
    </row>
    <row r="85" spans="1:101" s="14" customFormat="1" ht="12.75" customHeight="1" x14ac:dyDescent="0.25">
      <c r="A85" s="20"/>
      <c r="B85" s="15"/>
      <c r="C85" s="12"/>
      <c r="D85" s="16"/>
      <c r="E85" s="21"/>
      <c r="F85" s="21"/>
      <c r="G85" s="21"/>
      <c r="H85" s="135"/>
      <c r="I85" s="135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</row>
    <row r="86" spans="1:101" s="4" customFormat="1" ht="13.15" customHeight="1" x14ac:dyDescent="0.2">
      <c r="A86" s="64" t="s">
        <v>22</v>
      </c>
      <c r="B86" s="65" t="s">
        <v>172</v>
      </c>
      <c r="C86" s="66" t="s">
        <v>11</v>
      </c>
      <c r="D86" s="297">
        <v>0</v>
      </c>
      <c r="E86" s="152">
        <v>518.77</v>
      </c>
      <c r="F86" s="152">
        <f t="shared" si="191"/>
        <v>426.38</v>
      </c>
      <c r="G86" s="152">
        <v>92.39</v>
      </c>
      <c r="H86" s="136"/>
      <c r="I86" s="136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297">
        <v>0</v>
      </c>
      <c r="BO86" s="297">
        <v>1</v>
      </c>
      <c r="BP86" s="297">
        <v>1</v>
      </c>
      <c r="BQ86" s="297">
        <v>1</v>
      </c>
      <c r="BR86" s="297">
        <v>1</v>
      </c>
      <c r="BS86" s="297">
        <v>2</v>
      </c>
      <c r="BT86" s="297">
        <v>2</v>
      </c>
      <c r="BU86" s="317">
        <v>3</v>
      </c>
      <c r="BV86" s="297">
        <v>2</v>
      </c>
      <c r="BW86" s="297">
        <v>0</v>
      </c>
      <c r="BX86" s="297">
        <v>0</v>
      </c>
      <c r="BY86" s="297">
        <v>0</v>
      </c>
      <c r="BZ86" s="297">
        <v>0</v>
      </c>
      <c r="CA86" s="297">
        <v>0</v>
      </c>
      <c r="CB86" s="297">
        <v>0</v>
      </c>
      <c r="CC86" s="297">
        <v>0</v>
      </c>
      <c r="CD86" s="297">
        <v>0</v>
      </c>
      <c r="CE86" s="297">
        <v>0</v>
      </c>
      <c r="CF86" s="297">
        <v>0</v>
      </c>
      <c r="CG86" s="297">
        <v>0</v>
      </c>
      <c r="CH86" s="297">
        <v>0</v>
      </c>
      <c r="CI86" s="297">
        <v>0</v>
      </c>
      <c r="CJ86" s="297">
        <v>0</v>
      </c>
      <c r="CK86" s="297">
        <v>0</v>
      </c>
      <c r="CL86" s="297">
        <v>0</v>
      </c>
      <c r="CM86" s="297">
        <v>0</v>
      </c>
      <c r="CN86" s="297">
        <v>0</v>
      </c>
      <c r="CO86" s="297">
        <v>0</v>
      </c>
      <c r="CP86" s="297">
        <v>0</v>
      </c>
      <c r="CQ86" s="297">
        <v>0</v>
      </c>
      <c r="CR86" s="297">
        <v>0</v>
      </c>
      <c r="CS86" s="297">
        <v>0</v>
      </c>
      <c r="CT86" s="297">
        <v>0</v>
      </c>
      <c r="CU86" s="297">
        <v>0</v>
      </c>
      <c r="CV86" s="297">
        <v>0</v>
      </c>
      <c r="CW86" s="297">
        <v>0</v>
      </c>
    </row>
    <row r="87" spans="1:101" s="4" customFormat="1" ht="13.15" customHeight="1" x14ac:dyDescent="0.2">
      <c r="A87" s="22"/>
      <c r="B87" s="15"/>
      <c r="C87" s="66" t="s">
        <v>18</v>
      </c>
      <c r="D87" s="297">
        <v>0</v>
      </c>
      <c r="E87" s="152">
        <v>1037.57</v>
      </c>
      <c r="F87" s="152">
        <f t="shared" si="191"/>
        <v>839.96999999999991</v>
      </c>
      <c r="G87" s="152">
        <v>197.6</v>
      </c>
      <c r="H87" s="136"/>
      <c r="I87" s="136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297">
        <v>0</v>
      </c>
      <c r="BO87" s="297">
        <v>0</v>
      </c>
      <c r="BP87" s="297">
        <v>0</v>
      </c>
      <c r="BQ87" s="297">
        <v>0</v>
      </c>
      <c r="BR87" s="297">
        <v>0</v>
      </c>
      <c r="BS87" s="297">
        <v>0</v>
      </c>
      <c r="BT87" s="297">
        <v>0</v>
      </c>
      <c r="BU87" s="317">
        <v>0</v>
      </c>
      <c r="BV87" s="297">
        <v>0</v>
      </c>
      <c r="BW87" s="297">
        <v>0</v>
      </c>
      <c r="BX87" s="297">
        <v>0</v>
      </c>
      <c r="BY87" s="297">
        <v>0</v>
      </c>
      <c r="BZ87" s="297">
        <v>0</v>
      </c>
      <c r="CA87" s="297">
        <v>0</v>
      </c>
      <c r="CB87" s="297">
        <v>0</v>
      </c>
      <c r="CC87" s="297">
        <v>0</v>
      </c>
      <c r="CD87" s="297">
        <v>0</v>
      </c>
      <c r="CE87" s="297">
        <v>0</v>
      </c>
      <c r="CF87" s="297">
        <v>0</v>
      </c>
      <c r="CG87" s="297">
        <v>0</v>
      </c>
      <c r="CH87" s="297">
        <v>0</v>
      </c>
      <c r="CI87" s="297">
        <v>0</v>
      </c>
      <c r="CJ87" s="297">
        <v>0</v>
      </c>
      <c r="CK87" s="297">
        <v>0</v>
      </c>
      <c r="CL87" s="297">
        <v>0</v>
      </c>
      <c r="CM87" s="297">
        <v>0</v>
      </c>
      <c r="CN87" s="297">
        <v>0</v>
      </c>
      <c r="CO87" s="297">
        <v>0</v>
      </c>
      <c r="CP87" s="297">
        <v>0</v>
      </c>
      <c r="CQ87" s="297">
        <v>0</v>
      </c>
      <c r="CR87" s="297">
        <v>0</v>
      </c>
      <c r="CS87" s="297">
        <v>0</v>
      </c>
      <c r="CT87" s="297">
        <v>0</v>
      </c>
      <c r="CU87" s="297">
        <v>0</v>
      </c>
      <c r="CV87" s="297">
        <v>0</v>
      </c>
      <c r="CW87" s="297">
        <v>0</v>
      </c>
    </row>
    <row r="88" spans="1:101" s="4" customFormat="1" ht="13.15" customHeight="1" x14ac:dyDescent="0.2">
      <c r="A88" s="22"/>
      <c r="B88" s="15"/>
      <c r="C88" s="66" t="s">
        <v>19</v>
      </c>
      <c r="D88" s="297">
        <v>0</v>
      </c>
      <c r="E88" s="152">
        <v>933.8</v>
      </c>
      <c r="F88" s="152">
        <f t="shared" si="191"/>
        <v>768.8</v>
      </c>
      <c r="G88" s="152">
        <v>165</v>
      </c>
      <c r="H88" s="136"/>
      <c r="I88" s="136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297">
        <v>0</v>
      </c>
      <c r="BO88" s="297">
        <v>0</v>
      </c>
      <c r="BP88" s="297">
        <v>0</v>
      </c>
      <c r="BQ88" s="297">
        <v>0</v>
      </c>
      <c r="BR88" s="297">
        <v>0</v>
      </c>
      <c r="BS88" s="297">
        <v>0</v>
      </c>
      <c r="BT88" s="297">
        <v>0</v>
      </c>
      <c r="BU88" s="317">
        <v>0</v>
      </c>
      <c r="BV88" s="297">
        <v>0</v>
      </c>
      <c r="BW88" s="297">
        <v>0</v>
      </c>
      <c r="BX88" s="297">
        <v>0</v>
      </c>
      <c r="BY88" s="297">
        <v>0</v>
      </c>
      <c r="BZ88" s="297">
        <v>0</v>
      </c>
      <c r="CA88" s="297">
        <v>0</v>
      </c>
      <c r="CB88" s="297">
        <v>0</v>
      </c>
      <c r="CC88" s="297">
        <v>0</v>
      </c>
      <c r="CD88" s="297">
        <v>0</v>
      </c>
      <c r="CE88" s="297">
        <v>0</v>
      </c>
      <c r="CF88" s="297">
        <v>0</v>
      </c>
      <c r="CG88" s="297">
        <v>0</v>
      </c>
      <c r="CH88" s="297">
        <v>0</v>
      </c>
      <c r="CI88" s="297">
        <v>0</v>
      </c>
      <c r="CJ88" s="297">
        <v>0</v>
      </c>
      <c r="CK88" s="297">
        <v>0</v>
      </c>
      <c r="CL88" s="297">
        <v>0</v>
      </c>
      <c r="CM88" s="297">
        <v>0</v>
      </c>
      <c r="CN88" s="297">
        <v>0</v>
      </c>
      <c r="CO88" s="297">
        <v>0</v>
      </c>
      <c r="CP88" s="297">
        <v>0</v>
      </c>
      <c r="CQ88" s="297">
        <v>0</v>
      </c>
      <c r="CR88" s="297">
        <v>0</v>
      </c>
      <c r="CS88" s="297">
        <v>0</v>
      </c>
      <c r="CT88" s="297">
        <v>0</v>
      </c>
      <c r="CU88" s="297">
        <v>0</v>
      </c>
      <c r="CV88" s="297">
        <v>0</v>
      </c>
      <c r="CW88" s="297">
        <v>0</v>
      </c>
    </row>
    <row r="89" spans="1:101" s="4" customFormat="1" ht="13.15" customHeight="1" x14ac:dyDescent="0.2">
      <c r="A89" s="22"/>
      <c r="B89" s="15"/>
      <c r="C89" s="66" t="s">
        <v>12</v>
      </c>
      <c r="D89" s="298">
        <v>0</v>
      </c>
      <c r="E89" s="153">
        <v>1556.37</v>
      </c>
      <c r="F89" s="153">
        <f t="shared" si="191"/>
        <v>1227.07</v>
      </c>
      <c r="G89" s="153">
        <v>329.3</v>
      </c>
      <c r="H89" s="136"/>
      <c r="I89" s="136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298">
        <v>2</v>
      </c>
      <c r="BO89" s="298">
        <v>2</v>
      </c>
      <c r="BP89" s="298">
        <v>0</v>
      </c>
      <c r="BQ89" s="298">
        <v>0</v>
      </c>
      <c r="BR89" s="298">
        <v>0</v>
      </c>
      <c r="BS89" s="298">
        <v>0</v>
      </c>
      <c r="BT89" s="298">
        <v>0</v>
      </c>
      <c r="BU89" s="318">
        <v>0</v>
      </c>
      <c r="BV89" s="298">
        <v>0</v>
      </c>
      <c r="BW89" s="298">
        <v>0</v>
      </c>
      <c r="BX89" s="298">
        <v>0</v>
      </c>
      <c r="BY89" s="298">
        <v>0</v>
      </c>
      <c r="BZ89" s="298">
        <v>0</v>
      </c>
      <c r="CA89" s="298">
        <v>0</v>
      </c>
      <c r="CB89" s="298">
        <v>0</v>
      </c>
      <c r="CC89" s="298">
        <v>0</v>
      </c>
      <c r="CD89" s="298">
        <v>0</v>
      </c>
      <c r="CE89" s="298">
        <v>0</v>
      </c>
      <c r="CF89" s="298">
        <v>0</v>
      </c>
      <c r="CG89" s="298">
        <v>0</v>
      </c>
      <c r="CH89" s="298">
        <v>0</v>
      </c>
      <c r="CI89" s="298">
        <v>0</v>
      </c>
      <c r="CJ89" s="298">
        <v>0</v>
      </c>
      <c r="CK89" s="298">
        <v>0</v>
      </c>
      <c r="CL89" s="298">
        <v>0</v>
      </c>
      <c r="CM89" s="298">
        <v>0</v>
      </c>
      <c r="CN89" s="298">
        <v>0</v>
      </c>
      <c r="CO89" s="298">
        <v>0</v>
      </c>
      <c r="CP89" s="298">
        <v>0</v>
      </c>
      <c r="CQ89" s="298">
        <v>0</v>
      </c>
      <c r="CR89" s="298">
        <v>0</v>
      </c>
      <c r="CS89" s="298">
        <v>0</v>
      </c>
      <c r="CT89" s="298">
        <v>0</v>
      </c>
      <c r="CU89" s="298">
        <v>0</v>
      </c>
      <c r="CV89" s="298">
        <v>0</v>
      </c>
      <c r="CW89" s="298">
        <v>0</v>
      </c>
    </row>
    <row r="90" spans="1:101" s="4" customFormat="1" ht="13.15" customHeight="1" x14ac:dyDescent="0.2">
      <c r="A90" s="20"/>
      <c r="B90" s="15"/>
      <c r="C90" s="69" t="s">
        <v>7</v>
      </c>
      <c r="D90" s="67">
        <f>SUM(D86:D89)</f>
        <v>0</v>
      </c>
      <c r="E90" s="70">
        <f>SUMPRODUCT(E86:E89,$D86:$D89)</f>
        <v>0</v>
      </c>
      <c r="F90" s="70">
        <f>SUMPRODUCT(F86:F89,$D86:$D89)</f>
        <v>0</v>
      </c>
      <c r="G90" s="70">
        <f>SUMPRODUCT(G86:G89,$D86:$D89)</f>
        <v>0</v>
      </c>
      <c r="H90" s="136"/>
      <c r="I90" s="136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67">
        <f t="shared" ref="BN90:BS90" si="197">SUM(BN86:BN89)</f>
        <v>2</v>
      </c>
      <c r="BO90" s="67">
        <f t="shared" si="197"/>
        <v>3</v>
      </c>
      <c r="BP90" s="67">
        <f t="shared" si="197"/>
        <v>1</v>
      </c>
      <c r="BQ90" s="67">
        <f t="shared" si="197"/>
        <v>1</v>
      </c>
      <c r="BR90" s="67">
        <f t="shared" si="197"/>
        <v>1</v>
      </c>
      <c r="BS90" s="67">
        <f t="shared" si="197"/>
        <v>2</v>
      </c>
      <c r="BT90" s="67">
        <f t="shared" ref="BT90:BY90" si="198">SUM(BT86:BT89)</f>
        <v>2</v>
      </c>
      <c r="BU90" s="94">
        <f t="shared" si="198"/>
        <v>3</v>
      </c>
      <c r="BV90" s="67">
        <f t="shared" si="198"/>
        <v>2</v>
      </c>
      <c r="BW90" s="67">
        <f t="shared" si="198"/>
        <v>0</v>
      </c>
      <c r="BX90" s="67">
        <f t="shared" si="198"/>
        <v>0</v>
      </c>
      <c r="BY90" s="67">
        <f t="shared" si="198"/>
        <v>0</v>
      </c>
      <c r="BZ90" s="67">
        <f t="shared" ref="BZ90:CE90" si="199">SUM(BZ86:BZ89)</f>
        <v>0</v>
      </c>
      <c r="CA90" s="67">
        <f t="shared" si="199"/>
        <v>0</v>
      </c>
      <c r="CB90" s="67">
        <f t="shared" si="199"/>
        <v>0</v>
      </c>
      <c r="CC90" s="67">
        <f t="shared" si="199"/>
        <v>0</v>
      </c>
      <c r="CD90" s="67">
        <f t="shared" si="199"/>
        <v>0</v>
      </c>
      <c r="CE90" s="67">
        <f t="shared" si="199"/>
        <v>0</v>
      </c>
      <c r="CF90" s="67">
        <f t="shared" ref="CF90:CK90" si="200">SUM(CF86:CF89)</f>
        <v>0</v>
      </c>
      <c r="CG90" s="67">
        <f t="shared" si="200"/>
        <v>0</v>
      </c>
      <c r="CH90" s="67">
        <f t="shared" si="200"/>
        <v>0</v>
      </c>
      <c r="CI90" s="67">
        <f t="shared" si="200"/>
        <v>0</v>
      </c>
      <c r="CJ90" s="67">
        <f t="shared" si="200"/>
        <v>0</v>
      </c>
      <c r="CK90" s="67">
        <f t="shared" si="200"/>
        <v>0</v>
      </c>
      <c r="CL90" s="67">
        <f t="shared" ref="CL90:CQ90" si="201">SUM(CL86:CL89)</f>
        <v>0</v>
      </c>
      <c r="CM90" s="67">
        <f t="shared" si="201"/>
        <v>0</v>
      </c>
      <c r="CN90" s="67">
        <f t="shared" si="201"/>
        <v>0</v>
      </c>
      <c r="CO90" s="67">
        <f t="shared" si="201"/>
        <v>0</v>
      </c>
      <c r="CP90" s="67">
        <f t="shared" si="201"/>
        <v>0</v>
      </c>
      <c r="CQ90" s="67">
        <f t="shared" si="201"/>
        <v>0</v>
      </c>
      <c r="CR90" s="67">
        <v>0</v>
      </c>
      <c r="CS90" s="67">
        <f>SUM(CS86:CS89)</f>
        <v>0</v>
      </c>
      <c r="CT90" s="67">
        <f>SUM(CT86:CT89)</f>
        <v>0</v>
      </c>
      <c r="CU90" s="67">
        <f>SUM(CU86:CU89)</f>
        <v>0</v>
      </c>
      <c r="CV90" s="67">
        <f>SUM(CV86:CV89)</f>
        <v>0</v>
      </c>
      <c r="CW90" s="67">
        <f>SUM(CW86:CW89)</f>
        <v>0</v>
      </c>
    </row>
    <row r="91" spans="1:101" s="14" customFormat="1" ht="13.15" customHeight="1" x14ac:dyDescent="0.25">
      <c r="A91" s="20"/>
      <c r="B91" s="15"/>
      <c r="C91" s="12"/>
      <c r="D91" s="16"/>
      <c r="E91" s="21"/>
      <c r="F91" s="21"/>
      <c r="G91" s="21"/>
      <c r="H91" s="135"/>
      <c r="I91" s="135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</row>
    <row r="92" spans="1:101" s="4" customFormat="1" ht="13.15" customHeight="1" x14ac:dyDescent="0.2">
      <c r="A92" s="71" t="s">
        <v>8</v>
      </c>
      <c r="B92" s="72"/>
      <c r="C92" s="29" t="s">
        <v>10</v>
      </c>
      <c r="D92" s="30">
        <f>D90+D84</f>
        <v>0</v>
      </c>
      <c r="E92" s="86">
        <f>E90+E84</f>
        <v>0</v>
      </c>
      <c r="F92" s="86">
        <f>F90+F84</f>
        <v>0</v>
      </c>
      <c r="G92" s="86">
        <f>G90+G84</f>
        <v>0</v>
      </c>
      <c r="H92" s="136"/>
      <c r="I92" s="136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>
        <f t="shared" ref="BN92:BS92" si="202">BN90+BN84</f>
        <v>34</v>
      </c>
      <c r="BO92" s="30">
        <f t="shared" si="202"/>
        <v>32</v>
      </c>
      <c r="BP92" s="30">
        <f t="shared" si="202"/>
        <v>31</v>
      </c>
      <c r="BQ92" s="30">
        <f t="shared" si="202"/>
        <v>31</v>
      </c>
      <c r="BR92" s="30">
        <f t="shared" si="202"/>
        <v>30</v>
      </c>
      <c r="BS92" s="30">
        <f t="shared" si="202"/>
        <v>28</v>
      </c>
      <c r="BT92" s="30">
        <f t="shared" ref="BT92:BY92" si="203">BT90+BT84</f>
        <v>28</v>
      </c>
      <c r="BU92" s="30">
        <f t="shared" si="203"/>
        <v>25</v>
      </c>
      <c r="BV92" s="30">
        <f t="shared" si="203"/>
        <v>28</v>
      </c>
      <c r="BW92" s="30">
        <f t="shared" si="203"/>
        <v>0</v>
      </c>
      <c r="BX92" s="30">
        <f t="shared" si="203"/>
        <v>0</v>
      </c>
      <c r="BY92" s="30">
        <f t="shared" si="203"/>
        <v>0</v>
      </c>
      <c r="BZ92" s="30">
        <f t="shared" ref="BZ92:CE92" si="204">BZ90+BZ84</f>
        <v>0</v>
      </c>
      <c r="CA92" s="30">
        <f t="shared" si="204"/>
        <v>0</v>
      </c>
      <c r="CB92" s="30">
        <f t="shared" si="204"/>
        <v>0</v>
      </c>
      <c r="CC92" s="30">
        <f t="shared" si="204"/>
        <v>0</v>
      </c>
      <c r="CD92" s="30">
        <f t="shared" si="204"/>
        <v>0</v>
      </c>
      <c r="CE92" s="30">
        <f t="shared" si="204"/>
        <v>0</v>
      </c>
      <c r="CF92" s="30">
        <f t="shared" ref="CF92:CK92" si="205">CF90+CF84</f>
        <v>0</v>
      </c>
      <c r="CG92" s="30">
        <f t="shared" si="205"/>
        <v>0</v>
      </c>
      <c r="CH92" s="30">
        <f t="shared" si="205"/>
        <v>0</v>
      </c>
      <c r="CI92" s="30">
        <f t="shared" si="205"/>
        <v>0</v>
      </c>
      <c r="CJ92" s="30">
        <f t="shared" si="205"/>
        <v>0</v>
      </c>
      <c r="CK92" s="30">
        <f t="shared" si="205"/>
        <v>0</v>
      </c>
      <c r="CL92" s="30">
        <f t="shared" ref="CL92:CQ92" si="206">CL90+CL84</f>
        <v>0</v>
      </c>
      <c r="CM92" s="30">
        <f t="shared" si="206"/>
        <v>0</v>
      </c>
      <c r="CN92" s="30">
        <f t="shared" si="206"/>
        <v>0</v>
      </c>
      <c r="CO92" s="30">
        <f t="shared" si="206"/>
        <v>0</v>
      </c>
      <c r="CP92" s="30">
        <f t="shared" si="206"/>
        <v>0</v>
      </c>
      <c r="CQ92" s="30">
        <f t="shared" si="206"/>
        <v>0</v>
      </c>
      <c r="CR92" s="30">
        <v>0</v>
      </c>
      <c r="CS92" s="30">
        <f>CS90+CS84</f>
        <v>0</v>
      </c>
      <c r="CT92" s="30">
        <f>CT90+CT84</f>
        <v>0</v>
      </c>
      <c r="CU92" s="30">
        <f>CU90+CU84</f>
        <v>0</v>
      </c>
      <c r="CV92" s="30">
        <f>CV90+CV84</f>
        <v>0</v>
      </c>
      <c r="CW92" s="30">
        <f>CW90+CW84</f>
        <v>0</v>
      </c>
    </row>
    <row r="93" spans="1:101" s="4" customFormat="1" ht="13.15" customHeight="1" x14ac:dyDescent="0.2">
      <c r="A93" s="71" t="s">
        <v>9</v>
      </c>
      <c r="B93" s="29"/>
      <c r="C93" s="89"/>
      <c r="D93" s="30"/>
      <c r="E93" s="86">
        <f>E92*12</f>
        <v>0</v>
      </c>
      <c r="F93" s="86">
        <f>F92*12</f>
        <v>0</v>
      </c>
      <c r="G93" s="86">
        <f>G92*12</f>
        <v>0</v>
      </c>
      <c r="H93" s="136"/>
      <c r="I93" s="136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</row>
    <row r="94" spans="1:101" s="14" customFormat="1" ht="13.15" customHeight="1" x14ac:dyDescent="0.25">
      <c r="A94" s="20"/>
      <c r="B94" s="15"/>
      <c r="C94" s="12"/>
      <c r="D94" s="16"/>
      <c r="E94" s="21"/>
      <c r="F94" s="21"/>
      <c r="G94" s="21"/>
      <c r="H94" s="135"/>
      <c r="I94" s="135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</row>
    <row r="95" spans="1:101" s="4" customFormat="1" ht="13.15" customHeight="1" x14ac:dyDescent="0.2">
      <c r="A95" s="48" t="s">
        <v>57</v>
      </c>
      <c r="B95" s="49"/>
      <c r="C95" s="50" t="s">
        <v>10</v>
      </c>
      <c r="D95" s="51">
        <f>+D21+D55+D77+D92</f>
        <v>816</v>
      </c>
      <c r="E95" s="61">
        <f>+E21+E55+E77+E92</f>
        <v>971138.15</v>
      </c>
      <c r="F95" s="61">
        <f>+F21+F55+F77+F92</f>
        <v>900798.12999999989</v>
      </c>
      <c r="G95" s="61">
        <f>+G21+G55+G77+G92</f>
        <v>70340.02</v>
      </c>
      <c r="H95" s="275"/>
      <c r="I95" s="275"/>
      <c r="K95" s="51">
        <f t="shared" ref="K95:P95" si="207">+K21+K55+K77</f>
        <v>1725</v>
      </c>
      <c r="L95" s="51">
        <f t="shared" si="207"/>
        <v>1718</v>
      </c>
      <c r="M95" s="51">
        <f t="shared" si="207"/>
        <v>1711</v>
      </c>
      <c r="N95" s="51">
        <f t="shared" si="207"/>
        <v>1697</v>
      </c>
      <c r="O95" s="51">
        <f t="shared" si="207"/>
        <v>1703</v>
      </c>
      <c r="P95" s="51">
        <f t="shared" si="207"/>
        <v>1704</v>
      </c>
      <c r="Q95" s="51">
        <f t="shared" ref="Q95:V95" si="208">+Q21+Q55+Q77</f>
        <v>1704</v>
      </c>
      <c r="R95" s="51">
        <f t="shared" si="208"/>
        <v>1693</v>
      </c>
      <c r="S95" s="51">
        <f t="shared" si="208"/>
        <v>1663</v>
      </c>
      <c r="T95" s="51">
        <f t="shared" si="208"/>
        <v>1675</v>
      </c>
      <c r="U95" s="51">
        <f t="shared" si="208"/>
        <v>1680</v>
      </c>
      <c r="V95" s="51">
        <f t="shared" si="208"/>
        <v>1700</v>
      </c>
      <c r="W95" s="51">
        <f t="shared" ref="W95:AB95" si="209">+W21+W55+W77</f>
        <v>1742</v>
      </c>
      <c r="X95" s="51">
        <f t="shared" si="209"/>
        <v>1747</v>
      </c>
      <c r="Y95" s="51">
        <f t="shared" si="209"/>
        <v>1746</v>
      </c>
      <c r="Z95" s="51">
        <f t="shared" si="209"/>
        <v>1754</v>
      </c>
      <c r="AA95" s="51">
        <f t="shared" si="209"/>
        <v>1755</v>
      </c>
      <c r="AB95" s="51">
        <f t="shared" si="209"/>
        <v>1755</v>
      </c>
      <c r="AC95" s="51">
        <f t="shared" ref="AC95:AH95" si="210">+AC21+AC55+AC77</f>
        <v>1759</v>
      </c>
      <c r="AD95" s="51">
        <f t="shared" si="210"/>
        <v>1761</v>
      </c>
      <c r="AE95" s="51">
        <f t="shared" si="210"/>
        <v>1763</v>
      </c>
      <c r="AF95" s="51">
        <f t="shared" si="210"/>
        <v>1741</v>
      </c>
      <c r="AG95" s="51">
        <f t="shared" si="210"/>
        <v>1750</v>
      </c>
      <c r="AH95" s="51">
        <f t="shared" si="210"/>
        <v>1751</v>
      </c>
      <c r="AI95" s="51">
        <f t="shared" ref="AI95:AN95" si="211">+AI21+AI55+AI77</f>
        <v>1785</v>
      </c>
      <c r="AJ95" s="51">
        <f t="shared" si="211"/>
        <v>1777</v>
      </c>
      <c r="AK95" s="51">
        <f t="shared" si="211"/>
        <v>1737</v>
      </c>
      <c r="AL95" s="51">
        <f t="shared" si="211"/>
        <v>1732</v>
      </c>
      <c r="AM95" s="51">
        <f t="shared" si="211"/>
        <v>1721</v>
      </c>
      <c r="AN95" s="51">
        <f t="shared" si="211"/>
        <v>1719</v>
      </c>
      <c r="AO95" s="51">
        <f t="shared" ref="AO95:AT95" si="212">+AO21+AO55+AO77</f>
        <v>1720</v>
      </c>
      <c r="AP95" s="51">
        <f t="shared" si="212"/>
        <v>1695</v>
      </c>
      <c r="AQ95" s="51">
        <f t="shared" si="212"/>
        <v>1673</v>
      </c>
      <c r="AR95" s="51">
        <f t="shared" si="212"/>
        <v>1676</v>
      </c>
      <c r="AS95" s="51">
        <f t="shared" si="212"/>
        <v>1670</v>
      </c>
      <c r="AT95" s="51">
        <f t="shared" si="212"/>
        <v>1675</v>
      </c>
      <c r="AU95" s="51">
        <f t="shared" ref="AU95:AZ95" si="213">+AU21+AU55+AU77</f>
        <v>1690</v>
      </c>
      <c r="AV95" s="51">
        <f t="shared" si="213"/>
        <v>1685</v>
      </c>
      <c r="AW95" s="51">
        <f t="shared" si="213"/>
        <v>1609</v>
      </c>
      <c r="AX95" s="51">
        <f t="shared" si="213"/>
        <v>1624</v>
      </c>
      <c r="AY95" s="51">
        <f t="shared" si="213"/>
        <v>1595</v>
      </c>
      <c r="AZ95" s="51">
        <f t="shared" si="213"/>
        <v>1580</v>
      </c>
      <c r="BA95" s="51">
        <f t="shared" ref="BA95:BF95" si="214">+BA21+BA55+BA77</f>
        <v>1540</v>
      </c>
      <c r="BB95" s="51">
        <f t="shared" si="214"/>
        <v>1521</v>
      </c>
      <c r="BC95" s="51">
        <f t="shared" si="214"/>
        <v>1514</v>
      </c>
      <c r="BD95" s="51">
        <f t="shared" si="214"/>
        <v>1480</v>
      </c>
      <c r="BE95" s="51">
        <f t="shared" si="214"/>
        <v>1459</v>
      </c>
      <c r="BF95" s="51">
        <f t="shared" si="214"/>
        <v>1453</v>
      </c>
      <c r="BG95" s="51">
        <f t="shared" ref="BG95:BL95" si="215">+BG21+BG55+BG77</f>
        <v>1490</v>
      </c>
      <c r="BH95" s="51">
        <f t="shared" si="215"/>
        <v>1517</v>
      </c>
      <c r="BI95" s="51">
        <f t="shared" si="215"/>
        <v>1444</v>
      </c>
      <c r="BJ95" s="51">
        <f t="shared" si="215"/>
        <v>1455</v>
      </c>
      <c r="BK95" s="51">
        <f t="shared" si="215"/>
        <v>1377</v>
      </c>
      <c r="BL95" s="51">
        <f t="shared" si="215"/>
        <v>1390</v>
      </c>
      <c r="BM95" s="51">
        <f>+BM21+BM55+BM77</f>
        <v>1362</v>
      </c>
      <c r="BN95" s="51">
        <f t="shared" ref="BN95:BS95" si="216">+BN21+BN55+BN77+BN92</f>
        <v>1347</v>
      </c>
      <c r="BO95" s="51">
        <f t="shared" si="216"/>
        <v>1324</v>
      </c>
      <c r="BP95" s="51">
        <f t="shared" si="216"/>
        <v>1327</v>
      </c>
      <c r="BQ95" s="51">
        <f t="shared" si="216"/>
        <v>1317</v>
      </c>
      <c r="BR95" s="51">
        <f t="shared" si="216"/>
        <v>1284</v>
      </c>
      <c r="BS95" s="51">
        <f t="shared" si="216"/>
        <v>1219</v>
      </c>
      <c r="BT95" s="51">
        <f t="shared" ref="BT95:BY95" si="217">+BT21+BT55+BT77+BT92</f>
        <v>1180</v>
      </c>
      <c r="BU95" s="51">
        <f t="shared" si="217"/>
        <v>1134</v>
      </c>
      <c r="BV95" s="51">
        <f t="shared" si="217"/>
        <v>1182</v>
      </c>
      <c r="BW95" s="51">
        <f t="shared" si="217"/>
        <v>1066</v>
      </c>
      <c r="BX95" s="51">
        <f t="shared" si="217"/>
        <v>1035</v>
      </c>
      <c r="BY95" s="51">
        <f t="shared" si="217"/>
        <v>1000</v>
      </c>
      <c r="BZ95" s="51">
        <f t="shared" ref="BZ95:CE95" si="218">+BZ21+BZ55+BZ77+BZ92</f>
        <v>980</v>
      </c>
      <c r="CA95" s="51">
        <f t="shared" si="218"/>
        <v>886</v>
      </c>
      <c r="CB95" s="51">
        <f t="shared" si="218"/>
        <v>875</v>
      </c>
      <c r="CC95" s="51">
        <f t="shared" si="218"/>
        <v>879</v>
      </c>
      <c r="CD95" s="51">
        <f t="shared" si="218"/>
        <v>862</v>
      </c>
      <c r="CE95" s="51">
        <f t="shared" si="218"/>
        <v>878</v>
      </c>
      <c r="CF95" s="51">
        <f t="shared" ref="CF95:CK95" si="219">+CF21+CF55+CF77+CF92</f>
        <v>871</v>
      </c>
      <c r="CG95" s="51">
        <f t="shared" si="219"/>
        <v>859</v>
      </c>
      <c r="CH95" s="51">
        <f t="shared" si="219"/>
        <v>860</v>
      </c>
      <c r="CI95" s="51">
        <f t="shared" si="219"/>
        <v>863</v>
      </c>
      <c r="CJ95" s="51">
        <f t="shared" si="219"/>
        <v>866</v>
      </c>
      <c r="CK95" s="51">
        <f t="shared" si="219"/>
        <v>858</v>
      </c>
      <c r="CL95" s="51">
        <f t="shared" ref="CL95:CQ95" si="220">+CL21+CL55+CL77+CL92</f>
        <v>854</v>
      </c>
      <c r="CM95" s="51">
        <f t="shared" si="220"/>
        <v>846</v>
      </c>
      <c r="CN95" s="51">
        <f t="shared" si="220"/>
        <v>833</v>
      </c>
      <c r="CO95" s="51">
        <f t="shared" si="220"/>
        <v>836</v>
      </c>
      <c r="CP95" s="51">
        <f t="shared" si="220"/>
        <v>838</v>
      </c>
      <c r="CQ95" s="51">
        <f t="shared" si="220"/>
        <v>863</v>
      </c>
      <c r="CR95" s="51">
        <v>861</v>
      </c>
      <c r="CS95" s="51">
        <f>+CS21+CS55+CS77+CS92</f>
        <v>843</v>
      </c>
      <c r="CT95" s="51">
        <f>+CT21+CT55+CT77+CT92</f>
        <v>835</v>
      </c>
      <c r="CU95" s="51">
        <f>+CU21+CU55+CU77+CU92</f>
        <v>838</v>
      </c>
      <c r="CV95" s="51">
        <f>+CV21+CV55+CV77+CV92</f>
        <v>835</v>
      </c>
      <c r="CW95" s="51">
        <f>+CW21+CW55+CW77+CW92</f>
        <v>816</v>
      </c>
    </row>
    <row r="96" spans="1:101" s="14" customFormat="1" ht="13.15" customHeight="1" x14ac:dyDescent="0.25">
      <c r="A96" s="48" t="s">
        <v>58</v>
      </c>
      <c r="B96" s="50"/>
      <c r="C96" s="96"/>
      <c r="D96" s="96"/>
      <c r="E96" s="100">
        <f>E95*12</f>
        <v>11653657.800000001</v>
      </c>
      <c r="F96" s="100">
        <f>F95*12</f>
        <v>10809577.559999999</v>
      </c>
      <c r="G96" s="100">
        <f>G95*12</f>
        <v>844080.24</v>
      </c>
      <c r="H96" s="266"/>
      <c r="I96" s="26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</row>
    <row r="98" spans="1:1" x14ac:dyDescent="0.2">
      <c r="A98" s="195" t="s">
        <v>137</v>
      </c>
    </row>
    <row r="99" spans="1:1" x14ac:dyDescent="0.2">
      <c r="A99" s="195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&amp;C&amp;"Garamond,Bold"SAINT MARY'S - RENO
FUNDING AND CONTRIBUTION LEVELS
 YEAR 2020 BENEFIT RENEWALS</oddHeader>
    <oddFooter>&amp;L&amp;10Keenan HealthCare
License No. 0451271&amp;C&amp;10Page &amp;P&amp;R&amp;10&amp;D</oddFooter>
  </headerFooter>
  <rowBreaks count="1" manualBreakCount="1">
    <brk id="57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0">
    <tabColor rgb="FFFF0000"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.25" style="5" hidden="1" customWidth="1"/>
    <col min="11" max="42" width="7.25" style="8" hidden="1" customWidth="1"/>
    <col min="43" max="44" width="7.375" style="8" hidden="1" customWidth="1"/>
    <col min="45" max="58" width="7.25" style="8" hidden="1" customWidth="1"/>
    <col min="59" max="59" width="7.625" style="8" bestFit="1" customWidth="1"/>
    <col min="60" max="60" width="7.75" style="8" bestFit="1" customWidth="1"/>
    <col min="61" max="61" width="7.625" style="8" bestFit="1" customWidth="1"/>
    <col min="62" max="62" width="7.5" style="8" bestFit="1" customWidth="1"/>
    <col min="63" max="63" width="8" style="8" bestFit="1" customWidth="1"/>
    <col min="64" max="64" width="7.625" style="8" bestFit="1" customWidth="1"/>
    <col min="65" max="65" width="7" style="8" bestFit="1" customWidth="1"/>
    <col min="66" max="67" width="8" style="8" bestFit="1" customWidth="1"/>
    <col min="68" max="68" width="7.625" style="8" bestFit="1" customWidth="1"/>
    <col min="69" max="69" width="7.75" style="8" bestFit="1" customWidth="1"/>
    <col min="70" max="70" width="8" style="8" bestFit="1" customWidth="1"/>
    <col min="71" max="72" width="7.25" style="8" customWidth="1"/>
    <col min="73" max="73" width="7.25" style="255" customWidth="1"/>
    <col min="74" max="91" width="7.25" style="8" customWidth="1"/>
    <col min="92" max="92" width="8.25" style="8" bestFit="1" customWidth="1"/>
    <col min="93" max="94" width="8.5" style="8" bestFit="1" customWidth="1"/>
    <col min="95" max="95" width="7.75" style="8" bestFit="1" customWidth="1"/>
    <col min="96" max="96" width="8.25" style="255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128" t="s">
        <v>72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325</v>
      </c>
      <c r="E3" s="150">
        <v>711.54</v>
      </c>
      <c r="F3" s="152">
        <f>+E3-G3</f>
        <v>657.37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+'[2]North Vista'!E3</f>
        <v>597.99</v>
      </c>
      <c r="J3" s="27">
        <f>+'[2]North Vista'!G3</f>
        <v>54.17</v>
      </c>
      <c r="K3" s="165">
        <v>288</v>
      </c>
      <c r="L3" s="165">
        <v>289</v>
      </c>
      <c r="M3" s="165">
        <v>289</v>
      </c>
      <c r="N3" s="165">
        <v>275</v>
      </c>
      <c r="O3" s="165">
        <v>278</v>
      </c>
      <c r="P3" s="165">
        <v>275</v>
      </c>
      <c r="Q3" s="165">
        <v>271</v>
      </c>
      <c r="R3" s="165">
        <v>267</v>
      </c>
      <c r="S3" s="165">
        <v>266</v>
      </c>
      <c r="T3" s="165">
        <v>262</v>
      </c>
      <c r="U3" s="165">
        <v>255</v>
      </c>
      <c r="V3" s="165">
        <v>262</v>
      </c>
      <c r="W3" s="165">
        <v>291</v>
      </c>
      <c r="X3" s="165">
        <v>282</v>
      </c>
      <c r="Y3" s="165">
        <v>282</v>
      </c>
      <c r="Z3" s="165">
        <v>280</v>
      </c>
      <c r="AA3" s="165">
        <v>278</v>
      </c>
      <c r="AB3" s="165">
        <v>273</v>
      </c>
      <c r="AC3" s="165">
        <v>268</v>
      </c>
      <c r="AD3" s="165">
        <v>277</v>
      </c>
      <c r="AE3" s="165">
        <v>275</v>
      </c>
      <c r="AF3" s="165">
        <v>283</v>
      </c>
      <c r="AG3" s="165">
        <v>272</v>
      </c>
      <c r="AH3" s="165">
        <v>271</v>
      </c>
      <c r="AI3" s="165">
        <v>282</v>
      </c>
      <c r="AJ3" s="165">
        <v>285</v>
      </c>
      <c r="AK3" s="165">
        <v>283</v>
      </c>
      <c r="AL3" s="165">
        <v>277</v>
      </c>
      <c r="AM3" s="165">
        <v>273</v>
      </c>
      <c r="AN3" s="165">
        <v>279</v>
      </c>
      <c r="AO3" s="165">
        <v>273</v>
      </c>
      <c r="AP3" s="165">
        <v>267</v>
      </c>
      <c r="AQ3" s="165">
        <v>261</v>
      </c>
      <c r="AR3" s="165">
        <v>259</v>
      </c>
      <c r="AS3" s="165">
        <v>258</v>
      </c>
      <c r="AT3" s="165">
        <v>257</v>
      </c>
      <c r="AU3" s="165">
        <v>289</v>
      </c>
      <c r="AV3" s="165">
        <v>285</v>
      </c>
      <c r="AW3" s="165">
        <v>273</v>
      </c>
      <c r="AX3" s="165">
        <v>266</v>
      </c>
      <c r="AY3" s="165">
        <v>263</v>
      </c>
      <c r="AZ3" s="165">
        <v>261</v>
      </c>
      <c r="BA3" s="165">
        <v>265</v>
      </c>
      <c r="BB3" s="165">
        <v>261</v>
      </c>
      <c r="BC3" s="165">
        <v>257</v>
      </c>
      <c r="BD3" s="165">
        <v>259</v>
      </c>
      <c r="BE3" s="165">
        <v>258</v>
      </c>
      <c r="BF3" s="165">
        <v>242</v>
      </c>
      <c r="BG3" s="165">
        <v>279</v>
      </c>
      <c r="BH3" s="165">
        <v>290</v>
      </c>
      <c r="BI3" s="165">
        <v>279</v>
      </c>
      <c r="BJ3" s="165">
        <v>281</v>
      </c>
      <c r="BK3" s="165">
        <v>269</v>
      </c>
      <c r="BL3" s="165">
        <v>273</v>
      </c>
      <c r="BM3" s="165">
        <v>263</v>
      </c>
      <c r="BN3" s="165">
        <v>266</v>
      </c>
      <c r="BO3" s="165">
        <v>262</v>
      </c>
      <c r="BP3" s="165">
        <v>262</v>
      </c>
      <c r="BQ3" s="240">
        <v>267</v>
      </c>
      <c r="BR3" s="165">
        <v>259</v>
      </c>
      <c r="BS3" s="165">
        <v>280</v>
      </c>
      <c r="BT3" s="165">
        <v>281</v>
      </c>
      <c r="BU3" s="240">
        <v>286</v>
      </c>
      <c r="BV3" s="165">
        <v>276</v>
      </c>
      <c r="BW3" s="165">
        <v>286</v>
      </c>
      <c r="BX3" s="165">
        <v>290</v>
      </c>
      <c r="BY3" s="165">
        <v>283</v>
      </c>
      <c r="BZ3" s="165">
        <v>284</v>
      </c>
      <c r="CA3" s="165">
        <v>278</v>
      </c>
      <c r="CB3" s="165">
        <v>282</v>
      </c>
      <c r="CC3" s="165">
        <v>297</v>
      </c>
      <c r="CD3" s="165">
        <v>294</v>
      </c>
      <c r="CE3" s="165">
        <v>324</v>
      </c>
      <c r="CF3" s="165">
        <v>332</v>
      </c>
      <c r="CG3" s="165">
        <v>320</v>
      </c>
      <c r="CH3" s="165">
        <v>326</v>
      </c>
      <c r="CI3" s="165">
        <v>328</v>
      </c>
      <c r="CJ3" s="165">
        <v>332</v>
      </c>
      <c r="CK3" s="165">
        <v>341</v>
      </c>
      <c r="CL3" s="165">
        <v>331</v>
      </c>
      <c r="CM3" s="165">
        <v>322</v>
      </c>
      <c r="CN3" s="165">
        <v>321</v>
      </c>
      <c r="CO3" s="165">
        <v>315</v>
      </c>
      <c r="CP3" s="165">
        <v>309</v>
      </c>
      <c r="CQ3" s="165">
        <v>321</v>
      </c>
      <c r="CR3" s="323">
        <v>320</v>
      </c>
      <c r="CS3" s="165">
        <v>314</v>
      </c>
      <c r="CT3" s="165">
        <v>316</v>
      </c>
      <c r="CU3" s="165">
        <v>326</v>
      </c>
      <c r="CV3" s="165">
        <v>322</v>
      </c>
      <c r="CW3" s="165">
        <v>325</v>
      </c>
    </row>
    <row r="4" spans="1:101" s="14" customFormat="1" ht="13.15" customHeight="1" x14ac:dyDescent="0.2">
      <c r="A4" s="22"/>
      <c r="B4" s="15"/>
      <c r="C4" s="66" t="s">
        <v>18</v>
      </c>
      <c r="D4" s="165">
        <v>46</v>
      </c>
      <c r="E4" s="150">
        <v>1494.25</v>
      </c>
      <c r="F4" s="152">
        <f>+E4-G4</f>
        <v>1349.96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+'[2]North Vista'!E4</f>
        <v>1255.8</v>
      </c>
      <c r="J4" s="27">
        <f>+'[2]North Vista'!G4</f>
        <v>144.29</v>
      </c>
      <c r="K4" s="165">
        <v>44</v>
      </c>
      <c r="L4" s="165">
        <v>44</v>
      </c>
      <c r="M4" s="165">
        <v>41</v>
      </c>
      <c r="N4" s="165">
        <v>41</v>
      </c>
      <c r="O4" s="165">
        <v>42</v>
      </c>
      <c r="P4" s="165">
        <v>39</v>
      </c>
      <c r="Q4" s="165">
        <v>39</v>
      </c>
      <c r="R4" s="165">
        <v>37</v>
      </c>
      <c r="S4" s="165">
        <v>37</v>
      </c>
      <c r="T4" s="165">
        <v>37</v>
      </c>
      <c r="U4" s="165">
        <v>33</v>
      </c>
      <c r="V4" s="165">
        <v>33</v>
      </c>
      <c r="W4" s="165">
        <v>28</v>
      </c>
      <c r="X4" s="165">
        <v>26</v>
      </c>
      <c r="Y4" s="165">
        <v>26</v>
      </c>
      <c r="Z4" s="165">
        <v>26</v>
      </c>
      <c r="AA4" s="165">
        <v>27</v>
      </c>
      <c r="AB4" s="165">
        <v>29</v>
      </c>
      <c r="AC4" s="165">
        <v>29</v>
      </c>
      <c r="AD4" s="165">
        <v>29</v>
      </c>
      <c r="AE4" s="165">
        <v>29</v>
      </c>
      <c r="AF4" s="165">
        <v>30</v>
      </c>
      <c r="AG4" s="165">
        <v>29</v>
      </c>
      <c r="AH4" s="165">
        <v>29</v>
      </c>
      <c r="AI4" s="165">
        <v>31</v>
      </c>
      <c r="AJ4" s="165">
        <v>29</v>
      </c>
      <c r="AK4" s="165">
        <v>29</v>
      </c>
      <c r="AL4" s="165">
        <v>28</v>
      </c>
      <c r="AM4" s="165">
        <v>26</v>
      </c>
      <c r="AN4" s="165">
        <v>26</v>
      </c>
      <c r="AO4" s="165">
        <v>25</v>
      </c>
      <c r="AP4" s="165">
        <v>26</v>
      </c>
      <c r="AQ4" s="165">
        <v>27</v>
      </c>
      <c r="AR4" s="165">
        <v>28</v>
      </c>
      <c r="AS4" s="165">
        <v>29</v>
      </c>
      <c r="AT4" s="165">
        <v>30</v>
      </c>
      <c r="AU4" s="165">
        <v>31</v>
      </c>
      <c r="AV4" s="165">
        <v>30</v>
      </c>
      <c r="AW4" s="165">
        <v>33</v>
      </c>
      <c r="AX4" s="165">
        <v>31</v>
      </c>
      <c r="AY4" s="165">
        <v>31</v>
      </c>
      <c r="AZ4" s="165">
        <v>32</v>
      </c>
      <c r="BA4" s="165">
        <v>28</v>
      </c>
      <c r="BB4" s="165">
        <v>31</v>
      </c>
      <c r="BC4" s="165">
        <v>28</v>
      </c>
      <c r="BD4" s="165">
        <v>29</v>
      </c>
      <c r="BE4" s="165">
        <v>27</v>
      </c>
      <c r="BF4" s="165">
        <v>25</v>
      </c>
      <c r="BG4" s="165">
        <v>27</v>
      </c>
      <c r="BH4" s="165">
        <v>29</v>
      </c>
      <c r="BI4" s="165">
        <v>30</v>
      </c>
      <c r="BJ4" s="165">
        <v>31</v>
      </c>
      <c r="BK4" s="165">
        <v>30</v>
      </c>
      <c r="BL4" s="165">
        <v>31</v>
      </c>
      <c r="BM4" s="165">
        <v>30</v>
      </c>
      <c r="BN4" s="165">
        <v>30</v>
      </c>
      <c r="BO4" s="165">
        <v>31</v>
      </c>
      <c r="BP4" s="165">
        <v>29</v>
      </c>
      <c r="BQ4" s="240">
        <v>34</v>
      </c>
      <c r="BR4" s="165">
        <v>33</v>
      </c>
      <c r="BS4" s="165">
        <v>34</v>
      </c>
      <c r="BT4" s="165">
        <v>34</v>
      </c>
      <c r="BU4" s="240">
        <v>35</v>
      </c>
      <c r="BV4" s="165">
        <v>34</v>
      </c>
      <c r="BW4" s="165">
        <v>35</v>
      </c>
      <c r="BX4" s="165">
        <v>33</v>
      </c>
      <c r="BY4" s="165">
        <v>34</v>
      </c>
      <c r="BZ4" s="165">
        <v>34</v>
      </c>
      <c r="CA4" s="165">
        <v>34</v>
      </c>
      <c r="CB4" s="165">
        <v>33</v>
      </c>
      <c r="CC4" s="165">
        <v>35</v>
      </c>
      <c r="CD4" s="165">
        <v>35</v>
      </c>
      <c r="CE4" s="165">
        <v>38</v>
      </c>
      <c r="CF4" s="165">
        <v>40</v>
      </c>
      <c r="CG4" s="165">
        <v>40</v>
      </c>
      <c r="CH4" s="165">
        <v>41</v>
      </c>
      <c r="CI4" s="165">
        <v>42</v>
      </c>
      <c r="CJ4" s="165">
        <v>41</v>
      </c>
      <c r="CK4" s="165">
        <v>43</v>
      </c>
      <c r="CL4" s="165">
        <v>39</v>
      </c>
      <c r="CM4" s="165">
        <v>41</v>
      </c>
      <c r="CN4" s="165">
        <v>38</v>
      </c>
      <c r="CO4" s="165">
        <v>38</v>
      </c>
      <c r="CP4" s="165">
        <v>39</v>
      </c>
      <c r="CQ4" s="165">
        <v>49</v>
      </c>
      <c r="CR4" s="323">
        <v>49</v>
      </c>
      <c r="CS4" s="165">
        <v>47</v>
      </c>
      <c r="CT4" s="165">
        <v>47</v>
      </c>
      <c r="CU4" s="165">
        <v>44</v>
      </c>
      <c r="CV4" s="165">
        <v>44</v>
      </c>
      <c r="CW4" s="165">
        <v>46</v>
      </c>
    </row>
    <row r="5" spans="1:101" s="14" customFormat="1" ht="13.15" customHeight="1" x14ac:dyDescent="0.2">
      <c r="A5" s="22"/>
      <c r="B5" s="15"/>
      <c r="C5" s="66" t="s">
        <v>20</v>
      </c>
      <c r="D5" s="165">
        <v>48</v>
      </c>
      <c r="E5" s="150">
        <v>1344.82</v>
      </c>
      <c r="F5" s="152">
        <f>+E5-G5</f>
        <v>1226.75</v>
      </c>
      <c r="G5" s="152">
        <v>118.07</v>
      </c>
      <c r="H5" s="27" t="str">
        <f>+"Total:"&amp;TEXT(E5/I5-1,"0.00%")&amp;"/ EE:"&amp;TEXT(G5/J5-1,"0.00%")</f>
        <v>Total:18.99%/ EE:0.00%</v>
      </c>
      <c r="I5" s="27">
        <f>+'[2]North Vista'!E5</f>
        <v>1130.22</v>
      </c>
      <c r="J5" s="27">
        <f>+'[2]North Vista'!G5</f>
        <v>118.07</v>
      </c>
      <c r="K5" s="165">
        <v>60</v>
      </c>
      <c r="L5" s="165">
        <v>59</v>
      </c>
      <c r="M5" s="165">
        <v>60</v>
      </c>
      <c r="N5" s="165">
        <v>56</v>
      </c>
      <c r="O5" s="165">
        <v>57</v>
      </c>
      <c r="P5" s="165">
        <v>56</v>
      </c>
      <c r="Q5" s="165">
        <v>58</v>
      </c>
      <c r="R5" s="165">
        <v>57</v>
      </c>
      <c r="S5" s="165">
        <v>58</v>
      </c>
      <c r="T5" s="165">
        <v>61</v>
      </c>
      <c r="U5" s="165">
        <v>62</v>
      </c>
      <c r="V5" s="165">
        <v>63</v>
      </c>
      <c r="W5" s="165">
        <v>60</v>
      </c>
      <c r="X5" s="165">
        <v>59</v>
      </c>
      <c r="Y5" s="165">
        <v>59</v>
      </c>
      <c r="Z5" s="165">
        <v>62</v>
      </c>
      <c r="AA5" s="165">
        <v>60</v>
      </c>
      <c r="AB5" s="165">
        <v>60</v>
      </c>
      <c r="AC5" s="165">
        <v>60</v>
      </c>
      <c r="AD5" s="165">
        <v>59</v>
      </c>
      <c r="AE5" s="165">
        <v>55</v>
      </c>
      <c r="AF5" s="165">
        <v>55</v>
      </c>
      <c r="AG5" s="165">
        <v>54</v>
      </c>
      <c r="AH5" s="165">
        <v>54</v>
      </c>
      <c r="AI5" s="165">
        <v>60</v>
      </c>
      <c r="AJ5" s="165">
        <v>62</v>
      </c>
      <c r="AK5" s="165">
        <v>62</v>
      </c>
      <c r="AL5" s="165">
        <v>59</v>
      </c>
      <c r="AM5" s="165">
        <v>63</v>
      </c>
      <c r="AN5" s="165">
        <v>64</v>
      </c>
      <c r="AO5" s="165">
        <v>61</v>
      </c>
      <c r="AP5" s="165">
        <v>64</v>
      </c>
      <c r="AQ5" s="165">
        <v>61</v>
      </c>
      <c r="AR5" s="165">
        <v>62</v>
      </c>
      <c r="AS5" s="165">
        <v>64</v>
      </c>
      <c r="AT5" s="165">
        <v>64</v>
      </c>
      <c r="AU5" s="165">
        <v>62</v>
      </c>
      <c r="AV5" s="165">
        <v>63</v>
      </c>
      <c r="AW5" s="165">
        <v>65</v>
      </c>
      <c r="AX5" s="165">
        <v>66</v>
      </c>
      <c r="AY5" s="165">
        <v>65</v>
      </c>
      <c r="AZ5" s="165">
        <v>65</v>
      </c>
      <c r="BA5" s="165">
        <v>60</v>
      </c>
      <c r="BB5" s="165">
        <v>58</v>
      </c>
      <c r="BC5" s="165">
        <v>59</v>
      </c>
      <c r="BD5" s="165">
        <v>54</v>
      </c>
      <c r="BE5" s="165">
        <v>51</v>
      </c>
      <c r="BF5" s="165">
        <v>51</v>
      </c>
      <c r="BG5" s="165">
        <v>51</v>
      </c>
      <c r="BH5" s="165">
        <v>51</v>
      </c>
      <c r="BI5" s="165">
        <v>51</v>
      </c>
      <c r="BJ5" s="165">
        <v>52</v>
      </c>
      <c r="BK5" s="165">
        <v>51</v>
      </c>
      <c r="BL5" s="165">
        <v>53</v>
      </c>
      <c r="BM5" s="165">
        <v>52</v>
      </c>
      <c r="BN5" s="165">
        <v>50</v>
      </c>
      <c r="BO5" s="165">
        <v>47</v>
      </c>
      <c r="BP5" s="165">
        <v>43</v>
      </c>
      <c r="BQ5" s="240">
        <v>45</v>
      </c>
      <c r="BR5" s="165">
        <v>43</v>
      </c>
      <c r="BS5" s="165">
        <v>49</v>
      </c>
      <c r="BT5" s="165">
        <v>48</v>
      </c>
      <c r="BU5" s="240">
        <v>48</v>
      </c>
      <c r="BV5" s="165">
        <v>47</v>
      </c>
      <c r="BW5" s="165">
        <v>51</v>
      </c>
      <c r="BX5" s="165">
        <v>50</v>
      </c>
      <c r="BY5" s="165">
        <v>47</v>
      </c>
      <c r="BZ5" s="165">
        <v>47</v>
      </c>
      <c r="CA5" s="165">
        <v>48</v>
      </c>
      <c r="CB5" s="165">
        <v>44</v>
      </c>
      <c r="CC5" s="165">
        <v>47</v>
      </c>
      <c r="CD5" s="165">
        <v>47</v>
      </c>
      <c r="CE5" s="165">
        <v>46</v>
      </c>
      <c r="CF5" s="165">
        <v>47</v>
      </c>
      <c r="CG5" s="165">
        <v>43</v>
      </c>
      <c r="CH5" s="165">
        <v>43</v>
      </c>
      <c r="CI5" s="165">
        <v>41</v>
      </c>
      <c r="CJ5" s="165">
        <v>42</v>
      </c>
      <c r="CK5" s="165">
        <v>41</v>
      </c>
      <c r="CL5" s="165">
        <v>41</v>
      </c>
      <c r="CM5" s="165">
        <v>40</v>
      </c>
      <c r="CN5" s="165">
        <v>38</v>
      </c>
      <c r="CO5" s="165">
        <v>38</v>
      </c>
      <c r="CP5" s="165">
        <v>38</v>
      </c>
      <c r="CQ5" s="165">
        <v>42</v>
      </c>
      <c r="CR5" s="323">
        <v>45</v>
      </c>
      <c r="CS5" s="165">
        <v>47</v>
      </c>
      <c r="CT5" s="165">
        <v>47</v>
      </c>
      <c r="CU5" s="165">
        <v>42</v>
      </c>
      <c r="CV5" s="165">
        <v>43</v>
      </c>
      <c r="CW5" s="165">
        <v>48</v>
      </c>
    </row>
    <row r="6" spans="1:101" s="14" customFormat="1" ht="13.15" customHeight="1" x14ac:dyDescent="0.2">
      <c r="A6" s="22"/>
      <c r="B6" s="15"/>
      <c r="C6" s="66" t="s">
        <v>21</v>
      </c>
      <c r="D6" s="165">
        <v>58</v>
      </c>
      <c r="E6" s="150">
        <v>1344.82</v>
      </c>
      <c r="F6" s="152">
        <f>+E6-G6</f>
        <v>1203.1399999999999</v>
      </c>
      <c r="G6" s="152">
        <v>141.68</v>
      </c>
      <c r="H6" s="27" t="str">
        <f>+"Total:"&amp;TEXT(E6/I6-1,"0.00%")&amp;"/ EE:"&amp;TEXT(G6/J6-1,"0.00%")</f>
        <v>Total:18.99%/ EE:0.00%</v>
      </c>
      <c r="I6" s="27">
        <f>+'[2]North Vista'!E6</f>
        <v>1130.22</v>
      </c>
      <c r="J6" s="27">
        <f>+'[2]North Vista'!G6</f>
        <v>141.68</v>
      </c>
      <c r="K6" s="165">
        <v>69</v>
      </c>
      <c r="L6" s="165">
        <v>67</v>
      </c>
      <c r="M6" s="165">
        <v>68</v>
      </c>
      <c r="N6" s="165">
        <v>68</v>
      </c>
      <c r="O6" s="165">
        <v>66</v>
      </c>
      <c r="P6" s="165">
        <v>65</v>
      </c>
      <c r="Q6" s="165">
        <v>64</v>
      </c>
      <c r="R6" s="165">
        <v>62</v>
      </c>
      <c r="S6" s="165">
        <v>63</v>
      </c>
      <c r="T6" s="165">
        <v>62</v>
      </c>
      <c r="U6" s="165">
        <v>64</v>
      </c>
      <c r="V6" s="165">
        <v>63</v>
      </c>
      <c r="W6" s="165">
        <v>63</v>
      </c>
      <c r="X6" s="165">
        <v>68</v>
      </c>
      <c r="Y6" s="165">
        <v>67</v>
      </c>
      <c r="Z6" s="165">
        <v>64</v>
      </c>
      <c r="AA6" s="165">
        <v>63</v>
      </c>
      <c r="AB6" s="165">
        <v>64</v>
      </c>
      <c r="AC6" s="165">
        <v>64</v>
      </c>
      <c r="AD6" s="165">
        <v>63</v>
      </c>
      <c r="AE6" s="165">
        <v>65</v>
      </c>
      <c r="AF6" s="165">
        <v>68</v>
      </c>
      <c r="AG6" s="165">
        <v>67</v>
      </c>
      <c r="AH6" s="165">
        <v>66</v>
      </c>
      <c r="AI6" s="165">
        <v>72</v>
      </c>
      <c r="AJ6" s="165">
        <v>72</v>
      </c>
      <c r="AK6" s="165">
        <v>72</v>
      </c>
      <c r="AL6" s="165">
        <v>73</v>
      </c>
      <c r="AM6" s="165">
        <v>69</v>
      </c>
      <c r="AN6" s="165">
        <v>68</v>
      </c>
      <c r="AO6" s="165">
        <v>69</v>
      </c>
      <c r="AP6" s="165">
        <v>64</v>
      </c>
      <c r="AQ6" s="165">
        <v>65</v>
      </c>
      <c r="AR6" s="165">
        <v>65</v>
      </c>
      <c r="AS6" s="165">
        <v>63</v>
      </c>
      <c r="AT6" s="165">
        <v>61</v>
      </c>
      <c r="AU6" s="165">
        <v>62</v>
      </c>
      <c r="AV6" s="165">
        <v>59</v>
      </c>
      <c r="AW6" s="165">
        <v>57</v>
      </c>
      <c r="AX6" s="165">
        <v>57</v>
      </c>
      <c r="AY6" s="165">
        <v>57</v>
      </c>
      <c r="AZ6" s="165">
        <v>57</v>
      </c>
      <c r="BA6" s="165">
        <v>58</v>
      </c>
      <c r="BB6" s="165">
        <v>55</v>
      </c>
      <c r="BC6" s="165">
        <v>52</v>
      </c>
      <c r="BD6" s="165">
        <v>53</v>
      </c>
      <c r="BE6" s="165">
        <v>53</v>
      </c>
      <c r="BF6" s="165">
        <v>50</v>
      </c>
      <c r="BG6" s="165">
        <v>53</v>
      </c>
      <c r="BH6" s="165">
        <v>55</v>
      </c>
      <c r="BI6" s="165">
        <v>55</v>
      </c>
      <c r="BJ6" s="165">
        <v>54</v>
      </c>
      <c r="BK6" s="165">
        <v>55</v>
      </c>
      <c r="BL6" s="165">
        <v>55</v>
      </c>
      <c r="BM6" s="165">
        <v>55</v>
      </c>
      <c r="BN6" s="165">
        <v>52</v>
      </c>
      <c r="BO6" s="165">
        <v>49</v>
      </c>
      <c r="BP6" s="165">
        <v>49</v>
      </c>
      <c r="BQ6" s="240">
        <v>52</v>
      </c>
      <c r="BR6" s="165">
        <v>50</v>
      </c>
      <c r="BS6" s="165">
        <v>58</v>
      </c>
      <c r="BT6" s="165">
        <v>57</v>
      </c>
      <c r="BU6" s="240">
        <v>58</v>
      </c>
      <c r="BV6" s="165">
        <v>56</v>
      </c>
      <c r="BW6" s="165">
        <v>55</v>
      </c>
      <c r="BX6" s="165">
        <v>58</v>
      </c>
      <c r="BY6" s="165">
        <v>54</v>
      </c>
      <c r="BZ6" s="165">
        <v>53</v>
      </c>
      <c r="CA6" s="165">
        <v>52</v>
      </c>
      <c r="CB6" s="165">
        <v>51</v>
      </c>
      <c r="CC6" s="165">
        <v>52</v>
      </c>
      <c r="CD6" s="165">
        <v>52</v>
      </c>
      <c r="CE6" s="165">
        <v>53</v>
      </c>
      <c r="CF6" s="165">
        <v>54</v>
      </c>
      <c r="CG6" s="165">
        <v>51</v>
      </c>
      <c r="CH6" s="165">
        <v>49</v>
      </c>
      <c r="CI6" s="165">
        <v>48</v>
      </c>
      <c r="CJ6" s="165">
        <v>48</v>
      </c>
      <c r="CK6" s="165">
        <v>49</v>
      </c>
      <c r="CL6" s="165">
        <v>48</v>
      </c>
      <c r="CM6" s="165">
        <v>49</v>
      </c>
      <c r="CN6" s="165">
        <v>48</v>
      </c>
      <c r="CO6" s="165">
        <v>47</v>
      </c>
      <c r="CP6" s="165">
        <v>49</v>
      </c>
      <c r="CQ6" s="165">
        <v>57</v>
      </c>
      <c r="CR6" s="323">
        <v>56</v>
      </c>
      <c r="CS6" s="165">
        <v>61</v>
      </c>
      <c r="CT6" s="165">
        <v>61</v>
      </c>
      <c r="CU6" s="165">
        <v>58</v>
      </c>
      <c r="CV6" s="165">
        <v>60</v>
      </c>
      <c r="CW6" s="165">
        <v>58</v>
      </c>
    </row>
    <row r="7" spans="1:101" s="14" customFormat="1" ht="13.15" customHeight="1" x14ac:dyDescent="0.2">
      <c r="A7" s="22"/>
      <c r="B7" s="15"/>
      <c r="C7" s="66" t="s">
        <v>12</v>
      </c>
      <c r="D7" s="166">
        <v>72</v>
      </c>
      <c r="E7" s="151">
        <v>2241.4</v>
      </c>
      <c r="F7" s="153">
        <f>+E7-G7</f>
        <v>1946.27</v>
      </c>
      <c r="G7" s="153">
        <v>295.13</v>
      </c>
      <c r="H7" s="27" t="str">
        <f>+"Total:"&amp;TEXT(E7/I7-1,"0.00%")&amp;"/ EE:"&amp;TEXT(G7/J7-1,"0.00%")</f>
        <v>Total:18.99%/ EE:0.00%</v>
      </c>
      <c r="I7" s="27">
        <f>+'[2]North Vista'!E7</f>
        <v>1883.72</v>
      </c>
      <c r="J7" s="27">
        <f>+'[2]North Vista'!G7</f>
        <v>295.13</v>
      </c>
      <c r="K7" s="166">
        <v>86</v>
      </c>
      <c r="L7" s="166">
        <v>87</v>
      </c>
      <c r="M7" s="166">
        <v>87</v>
      </c>
      <c r="N7" s="166">
        <v>86</v>
      </c>
      <c r="O7" s="166">
        <v>86</v>
      </c>
      <c r="P7" s="166">
        <v>86</v>
      </c>
      <c r="Q7" s="166">
        <v>83</v>
      </c>
      <c r="R7" s="166">
        <v>83</v>
      </c>
      <c r="S7" s="166">
        <v>80</v>
      </c>
      <c r="T7" s="166">
        <v>79</v>
      </c>
      <c r="U7" s="166">
        <v>80</v>
      </c>
      <c r="V7" s="166">
        <v>80</v>
      </c>
      <c r="W7" s="166">
        <v>67</v>
      </c>
      <c r="X7" s="166">
        <v>64</v>
      </c>
      <c r="Y7" s="166">
        <v>64</v>
      </c>
      <c r="Z7" s="166">
        <v>62</v>
      </c>
      <c r="AA7" s="166">
        <v>59</v>
      </c>
      <c r="AB7" s="166">
        <v>59</v>
      </c>
      <c r="AC7" s="166">
        <v>59</v>
      </c>
      <c r="AD7" s="166">
        <v>60</v>
      </c>
      <c r="AE7" s="166">
        <v>59</v>
      </c>
      <c r="AF7" s="166">
        <v>61</v>
      </c>
      <c r="AG7" s="166">
        <v>62</v>
      </c>
      <c r="AH7" s="166">
        <v>62</v>
      </c>
      <c r="AI7" s="166">
        <v>61</v>
      </c>
      <c r="AJ7" s="166">
        <v>58</v>
      </c>
      <c r="AK7" s="166">
        <v>58</v>
      </c>
      <c r="AL7" s="166">
        <v>58</v>
      </c>
      <c r="AM7" s="166">
        <v>62</v>
      </c>
      <c r="AN7" s="166">
        <v>66</v>
      </c>
      <c r="AO7" s="166">
        <v>67</v>
      </c>
      <c r="AP7" s="166">
        <v>66</v>
      </c>
      <c r="AQ7" s="166">
        <v>66</v>
      </c>
      <c r="AR7" s="166">
        <v>65</v>
      </c>
      <c r="AS7" s="166">
        <v>67</v>
      </c>
      <c r="AT7" s="166">
        <v>67</v>
      </c>
      <c r="AU7" s="166">
        <v>63</v>
      </c>
      <c r="AV7" s="166">
        <v>65</v>
      </c>
      <c r="AW7" s="166">
        <v>62</v>
      </c>
      <c r="AX7" s="166">
        <v>63</v>
      </c>
      <c r="AY7" s="166">
        <v>61</v>
      </c>
      <c r="AZ7" s="166">
        <v>62</v>
      </c>
      <c r="BA7" s="166">
        <v>64</v>
      </c>
      <c r="BB7" s="166">
        <v>63</v>
      </c>
      <c r="BC7" s="166">
        <v>63</v>
      </c>
      <c r="BD7" s="166">
        <v>63</v>
      </c>
      <c r="BE7" s="166">
        <v>64</v>
      </c>
      <c r="BF7" s="166">
        <v>60</v>
      </c>
      <c r="BG7" s="166">
        <v>63</v>
      </c>
      <c r="BH7" s="166">
        <v>68</v>
      </c>
      <c r="BI7" s="166">
        <v>62</v>
      </c>
      <c r="BJ7" s="166">
        <v>61</v>
      </c>
      <c r="BK7" s="166">
        <v>62</v>
      </c>
      <c r="BL7" s="166">
        <v>61</v>
      </c>
      <c r="BM7" s="166">
        <v>59</v>
      </c>
      <c r="BN7" s="166">
        <v>62</v>
      </c>
      <c r="BO7" s="166">
        <v>57</v>
      </c>
      <c r="BP7" s="166">
        <v>56</v>
      </c>
      <c r="BQ7" s="241">
        <v>58</v>
      </c>
      <c r="BR7" s="166">
        <v>58</v>
      </c>
      <c r="BS7" s="166">
        <v>59</v>
      </c>
      <c r="BT7" s="166">
        <v>59</v>
      </c>
      <c r="BU7" s="241">
        <v>60</v>
      </c>
      <c r="BV7" s="166">
        <v>59</v>
      </c>
      <c r="BW7" s="166">
        <v>61</v>
      </c>
      <c r="BX7" s="166">
        <v>64</v>
      </c>
      <c r="BY7" s="166">
        <v>66</v>
      </c>
      <c r="BZ7" s="166">
        <v>66</v>
      </c>
      <c r="CA7" s="166">
        <v>65</v>
      </c>
      <c r="CB7" s="166">
        <v>63</v>
      </c>
      <c r="CC7" s="166">
        <v>63</v>
      </c>
      <c r="CD7" s="166">
        <v>62</v>
      </c>
      <c r="CE7" s="166">
        <v>65</v>
      </c>
      <c r="CF7" s="166">
        <v>66</v>
      </c>
      <c r="CG7" s="166">
        <v>65</v>
      </c>
      <c r="CH7" s="166">
        <v>65</v>
      </c>
      <c r="CI7" s="166">
        <v>64</v>
      </c>
      <c r="CJ7" s="166">
        <v>67</v>
      </c>
      <c r="CK7" s="166">
        <v>69</v>
      </c>
      <c r="CL7" s="166">
        <v>69</v>
      </c>
      <c r="CM7" s="166">
        <v>69</v>
      </c>
      <c r="CN7" s="166">
        <v>67</v>
      </c>
      <c r="CO7" s="166">
        <v>67</v>
      </c>
      <c r="CP7" s="166">
        <v>70</v>
      </c>
      <c r="CQ7" s="166">
        <v>73</v>
      </c>
      <c r="CR7" s="324">
        <v>79</v>
      </c>
      <c r="CS7" s="166">
        <v>73</v>
      </c>
      <c r="CT7" s="166">
        <v>73</v>
      </c>
      <c r="CU7" s="166">
        <v>70</v>
      </c>
      <c r="CV7" s="166">
        <v>70</v>
      </c>
      <c r="CW7" s="166">
        <v>72</v>
      </c>
    </row>
    <row r="8" spans="1:101" s="14" customFormat="1" ht="13.15" customHeight="1" x14ac:dyDescent="0.25">
      <c r="A8" s="20"/>
      <c r="B8" s="15"/>
      <c r="C8" s="69" t="s">
        <v>7</v>
      </c>
      <c r="D8" s="67">
        <f>SUM(D3:D7)</f>
        <v>549</v>
      </c>
      <c r="E8" s="70">
        <f>SUMPRODUCT(E3:E7,$D3:$D7)</f>
        <v>603917.72</v>
      </c>
      <c r="F8" s="70">
        <f>SUMPRODUCT(F3:F7,$D3:$D7)</f>
        <v>544540.97</v>
      </c>
      <c r="G8" s="70">
        <f>SUMPRODUCT(G3:G7,$D3:$D7)</f>
        <v>59376.75</v>
      </c>
      <c r="H8" s="34"/>
      <c r="I8" s="34"/>
      <c r="K8" s="67">
        <f t="shared" ref="K8:P8" si="0">SUM(K3:K7)</f>
        <v>547</v>
      </c>
      <c r="L8" s="67">
        <f t="shared" si="0"/>
        <v>546</v>
      </c>
      <c r="M8" s="67">
        <f t="shared" si="0"/>
        <v>545</v>
      </c>
      <c r="N8" s="67">
        <f t="shared" si="0"/>
        <v>526</v>
      </c>
      <c r="O8" s="67">
        <f t="shared" si="0"/>
        <v>529</v>
      </c>
      <c r="P8" s="67">
        <f t="shared" si="0"/>
        <v>521</v>
      </c>
      <c r="Q8" s="67">
        <f t="shared" ref="Q8:V8" si="1">SUM(Q3:Q7)</f>
        <v>515</v>
      </c>
      <c r="R8" s="67">
        <f t="shared" si="1"/>
        <v>506</v>
      </c>
      <c r="S8" s="67">
        <f t="shared" si="1"/>
        <v>504</v>
      </c>
      <c r="T8" s="67">
        <f t="shared" si="1"/>
        <v>501</v>
      </c>
      <c r="U8" s="67">
        <f t="shared" si="1"/>
        <v>494</v>
      </c>
      <c r="V8" s="67">
        <f t="shared" si="1"/>
        <v>501</v>
      </c>
      <c r="W8" s="67">
        <f t="shared" ref="W8:AB8" si="2">SUM(W3:W7)</f>
        <v>509</v>
      </c>
      <c r="X8" s="67">
        <f t="shared" si="2"/>
        <v>499</v>
      </c>
      <c r="Y8" s="67">
        <f t="shared" si="2"/>
        <v>498</v>
      </c>
      <c r="Z8" s="67">
        <f t="shared" si="2"/>
        <v>494</v>
      </c>
      <c r="AA8" s="67">
        <f t="shared" si="2"/>
        <v>487</v>
      </c>
      <c r="AB8" s="67">
        <f t="shared" si="2"/>
        <v>485</v>
      </c>
      <c r="AC8" s="67">
        <f t="shared" ref="AC8:AH8" si="3">SUM(AC3:AC7)</f>
        <v>480</v>
      </c>
      <c r="AD8" s="67">
        <f t="shared" si="3"/>
        <v>488</v>
      </c>
      <c r="AE8" s="67">
        <f t="shared" si="3"/>
        <v>483</v>
      </c>
      <c r="AF8" s="67">
        <f t="shared" si="3"/>
        <v>497</v>
      </c>
      <c r="AG8" s="67">
        <f t="shared" si="3"/>
        <v>484</v>
      </c>
      <c r="AH8" s="67">
        <f t="shared" si="3"/>
        <v>482</v>
      </c>
      <c r="AI8" s="67">
        <f t="shared" ref="AI8:AN8" si="4">SUM(AI3:AI7)</f>
        <v>506</v>
      </c>
      <c r="AJ8" s="67">
        <f t="shared" si="4"/>
        <v>506</v>
      </c>
      <c r="AK8" s="67">
        <f t="shared" si="4"/>
        <v>504</v>
      </c>
      <c r="AL8" s="67">
        <f t="shared" si="4"/>
        <v>495</v>
      </c>
      <c r="AM8" s="67">
        <f t="shared" si="4"/>
        <v>493</v>
      </c>
      <c r="AN8" s="67">
        <f t="shared" si="4"/>
        <v>503</v>
      </c>
      <c r="AO8" s="67">
        <f t="shared" ref="AO8:AT8" si="5">SUM(AO3:AO7)</f>
        <v>495</v>
      </c>
      <c r="AP8" s="67">
        <f t="shared" si="5"/>
        <v>487</v>
      </c>
      <c r="AQ8" s="67">
        <f t="shared" si="5"/>
        <v>480</v>
      </c>
      <c r="AR8" s="67">
        <f t="shared" si="5"/>
        <v>479</v>
      </c>
      <c r="AS8" s="67">
        <f t="shared" si="5"/>
        <v>481</v>
      </c>
      <c r="AT8" s="67">
        <f t="shared" si="5"/>
        <v>479</v>
      </c>
      <c r="AU8" s="67">
        <f t="shared" ref="AU8:AZ8" si="6">SUM(AU3:AU7)</f>
        <v>507</v>
      </c>
      <c r="AV8" s="67">
        <f t="shared" si="6"/>
        <v>502</v>
      </c>
      <c r="AW8" s="67">
        <f t="shared" si="6"/>
        <v>490</v>
      </c>
      <c r="AX8" s="67">
        <f t="shared" si="6"/>
        <v>483</v>
      </c>
      <c r="AY8" s="67">
        <f t="shared" si="6"/>
        <v>477</v>
      </c>
      <c r="AZ8" s="67">
        <f t="shared" si="6"/>
        <v>477</v>
      </c>
      <c r="BA8" s="67">
        <f t="shared" ref="BA8:BF8" si="7">SUM(BA3:BA7)</f>
        <v>475</v>
      </c>
      <c r="BB8" s="67">
        <f t="shared" si="7"/>
        <v>468</v>
      </c>
      <c r="BC8" s="67">
        <f t="shared" si="7"/>
        <v>459</v>
      </c>
      <c r="BD8" s="67">
        <f t="shared" si="7"/>
        <v>458</v>
      </c>
      <c r="BE8" s="67">
        <f t="shared" si="7"/>
        <v>453</v>
      </c>
      <c r="BF8" s="67">
        <f t="shared" si="7"/>
        <v>428</v>
      </c>
      <c r="BG8" s="67">
        <f t="shared" ref="BG8:BL8" si="8">SUM(BG3:BG7)</f>
        <v>473</v>
      </c>
      <c r="BH8" s="67">
        <f t="shared" si="8"/>
        <v>493</v>
      </c>
      <c r="BI8" s="67">
        <f t="shared" si="8"/>
        <v>477</v>
      </c>
      <c r="BJ8" s="67">
        <f t="shared" si="8"/>
        <v>479</v>
      </c>
      <c r="BK8" s="67">
        <f t="shared" si="8"/>
        <v>467</v>
      </c>
      <c r="BL8" s="67">
        <f t="shared" si="8"/>
        <v>473</v>
      </c>
      <c r="BM8" s="67">
        <f t="shared" ref="BM8:BR8" si="9">SUM(BM3:BM7)</f>
        <v>459</v>
      </c>
      <c r="BN8" s="67">
        <f t="shared" si="9"/>
        <v>460</v>
      </c>
      <c r="BO8" s="67">
        <f t="shared" si="9"/>
        <v>446</v>
      </c>
      <c r="BP8" s="67">
        <f t="shared" si="9"/>
        <v>439</v>
      </c>
      <c r="BQ8" s="94">
        <f t="shared" si="9"/>
        <v>456</v>
      </c>
      <c r="BR8" s="67">
        <f t="shared" si="9"/>
        <v>443</v>
      </c>
      <c r="BS8" s="67">
        <f t="shared" ref="BS8:BX8" si="10">SUM(BS3:BS7)</f>
        <v>480</v>
      </c>
      <c r="BT8" s="67">
        <f t="shared" si="10"/>
        <v>479</v>
      </c>
      <c r="BU8" s="94">
        <f t="shared" si="10"/>
        <v>487</v>
      </c>
      <c r="BV8" s="67">
        <f t="shared" si="10"/>
        <v>472</v>
      </c>
      <c r="BW8" s="67">
        <f t="shared" si="10"/>
        <v>488</v>
      </c>
      <c r="BX8" s="67">
        <f t="shared" si="10"/>
        <v>495</v>
      </c>
      <c r="BY8" s="67">
        <f t="shared" ref="BY8:CD8" si="11">SUM(BY3:BY7)</f>
        <v>484</v>
      </c>
      <c r="BZ8" s="67">
        <f t="shared" si="11"/>
        <v>484</v>
      </c>
      <c r="CA8" s="67">
        <f t="shared" si="11"/>
        <v>477</v>
      </c>
      <c r="CB8" s="67">
        <f t="shared" si="11"/>
        <v>473</v>
      </c>
      <c r="CC8" s="67">
        <f t="shared" si="11"/>
        <v>494</v>
      </c>
      <c r="CD8" s="67">
        <f t="shared" si="11"/>
        <v>490</v>
      </c>
      <c r="CE8" s="67">
        <f t="shared" ref="CE8:CJ8" si="12">SUM(CE3:CE7)</f>
        <v>526</v>
      </c>
      <c r="CF8" s="67">
        <f t="shared" si="12"/>
        <v>539</v>
      </c>
      <c r="CG8" s="67">
        <f t="shared" si="12"/>
        <v>519</v>
      </c>
      <c r="CH8" s="67">
        <f t="shared" si="12"/>
        <v>524</v>
      </c>
      <c r="CI8" s="67">
        <f t="shared" si="12"/>
        <v>523</v>
      </c>
      <c r="CJ8" s="67">
        <f t="shared" si="12"/>
        <v>530</v>
      </c>
      <c r="CK8" s="67">
        <f t="shared" ref="CK8:CP8" si="13">SUM(CK3:CK7)</f>
        <v>543</v>
      </c>
      <c r="CL8" s="67">
        <f t="shared" si="13"/>
        <v>528</v>
      </c>
      <c r="CM8" s="67">
        <f t="shared" si="13"/>
        <v>521</v>
      </c>
      <c r="CN8" s="67">
        <f t="shared" si="13"/>
        <v>512</v>
      </c>
      <c r="CO8" s="67">
        <f t="shared" si="13"/>
        <v>505</v>
      </c>
      <c r="CP8" s="67">
        <f t="shared" si="13"/>
        <v>505</v>
      </c>
      <c r="CQ8" s="67">
        <f>SUM(CQ3:CQ7)</f>
        <v>542</v>
      </c>
      <c r="CR8" s="94">
        <v>549</v>
      </c>
      <c r="CS8" s="67">
        <f>SUM(CS3:CS7)</f>
        <v>542</v>
      </c>
      <c r="CT8" s="67">
        <f>SUM(CT3:CT7)</f>
        <v>544</v>
      </c>
      <c r="CU8" s="67">
        <f>SUM(CU3:CU7)</f>
        <v>540</v>
      </c>
      <c r="CV8" s="67">
        <f>SUM(CV3:CV7)</f>
        <v>539</v>
      </c>
      <c r="CW8" s="67">
        <f>SUM(CW3:CW7)</f>
        <v>549</v>
      </c>
    </row>
    <row r="9" spans="1:101" s="14" customFormat="1" ht="13.15" customHeight="1" x14ac:dyDescent="0.25">
      <c r="A9" s="20"/>
      <c r="B9" s="15"/>
      <c r="C9" s="12"/>
      <c r="D9" s="16"/>
      <c r="E9" s="21"/>
      <c r="F9" s="21"/>
      <c r="G9" s="21"/>
      <c r="H9" s="135"/>
      <c r="I9" s="135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</row>
    <row r="10" spans="1:101" s="14" customFormat="1" ht="13.15" customHeight="1" x14ac:dyDescent="0.2">
      <c r="A10" s="64" t="s">
        <v>22</v>
      </c>
      <c r="B10" s="65" t="str">
        <f>B3</f>
        <v>1/1/25 - 12/31/25</v>
      </c>
      <c r="C10" s="66" t="s">
        <v>11</v>
      </c>
      <c r="D10" s="165">
        <v>46</v>
      </c>
      <c r="E10" s="152">
        <v>518.77</v>
      </c>
      <c r="F10" s="152">
        <v>405.57</v>
      </c>
      <c r="G10" s="152">
        <v>113.2</v>
      </c>
      <c r="H10" s="27" t="str">
        <f>+"Total:"&amp;TEXT(E10/I10-1,"0.00%")&amp;"/ EE:"&amp;TEXT(G10/J10-1,"0.00%")</f>
        <v>Total:18.99%/ EE:9.74%</v>
      </c>
      <c r="I10" s="27">
        <f>+'[2]North Vista'!E10</f>
        <v>435.99</v>
      </c>
      <c r="J10" s="27">
        <f>+'[2]North Vista'!G10</f>
        <v>103.15</v>
      </c>
      <c r="K10" s="165">
        <v>22</v>
      </c>
      <c r="L10" s="165">
        <v>22</v>
      </c>
      <c r="M10" s="165">
        <v>23</v>
      </c>
      <c r="N10" s="165">
        <v>18</v>
      </c>
      <c r="O10" s="165">
        <v>15</v>
      </c>
      <c r="P10" s="165">
        <v>13</v>
      </c>
      <c r="Q10" s="165">
        <v>10</v>
      </c>
      <c r="R10" s="165">
        <v>12</v>
      </c>
      <c r="S10" s="165">
        <v>14</v>
      </c>
      <c r="T10" s="165">
        <v>13</v>
      </c>
      <c r="U10" s="165">
        <v>14</v>
      </c>
      <c r="V10" s="165">
        <v>14</v>
      </c>
      <c r="W10" s="165">
        <v>26</v>
      </c>
      <c r="X10" s="165">
        <v>25</v>
      </c>
      <c r="Y10" s="165">
        <v>25</v>
      </c>
      <c r="Z10" s="165">
        <v>24</v>
      </c>
      <c r="AA10" s="165">
        <v>25</v>
      </c>
      <c r="AB10" s="165">
        <v>26</v>
      </c>
      <c r="AC10" s="165">
        <v>27</v>
      </c>
      <c r="AD10" s="165">
        <v>29</v>
      </c>
      <c r="AE10" s="165">
        <v>27</v>
      </c>
      <c r="AF10" s="165">
        <v>27</v>
      </c>
      <c r="AG10" s="165">
        <v>26</v>
      </c>
      <c r="AH10" s="165">
        <v>25</v>
      </c>
      <c r="AI10" s="165">
        <v>28</v>
      </c>
      <c r="AJ10" s="165">
        <v>23</v>
      </c>
      <c r="AK10" s="165">
        <v>25</v>
      </c>
      <c r="AL10" s="165">
        <v>28</v>
      </c>
      <c r="AM10" s="165">
        <v>29</v>
      </c>
      <c r="AN10" s="165">
        <v>32</v>
      </c>
      <c r="AO10" s="165">
        <v>35</v>
      </c>
      <c r="AP10" s="165">
        <v>33</v>
      </c>
      <c r="AQ10" s="165">
        <v>33</v>
      </c>
      <c r="AR10" s="165">
        <v>33</v>
      </c>
      <c r="AS10" s="165">
        <v>34</v>
      </c>
      <c r="AT10" s="165">
        <v>35</v>
      </c>
      <c r="AU10" s="165">
        <v>42</v>
      </c>
      <c r="AV10" s="165">
        <v>44</v>
      </c>
      <c r="AW10" s="165">
        <v>43</v>
      </c>
      <c r="AX10" s="165">
        <v>49</v>
      </c>
      <c r="AY10" s="165">
        <v>48</v>
      </c>
      <c r="AZ10" s="165">
        <v>44</v>
      </c>
      <c r="BA10" s="165">
        <v>45</v>
      </c>
      <c r="BB10" s="165">
        <v>43</v>
      </c>
      <c r="BC10" s="165">
        <v>45</v>
      </c>
      <c r="BD10" s="165">
        <v>47</v>
      </c>
      <c r="BE10" s="165">
        <v>45</v>
      </c>
      <c r="BF10" s="165">
        <v>43</v>
      </c>
      <c r="BG10" s="165">
        <v>47</v>
      </c>
      <c r="BH10" s="165">
        <v>50</v>
      </c>
      <c r="BI10" s="165">
        <v>49</v>
      </c>
      <c r="BJ10" s="165">
        <v>52</v>
      </c>
      <c r="BK10" s="165">
        <v>47</v>
      </c>
      <c r="BL10" s="165">
        <v>48</v>
      </c>
      <c r="BM10" s="165">
        <v>48</v>
      </c>
      <c r="BN10" s="165">
        <v>49</v>
      </c>
      <c r="BO10" s="165">
        <v>47</v>
      </c>
      <c r="BP10" s="165">
        <v>51</v>
      </c>
      <c r="BQ10" s="240">
        <v>56</v>
      </c>
      <c r="BR10" s="165">
        <v>53</v>
      </c>
      <c r="BS10" s="165">
        <v>54</v>
      </c>
      <c r="BT10" s="165">
        <v>58</v>
      </c>
      <c r="BU10" s="240">
        <v>60</v>
      </c>
      <c r="BV10" s="165">
        <v>52</v>
      </c>
      <c r="BW10" s="165">
        <v>62</v>
      </c>
      <c r="BX10" s="165">
        <v>67</v>
      </c>
      <c r="BY10" s="165">
        <v>61</v>
      </c>
      <c r="BZ10" s="165">
        <v>64</v>
      </c>
      <c r="CA10" s="165">
        <v>68</v>
      </c>
      <c r="CB10" s="165">
        <v>62</v>
      </c>
      <c r="CC10" s="165">
        <v>63</v>
      </c>
      <c r="CD10" s="165">
        <v>59</v>
      </c>
      <c r="CE10" s="165">
        <v>60</v>
      </c>
      <c r="CF10" s="165">
        <v>64</v>
      </c>
      <c r="CG10" s="165">
        <v>57</v>
      </c>
      <c r="CH10" s="165">
        <v>57</v>
      </c>
      <c r="CI10" s="165">
        <v>54</v>
      </c>
      <c r="CJ10" s="165">
        <v>53</v>
      </c>
      <c r="CK10" s="165">
        <v>54</v>
      </c>
      <c r="CL10" s="165">
        <v>56</v>
      </c>
      <c r="CM10" s="165">
        <v>52</v>
      </c>
      <c r="CN10" s="165">
        <v>51</v>
      </c>
      <c r="CO10" s="165">
        <v>52</v>
      </c>
      <c r="CP10" s="165">
        <v>53</v>
      </c>
      <c r="CQ10" s="165">
        <v>48</v>
      </c>
      <c r="CR10" s="323">
        <v>50</v>
      </c>
      <c r="CS10" s="165">
        <v>49</v>
      </c>
      <c r="CT10" s="165">
        <v>49</v>
      </c>
      <c r="CU10" s="165">
        <v>48</v>
      </c>
      <c r="CV10" s="165">
        <v>48</v>
      </c>
      <c r="CW10" s="165">
        <v>46</v>
      </c>
    </row>
    <row r="11" spans="1:101" s="14" customFormat="1" ht="13.15" customHeight="1" x14ac:dyDescent="0.2">
      <c r="A11" s="22"/>
      <c r="B11" s="15"/>
      <c r="C11" s="66" t="s">
        <v>18</v>
      </c>
      <c r="D11" s="165">
        <v>2</v>
      </c>
      <c r="E11" s="152">
        <v>1037.57</v>
      </c>
      <c r="F11" s="152">
        <f>+E11-G11</f>
        <v>796.58999999999992</v>
      </c>
      <c r="G11" s="152">
        <v>240.98</v>
      </c>
      <c r="H11" s="27" t="str">
        <f>+"Total:"&amp;TEXT(E11/I11-1,"0.00%")&amp;"/ EE:"&amp;TEXT(G11/J11-1,"0.00%")</f>
        <v>Total:18.99%/ EE:0.00%</v>
      </c>
      <c r="I11" s="27">
        <f>+'[2]North Vista'!E11</f>
        <v>872</v>
      </c>
      <c r="J11" s="27">
        <f>+'[2]North Vista'!G11</f>
        <v>240.98</v>
      </c>
      <c r="K11" s="165">
        <v>2</v>
      </c>
      <c r="L11" s="165">
        <v>3</v>
      </c>
      <c r="M11" s="165">
        <v>3</v>
      </c>
      <c r="N11" s="165">
        <v>3</v>
      </c>
      <c r="O11" s="165">
        <v>3</v>
      </c>
      <c r="P11" s="165">
        <v>3</v>
      </c>
      <c r="Q11" s="165">
        <v>1</v>
      </c>
      <c r="R11" s="165">
        <v>1</v>
      </c>
      <c r="S11" s="165">
        <v>1</v>
      </c>
      <c r="T11" s="165">
        <v>1</v>
      </c>
      <c r="U11" s="165">
        <v>1</v>
      </c>
      <c r="V11" s="165">
        <v>1</v>
      </c>
      <c r="W11" s="165">
        <v>2</v>
      </c>
      <c r="X11" s="165">
        <v>2</v>
      </c>
      <c r="Y11" s="165">
        <v>1</v>
      </c>
      <c r="Z11" s="165">
        <v>1</v>
      </c>
      <c r="AA11" s="165">
        <v>1</v>
      </c>
      <c r="AB11" s="165">
        <v>0</v>
      </c>
      <c r="AC11" s="165">
        <v>0</v>
      </c>
      <c r="AD11" s="165">
        <v>0</v>
      </c>
      <c r="AE11" s="165">
        <v>0</v>
      </c>
      <c r="AF11" s="165">
        <v>1</v>
      </c>
      <c r="AG11" s="165">
        <v>0</v>
      </c>
      <c r="AH11" s="165">
        <v>0</v>
      </c>
      <c r="AI11" s="165">
        <v>0</v>
      </c>
      <c r="AJ11" s="165">
        <v>1</v>
      </c>
      <c r="AK11" s="165">
        <v>1</v>
      </c>
      <c r="AL11" s="165">
        <v>3</v>
      </c>
      <c r="AM11" s="165">
        <v>5</v>
      </c>
      <c r="AN11" s="165">
        <v>4</v>
      </c>
      <c r="AO11" s="165">
        <v>4</v>
      </c>
      <c r="AP11" s="165">
        <v>5</v>
      </c>
      <c r="AQ11" s="165">
        <v>5</v>
      </c>
      <c r="AR11" s="165">
        <v>4</v>
      </c>
      <c r="AS11" s="165">
        <v>4</v>
      </c>
      <c r="AT11" s="165">
        <v>2</v>
      </c>
      <c r="AU11" s="165">
        <v>4</v>
      </c>
      <c r="AV11" s="165">
        <v>3</v>
      </c>
      <c r="AW11" s="165">
        <v>3</v>
      </c>
      <c r="AX11" s="165">
        <v>3</v>
      </c>
      <c r="AY11" s="165">
        <v>4</v>
      </c>
      <c r="AZ11" s="165">
        <v>4</v>
      </c>
      <c r="BA11" s="165">
        <v>4</v>
      </c>
      <c r="BB11" s="165">
        <v>4</v>
      </c>
      <c r="BC11" s="165">
        <v>4</v>
      </c>
      <c r="BD11" s="165">
        <v>4</v>
      </c>
      <c r="BE11" s="165">
        <v>3</v>
      </c>
      <c r="BF11" s="165">
        <v>4</v>
      </c>
      <c r="BG11" s="165">
        <v>5</v>
      </c>
      <c r="BH11" s="165">
        <v>5</v>
      </c>
      <c r="BI11" s="165">
        <v>6</v>
      </c>
      <c r="BJ11" s="165">
        <v>6</v>
      </c>
      <c r="BK11" s="165">
        <v>5</v>
      </c>
      <c r="BL11" s="165">
        <v>5</v>
      </c>
      <c r="BM11" s="165">
        <v>5</v>
      </c>
      <c r="BN11" s="165">
        <v>5</v>
      </c>
      <c r="BO11" s="165">
        <v>5</v>
      </c>
      <c r="BP11" s="165">
        <v>5</v>
      </c>
      <c r="BQ11" s="240">
        <v>4</v>
      </c>
      <c r="BR11" s="165">
        <v>4</v>
      </c>
      <c r="BS11" s="165">
        <v>4</v>
      </c>
      <c r="BT11" s="165">
        <v>3</v>
      </c>
      <c r="BU11" s="240">
        <v>3</v>
      </c>
      <c r="BV11" s="165">
        <v>4</v>
      </c>
      <c r="BW11" s="165">
        <v>2</v>
      </c>
      <c r="BX11" s="165">
        <v>2</v>
      </c>
      <c r="BY11" s="165">
        <v>2</v>
      </c>
      <c r="BZ11" s="165">
        <v>2</v>
      </c>
      <c r="CA11" s="165">
        <v>2</v>
      </c>
      <c r="CB11" s="165">
        <v>2</v>
      </c>
      <c r="CC11" s="165">
        <v>1</v>
      </c>
      <c r="CD11" s="165">
        <v>1</v>
      </c>
      <c r="CE11" s="165">
        <v>0</v>
      </c>
      <c r="CF11" s="165">
        <v>0</v>
      </c>
      <c r="CG11" s="165">
        <v>1</v>
      </c>
      <c r="CH11" s="165">
        <v>1</v>
      </c>
      <c r="CI11" s="165">
        <v>1</v>
      </c>
      <c r="CJ11" s="165">
        <v>1</v>
      </c>
      <c r="CK11" s="165">
        <v>2</v>
      </c>
      <c r="CL11" s="165">
        <v>2</v>
      </c>
      <c r="CM11" s="165">
        <v>1</v>
      </c>
      <c r="CN11" s="165">
        <v>1</v>
      </c>
      <c r="CO11" s="165">
        <v>1</v>
      </c>
      <c r="CP11" s="165">
        <v>1</v>
      </c>
      <c r="CQ11" s="165">
        <v>1</v>
      </c>
      <c r="CR11" s="323">
        <v>1</v>
      </c>
      <c r="CS11" s="165">
        <v>2</v>
      </c>
      <c r="CT11" s="165">
        <v>2</v>
      </c>
      <c r="CU11" s="165">
        <v>2</v>
      </c>
      <c r="CV11" s="165">
        <v>2</v>
      </c>
      <c r="CW11" s="165">
        <v>2</v>
      </c>
    </row>
    <row r="12" spans="1:101" s="14" customFormat="1" ht="13.15" customHeight="1" x14ac:dyDescent="0.2">
      <c r="A12" s="22"/>
      <c r="B12" s="15"/>
      <c r="C12" s="66" t="s">
        <v>20</v>
      </c>
      <c r="D12" s="165">
        <v>7</v>
      </c>
      <c r="E12" s="152">
        <v>933.8</v>
      </c>
      <c r="F12" s="152">
        <f>+E12-G12</f>
        <v>750.86999999999989</v>
      </c>
      <c r="G12" s="152">
        <v>182.93</v>
      </c>
      <c r="H12" s="27" t="str">
        <f>+"Total:"&amp;TEXT(E12/I12-1,"0.00%")&amp;"/ EE:"&amp;TEXT(G12/J12-1,"0.00%")</f>
        <v>Total:18.99%/ EE:0.00%</v>
      </c>
      <c r="I12" s="27">
        <f>+'[2]North Vista'!E12</f>
        <v>784.79</v>
      </c>
      <c r="J12" s="27">
        <f>+'[2]North Vista'!G12</f>
        <v>182.93</v>
      </c>
      <c r="K12" s="165">
        <v>3</v>
      </c>
      <c r="L12" s="165">
        <v>1</v>
      </c>
      <c r="M12" s="165">
        <v>1</v>
      </c>
      <c r="N12" s="165">
        <v>1</v>
      </c>
      <c r="O12" s="165">
        <v>1</v>
      </c>
      <c r="P12" s="165">
        <v>1</v>
      </c>
      <c r="Q12" s="165">
        <v>1</v>
      </c>
      <c r="R12" s="165">
        <v>1</v>
      </c>
      <c r="S12" s="165">
        <v>1</v>
      </c>
      <c r="T12" s="165">
        <v>1</v>
      </c>
      <c r="U12" s="165">
        <v>2</v>
      </c>
      <c r="V12" s="165">
        <v>2</v>
      </c>
      <c r="W12" s="165">
        <v>1</v>
      </c>
      <c r="X12" s="165">
        <v>2</v>
      </c>
      <c r="Y12" s="165">
        <v>2</v>
      </c>
      <c r="Z12" s="165">
        <v>2</v>
      </c>
      <c r="AA12" s="165">
        <v>2</v>
      </c>
      <c r="AB12" s="165">
        <v>3</v>
      </c>
      <c r="AC12" s="165">
        <v>3</v>
      </c>
      <c r="AD12" s="165">
        <v>2</v>
      </c>
      <c r="AE12" s="165">
        <v>1</v>
      </c>
      <c r="AF12" s="165">
        <v>1</v>
      </c>
      <c r="AG12" s="165">
        <v>1</v>
      </c>
      <c r="AH12" s="165">
        <v>1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1</v>
      </c>
      <c r="AT12" s="165">
        <v>1</v>
      </c>
      <c r="AU12" s="165">
        <v>1</v>
      </c>
      <c r="AV12" s="165">
        <v>1</v>
      </c>
      <c r="AW12" s="165">
        <v>1</v>
      </c>
      <c r="AX12" s="165">
        <v>1</v>
      </c>
      <c r="AY12" s="165">
        <v>1</v>
      </c>
      <c r="AZ12" s="165">
        <v>1</v>
      </c>
      <c r="BA12" s="165">
        <v>2</v>
      </c>
      <c r="BB12" s="165">
        <v>2</v>
      </c>
      <c r="BC12" s="165">
        <v>2</v>
      </c>
      <c r="BD12" s="165">
        <v>3</v>
      </c>
      <c r="BE12" s="165">
        <v>3</v>
      </c>
      <c r="BF12" s="165">
        <v>5</v>
      </c>
      <c r="BG12" s="165">
        <v>6</v>
      </c>
      <c r="BH12" s="165">
        <v>5</v>
      </c>
      <c r="BI12" s="165">
        <v>4</v>
      </c>
      <c r="BJ12" s="165">
        <v>4</v>
      </c>
      <c r="BK12" s="165">
        <v>3</v>
      </c>
      <c r="BL12" s="165">
        <v>3</v>
      </c>
      <c r="BM12" s="165">
        <v>3</v>
      </c>
      <c r="BN12" s="165">
        <v>4</v>
      </c>
      <c r="BO12" s="165">
        <v>3</v>
      </c>
      <c r="BP12" s="165">
        <v>4</v>
      </c>
      <c r="BQ12" s="240">
        <v>5</v>
      </c>
      <c r="BR12" s="165">
        <v>5</v>
      </c>
      <c r="BS12" s="165">
        <v>7</v>
      </c>
      <c r="BT12" s="165">
        <v>7</v>
      </c>
      <c r="BU12" s="240">
        <v>8</v>
      </c>
      <c r="BV12" s="165">
        <v>7</v>
      </c>
      <c r="BW12" s="165">
        <v>5</v>
      </c>
      <c r="BX12" s="165">
        <v>4</v>
      </c>
      <c r="BY12" s="165">
        <v>5</v>
      </c>
      <c r="BZ12" s="165">
        <v>6</v>
      </c>
      <c r="CA12" s="165">
        <v>5</v>
      </c>
      <c r="CB12" s="165">
        <v>6</v>
      </c>
      <c r="CC12" s="165">
        <v>6</v>
      </c>
      <c r="CD12" s="165">
        <v>5</v>
      </c>
      <c r="CE12" s="165">
        <v>5</v>
      </c>
      <c r="CF12" s="165">
        <v>5</v>
      </c>
      <c r="CG12" s="165">
        <v>4</v>
      </c>
      <c r="CH12" s="165">
        <v>4</v>
      </c>
      <c r="CI12" s="165">
        <v>4</v>
      </c>
      <c r="CJ12" s="165">
        <v>4</v>
      </c>
      <c r="CK12" s="165">
        <v>4</v>
      </c>
      <c r="CL12" s="165">
        <v>4</v>
      </c>
      <c r="CM12" s="165">
        <v>3</v>
      </c>
      <c r="CN12" s="165">
        <v>3</v>
      </c>
      <c r="CO12" s="165">
        <v>3</v>
      </c>
      <c r="CP12" s="165">
        <v>6</v>
      </c>
      <c r="CQ12" s="165">
        <v>5</v>
      </c>
      <c r="CR12" s="323">
        <v>5</v>
      </c>
      <c r="CS12" s="165">
        <v>5</v>
      </c>
      <c r="CT12" s="165">
        <v>5</v>
      </c>
      <c r="CU12" s="165">
        <v>5</v>
      </c>
      <c r="CV12" s="165">
        <v>7</v>
      </c>
      <c r="CW12" s="165">
        <v>7</v>
      </c>
    </row>
    <row r="13" spans="1:101" s="14" customFormat="1" ht="13.15" customHeight="1" x14ac:dyDescent="0.2">
      <c r="A13" s="22"/>
      <c r="B13" s="15"/>
      <c r="C13" s="66" t="s">
        <v>21</v>
      </c>
      <c r="D13" s="165">
        <v>5</v>
      </c>
      <c r="E13" s="152">
        <v>933.8</v>
      </c>
      <c r="F13" s="152">
        <f>+E13-G13</f>
        <v>696</v>
      </c>
      <c r="G13" s="152">
        <v>237.8</v>
      </c>
      <c r="H13" s="27" t="str">
        <f>+"Total:"&amp;TEXT(E13/I13-1,"0.00%")&amp;"/ EE:"&amp;TEXT(G13/J13-1,"0.00%")</f>
        <v>Total:18.99%/ EE:0.00%</v>
      </c>
      <c r="I13" s="27">
        <f>+'[2]North Vista'!E13</f>
        <v>784.79</v>
      </c>
      <c r="J13" s="27">
        <f>+'[2]North Vista'!G13</f>
        <v>237.8</v>
      </c>
      <c r="K13" s="165">
        <v>4</v>
      </c>
      <c r="L13" s="165">
        <v>3</v>
      </c>
      <c r="M13" s="165">
        <v>3</v>
      </c>
      <c r="N13" s="165">
        <v>3</v>
      </c>
      <c r="O13" s="165">
        <v>3</v>
      </c>
      <c r="P13" s="165">
        <v>2</v>
      </c>
      <c r="Q13" s="165">
        <v>1</v>
      </c>
      <c r="R13" s="165">
        <v>1</v>
      </c>
      <c r="S13" s="165">
        <v>3</v>
      </c>
      <c r="T13" s="165">
        <v>3</v>
      </c>
      <c r="U13" s="165">
        <v>3</v>
      </c>
      <c r="V13" s="165">
        <v>3</v>
      </c>
      <c r="W13" s="165">
        <v>1</v>
      </c>
      <c r="X13" s="165">
        <v>1</v>
      </c>
      <c r="Y13" s="165">
        <v>1</v>
      </c>
      <c r="Z13" s="165">
        <v>1</v>
      </c>
      <c r="AA13" s="165">
        <v>1</v>
      </c>
      <c r="AB13" s="165">
        <v>1</v>
      </c>
      <c r="AC13" s="165">
        <v>1</v>
      </c>
      <c r="AD13" s="165">
        <v>1</v>
      </c>
      <c r="AE13" s="165">
        <v>1</v>
      </c>
      <c r="AF13" s="165">
        <v>1</v>
      </c>
      <c r="AG13" s="165">
        <v>1</v>
      </c>
      <c r="AH13" s="165">
        <v>1</v>
      </c>
      <c r="AI13" s="165">
        <v>2</v>
      </c>
      <c r="AJ13" s="165">
        <v>1</v>
      </c>
      <c r="AK13" s="165">
        <v>1</v>
      </c>
      <c r="AL13" s="165">
        <v>2</v>
      </c>
      <c r="AM13" s="165">
        <v>4</v>
      </c>
      <c r="AN13" s="165">
        <v>5</v>
      </c>
      <c r="AO13" s="165">
        <v>5</v>
      </c>
      <c r="AP13" s="165">
        <v>5</v>
      </c>
      <c r="AQ13" s="165">
        <v>5</v>
      </c>
      <c r="AR13" s="165">
        <v>5</v>
      </c>
      <c r="AS13" s="165">
        <v>6</v>
      </c>
      <c r="AT13" s="165">
        <v>5</v>
      </c>
      <c r="AU13" s="165">
        <v>6</v>
      </c>
      <c r="AV13" s="165">
        <v>5</v>
      </c>
      <c r="AW13" s="165">
        <v>4</v>
      </c>
      <c r="AX13" s="165">
        <v>4</v>
      </c>
      <c r="AY13" s="165">
        <v>4</v>
      </c>
      <c r="AZ13" s="165">
        <v>4</v>
      </c>
      <c r="BA13" s="165">
        <v>4</v>
      </c>
      <c r="BB13" s="165">
        <v>4</v>
      </c>
      <c r="BC13" s="165">
        <v>5</v>
      </c>
      <c r="BD13" s="165">
        <v>5</v>
      </c>
      <c r="BE13" s="165">
        <v>5</v>
      </c>
      <c r="BF13" s="165">
        <v>5</v>
      </c>
      <c r="BG13" s="165">
        <v>5</v>
      </c>
      <c r="BH13" s="165">
        <v>5</v>
      </c>
      <c r="BI13" s="165">
        <v>6</v>
      </c>
      <c r="BJ13" s="165">
        <v>7</v>
      </c>
      <c r="BK13" s="165">
        <v>6</v>
      </c>
      <c r="BL13" s="165">
        <v>7</v>
      </c>
      <c r="BM13" s="165">
        <v>8</v>
      </c>
      <c r="BN13" s="165">
        <v>8</v>
      </c>
      <c r="BO13" s="165">
        <v>6</v>
      </c>
      <c r="BP13" s="165">
        <v>6</v>
      </c>
      <c r="BQ13" s="240">
        <v>7</v>
      </c>
      <c r="BR13" s="165">
        <v>7</v>
      </c>
      <c r="BS13" s="165">
        <v>6</v>
      </c>
      <c r="BT13" s="165">
        <v>6</v>
      </c>
      <c r="BU13" s="240">
        <v>6</v>
      </c>
      <c r="BV13" s="165">
        <v>6</v>
      </c>
      <c r="BW13" s="165">
        <v>4</v>
      </c>
      <c r="BX13" s="165">
        <v>5</v>
      </c>
      <c r="BY13" s="165">
        <v>4</v>
      </c>
      <c r="BZ13" s="165">
        <v>4</v>
      </c>
      <c r="CA13" s="165">
        <v>5</v>
      </c>
      <c r="CB13" s="165">
        <v>4</v>
      </c>
      <c r="CC13" s="165">
        <v>4</v>
      </c>
      <c r="CD13" s="165">
        <v>4</v>
      </c>
      <c r="CE13" s="165">
        <v>4</v>
      </c>
      <c r="CF13" s="165">
        <v>4</v>
      </c>
      <c r="CG13" s="165">
        <v>5</v>
      </c>
      <c r="CH13" s="165">
        <v>5</v>
      </c>
      <c r="CI13" s="165">
        <v>5</v>
      </c>
      <c r="CJ13" s="165">
        <v>5</v>
      </c>
      <c r="CK13" s="165">
        <v>6</v>
      </c>
      <c r="CL13" s="165">
        <v>6</v>
      </c>
      <c r="CM13" s="165">
        <v>7</v>
      </c>
      <c r="CN13" s="165">
        <v>7</v>
      </c>
      <c r="CO13" s="165">
        <v>7</v>
      </c>
      <c r="CP13" s="165">
        <v>8</v>
      </c>
      <c r="CQ13" s="165">
        <v>9</v>
      </c>
      <c r="CR13" s="323">
        <v>8</v>
      </c>
      <c r="CS13" s="165">
        <v>8</v>
      </c>
      <c r="CT13" s="165">
        <v>8</v>
      </c>
      <c r="CU13" s="165">
        <v>5</v>
      </c>
      <c r="CV13" s="165">
        <v>5</v>
      </c>
      <c r="CW13" s="165">
        <v>5</v>
      </c>
    </row>
    <row r="14" spans="1:101" s="14" customFormat="1" ht="13.15" customHeight="1" x14ac:dyDescent="0.2">
      <c r="A14" s="22"/>
      <c r="B14" s="15"/>
      <c r="C14" s="66" t="s">
        <v>12</v>
      </c>
      <c r="D14" s="166">
        <v>5</v>
      </c>
      <c r="E14" s="153">
        <v>1556.37</v>
      </c>
      <c r="F14" s="153">
        <f>+E14-G14</f>
        <v>1154.78</v>
      </c>
      <c r="G14" s="153">
        <v>401.59</v>
      </c>
      <c r="H14" s="27" t="str">
        <f>+"Total:"&amp;TEXT(E14/I14-1,"0.00%")&amp;"/ EE:"&amp;TEXT(G14/J14-1,"0.00%")</f>
        <v>Total:18.99%/ EE:0.00%</v>
      </c>
      <c r="I14" s="27">
        <f>+'[2]North Vista'!E14</f>
        <v>1308</v>
      </c>
      <c r="J14" s="27">
        <f>+'[2]North Vista'!G14</f>
        <v>401.59</v>
      </c>
      <c r="K14" s="166">
        <v>0</v>
      </c>
      <c r="L14" s="166">
        <v>1</v>
      </c>
      <c r="M14" s="166">
        <v>1</v>
      </c>
      <c r="N14" s="166">
        <v>1</v>
      </c>
      <c r="O14" s="166">
        <v>1</v>
      </c>
      <c r="P14" s="166">
        <v>1</v>
      </c>
      <c r="Q14" s="166">
        <v>2</v>
      </c>
      <c r="R14" s="166">
        <v>2</v>
      </c>
      <c r="S14" s="166">
        <v>2</v>
      </c>
      <c r="T14" s="166">
        <v>2</v>
      </c>
      <c r="U14" s="166">
        <v>2</v>
      </c>
      <c r="V14" s="166">
        <v>2</v>
      </c>
      <c r="W14" s="166">
        <v>2</v>
      </c>
      <c r="X14" s="166">
        <v>2</v>
      </c>
      <c r="Y14" s="166">
        <v>2</v>
      </c>
      <c r="Z14" s="166">
        <v>1</v>
      </c>
      <c r="AA14" s="166">
        <v>1</v>
      </c>
      <c r="AB14" s="166">
        <v>1</v>
      </c>
      <c r="AC14" s="166">
        <v>1</v>
      </c>
      <c r="AD14" s="166">
        <v>1</v>
      </c>
      <c r="AE14" s="166">
        <v>1</v>
      </c>
      <c r="AF14" s="166">
        <v>2</v>
      </c>
      <c r="AG14" s="166">
        <v>2</v>
      </c>
      <c r="AH14" s="166">
        <v>2</v>
      </c>
      <c r="AI14" s="166">
        <v>3</v>
      </c>
      <c r="AJ14" s="166">
        <v>3</v>
      </c>
      <c r="AK14" s="166">
        <v>3</v>
      </c>
      <c r="AL14" s="166">
        <v>2</v>
      </c>
      <c r="AM14" s="166">
        <v>3</v>
      </c>
      <c r="AN14" s="166">
        <v>2</v>
      </c>
      <c r="AO14" s="166">
        <v>2</v>
      </c>
      <c r="AP14" s="166">
        <v>2</v>
      </c>
      <c r="AQ14" s="166">
        <v>2</v>
      </c>
      <c r="AR14" s="166">
        <v>2</v>
      </c>
      <c r="AS14" s="166">
        <v>2</v>
      </c>
      <c r="AT14" s="166">
        <v>2</v>
      </c>
      <c r="AU14" s="166">
        <v>1</v>
      </c>
      <c r="AV14" s="166">
        <v>1</v>
      </c>
      <c r="AW14" s="166">
        <v>1</v>
      </c>
      <c r="AX14" s="166">
        <v>2</v>
      </c>
      <c r="AY14" s="166">
        <v>2</v>
      </c>
      <c r="AZ14" s="166">
        <v>2</v>
      </c>
      <c r="BA14" s="166">
        <v>2</v>
      </c>
      <c r="BB14" s="166">
        <v>2</v>
      </c>
      <c r="BC14" s="166">
        <v>2</v>
      </c>
      <c r="BD14" s="166">
        <v>2</v>
      </c>
      <c r="BE14" s="166">
        <v>2</v>
      </c>
      <c r="BF14" s="166">
        <v>3</v>
      </c>
      <c r="BG14" s="166">
        <v>4</v>
      </c>
      <c r="BH14" s="166">
        <v>5</v>
      </c>
      <c r="BI14" s="166">
        <v>4</v>
      </c>
      <c r="BJ14" s="166">
        <v>4</v>
      </c>
      <c r="BK14" s="166">
        <v>3</v>
      </c>
      <c r="BL14" s="166">
        <v>3</v>
      </c>
      <c r="BM14" s="166">
        <v>4</v>
      </c>
      <c r="BN14" s="166">
        <v>4</v>
      </c>
      <c r="BO14" s="166">
        <v>5</v>
      </c>
      <c r="BP14" s="166">
        <v>6</v>
      </c>
      <c r="BQ14" s="241">
        <v>7</v>
      </c>
      <c r="BR14" s="166">
        <v>7</v>
      </c>
      <c r="BS14" s="166">
        <v>5</v>
      </c>
      <c r="BT14" s="166">
        <v>5</v>
      </c>
      <c r="BU14" s="241">
        <v>5</v>
      </c>
      <c r="BV14" s="166">
        <v>6</v>
      </c>
      <c r="BW14" s="166">
        <v>3</v>
      </c>
      <c r="BX14" s="166">
        <v>3</v>
      </c>
      <c r="BY14" s="166">
        <v>4</v>
      </c>
      <c r="BZ14" s="166">
        <v>5</v>
      </c>
      <c r="CA14" s="166">
        <v>5</v>
      </c>
      <c r="CB14" s="166">
        <v>7</v>
      </c>
      <c r="CC14" s="166">
        <v>7</v>
      </c>
      <c r="CD14" s="166">
        <v>6</v>
      </c>
      <c r="CE14" s="166">
        <v>8</v>
      </c>
      <c r="CF14" s="166">
        <v>9</v>
      </c>
      <c r="CG14" s="166">
        <v>8</v>
      </c>
      <c r="CH14" s="166">
        <v>7</v>
      </c>
      <c r="CI14" s="166">
        <v>6</v>
      </c>
      <c r="CJ14" s="166">
        <v>5</v>
      </c>
      <c r="CK14" s="166">
        <v>5</v>
      </c>
      <c r="CL14" s="166">
        <v>5</v>
      </c>
      <c r="CM14" s="166">
        <v>5</v>
      </c>
      <c r="CN14" s="166">
        <v>5</v>
      </c>
      <c r="CO14" s="166">
        <v>4</v>
      </c>
      <c r="CP14" s="166">
        <v>4</v>
      </c>
      <c r="CQ14" s="166">
        <v>4</v>
      </c>
      <c r="CR14" s="324">
        <v>4</v>
      </c>
      <c r="CS14" s="166">
        <v>4</v>
      </c>
      <c r="CT14" s="166">
        <v>4</v>
      </c>
      <c r="CU14" s="166">
        <v>4</v>
      </c>
      <c r="CV14" s="166">
        <v>6</v>
      </c>
      <c r="CW14" s="166">
        <v>5</v>
      </c>
    </row>
    <row r="15" spans="1:101" s="14" customFormat="1" ht="13.15" customHeight="1" x14ac:dyDescent="0.25">
      <c r="A15" s="20"/>
      <c r="B15" s="15"/>
      <c r="C15" s="69" t="s">
        <v>7</v>
      </c>
      <c r="D15" s="67">
        <f>SUM(D10:D14)</f>
        <v>65</v>
      </c>
      <c r="E15" s="70">
        <f>SUMPRODUCT(E10:E14,$D10:$D14)</f>
        <v>44926.009999999995</v>
      </c>
      <c r="F15" s="70">
        <f>SUMPRODUCT(F10:F14,$D10:$D14)</f>
        <v>34759.39</v>
      </c>
      <c r="G15" s="70">
        <f>SUMPRODUCT(G10:G14,$D10:$D14)</f>
        <v>10166.619999999999</v>
      </c>
      <c r="H15" s="34"/>
      <c r="I15" s="34"/>
      <c r="K15" s="67">
        <f t="shared" ref="K15:P15" si="14">SUM(K10:K14)</f>
        <v>31</v>
      </c>
      <c r="L15" s="67">
        <f t="shared" si="14"/>
        <v>30</v>
      </c>
      <c r="M15" s="67">
        <f t="shared" si="14"/>
        <v>31</v>
      </c>
      <c r="N15" s="67">
        <f t="shared" si="14"/>
        <v>26</v>
      </c>
      <c r="O15" s="67">
        <f t="shared" si="14"/>
        <v>23</v>
      </c>
      <c r="P15" s="67">
        <f t="shared" si="14"/>
        <v>20</v>
      </c>
      <c r="Q15" s="67">
        <f t="shared" ref="Q15:V15" si="15">SUM(Q10:Q14)</f>
        <v>15</v>
      </c>
      <c r="R15" s="67">
        <f t="shared" si="15"/>
        <v>17</v>
      </c>
      <c r="S15" s="67">
        <f t="shared" si="15"/>
        <v>21</v>
      </c>
      <c r="T15" s="67">
        <f t="shared" si="15"/>
        <v>20</v>
      </c>
      <c r="U15" s="67">
        <f t="shared" si="15"/>
        <v>22</v>
      </c>
      <c r="V15" s="67">
        <f t="shared" si="15"/>
        <v>22</v>
      </c>
      <c r="W15" s="67">
        <f t="shared" ref="W15:AB15" si="16">SUM(W10:W14)</f>
        <v>32</v>
      </c>
      <c r="X15" s="67">
        <f t="shared" si="16"/>
        <v>32</v>
      </c>
      <c r="Y15" s="67">
        <f t="shared" si="16"/>
        <v>31</v>
      </c>
      <c r="Z15" s="67">
        <f t="shared" si="16"/>
        <v>29</v>
      </c>
      <c r="AA15" s="67">
        <f t="shared" si="16"/>
        <v>30</v>
      </c>
      <c r="AB15" s="67">
        <f t="shared" si="16"/>
        <v>31</v>
      </c>
      <c r="AC15" s="67">
        <f t="shared" ref="AC15:AH15" si="17">SUM(AC10:AC14)</f>
        <v>32</v>
      </c>
      <c r="AD15" s="67">
        <f t="shared" si="17"/>
        <v>33</v>
      </c>
      <c r="AE15" s="67">
        <f t="shared" si="17"/>
        <v>30</v>
      </c>
      <c r="AF15" s="67">
        <f t="shared" si="17"/>
        <v>32</v>
      </c>
      <c r="AG15" s="67">
        <f t="shared" si="17"/>
        <v>30</v>
      </c>
      <c r="AH15" s="67">
        <f t="shared" si="17"/>
        <v>29</v>
      </c>
      <c r="AI15" s="67">
        <f t="shared" ref="AI15:AN15" si="18">SUM(AI10:AI14)</f>
        <v>33</v>
      </c>
      <c r="AJ15" s="67">
        <f t="shared" si="18"/>
        <v>28</v>
      </c>
      <c r="AK15" s="67">
        <f t="shared" si="18"/>
        <v>30</v>
      </c>
      <c r="AL15" s="67">
        <f t="shared" si="18"/>
        <v>35</v>
      </c>
      <c r="AM15" s="67">
        <f t="shared" si="18"/>
        <v>41</v>
      </c>
      <c r="AN15" s="67">
        <f t="shared" si="18"/>
        <v>43</v>
      </c>
      <c r="AO15" s="67">
        <f t="shared" ref="AO15:AT15" si="19">SUM(AO10:AO14)</f>
        <v>46</v>
      </c>
      <c r="AP15" s="67">
        <f t="shared" si="19"/>
        <v>45</v>
      </c>
      <c r="AQ15" s="67">
        <f t="shared" si="19"/>
        <v>45</v>
      </c>
      <c r="AR15" s="67">
        <f t="shared" si="19"/>
        <v>44</v>
      </c>
      <c r="AS15" s="67">
        <f t="shared" si="19"/>
        <v>47</v>
      </c>
      <c r="AT15" s="67">
        <f t="shared" si="19"/>
        <v>45</v>
      </c>
      <c r="AU15" s="67">
        <f t="shared" ref="AU15:AZ15" si="20">SUM(AU10:AU14)</f>
        <v>54</v>
      </c>
      <c r="AV15" s="67">
        <f t="shared" si="20"/>
        <v>54</v>
      </c>
      <c r="AW15" s="67">
        <f t="shared" si="20"/>
        <v>52</v>
      </c>
      <c r="AX15" s="67">
        <f t="shared" si="20"/>
        <v>59</v>
      </c>
      <c r="AY15" s="67">
        <f t="shared" si="20"/>
        <v>59</v>
      </c>
      <c r="AZ15" s="67">
        <f t="shared" si="20"/>
        <v>55</v>
      </c>
      <c r="BA15" s="67">
        <f t="shared" ref="BA15:BF15" si="21">SUM(BA10:BA14)</f>
        <v>57</v>
      </c>
      <c r="BB15" s="67">
        <f t="shared" si="21"/>
        <v>55</v>
      </c>
      <c r="BC15" s="67">
        <f t="shared" si="21"/>
        <v>58</v>
      </c>
      <c r="BD15" s="67">
        <f t="shared" si="21"/>
        <v>61</v>
      </c>
      <c r="BE15" s="67">
        <f t="shared" si="21"/>
        <v>58</v>
      </c>
      <c r="BF15" s="67">
        <f t="shared" si="21"/>
        <v>60</v>
      </c>
      <c r="BG15" s="67">
        <f t="shared" ref="BG15:BL15" si="22">SUM(BG10:BG14)</f>
        <v>67</v>
      </c>
      <c r="BH15" s="67">
        <f t="shared" si="22"/>
        <v>70</v>
      </c>
      <c r="BI15" s="67">
        <f t="shared" si="22"/>
        <v>69</v>
      </c>
      <c r="BJ15" s="67">
        <f t="shared" si="22"/>
        <v>73</v>
      </c>
      <c r="BK15" s="67">
        <f t="shared" si="22"/>
        <v>64</v>
      </c>
      <c r="BL15" s="67">
        <f t="shared" si="22"/>
        <v>66</v>
      </c>
      <c r="BM15" s="67">
        <f t="shared" ref="BM15:BR15" si="23">SUM(BM10:BM14)</f>
        <v>68</v>
      </c>
      <c r="BN15" s="67">
        <f t="shared" si="23"/>
        <v>70</v>
      </c>
      <c r="BO15" s="67">
        <f t="shared" si="23"/>
        <v>66</v>
      </c>
      <c r="BP15" s="67">
        <f t="shared" si="23"/>
        <v>72</v>
      </c>
      <c r="BQ15" s="94">
        <f t="shared" si="23"/>
        <v>79</v>
      </c>
      <c r="BR15" s="67">
        <f t="shared" si="23"/>
        <v>76</v>
      </c>
      <c r="BS15" s="67">
        <f t="shared" ref="BS15:BX15" si="24">SUM(BS10:BS14)</f>
        <v>76</v>
      </c>
      <c r="BT15" s="67">
        <f t="shared" si="24"/>
        <v>79</v>
      </c>
      <c r="BU15" s="94">
        <f t="shared" si="24"/>
        <v>82</v>
      </c>
      <c r="BV15" s="67">
        <f t="shared" si="24"/>
        <v>75</v>
      </c>
      <c r="BW15" s="67">
        <f t="shared" si="24"/>
        <v>76</v>
      </c>
      <c r="BX15" s="67">
        <f t="shared" si="24"/>
        <v>81</v>
      </c>
      <c r="BY15" s="67">
        <f t="shared" ref="BY15:CD15" si="25">SUM(BY10:BY14)</f>
        <v>76</v>
      </c>
      <c r="BZ15" s="67">
        <f t="shared" si="25"/>
        <v>81</v>
      </c>
      <c r="CA15" s="67">
        <f t="shared" si="25"/>
        <v>85</v>
      </c>
      <c r="CB15" s="67">
        <f t="shared" si="25"/>
        <v>81</v>
      </c>
      <c r="CC15" s="67">
        <f t="shared" si="25"/>
        <v>81</v>
      </c>
      <c r="CD15" s="67">
        <f t="shared" si="25"/>
        <v>75</v>
      </c>
      <c r="CE15" s="67">
        <f t="shared" ref="CE15:CJ15" si="26">SUM(CE10:CE14)</f>
        <v>77</v>
      </c>
      <c r="CF15" s="67">
        <f t="shared" si="26"/>
        <v>82</v>
      </c>
      <c r="CG15" s="67">
        <f t="shared" si="26"/>
        <v>75</v>
      </c>
      <c r="CH15" s="67">
        <f t="shared" si="26"/>
        <v>74</v>
      </c>
      <c r="CI15" s="67">
        <f t="shared" si="26"/>
        <v>70</v>
      </c>
      <c r="CJ15" s="67">
        <f t="shared" si="26"/>
        <v>68</v>
      </c>
      <c r="CK15" s="67">
        <f t="shared" ref="CK15:CP15" si="27">SUM(CK10:CK14)</f>
        <v>71</v>
      </c>
      <c r="CL15" s="67">
        <f t="shared" si="27"/>
        <v>73</v>
      </c>
      <c r="CM15" s="67">
        <f t="shared" si="27"/>
        <v>68</v>
      </c>
      <c r="CN15" s="67">
        <f t="shared" si="27"/>
        <v>67</v>
      </c>
      <c r="CO15" s="67">
        <f t="shared" si="27"/>
        <v>67</v>
      </c>
      <c r="CP15" s="67">
        <f t="shared" si="27"/>
        <v>72</v>
      </c>
      <c r="CQ15" s="67">
        <f>SUM(CQ10:CQ14)</f>
        <v>67</v>
      </c>
      <c r="CR15" s="94">
        <v>68</v>
      </c>
      <c r="CS15" s="67">
        <f>SUM(CS10:CS14)</f>
        <v>68</v>
      </c>
      <c r="CT15" s="67">
        <f>SUM(CT10:CT14)</f>
        <v>68</v>
      </c>
      <c r="CU15" s="67">
        <f>SUM(CU10:CU14)</f>
        <v>64</v>
      </c>
      <c r="CV15" s="67">
        <f>SUM(CV10:CV14)</f>
        <v>68</v>
      </c>
      <c r="CW15" s="67">
        <f>SUM(CW10:CW14)</f>
        <v>65</v>
      </c>
    </row>
    <row r="16" spans="1:101" s="14" customFormat="1" ht="13.15" customHeight="1" x14ac:dyDescent="0.25">
      <c r="A16" s="28"/>
      <c r="B16" s="90"/>
      <c r="C16" s="91"/>
      <c r="D16" s="16"/>
      <c r="E16" s="92"/>
      <c r="F16" s="92"/>
      <c r="G16" s="92"/>
      <c r="H16" s="132"/>
      <c r="I16" s="132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</row>
    <row r="17" spans="1:101" s="4" customFormat="1" ht="13.15" customHeight="1" x14ac:dyDescent="0.2">
      <c r="A17" s="71" t="s">
        <v>8</v>
      </c>
      <c r="B17" s="72"/>
      <c r="C17" s="29" t="s">
        <v>24</v>
      </c>
      <c r="D17" s="30">
        <f>+D8+D15</f>
        <v>614</v>
      </c>
      <c r="E17" s="86">
        <f>+E8+E15</f>
        <v>648843.73</v>
      </c>
      <c r="F17" s="86">
        <f>+F8+F15</f>
        <v>579300.36</v>
      </c>
      <c r="G17" s="86">
        <f>+G8+G15</f>
        <v>69543.37</v>
      </c>
      <c r="H17" s="136"/>
      <c r="I17" s="136"/>
      <c r="K17" s="30">
        <f t="shared" ref="K17:P17" si="28">+K8+K15</f>
        <v>578</v>
      </c>
      <c r="L17" s="30">
        <f t="shared" si="28"/>
        <v>576</v>
      </c>
      <c r="M17" s="30">
        <f t="shared" si="28"/>
        <v>576</v>
      </c>
      <c r="N17" s="30">
        <f t="shared" si="28"/>
        <v>552</v>
      </c>
      <c r="O17" s="30">
        <f t="shared" si="28"/>
        <v>552</v>
      </c>
      <c r="P17" s="30">
        <f t="shared" si="28"/>
        <v>541</v>
      </c>
      <c r="Q17" s="30">
        <f t="shared" ref="Q17:V17" si="29">+Q8+Q15</f>
        <v>530</v>
      </c>
      <c r="R17" s="30">
        <f t="shared" si="29"/>
        <v>523</v>
      </c>
      <c r="S17" s="30">
        <f t="shared" si="29"/>
        <v>525</v>
      </c>
      <c r="T17" s="30">
        <f t="shared" si="29"/>
        <v>521</v>
      </c>
      <c r="U17" s="30">
        <f t="shared" si="29"/>
        <v>516</v>
      </c>
      <c r="V17" s="30">
        <f t="shared" si="29"/>
        <v>523</v>
      </c>
      <c r="W17" s="30">
        <f t="shared" ref="W17:AB17" si="30">+W8+W15</f>
        <v>541</v>
      </c>
      <c r="X17" s="30">
        <f t="shared" si="30"/>
        <v>531</v>
      </c>
      <c r="Y17" s="30">
        <f t="shared" si="30"/>
        <v>529</v>
      </c>
      <c r="Z17" s="30">
        <f t="shared" si="30"/>
        <v>523</v>
      </c>
      <c r="AA17" s="30">
        <f t="shared" si="30"/>
        <v>517</v>
      </c>
      <c r="AB17" s="30">
        <f t="shared" si="30"/>
        <v>516</v>
      </c>
      <c r="AC17" s="30">
        <f t="shared" ref="AC17:AH17" si="31">+AC8+AC15</f>
        <v>512</v>
      </c>
      <c r="AD17" s="30">
        <f t="shared" si="31"/>
        <v>521</v>
      </c>
      <c r="AE17" s="30">
        <f t="shared" si="31"/>
        <v>513</v>
      </c>
      <c r="AF17" s="30">
        <f t="shared" si="31"/>
        <v>529</v>
      </c>
      <c r="AG17" s="30">
        <f t="shared" si="31"/>
        <v>514</v>
      </c>
      <c r="AH17" s="30">
        <f t="shared" si="31"/>
        <v>511</v>
      </c>
      <c r="AI17" s="30">
        <f t="shared" ref="AI17:AN17" si="32">+AI8+AI15</f>
        <v>539</v>
      </c>
      <c r="AJ17" s="30">
        <f t="shared" si="32"/>
        <v>534</v>
      </c>
      <c r="AK17" s="30">
        <f t="shared" si="32"/>
        <v>534</v>
      </c>
      <c r="AL17" s="30">
        <f t="shared" si="32"/>
        <v>530</v>
      </c>
      <c r="AM17" s="30">
        <f t="shared" si="32"/>
        <v>534</v>
      </c>
      <c r="AN17" s="30">
        <f t="shared" si="32"/>
        <v>546</v>
      </c>
      <c r="AO17" s="30">
        <f t="shared" ref="AO17:AT17" si="33">+AO8+AO15</f>
        <v>541</v>
      </c>
      <c r="AP17" s="30">
        <f t="shared" si="33"/>
        <v>532</v>
      </c>
      <c r="AQ17" s="30">
        <f t="shared" si="33"/>
        <v>525</v>
      </c>
      <c r="AR17" s="30">
        <f t="shared" si="33"/>
        <v>523</v>
      </c>
      <c r="AS17" s="30">
        <f t="shared" si="33"/>
        <v>528</v>
      </c>
      <c r="AT17" s="30">
        <f t="shared" si="33"/>
        <v>524</v>
      </c>
      <c r="AU17" s="30">
        <f t="shared" ref="AU17:AZ17" si="34">+AU8+AU15</f>
        <v>561</v>
      </c>
      <c r="AV17" s="30">
        <f t="shared" si="34"/>
        <v>556</v>
      </c>
      <c r="AW17" s="30">
        <f t="shared" si="34"/>
        <v>542</v>
      </c>
      <c r="AX17" s="30">
        <f t="shared" si="34"/>
        <v>542</v>
      </c>
      <c r="AY17" s="30">
        <f t="shared" si="34"/>
        <v>536</v>
      </c>
      <c r="AZ17" s="30">
        <f t="shared" si="34"/>
        <v>532</v>
      </c>
      <c r="BA17" s="30">
        <f t="shared" ref="BA17:BF17" si="35">+BA8+BA15</f>
        <v>532</v>
      </c>
      <c r="BB17" s="30">
        <f t="shared" si="35"/>
        <v>523</v>
      </c>
      <c r="BC17" s="30">
        <f t="shared" si="35"/>
        <v>517</v>
      </c>
      <c r="BD17" s="30">
        <f t="shared" si="35"/>
        <v>519</v>
      </c>
      <c r="BE17" s="30">
        <f t="shared" si="35"/>
        <v>511</v>
      </c>
      <c r="BF17" s="30">
        <f t="shared" si="35"/>
        <v>488</v>
      </c>
      <c r="BG17" s="30">
        <f t="shared" ref="BG17:BL17" si="36">+BG8+BG15</f>
        <v>540</v>
      </c>
      <c r="BH17" s="30">
        <f t="shared" si="36"/>
        <v>563</v>
      </c>
      <c r="BI17" s="30">
        <f t="shared" si="36"/>
        <v>546</v>
      </c>
      <c r="BJ17" s="30">
        <f t="shared" si="36"/>
        <v>552</v>
      </c>
      <c r="BK17" s="30">
        <f t="shared" si="36"/>
        <v>531</v>
      </c>
      <c r="BL17" s="30">
        <f t="shared" si="36"/>
        <v>539</v>
      </c>
      <c r="BM17" s="30">
        <f t="shared" ref="BM17:BR17" si="37">+BM8+BM15</f>
        <v>527</v>
      </c>
      <c r="BN17" s="30">
        <f t="shared" si="37"/>
        <v>530</v>
      </c>
      <c r="BO17" s="30">
        <f t="shared" si="37"/>
        <v>512</v>
      </c>
      <c r="BP17" s="30">
        <f t="shared" si="37"/>
        <v>511</v>
      </c>
      <c r="BQ17" s="30">
        <f t="shared" si="37"/>
        <v>535</v>
      </c>
      <c r="BR17" s="30">
        <f t="shared" si="37"/>
        <v>519</v>
      </c>
      <c r="BS17" s="30">
        <f t="shared" ref="BS17:BX17" si="38">+BS8+BS15</f>
        <v>556</v>
      </c>
      <c r="BT17" s="30">
        <f t="shared" si="38"/>
        <v>558</v>
      </c>
      <c r="BU17" s="30">
        <f t="shared" si="38"/>
        <v>569</v>
      </c>
      <c r="BV17" s="30">
        <f t="shared" si="38"/>
        <v>547</v>
      </c>
      <c r="BW17" s="30">
        <f t="shared" si="38"/>
        <v>564</v>
      </c>
      <c r="BX17" s="30">
        <f t="shared" si="38"/>
        <v>576</v>
      </c>
      <c r="BY17" s="30">
        <f t="shared" ref="BY17:CD17" si="39">+BY8+BY15</f>
        <v>560</v>
      </c>
      <c r="BZ17" s="30">
        <f t="shared" si="39"/>
        <v>565</v>
      </c>
      <c r="CA17" s="30">
        <f t="shared" si="39"/>
        <v>562</v>
      </c>
      <c r="CB17" s="30">
        <f t="shared" si="39"/>
        <v>554</v>
      </c>
      <c r="CC17" s="30">
        <f t="shared" si="39"/>
        <v>575</v>
      </c>
      <c r="CD17" s="30">
        <f t="shared" si="39"/>
        <v>565</v>
      </c>
      <c r="CE17" s="30">
        <f t="shared" ref="CE17:CJ17" si="40">+CE8+CE15</f>
        <v>603</v>
      </c>
      <c r="CF17" s="30">
        <f t="shared" si="40"/>
        <v>621</v>
      </c>
      <c r="CG17" s="30">
        <f t="shared" si="40"/>
        <v>594</v>
      </c>
      <c r="CH17" s="30">
        <f t="shared" si="40"/>
        <v>598</v>
      </c>
      <c r="CI17" s="30">
        <f t="shared" si="40"/>
        <v>593</v>
      </c>
      <c r="CJ17" s="30">
        <f t="shared" si="40"/>
        <v>598</v>
      </c>
      <c r="CK17" s="30">
        <f t="shared" ref="CK17:CP17" si="41">+CK8+CK15</f>
        <v>614</v>
      </c>
      <c r="CL17" s="30">
        <f t="shared" si="41"/>
        <v>601</v>
      </c>
      <c r="CM17" s="30">
        <f t="shared" si="41"/>
        <v>589</v>
      </c>
      <c r="CN17" s="30">
        <f t="shared" si="41"/>
        <v>579</v>
      </c>
      <c r="CO17" s="30">
        <f t="shared" si="41"/>
        <v>572</v>
      </c>
      <c r="CP17" s="30">
        <f t="shared" si="41"/>
        <v>577</v>
      </c>
      <c r="CQ17" s="30">
        <f>+CQ8+CQ15</f>
        <v>609</v>
      </c>
      <c r="CR17" s="30">
        <v>617</v>
      </c>
      <c r="CS17" s="30">
        <f>+CS8+CS15</f>
        <v>610</v>
      </c>
      <c r="CT17" s="30">
        <f>+CT8+CT15</f>
        <v>612</v>
      </c>
      <c r="CU17" s="30">
        <f>+CU8+CU15</f>
        <v>604</v>
      </c>
      <c r="CV17" s="30">
        <f>+CV8+CV15</f>
        <v>607</v>
      </c>
      <c r="CW17" s="30">
        <f>+CW8+CW15</f>
        <v>614</v>
      </c>
    </row>
    <row r="18" spans="1:101" s="14" customFormat="1" ht="13.15" customHeight="1" x14ac:dyDescent="0.25">
      <c r="A18" s="71" t="s">
        <v>9</v>
      </c>
      <c r="B18" s="29"/>
      <c r="C18" s="89"/>
      <c r="D18" s="30"/>
      <c r="E18" s="86">
        <f>E17*12</f>
        <v>7786124.7599999998</v>
      </c>
      <c r="F18" s="86">
        <f>F17*12</f>
        <v>6951604.3200000003</v>
      </c>
      <c r="G18" s="86">
        <f>G17*12</f>
        <v>834520.44</v>
      </c>
      <c r="H18" s="136"/>
      <c r="I18" s="136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</row>
    <row r="19" spans="1:101" s="14" customFormat="1" ht="12.75" customHeight="1" x14ac:dyDescent="0.25">
      <c r="A19" s="28"/>
      <c r="B19" s="90"/>
      <c r="C19" s="91"/>
      <c r="D19" s="16"/>
      <c r="E19" s="92"/>
      <c r="F19" s="92"/>
      <c r="G19" s="92"/>
      <c r="H19" s="132"/>
      <c r="I19" s="132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</row>
    <row r="20" spans="1:101" s="14" customFormat="1" ht="12.75" customHeight="1" x14ac:dyDescent="0.25">
      <c r="A20" s="128" t="s">
        <v>71</v>
      </c>
      <c r="B20" s="77"/>
      <c r="C20" s="78"/>
      <c r="D20" s="111"/>
      <c r="E20" s="80"/>
      <c r="F20" s="80"/>
      <c r="G20" s="80"/>
      <c r="H20" s="268"/>
      <c r="I20" s="268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</row>
    <row r="21" spans="1:101" s="14" customFormat="1" ht="12.75" customHeight="1" x14ac:dyDescent="0.25">
      <c r="A21" s="64" t="s">
        <v>23</v>
      </c>
      <c r="B21" s="65" t="str">
        <f>B3</f>
        <v>1/1/25 - 12/31/25</v>
      </c>
      <c r="C21" s="66" t="s">
        <v>11</v>
      </c>
      <c r="D21" s="67">
        <v>0</v>
      </c>
      <c r="E21" s="150">
        <f>E3</f>
        <v>711.54</v>
      </c>
      <c r="F21" s="150">
        <f>F3</f>
        <v>657.37</v>
      </c>
      <c r="G21" s="150">
        <f>G3</f>
        <v>54.17</v>
      </c>
      <c r="H21" s="27" t="str">
        <f>+"Total:"&amp;TEXT(E21/I21-1,"0.00%")&amp;"/ EE:"&amp;TEXT(G21/J21-1,"0.00%")</f>
        <v>Total:18.99%/ EE:0.00%</v>
      </c>
      <c r="I21" s="27">
        <f>+'[2]North Vista'!E21</f>
        <v>597.99</v>
      </c>
      <c r="J21" s="27">
        <f>+'[2]North Vista'!G21</f>
        <v>54.17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7">
        <v>0</v>
      </c>
      <c r="AH21" s="67">
        <v>0</v>
      </c>
      <c r="AI21" s="67">
        <v>0</v>
      </c>
      <c r="AJ21" s="67">
        <v>0</v>
      </c>
      <c r="AK21" s="67">
        <v>0</v>
      </c>
      <c r="AL21" s="67">
        <v>0</v>
      </c>
      <c r="AM21" s="67">
        <v>0</v>
      </c>
      <c r="AN21" s="67">
        <v>0</v>
      </c>
      <c r="AO21" s="67">
        <v>0</v>
      </c>
      <c r="AP21" s="67">
        <v>0</v>
      </c>
      <c r="AQ21" s="67">
        <v>0</v>
      </c>
      <c r="AR21" s="67">
        <v>0</v>
      </c>
      <c r="AS21" s="67">
        <v>1</v>
      </c>
      <c r="AT21" s="67">
        <v>1</v>
      </c>
      <c r="AU21" s="67">
        <v>1</v>
      </c>
      <c r="AV21" s="67">
        <v>1</v>
      </c>
      <c r="AW21" s="67">
        <v>1</v>
      </c>
      <c r="AX21" s="67">
        <v>1</v>
      </c>
      <c r="AY21" s="67">
        <v>1</v>
      </c>
      <c r="AZ21" s="67">
        <v>1</v>
      </c>
      <c r="BA21" s="67">
        <v>1</v>
      </c>
      <c r="BB21" s="67">
        <v>1</v>
      </c>
      <c r="BC21" s="67">
        <v>1</v>
      </c>
      <c r="BD21" s="67">
        <v>1</v>
      </c>
      <c r="BE21" s="67">
        <v>1</v>
      </c>
      <c r="BF21" s="67">
        <v>1</v>
      </c>
      <c r="BG21" s="67">
        <v>1</v>
      </c>
      <c r="BH21" s="67">
        <v>1</v>
      </c>
      <c r="BI21" s="67">
        <v>0</v>
      </c>
      <c r="BJ21" s="67">
        <v>0</v>
      </c>
      <c r="BK21" s="67">
        <v>0</v>
      </c>
      <c r="BL21" s="67">
        <v>0</v>
      </c>
      <c r="BM21" s="67">
        <v>0</v>
      </c>
      <c r="BN21" s="67">
        <v>0</v>
      </c>
      <c r="BO21" s="67">
        <v>0</v>
      </c>
      <c r="BP21" s="67">
        <v>0</v>
      </c>
      <c r="BQ21" s="94">
        <v>0</v>
      </c>
      <c r="BR21" s="67">
        <v>0</v>
      </c>
      <c r="BS21" s="67">
        <v>0</v>
      </c>
      <c r="BT21" s="67">
        <v>0</v>
      </c>
      <c r="BU21" s="94">
        <v>0</v>
      </c>
      <c r="BV21" s="67">
        <v>0</v>
      </c>
      <c r="BW21" s="67">
        <v>0</v>
      </c>
      <c r="BX21" s="67">
        <v>0</v>
      </c>
      <c r="BY21" s="67">
        <v>0</v>
      </c>
      <c r="BZ21" s="67">
        <v>0</v>
      </c>
      <c r="CA21" s="67">
        <v>0</v>
      </c>
      <c r="CB21" s="67">
        <v>0</v>
      </c>
      <c r="CC21" s="67">
        <v>0</v>
      </c>
      <c r="CD21" s="67">
        <v>0</v>
      </c>
      <c r="CE21" s="67">
        <v>0</v>
      </c>
      <c r="CF21" s="67">
        <v>0</v>
      </c>
      <c r="CG21" s="67">
        <v>0</v>
      </c>
      <c r="CH21" s="67">
        <v>0</v>
      </c>
      <c r="CI21" s="67">
        <v>0</v>
      </c>
      <c r="CJ21" s="67">
        <v>0</v>
      </c>
      <c r="CK21" s="67">
        <v>0</v>
      </c>
      <c r="CL21" s="67">
        <v>0</v>
      </c>
      <c r="CM21" s="67">
        <v>0</v>
      </c>
      <c r="CN21" s="67">
        <v>0</v>
      </c>
      <c r="CO21" s="67">
        <v>0</v>
      </c>
      <c r="CP21" s="67">
        <v>0</v>
      </c>
      <c r="CQ21" s="67">
        <v>0</v>
      </c>
      <c r="CR21" s="94">
        <v>0</v>
      </c>
      <c r="CS21" s="67">
        <v>0</v>
      </c>
      <c r="CT21" s="67">
        <v>0</v>
      </c>
      <c r="CU21" s="67">
        <v>0</v>
      </c>
      <c r="CV21" s="67">
        <v>0</v>
      </c>
      <c r="CW21" s="67">
        <v>0</v>
      </c>
    </row>
    <row r="22" spans="1:101" s="14" customFormat="1" ht="12.75" customHeight="1" x14ac:dyDescent="0.25">
      <c r="A22" s="22"/>
      <c r="B22" s="15"/>
      <c r="C22" s="66" t="s">
        <v>18</v>
      </c>
      <c r="D22" s="67">
        <v>0</v>
      </c>
      <c r="E22" s="150">
        <f t="shared" ref="E22:F25" si="42">E4</f>
        <v>1494.25</v>
      </c>
      <c r="F22" s="150">
        <f t="shared" si="42"/>
        <v>1349.96</v>
      </c>
      <c r="G22" s="150">
        <f>G4</f>
        <v>144.29</v>
      </c>
      <c r="H22" s="27" t="str">
        <f>+"Total:"&amp;TEXT(E22/I22-1,"0.00%")&amp;"/ EE:"&amp;TEXT(G22/J22-1,"0.00%")</f>
        <v>Total:18.99%/ EE:0.00%</v>
      </c>
      <c r="I22" s="27">
        <f>+'[2]North Vista'!E22</f>
        <v>1255.8</v>
      </c>
      <c r="J22" s="27">
        <f>+'[2]North Vista'!G22</f>
        <v>144.29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7">
        <v>0</v>
      </c>
      <c r="AY22" s="67">
        <v>0</v>
      </c>
      <c r="AZ22" s="67">
        <v>0</v>
      </c>
      <c r="BA22" s="67">
        <v>0</v>
      </c>
      <c r="BB22" s="67">
        <v>0</v>
      </c>
      <c r="BC22" s="67">
        <v>0</v>
      </c>
      <c r="BD22" s="67">
        <v>0</v>
      </c>
      <c r="BE22" s="67">
        <v>0</v>
      </c>
      <c r="BF22" s="67">
        <v>0</v>
      </c>
      <c r="BG22" s="67">
        <v>0</v>
      </c>
      <c r="BH22" s="67">
        <v>0</v>
      </c>
      <c r="BI22" s="67">
        <v>0</v>
      </c>
      <c r="BJ22" s="67">
        <v>0</v>
      </c>
      <c r="BK22" s="67">
        <v>0</v>
      </c>
      <c r="BL22" s="67">
        <v>0</v>
      </c>
      <c r="BM22" s="67">
        <v>0</v>
      </c>
      <c r="BN22" s="67">
        <v>0</v>
      </c>
      <c r="BO22" s="67">
        <v>0</v>
      </c>
      <c r="BP22" s="67">
        <v>0</v>
      </c>
      <c r="BQ22" s="94">
        <v>0</v>
      </c>
      <c r="BR22" s="67">
        <v>0</v>
      </c>
      <c r="BS22" s="67">
        <v>0</v>
      </c>
      <c r="BT22" s="67">
        <v>0</v>
      </c>
      <c r="BU22" s="94">
        <v>0</v>
      </c>
      <c r="BV22" s="67">
        <v>0</v>
      </c>
      <c r="BW22" s="67">
        <v>0</v>
      </c>
      <c r="BX22" s="67">
        <v>0</v>
      </c>
      <c r="BY22" s="67">
        <v>0</v>
      </c>
      <c r="BZ22" s="67">
        <v>0</v>
      </c>
      <c r="CA22" s="67">
        <v>0</v>
      </c>
      <c r="CB22" s="67">
        <v>0</v>
      </c>
      <c r="CC22" s="67">
        <v>0</v>
      </c>
      <c r="CD22" s="67">
        <v>0</v>
      </c>
      <c r="CE22" s="67">
        <v>0</v>
      </c>
      <c r="CF22" s="67">
        <v>0</v>
      </c>
      <c r="CG22" s="67">
        <v>0</v>
      </c>
      <c r="CH22" s="67">
        <v>0</v>
      </c>
      <c r="CI22" s="67">
        <v>0</v>
      </c>
      <c r="CJ22" s="67">
        <v>0</v>
      </c>
      <c r="CK22" s="67">
        <v>0</v>
      </c>
      <c r="CL22" s="67">
        <v>0</v>
      </c>
      <c r="CM22" s="67">
        <v>0</v>
      </c>
      <c r="CN22" s="67">
        <v>0</v>
      </c>
      <c r="CO22" s="67">
        <v>0</v>
      </c>
      <c r="CP22" s="67">
        <v>0</v>
      </c>
      <c r="CQ22" s="67">
        <v>0</v>
      </c>
      <c r="CR22" s="94">
        <v>0</v>
      </c>
      <c r="CS22" s="67">
        <v>0</v>
      </c>
      <c r="CT22" s="67">
        <v>0</v>
      </c>
      <c r="CU22" s="67">
        <v>0</v>
      </c>
      <c r="CV22" s="67">
        <v>0</v>
      </c>
      <c r="CW22" s="67">
        <v>0</v>
      </c>
    </row>
    <row r="23" spans="1:101" s="14" customFormat="1" ht="12.75" customHeight="1" x14ac:dyDescent="0.25">
      <c r="A23" s="22"/>
      <c r="B23" s="15"/>
      <c r="C23" s="66" t="s">
        <v>20</v>
      </c>
      <c r="D23" s="67">
        <v>0</v>
      </c>
      <c r="E23" s="150">
        <f t="shared" si="42"/>
        <v>1344.82</v>
      </c>
      <c r="F23" s="150">
        <f t="shared" si="42"/>
        <v>1226.75</v>
      </c>
      <c r="G23" s="150">
        <f>G5</f>
        <v>118.07</v>
      </c>
      <c r="H23" s="27" t="str">
        <f>+"Total:"&amp;TEXT(E23/I23-1,"0.00%")&amp;"/ EE:"&amp;TEXT(G23/J23-1,"0.00%")</f>
        <v>Total:18.99%/ EE:0.00%</v>
      </c>
      <c r="I23" s="27">
        <f>+'[2]North Vista'!E23</f>
        <v>1130.22</v>
      </c>
      <c r="J23" s="27">
        <f>+'[2]North Vista'!G23</f>
        <v>118.07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7">
        <v>0</v>
      </c>
      <c r="AJ23" s="67">
        <v>0</v>
      </c>
      <c r="AK23" s="67">
        <v>0</v>
      </c>
      <c r="AL23" s="67">
        <v>0</v>
      </c>
      <c r="AM23" s="67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7">
        <v>0</v>
      </c>
      <c r="AY23" s="67">
        <v>0</v>
      </c>
      <c r="AZ23" s="67">
        <v>0</v>
      </c>
      <c r="BA23" s="67">
        <v>0</v>
      </c>
      <c r="BB23" s="67">
        <v>0</v>
      </c>
      <c r="BC23" s="67">
        <v>0</v>
      </c>
      <c r="BD23" s="67">
        <v>0</v>
      </c>
      <c r="BE23" s="67">
        <v>0</v>
      </c>
      <c r="BF23" s="67">
        <v>0</v>
      </c>
      <c r="BG23" s="67">
        <v>0</v>
      </c>
      <c r="BH23" s="67">
        <v>0</v>
      </c>
      <c r="BI23" s="67">
        <v>0</v>
      </c>
      <c r="BJ23" s="67">
        <v>0</v>
      </c>
      <c r="BK23" s="67">
        <v>0</v>
      </c>
      <c r="BL23" s="67">
        <v>0</v>
      </c>
      <c r="BM23" s="67">
        <v>0</v>
      </c>
      <c r="BN23" s="67">
        <v>0</v>
      </c>
      <c r="BO23" s="67">
        <v>0</v>
      </c>
      <c r="BP23" s="67">
        <v>0</v>
      </c>
      <c r="BQ23" s="94">
        <v>0</v>
      </c>
      <c r="BR23" s="67">
        <v>0</v>
      </c>
      <c r="BS23" s="67">
        <v>0</v>
      </c>
      <c r="BT23" s="67">
        <v>0</v>
      </c>
      <c r="BU23" s="94">
        <v>0</v>
      </c>
      <c r="BV23" s="67">
        <v>0</v>
      </c>
      <c r="BW23" s="67">
        <v>0</v>
      </c>
      <c r="BX23" s="67">
        <v>0</v>
      </c>
      <c r="BY23" s="67">
        <v>0</v>
      </c>
      <c r="BZ23" s="67">
        <v>0</v>
      </c>
      <c r="CA23" s="67">
        <v>0</v>
      </c>
      <c r="CB23" s="67">
        <v>0</v>
      </c>
      <c r="CC23" s="67">
        <v>0</v>
      </c>
      <c r="CD23" s="67">
        <v>0</v>
      </c>
      <c r="CE23" s="67">
        <v>0</v>
      </c>
      <c r="CF23" s="67">
        <v>0</v>
      </c>
      <c r="CG23" s="67">
        <v>0</v>
      </c>
      <c r="CH23" s="67">
        <v>0</v>
      </c>
      <c r="CI23" s="67">
        <v>0</v>
      </c>
      <c r="CJ23" s="67">
        <v>0</v>
      </c>
      <c r="CK23" s="67">
        <v>0</v>
      </c>
      <c r="CL23" s="67">
        <v>0</v>
      </c>
      <c r="CM23" s="67">
        <v>0</v>
      </c>
      <c r="CN23" s="67">
        <v>0</v>
      </c>
      <c r="CO23" s="67">
        <v>0</v>
      </c>
      <c r="CP23" s="67">
        <v>0</v>
      </c>
      <c r="CQ23" s="67">
        <v>0</v>
      </c>
      <c r="CR23" s="94">
        <v>0</v>
      </c>
      <c r="CS23" s="67">
        <v>0</v>
      </c>
      <c r="CT23" s="67">
        <v>0</v>
      </c>
      <c r="CU23" s="67">
        <v>0</v>
      </c>
      <c r="CV23" s="67">
        <v>0</v>
      </c>
      <c r="CW23" s="67">
        <v>0</v>
      </c>
    </row>
    <row r="24" spans="1:101" s="14" customFormat="1" ht="12.75" customHeight="1" x14ac:dyDescent="0.25">
      <c r="A24" s="22"/>
      <c r="B24" s="15"/>
      <c r="C24" s="66" t="s">
        <v>21</v>
      </c>
      <c r="D24" s="67">
        <v>0</v>
      </c>
      <c r="E24" s="150">
        <f t="shared" si="42"/>
        <v>1344.82</v>
      </c>
      <c r="F24" s="150">
        <f t="shared" si="42"/>
        <v>1203.1399999999999</v>
      </c>
      <c r="G24" s="150">
        <f>G6</f>
        <v>141.68</v>
      </c>
      <c r="H24" s="27" t="str">
        <f>+"Total:"&amp;TEXT(E24/I24-1,"0.00%")&amp;"/ EE:"&amp;TEXT(G24/J24-1,"0.00%")</f>
        <v>Total:18.99%/ EE:0.00%</v>
      </c>
      <c r="I24" s="27">
        <f>+'[2]North Vista'!E24</f>
        <v>1130.22</v>
      </c>
      <c r="J24" s="27">
        <f>+'[2]North Vista'!G24</f>
        <v>141.68</v>
      </c>
      <c r="K24" s="67">
        <v>1</v>
      </c>
      <c r="L24" s="67">
        <v>1</v>
      </c>
      <c r="M24" s="67">
        <v>1</v>
      </c>
      <c r="N24" s="67">
        <v>1</v>
      </c>
      <c r="O24" s="67">
        <v>1</v>
      </c>
      <c r="P24" s="67">
        <v>1</v>
      </c>
      <c r="Q24" s="67">
        <v>1</v>
      </c>
      <c r="R24" s="67">
        <v>1</v>
      </c>
      <c r="S24" s="67">
        <v>1</v>
      </c>
      <c r="T24" s="67">
        <v>1</v>
      </c>
      <c r="U24" s="67">
        <v>1</v>
      </c>
      <c r="V24" s="67">
        <v>1</v>
      </c>
      <c r="W24" s="67">
        <v>1</v>
      </c>
      <c r="X24" s="67">
        <v>1</v>
      </c>
      <c r="Y24" s="67">
        <v>1</v>
      </c>
      <c r="Z24" s="67">
        <v>1</v>
      </c>
      <c r="AA24" s="67">
        <v>1</v>
      </c>
      <c r="AB24" s="67">
        <v>1</v>
      </c>
      <c r="AC24" s="67">
        <v>1</v>
      </c>
      <c r="AD24" s="67">
        <v>1</v>
      </c>
      <c r="AE24" s="67">
        <v>1</v>
      </c>
      <c r="AF24" s="67">
        <v>1</v>
      </c>
      <c r="AG24" s="67">
        <v>1</v>
      </c>
      <c r="AH24" s="67">
        <v>1</v>
      </c>
      <c r="AI24" s="67">
        <v>1</v>
      </c>
      <c r="AJ24" s="67">
        <v>1</v>
      </c>
      <c r="AK24" s="67">
        <v>1</v>
      </c>
      <c r="AL24" s="67">
        <v>1</v>
      </c>
      <c r="AM24" s="67">
        <v>1</v>
      </c>
      <c r="AN24" s="67">
        <v>1</v>
      </c>
      <c r="AO24" s="67">
        <v>1</v>
      </c>
      <c r="AP24" s="67">
        <v>1</v>
      </c>
      <c r="AQ24" s="67">
        <v>1</v>
      </c>
      <c r="AR24" s="67">
        <v>1</v>
      </c>
      <c r="AS24" s="67">
        <v>1</v>
      </c>
      <c r="AT24" s="67">
        <v>1</v>
      </c>
      <c r="AU24" s="67">
        <v>1</v>
      </c>
      <c r="AV24" s="67">
        <v>1</v>
      </c>
      <c r="AW24" s="67">
        <v>1</v>
      </c>
      <c r="AX24" s="67">
        <v>1</v>
      </c>
      <c r="AY24" s="67">
        <v>1</v>
      </c>
      <c r="AZ24" s="67">
        <v>1</v>
      </c>
      <c r="BA24" s="67">
        <v>1</v>
      </c>
      <c r="BB24" s="67">
        <v>1</v>
      </c>
      <c r="BC24" s="67">
        <v>1</v>
      </c>
      <c r="BD24" s="67">
        <v>1</v>
      </c>
      <c r="BE24" s="67">
        <v>1</v>
      </c>
      <c r="BF24" s="67">
        <v>1</v>
      </c>
      <c r="BG24" s="67">
        <v>1</v>
      </c>
      <c r="BH24" s="67">
        <v>1</v>
      </c>
      <c r="BI24" s="67">
        <v>1</v>
      </c>
      <c r="BJ24" s="67">
        <v>1</v>
      </c>
      <c r="BK24" s="67">
        <v>1</v>
      </c>
      <c r="BL24" s="67">
        <v>1</v>
      </c>
      <c r="BM24" s="67">
        <v>1</v>
      </c>
      <c r="BN24" s="67">
        <v>1</v>
      </c>
      <c r="BO24" s="67">
        <v>1</v>
      </c>
      <c r="BP24" s="67">
        <v>1</v>
      </c>
      <c r="BQ24" s="94">
        <v>1</v>
      </c>
      <c r="BR24" s="67">
        <v>1</v>
      </c>
      <c r="BS24" s="67">
        <v>1</v>
      </c>
      <c r="BT24" s="67">
        <v>1</v>
      </c>
      <c r="BU24" s="94">
        <v>1</v>
      </c>
      <c r="BV24" s="67">
        <v>1</v>
      </c>
      <c r="BW24" s="67">
        <v>1</v>
      </c>
      <c r="BX24" s="67">
        <v>1</v>
      </c>
      <c r="BY24" s="67">
        <v>1</v>
      </c>
      <c r="BZ24" s="67">
        <v>1</v>
      </c>
      <c r="CA24" s="67">
        <v>1</v>
      </c>
      <c r="CB24" s="67">
        <v>0</v>
      </c>
      <c r="CC24" s="67">
        <v>0</v>
      </c>
      <c r="CD24" s="67">
        <v>0</v>
      </c>
      <c r="CE24" s="67">
        <v>0</v>
      </c>
      <c r="CF24" s="67">
        <v>0</v>
      </c>
      <c r="CG24" s="67">
        <v>0</v>
      </c>
      <c r="CH24" s="67">
        <v>0</v>
      </c>
      <c r="CI24" s="67">
        <v>0</v>
      </c>
      <c r="CJ24" s="67">
        <v>0</v>
      </c>
      <c r="CK24" s="67">
        <v>0</v>
      </c>
      <c r="CL24" s="67">
        <v>0</v>
      </c>
      <c r="CM24" s="67">
        <v>0</v>
      </c>
      <c r="CN24" s="67">
        <v>0</v>
      </c>
      <c r="CO24" s="67">
        <v>0</v>
      </c>
      <c r="CP24" s="67">
        <v>0</v>
      </c>
      <c r="CQ24" s="67">
        <v>0</v>
      </c>
      <c r="CR24" s="94">
        <v>0</v>
      </c>
      <c r="CS24" s="67">
        <v>0</v>
      </c>
      <c r="CT24" s="67">
        <v>0</v>
      </c>
      <c r="CU24" s="67">
        <v>0</v>
      </c>
      <c r="CV24" s="67">
        <v>0</v>
      </c>
      <c r="CW24" s="67">
        <v>0</v>
      </c>
    </row>
    <row r="25" spans="1:101" s="14" customFormat="1" ht="12.75" customHeight="1" x14ac:dyDescent="0.25">
      <c r="A25" s="22"/>
      <c r="B25" s="15"/>
      <c r="C25" s="66" t="s">
        <v>12</v>
      </c>
      <c r="D25" s="68">
        <v>0</v>
      </c>
      <c r="E25" s="151">
        <f t="shared" si="42"/>
        <v>2241.4</v>
      </c>
      <c r="F25" s="151">
        <f t="shared" si="42"/>
        <v>1946.27</v>
      </c>
      <c r="G25" s="151">
        <f>G7</f>
        <v>295.13</v>
      </c>
      <c r="H25" s="27" t="str">
        <f>+"Total:"&amp;TEXT(E25/I25-1,"0.00%")&amp;"/ EE:"&amp;TEXT(G25/J25-1,"0.00%")</f>
        <v>Total:18.99%/ EE:0.00%</v>
      </c>
      <c r="I25" s="27">
        <f>+'[2]North Vista'!E25</f>
        <v>1883.72</v>
      </c>
      <c r="J25" s="27">
        <f>+'[2]North Vista'!G25</f>
        <v>295.13</v>
      </c>
      <c r="K25" s="68">
        <v>2</v>
      </c>
      <c r="L25" s="68">
        <v>2</v>
      </c>
      <c r="M25" s="68">
        <v>2</v>
      </c>
      <c r="N25" s="68">
        <v>2</v>
      </c>
      <c r="O25" s="68">
        <v>2</v>
      </c>
      <c r="P25" s="68">
        <v>2</v>
      </c>
      <c r="Q25" s="68">
        <v>2</v>
      </c>
      <c r="R25" s="68">
        <v>2</v>
      </c>
      <c r="S25" s="68">
        <v>2</v>
      </c>
      <c r="T25" s="68">
        <v>2</v>
      </c>
      <c r="U25" s="68">
        <v>2</v>
      </c>
      <c r="V25" s="68">
        <v>2</v>
      </c>
      <c r="W25" s="68">
        <v>2</v>
      </c>
      <c r="X25" s="68">
        <v>2</v>
      </c>
      <c r="Y25" s="68">
        <v>2</v>
      </c>
      <c r="Z25" s="68">
        <v>2</v>
      </c>
      <c r="AA25" s="68">
        <v>2</v>
      </c>
      <c r="AB25" s="68">
        <v>2</v>
      </c>
      <c r="AC25" s="68">
        <v>2</v>
      </c>
      <c r="AD25" s="68">
        <v>2</v>
      </c>
      <c r="AE25" s="68">
        <v>2</v>
      </c>
      <c r="AF25" s="68">
        <v>2</v>
      </c>
      <c r="AG25" s="68">
        <v>2</v>
      </c>
      <c r="AH25" s="68">
        <v>2</v>
      </c>
      <c r="AI25" s="68">
        <v>2</v>
      </c>
      <c r="AJ25" s="68">
        <v>2</v>
      </c>
      <c r="AK25" s="68">
        <v>2</v>
      </c>
      <c r="AL25" s="68">
        <v>2</v>
      </c>
      <c r="AM25" s="68">
        <v>2</v>
      </c>
      <c r="AN25" s="68">
        <v>2</v>
      </c>
      <c r="AO25" s="68">
        <v>2</v>
      </c>
      <c r="AP25" s="68">
        <v>2</v>
      </c>
      <c r="AQ25" s="68">
        <v>2</v>
      </c>
      <c r="AR25" s="68">
        <v>2</v>
      </c>
      <c r="AS25" s="68">
        <v>2</v>
      </c>
      <c r="AT25" s="68">
        <v>2</v>
      </c>
      <c r="AU25" s="68">
        <v>2</v>
      </c>
      <c r="AV25" s="68">
        <v>2</v>
      </c>
      <c r="AW25" s="68">
        <v>2</v>
      </c>
      <c r="AX25" s="68">
        <v>2</v>
      </c>
      <c r="AY25" s="68">
        <v>2</v>
      </c>
      <c r="AZ25" s="68">
        <v>2</v>
      </c>
      <c r="BA25" s="68">
        <v>2</v>
      </c>
      <c r="BB25" s="68">
        <v>2</v>
      </c>
      <c r="BC25" s="68">
        <v>2</v>
      </c>
      <c r="BD25" s="68">
        <v>2</v>
      </c>
      <c r="BE25" s="68">
        <v>2</v>
      </c>
      <c r="BF25" s="68">
        <v>2</v>
      </c>
      <c r="BG25" s="68">
        <v>2</v>
      </c>
      <c r="BH25" s="68">
        <v>2</v>
      </c>
      <c r="BI25" s="68">
        <v>2</v>
      </c>
      <c r="BJ25" s="68">
        <v>2</v>
      </c>
      <c r="BK25" s="68">
        <v>2</v>
      </c>
      <c r="BL25" s="68">
        <v>2</v>
      </c>
      <c r="BM25" s="68">
        <v>2</v>
      </c>
      <c r="BN25" s="68">
        <v>2</v>
      </c>
      <c r="BO25" s="68">
        <v>2</v>
      </c>
      <c r="BP25" s="68">
        <v>2</v>
      </c>
      <c r="BQ25" s="250">
        <v>2</v>
      </c>
      <c r="BR25" s="68">
        <v>2</v>
      </c>
      <c r="BS25" s="68">
        <v>2</v>
      </c>
      <c r="BT25" s="68">
        <v>2</v>
      </c>
      <c r="BU25" s="250">
        <v>2</v>
      </c>
      <c r="BV25" s="68">
        <v>2</v>
      </c>
      <c r="BW25" s="68">
        <v>2</v>
      </c>
      <c r="BX25" s="68">
        <v>2</v>
      </c>
      <c r="BY25" s="68">
        <v>2</v>
      </c>
      <c r="BZ25" s="68">
        <v>2</v>
      </c>
      <c r="CA25" s="68">
        <v>2</v>
      </c>
      <c r="CB25" s="68">
        <v>3</v>
      </c>
      <c r="CC25" s="68">
        <v>1</v>
      </c>
      <c r="CD25" s="68">
        <v>0</v>
      </c>
      <c r="CE25" s="68">
        <v>0</v>
      </c>
      <c r="CF25" s="68">
        <v>0</v>
      </c>
      <c r="CG25" s="68">
        <v>0</v>
      </c>
      <c r="CH25" s="68">
        <v>0</v>
      </c>
      <c r="CI25" s="68">
        <v>0</v>
      </c>
      <c r="CJ25" s="68">
        <v>0</v>
      </c>
      <c r="CK25" s="68">
        <v>0</v>
      </c>
      <c r="CL25" s="68">
        <v>0</v>
      </c>
      <c r="CM25" s="68">
        <v>0</v>
      </c>
      <c r="CN25" s="68">
        <v>0</v>
      </c>
      <c r="CO25" s="68">
        <v>0</v>
      </c>
      <c r="CP25" s="68">
        <v>0</v>
      </c>
      <c r="CQ25" s="68">
        <v>0</v>
      </c>
      <c r="CR25" s="250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</row>
    <row r="26" spans="1:101" s="14" customFormat="1" ht="12.75" customHeight="1" x14ac:dyDescent="0.25">
      <c r="A26" s="20"/>
      <c r="B26" s="15"/>
      <c r="C26" s="69" t="s">
        <v>7</v>
      </c>
      <c r="D26" s="67">
        <f>SUM(D21:D25)</f>
        <v>0</v>
      </c>
      <c r="E26" s="70">
        <f>SUMPRODUCT(E21:E25,$D21:$D25)</f>
        <v>0</v>
      </c>
      <c r="F26" s="70">
        <f>SUMPRODUCT(F21:F25,$D21:$D25)</f>
        <v>0</v>
      </c>
      <c r="G26" s="70">
        <f>SUMPRODUCT(G21:G25,$D21:$D25)</f>
        <v>0</v>
      </c>
      <c r="H26" s="34"/>
      <c r="I26" s="34"/>
      <c r="K26" s="67">
        <f t="shared" ref="K26:P26" si="43">SUM(K21:K25)</f>
        <v>3</v>
      </c>
      <c r="L26" s="67">
        <f t="shared" si="43"/>
        <v>3</v>
      </c>
      <c r="M26" s="67">
        <f t="shared" si="43"/>
        <v>3</v>
      </c>
      <c r="N26" s="67">
        <f t="shared" si="43"/>
        <v>3</v>
      </c>
      <c r="O26" s="67">
        <f t="shared" si="43"/>
        <v>3</v>
      </c>
      <c r="P26" s="67">
        <f t="shared" si="43"/>
        <v>3</v>
      </c>
      <c r="Q26" s="67">
        <f t="shared" ref="Q26:V26" si="44">SUM(Q21:Q25)</f>
        <v>3</v>
      </c>
      <c r="R26" s="67">
        <f t="shared" si="44"/>
        <v>3</v>
      </c>
      <c r="S26" s="67">
        <f t="shared" si="44"/>
        <v>3</v>
      </c>
      <c r="T26" s="67">
        <f t="shared" si="44"/>
        <v>3</v>
      </c>
      <c r="U26" s="67">
        <f t="shared" si="44"/>
        <v>3</v>
      </c>
      <c r="V26" s="67">
        <f t="shared" si="44"/>
        <v>3</v>
      </c>
      <c r="W26" s="67">
        <f t="shared" ref="W26:AB26" si="45">SUM(W21:W25)</f>
        <v>3</v>
      </c>
      <c r="X26" s="67">
        <f t="shared" si="45"/>
        <v>3</v>
      </c>
      <c r="Y26" s="67">
        <f t="shared" si="45"/>
        <v>3</v>
      </c>
      <c r="Z26" s="67">
        <f t="shared" si="45"/>
        <v>3</v>
      </c>
      <c r="AA26" s="67">
        <f t="shared" si="45"/>
        <v>3</v>
      </c>
      <c r="AB26" s="67">
        <f t="shared" si="45"/>
        <v>3</v>
      </c>
      <c r="AC26" s="67">
        <f t="shared" ref="AC26:AH26" si="46">SUM(AC21:AC25)</f>
        <v>3</v>
      </c>
      <c r="AD26" s="67">
        <f t="shared" si="46"/>
        <v>3</v>
      </c>
      <c r="AE26" s="67">
        <f t="shared" si="46"/>
        <v>3</v>
      </c>
      <c r="AF26" s="67">
        <f t="shared" si="46"/>
        <v>3</v>
      </c>
      <c r="AG26" s="67">
        <f t="shared" si="46"/>
        <v>3</v>
      </c>
      <c r="AH26" s="67">
        <f t="shared" si="46"/>
        <v>3</v>
      </c>
      <c r="AI26" s="67">
        <f t="shared" ref="AI26:AN26" si="47">SUM(AI21:AI25)</f>
        <v>3</v>
      </c>
      <c r="AJ26" s="67">
        <f t="shared" si="47"/>
        <v>3</v>
      </c>
      <c r="AK26" s="67">
        <f t="shared" si="47"/>
        <v>3</v>
      </c>
      <c r="AL26" s="67">
        <f t="shared" si="47"/>
        <v>3</v>
      </c>
      <c r="AM26" s="67">
        <f t="shared" si="47"/>
        <v>3</v>
      </c>
      <c r="AN26" s="67">
        <f t="shared" si="47"/>
        <v>3</v>
      </c>
      <c r="AO26" s="67">
        <f t="shared" ref="AO26:AT26" si="48">SUM(AO21:AO25)</f>
        <v>3</v>
      </c>
      <c r="AP26" s="67">
        <f t="shared" si="48"/>
        <v>3</v>
      </c>
      <c r="AQ26" s="67">
        <f t="shared" si="48"/>
        <v>3</v>
      </c>
      <c r="AR26" s="67">
        <f t="shared" si="48"/>
        <v>3</v>
      </c>
      <c r="AS26" s="67">
        <f t="shared" si="48"/>
        <v>4</v>
      </c>
      <c r="AT26" s="67">
        <f t="shared" si="48"/>
        <v>4</v>
      </c>
      <c r="AU26" s="67">
        <f t="shared" ref="AU26:AZ26" si="49">SUM(AU21:AU25)</f>
        <v>4</v>
      </c>
      <c r="AV26" s="67">
        <f t="shared" si="49"/>
        <v>4</v>
      </c>
      <c r="AW26" s="67">
        <f t="shared" si="49"/>
        <v>4</v>
      </c>
      <c r="AX26" s="67">
        <f t="shared" si="49"/>
        <v>4</v>
      </c>
      <c r="AY26" s="67">
        <f t="shared" si="49"/>
        <v>4</v>
      </c>
      <c r="AZ26" s="67">
        <f t="shared" si="49"/>
        <v>4</v>
      </c>
      <c r="BA26" s="67">
        <f t="shared" ref="BA26:BF26" si="50">SUM(BA21:BA25)</f>
        <v>4</v>
      </c>
      <c r="BB26" s="67">
        <f t="shared" si="50"/>
        <v>4</v>
      </c>
      <c r="BC26" s="67">
        <f t="shared" si="50"/>
        <v>4</v>
      </c>
      <c r="BD26" s="67">
        <f t="shared" si="50"/>
        <v>4</v>
      </c>
      <c r="BE26" s="67">
        <f t="shared" si="50"/>
        <v>4</v>
      </c>
      <c r="BF26" s="67">
        <f t="shared" si="50"/>
        <v>4</v>
      </c>
      <c r="BG26" s="67">
        <f t="shared" ref="BG26:BL26" si="51">SUM(BG21:BG25)</f>
        <v>4</v>
      </c>
      <c r="BH26" s="67">
        <f t="shared" si="51"/>
        <v>4</v>
      </c>
      <c r="BI26" s="67">
        <f t="shared" si="51"/>
        <v>3</v>
      </c>
      <c r="BJ26" s="67">
        <f t="shared" si="51"/>
        <v>3</v>
      </c>
      <c r="BK26" s="67">
        <f t="shared" si="51"/>
        <v>3</v>
      </c>
      <c r="BL26" s="67">
        <f t="shared" si="51"/>
        <v>3</v>
      </c>
      <c r="BM26" s="67">
        <f t="shared" ref="BM26:BR26" si="52">SUM(BM21:BM25)</f>
        <v>3</v>
      </c>
      <c r="BN26" s="67">
        <f t="shared" si="52"/>
        <v>3</v>
      </c>
      <c r="BO26" s="67">
        <f t="shared" si="52"/>
        <v>3</v>
      </c>
      <c r="BP26" s="67">
        <f t="shared" si="52"/>
        <v>3</v>
      </c>
      <c r="BQ26" s="94">
        <f t="shared" si="52"/>
        <v>3</v>
      </c>
      <c r="BR26" s="67">
        <f t="shared" si="52"/>
        <v>3</v>
      </c>
      <c r="BS26" s="67">
        <f t="shared" ref="BS26:BX26" si="53">SUM(BS21:BS25)</f>
        <v>3</v>
      </c>
      <c r="BT26" s="67">
        <f t="shared" si="53"/>
        <v>3</v>
      </c>
      <c r="BU26" s="94">
        <f t="shared" si="53"/>
        <v>3</v>
      </c>
      <c r="BV26" s="67">
        <f t="shared" si="53"/>
        <v>3</v>
      </c>
      <c r="BW26" s="67">
        <f t="shared" si="53"/>
        <v>3</v>
      </c>
      <c r="BX26" s="67">
        <f t="shared" si="53"/>
        <v>3</v>
      </c>
      <c r="BY26" s="67">
        <f t="shared" ref="BY26:CD26" si="54">SUM(BY21:BY25)</f>
        <v>3</v>
      </c>
      <c r="BZ26" s="67">
        <f t="shared" si="54"/>
        <v>3</v>
      </c>
      <c r="CA26" s="67">
        <f t="shared" si="54"/>
        <v>3</v>
      </c>
      <c r="CB26" s="67">
        <f t="shared" si="54"/>
        <v>3</v>
      </c>
      <c r="CC26" s="67">
        <f t="shared" si="54"/>
        <v>1</v>
      </c>
      <c r="CD26" s="67">
        <f t="shared" si="54"/>
        <v>0</v>
      </c>
      <c r="CE26" s="67">
        <f t="shared" ref="CE26:CJ26" si="55">SUM(CE21:CE25)</f>
        <v>0</v>
      </c>
      <c r="CF26" s="67">
        <f t="shared" si="55"/>
        <v>0</v>
      </c>
      <c r="CG26" s="67">
        <f t="shared" si="55"/>
        <v>0</v>
      </c>
      <c r="CH26" s="67">
        <f t="shared" si="55"/>
        <v>0</v>
      </c>
      <c r="CI26" s="67">
        <f t="shared" si="55"/>
        <v>0</v>
      </c>
      <c r="CJ26" s="67">
        <f t="shared" si="55"/>
        <v>0</v>
      </c>
      <c r="CK26" s="67">
        <f t="shared" ref="CK26:CP26" si="56">SUM(CK21:CK25)</f>
        <v>0</v>
      </c>
      <c r="CL26" s="67">
        <f t="shared" si="56"/>
        <v>0</v>
      </c>
      <c r="CM26" s="67">
        <f t="shared" si="56"/>
        <v>0</v>
      </c>
      <c r="CN26" s="67">
        <f t="shared" si="56"/>
        <v>0</v>
      </c>
      <c r="CO26" s="67">
        <f t="shared" si="56"/>
        <v>0</v>
      </c>
      <c r="CP26" s="67">
        <f t="shared" si="56"/>
        <v>0</v>
      </c>
      <c r="CQ26" s="67">
        <f>SUM(CQ21:CQ25)</f>
        <v>0</v>
      </c>
      <c r="CR26" s="94">
        <v>0</v>
      </c>
      <c r="CS26" s="67">
        <f>SUM(CS21:CS25)</f>
        <v>0</v>
      </c>
      <c r="CT26" s="67">
        <f>SUM(CT21:CT25)</f>
        <v>0</v>
      </c>
      <c r="CU26" s="67">
        <f>SUM(CU21:CU25)</f>
        <v>0</v>
      </c>
      <c r="CV26" s="67">
        <f>SUM(CV21:CV25)</f>
        <v>0</v>
      </c>
      <c r="CW26" s="67">
        <f>SUM(CW21:CW25)</f>
        <v>0</v>
      </c>
    </row>
    <row r="27" spans="1:101" s="14" customFormat="1" ht="12.75" customHeight="1" x14ac:dyDescent="0.25">
      <c r="A27" s="20"/>
      <c r="B27" s="15"/>
      <c r="C27" s="12"/>
      <c r="D27" s="16"/>
      <c r="E27" s="21"/>
      <c r="F27" s="21"/>
      <c r="G27" s="21"/>
      <c r="H27" s="135"/>
      <c r="I27" s="135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</row>
    <row r="28" spans="1:101" s="14" customFormat="1" ht="12.75" customHeight="1" x14ac:dyDescent="0.25">
      <c r="A28" s="64" t="s">
        <v>22</v>
      </c>
      <c r="B28" s="65" t="str">
        <f>B21</f>
        <v>1/1/25 - 12/31/25</v>
      </c>
      <c r="C28" s="66" t="s">
        <v>11</v>
      </c>
      <c r="D28" s="67">
        <v>0</v>
      </c>
      <c r="E28" s="150">
        <f t="shared" ref="E28:G32" si="57">E10</f>
        <v>518.77</v>
      </c>
      <c r="F28" s="150">
        <f t="shared" si="57"/>
        <v>405.57</v>
      </c>
      <c r="G28" s="150">
        <f t="shared" si="57"/>
        <v>113.2</v>
      </c>
      <c r="H28" s="27" t="str">
        <f>+"Total:"&amp;TEXT(E28/I28-1,"0.00%")&amp;"/ EE:"&amp;TEXT(G28/J28-1,"0.00%")</f>
        <v>Total:18.99%/ EE:9.74%</v>
      </c>
      <c r="I28" s="27">
        <f>+'[2]North Vista'!E28</f>
        <v>435.99</v>
      </c>
      <c r="J28" s="27">
        <f>+'[2]North Vista'!G28</f>
        <v>103.15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v>0</v>
      </c>
      <c r="W28" s="67">
        <v>0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>
        <v>0</v>
      </c>
      <c r="AF28" s="67">
        <v>0</v>
      </c>
      <c r="AG28" s="67">
        <v>0</v>
      </c>
      <c r="AH28" s="67">
        <v>0</v>
      </c>
      <c r="AI28" s="67">
        <v>0</v>
      </c>
      <c r="AJ28" s="67">
        <v>0</v>
      </c>
      <c r="AK28" s="67">
        <v>0</v>
      </c>
      <c r="AL28" s="67">
        <v>0</v>
      </c>
      <c r="AM28" s="67">
        <v>0</v>
      </c>
      <c r="AN28" s="67">
        <v>0</v>
      </c>
      <c r="AO28" s="67">
        <v>0</v>
      </c>
      <c r="AP28" s="67">
        <v>0</v>
      </c>
      <c r="AQ28" s="67">
        <v>0</v>
      </c>
      <c r="AR28" s="67">
        <v>0</v>
      </c>
      <c r="AS28" s="67">
        <v>0</v>
      </c>
      <c r="AT28" s="67">
        <v>0</v>
      </c>
      <c r="AU28" s="67">
        <v>0</v>
      </c>
      <c r="AV28" s="67">
        <v>0</v>
      </c>
      <c r="AW28" s="67">
        <v>0</v>
      </c>
      <c r="AX28" s="67">
        <v>0</v>
      </c>
      <c r="AY28" s="67">
        <v>0</v>
      </c>
      <c r="AZ28" s="67">
        <v>0</v>
      </c>
      <c r="BA28" s="67">
        <v>0</v>
      </c>
      <c r="BB28" s="67">
        <v>0</v>
      </c>
      <c r="BC28" s="67">
        <v>0</v>
      </c>
      <c r="BD28" s="67">
        <v>0</v>
      </c>
      <c r="BE28" s="67">
        <v>0</v>
      </c>
      <c r="BF28" s="67">
        <v>0</v>
      </c>
      <c r="BG28" s="67">
        <v>0</v>
      </c>
      <c r="BH28" s="67">
        <v>0</v>
      </c>
      <c r="BI28" s="67">
        <v>0</v>
      </c>
      <c r="BJ28" s="67">
        <v>0</v>
      </c>
      <c r="BK28" s="67">
        <v>0</v>
      </c>
      <c r="BL28" s="67">
        <v>0</v>
      </c>
      <c r="BM28" s="67">
        <v>0</v>
      </c>
      <c r="BN28" s="67">
        <v>0</v>
      </c>
      <c r="BO28" s="67">
        <v>0</v>
      </c>
      <c r="BP28" s="67">
        <v>0</v>
      </c>
      <c r="BQ28" s="94">
        <v>0</v>
      </c>
      <c r="BR28" s="67">
        <v>0</v>
      </c>
      <c r="BS28" s="67">
        <v>0</v>
      </c>
      <c r="BT28" s="67">
        <v>0</v>
      </c>
      <c r="BU28" s="94">
        <v>0</v>
      </c>
      <c r="BV28" s="67">
        <v>0</v>
      </c>
      <c r="BW28" s="67">
        <v>0</v>
      </c>
      <c r="BX28" s="67">
        <v>0</v>
      </c>
      <c r="BY28" s="67">
        <v>0</v>
      </c>
      <c r="BZ28" s="67">
        <v>0</v>
      </c>
      <c r="CA28" s="67">
        <v>0</v>
      </c>
      <c r="CB28" s="67">
        <v>0</v>
      </c>
      <c r="CC28" s="67">
        <v>0</v>
      </c>
      <c r="CD28" s="67">
        <v>0</v>
      </c>
      <c r="CE28" s="67">
        <v>0</v>
      </c>
      <c r="CF28" s="67">
        <v>0</v>
      </c>
      <c r="CG28" s="67">
        <v>0</v>
      </c>
      <c r="CH28" s="67">
        <v>0</v>
      </c>
      <c r="CI28" s="67">
        <v>0</v>
      </c>
      <c r="CJ28" s="67">
        <v>0</v>
      </c>
      <c r="CK28" s="67">
        <v>0</v>
      </c>
      <c r="CL28" s="67">
        <v>0</v>
      </c>
      <c r="CM28" s="67">
        <v>0</v>
      </c>
      <c r="CN28" s="67">
        <v>0</v>
      </c>
      <c r="CO28" s="67">
        <v>0</v>
      </c>
      <c r="CP28" s="67">
        <v>0</v>
      </c>
      <c r="CQ28" s="67">
        <v>0</v>
      </c>
      <c r="CR28" s="94">
        <v>0</v>
      </c>
      <c r="CS28" s="67">
        <v>0</v>
      </c>
      <c r="CT28" s="67">
        <v>0</v>
      </c>
      <c r="CU28" s="67">
        <v>0</v>
      </c>
      <c r="CV28" s="67">
        <v>0</v>
      </c>
      <c r="CW28" s="67">
        <v>0</v>
      </c>
    </row>
    <row r="29" spans="1:101" s="14" customFormat="1" ht="12.75" customHeight="1" x14ac:dyDescent="0.25">
      <c r="A29" s="22"/>
      <c r="B29" s="15"/>
      <c r="C29" s="66" t="s">
        <v>18</v>
      </c>
      <c r="D29" s="67">
        <v>0</v>
      </c>
      <c r="E29" s="150">
        <f t="shared" si="57"/>
        <v>1037.57</v>
      </c>
      <c r="F29" s="150">
        <f t="shared" si="57"/>
        <v>796.58999999999992</v>
      </c>
      <c r="G29" s="150">
        <f t="shared" si="57"/>
        <v>240.98</v>
      </c>
      <c r="H29" s="27" t="str">
        <f>+"Total:"&amp;TEXT(E29/I29-1,"0.00%")&amp;"/ EE:"&amp;TEXT(G29/J29-1,"0.00%")</f>
        <v>Total:18.99%/ EE:0.00%</v>
      </c>
      <c r="I29" s="27">
        <f>+'[2]North Vista'!E29</f>
        <v>872</v>
      </c>
      <c r="J29" s="27">
        <f>+'[2]North Vista'!G29</f>
        <v>240.98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  <c r="R29" s="67">
        <v>0</v>
      </c>
      <c r="S29" s="67">
        <v>0</v>
      </c>
      <c r="T29" s="67">
        <v>0</v>
      </c>
      <c r="U29" s="67">
        <v>0</v>
      </c>
      <c r="V29" s="67">
        <v>0</v>
      </c>
      <c r="W29" s="67">
        <v>0</v>
      </c>
      <c r="X29" s="67">
        <v>0</v>
      </c>
      <c r="Y29" s="67">
        <v>0</v>
      </c>
      <c r="Z29" s="67">
        <v>0</v>
      </c>
      <c r="AA29" s="67">
        <v>0</v>
      </c>
      <c r="AB29" s="67">
        <v>0</v>
      </c>
      <c r="AC29" s="67">
        <v>0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67">
        <v>0</v>
      </c>
      <c r="AL29" s="67">
        <v>0</v>
      </c>
      <c r="AM29" s="67">
        <v>0</v>
      </c>
      <c r="AN29" s="67">
        <v>0</v>
      </c>
      <c r="AO29" s="67">
        <v>0</v>
      </c>
      <c r="AP29" s="67">
        <v>0</v>
      </c>
      <c r="AQ29" s="67">
        <v>0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7">
        <v>0</v>
      </c>
      <c r="AY29" s="67">
        <v>0</v>
      </c>
      <c r="AZ29" s="67">
        <v>0</v>
      </c>
      <c r="BA29" s="67">
        <v>0</v>
      </c>
      <c r="BB29" s="67">
        <v>0</v>
      </c>
      <c r="BC29" s="67">
        <v>0</v>
      </c>
      <c r="BD29" s="67">
        <v>0</v>
      </c>
      <c r="BE29" s="67">
        <v>0</v>
      </c>
      <c r="BF29" s="67">
        <v>0</v>
      </c>
      <c r="BG29" s="67">
        <v>0</v>
      </c>
      <c r="BH29" s="67">
        <v>0</v>
      </c>
      <c r="BI29" s="67">
        <v>0</v>
      </c>
      <c r="BJ29" s="67">
        <v>0</v>
      </c>
      <c r="BK29" s="67">
        <v>0</v>
      </c>
      <c r="BL29" s="67">
        <v>0</v>
      </c>
      <c r="BM29" s="67">
        <v>0</v>
      </c>
      <c r="BN29" s="67">
        <v>0</v>
      </c>
      <c r="BO29" s="67">
        <v>0</v>
      </c>
      <c r="BP29" s="67">
        <v>0</v>
      </c>
      <c r="BQ29" s="94">
        <v>0</v>
      </c>
      <c r="BR29" s="67">
        <v>0</v>
      </c>
      <c r="BS29" s="67">
        <v>0</v>
      </c>
      <c r="BT29" s="67">
        <v>0</v>
      </c>
      <c r="BU29" s="94">
        <v>0</v>
      </c>
      <c r="BV29" s="67">
        <v>0</v>
      </c>
      <c r="BW29" s="67">
        <v>0</v>
      </c>
      <c r="BX29" s="67">
        <v>0</v>
      </c>
      <c r="BY29" s="67">
        <v>0</v>
      </c>
      <c r="BZ29" s="67">
        <v>0</v>
      </c>
      <c r="CA29" s="67">
        <v>0</v>
      </c>
      <c r="CB29" s="67">
        <v>0</v>
      </c>
      <c r="CC29" s="67">
        <v>0</v>
      </c>
      <c r="CD29" s="67">
        <v>0</v>
      </c>
      <c r="CE29" s="67">
        <v>0</v>
      </c>
      <c r="CF29" s="67">
        <v>0</v>
      </c>
      <c r="CG29" s="67">
        <v>0</v>
      </c>
      <c r="CH29" s="67">
        <v>0</v>
      </c>
      <c r="CI29" s="67">
        <v>0</v>
      </c>
      <c r="CJ29" s="67">
        <v>0</v>
      </c>
      <c r="CK29" s="67">
        <v>0</v>
      </c>
      <c r="CL29" s="67">
        <v>0</v>
      </c>
      <c r="CM29" s="67">
        <v>0</v>
      </c>
      <c r="CN29" s="67">
        <v>0</v>
      </c>
      <c r="CO29" s="67">
        <v>0</v>
      </c>
      <c r="CP29" s="67">
        <v>0</v>
      </c>
      <c r="CQ29" s="67">
        <v>0</v>
      </c>
      <c r="CR29" s="94">
        <v>0</v>
      </c>
      <c r="CS29" s="67">
        <v>0</v>
      </c>
      <c r="CT29" s="67">
        <v>0</v>
      </c>
      <c r="CU29" s="67">
        <v>0</v>
      </c>
      <c r="CV29" s="67">
        <v>0</v>
      </c>
      <c r="CW29" s="67">
        <v>0</v>
      </c>
    </row>
    <row r="30" spans="1:101" s="14" customFormat="1" ht="12.75" customHeight="1" x14ac:dyDescent="0.25">
      <c r="A30" s="22"/>
      <c r="B30" s="15"/>
      <c r="C30" s="66" t="s">
        <v>20</v>
      </c>
      <c r="D30" s="67">
        <v>0</v>
      </c>
      <c r="E30" s="150">
        <f t="shared" si="57"/>
        <v>933.8</v>
      </c>
      <c r="F30" s="150">
        <f t="shared" si="57"/>
        <v>750.86999999999989</v>
      </c>
      <c r="G30" s="150">
        <f t="shared" si="57"/>
        <v>182.93</v>
      </c>
      <c r="H30" s="27" t="str">
        <f>+"Total:"&amp;TEXT(E30/I30-1,"0.00%")&amp;"/ EE:"&amp;TEXT(G30/J30-1,"0.00%")</f>
        <v>Total:18.99%/ EE:0.00%</v>
      </c>
      <c r="I30" s="27">
        <f>+'[2]North Vista'!E30</f>
        <v>784.79</v>
      </c>
      <c r="J30" s="27">
        <f>+'[2]North Vista'!G30</f>
        <v>182.93</v>
      </c>
      <c r="K30" s="67">
        <v>1</v>
      </c>
      <c r="L30" s="67">
        <v>1</v>
      </c>
      <c r="M30" s="67">
        <v>1</v>
      </c>
      <c r="N30" s="67">
        <v>1</v>
      </c>
      <c r="O30" s="67">
        <v>1</v>
      </c>
      <c r="P30" s="67">
        <v>1</v>
      </c>
      <c r="Q30" s="67">
        <v>1</v>
      </c>
      <c r="R30" s="67">
        <v>1</v>
      </c>
      <c r="S30" s="67">
        <v>1</v>
      </c>
      <c r="T30" s="67">
        <v>1</v>
      </c>
      <c r="U30" s="67">
        <v>0</v>
      </c>
      <c r="V30" s="67">
        <v>0</v>
      </c>
      <c r="W30" s="67">
        <v>0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7">
        <v>0</v>
      </c>
      <c r="AH30" s="67">
        <v>0</v>
      </c>
      <c r="AI30" s="67">
        <v>0</v>
      </c>
      <c r="AJ30" s="67">
        <v>0</v>
      </c>
      <c r="AK30" s="67">
        <v>0</v>
      </c>
      <c r="AL30" s="67">
        <v>0</v>
      </c>
      <c r="AM30" s="67">
        <v>0</v>
      </c>
      <c r="AN30" s="67">
        <v>0</v>
      </c>
      <c r="AO30" s="67">
        <v>0</v>
      </c>
      <c r="AP30" s="67">
        <v>0</v>
      </c>
      <c r="AQ30" s="67">
        <v>0</v>
      </c>
      <c r="AR30" s="67">
        <v>0</v>
      </c>
      <c r="AS30" s="67">
        <v>0</v>
      </c>
      <c r="AT30" s="67">
        <v>0</v>
      </c>
      <c r="AU30" s="67">
        <v>0</v>
      </c>
      <c r="AV30" s="67">
        <v>0</v>
      </c>
      <c r="AW30" s="67">
        <v>0</v>
      </c>
      <c r="AX30" s="67">
        <v>0</v>
      </c>
      <c r="AY30" s="67">
        <v>0</v>
      </c>
      <c r="AZ30" s="67">
        <v>0</v>
      </c>
      <c r="BA30" s="67">
        <v>0</v>
      </c>
      <c r="BB30" s="67">
        <v>0</v>
      </c>
      <c r="BC30" s="67">
        <v>0</v>
      </c>
      <c r="BD30" s="67">
        <v>0</v>
      </c>
      <c r="BE30" s="67">
        <v>0</v>
      </c>
      <c r="BF30" s="67">
        <v>0</v>
      </c>
      <c r="BG30" s="67">
        <v>0</v>
      </c>
      <c r="BH30" s="67">
        <v>0</v>
      </c>
      <c r="BI30" s="67">
        <v>0</v>
      </c>
      <c r="BJ30" s="67">
        <v>0</v>
      </c>
      <c r="BK30" s="67">
        <v>0</v>
      </c>
      <c r="BL30" s="67">
        <v>0</v>
      </c>
      <c r="BM30" s="67">
        <v>0</v>
      </c>
      <c r="BN30" s="67">
        <v>0</v>
      </c>
      <c r="BO30" s="67">
        <v>0</v>
      </c>
      <c r="BP30" s="67">
        <v>0</v>
      </c>
      <c r="BQ30" s="94">
        <v>0</v>
      </c>
      <c r="BR30" s="67">
        <v>0</v>
      </c>
      <c r="BS30" s="67">
        <v>0</v>
      </c>
      <c r="BT30" s="67">
        <v>0</v>
      </c>
      <c r="BU30" s="94">
        <v>0</v>
      </c>
      <c r="BV30" s="67">
        <v>0</v>
      </c>
      <c r="BW30" s="67">
        <v>0</v>
      </c>
      <c r="BX30" s="67">
        <v>0</v>
      </c>
      <c r="BY30" s="67">
        <v>0</v>
      </c>
      <c r="BZ30" s="67">
        <v>0</v>
      </c>
      <c r="CA30" s="67">
        <v>0</v>
      </c>
      <c r="CB30" s="67">
        <v>0</v>
      </c>
      <c r="CC30" s="67">
        <v>0</v>
      </c>
      <c r="CD30" s="67">
        <v>0</v>
      </c>
      <c r="CE30" s="67">
        <v>0</v>
      </c>
      <c r="CF30" s="67">
        <v>0</v>
      </c>
      <c r="CG30" s="67">
        <v>0</v>
      </c>
      <c r="CH30" s="67">
        <v>0</v>
      </c>
      <c r="CI30" s="67">
        <v>0</v>
      </c>
      <c r="CJ30" s="67">
        <v>0</v>
      </c>
      <c r="CK30" s="67">
        <v>0</v>
      </c>
      <c r="CL30" s="67">
        <v>0</v>
      </c>
      <c r="CM30" s="67">
        <v>0</v>
      </c>
      <c r="CN30" s="67">
        <v>0</v>
      </c>
      <c r="CO30" s="67">
        <v>0</v>
      </c>
      <c r="CP30" s="67">
        <v>0</v>
      </c>
      <c r="CQ30" s="67">
        <v>0</v>
      </c>
      <c r="CR30" s="94">
        <v>0</v>
      </c>
      <c r="CS30" s="67">
        <v>0</v>
      </c>
      <c r="CT30" s="67">
        <v>0</v>
      </c>
      <c r="CU30" s="67">
        <v>0</v>
      </c>
      <c r="CV30" s="67">
        <v>0</v>
      </c>
      <c r="CW30" s="67">
        <v>0</v>
      </c>
    </row>
    <row r="31" spans="1:101" s="14" customFormat="1" ht="12.75" customHeight="1" x14ac:dyDescent="0.25">
      <c r="A31" s="22"/>
      <c r="B31" s="15"/>
      <c r="C31" s="66" t="s">
        <v>21</v>
      </c>
      <c r="D31" s="67">
        <v>0</v>
      </c>
      <c r="E31" s="150">
        <f t="shared" si="57"/>
        <v>933.8</v>
      </c>
      <c r="F31" s="150">
        <f t="shared" si="57"/>
        <v>696</v>
      </c>
      <c r="G31" s="150">
        <f t="shared" si="57"/>
        <v>237.8</v>
      </c>
      <c r="H31" s="27" t="str">
        <f>+"Total:"&amp;TEXT(E31/I31-1,"0.00%")&amp;"/ EE:"&amp;TEXT(G31/J31-1,"0.00%")</f>
        <v>Total:18.99%/ EE:0.00%</v>
      </c>
      <c r="I31" s="27">
        <f>+'[2]North Vista'!E31</f>
        <v>784.79</v>
      </c>
      <c r="J31" s="27">
        <f>+'[2]North Vista'!G31</f>
        <v>237.8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  <c r="R31" s="67">
        <v>0</v>
      </c>
      <c r="S31" s="67">
        <v>0</v>
      </c>
      <c r="T31" s="67">
        <v>0</v>
      </c>
      <c r="U31" s="67">
        <v>0</v>
      </c>
      <c r="V31" s="67">
        <v>0</v>
      </c>
      <c r="W31" s="67">
        <v>0</v>
      </c>
      <c r="X31" s="67">
        <v>0</v>
      </c>
      <c r="Y31" s="67">
        <v>0</v>
      </c>
      <c r="Z31" s="67">
        <v>0</v>
      </c>
      <c r="AA31" s="67">
        <v>0</v>
      </c>
      <c r="AB31" s="67">
        <v>0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67">
        <v>0</v>
      </c>
      <c r="AL31" s="67">
        <v>0</v>
      </c>
      <c r="AM31" s="67">
        <v>0</v>
      </c>
      <c r="AN31" s="67">
        <v>0</v>
      </c>
      <c r="AO31" s="67">
        <v>0</v>
      </c>
      <c r="AP31" s="67">
        <v>0</v>
      </c>
      <c r="AQ31" s="67">
        <v>0</v>
      </c>
      <c r="AR31" s="67">
        <v>0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  <c r="AX31" s="67">
        <v>0</v>
      </c>
      <c r="AY31" s="67">
        <v>0</v>
      </c>
      <c r="AZ31" s="67">
        <v>0</v>
      </c>
      <c r="BA31" s="67">
        <v>0</v>
      </c>
      <c r="BB31" s="67">
        <v>0</v>
      </c>
      <c r="BC31" s="67">
        <v>0</v>
      </c>
      <c r="BD31" s="67">
        <v>0</v>
      </c>
      <c r="BE31" s="67">
        <v>0</v>
      </c>
      <c r="BF31" s="67">
        <v>0</v>
      </c>
      <c r="BG31" s="67">
        <v>0</v>
      </c>
      <c r="BH31" s="67">
        <v>0</v>
      </c>
      <c r="BI31" s="67">
        <v>0</v>
      </c>
      <c r="BJ31" s="67">
        <v>0</v>
      </c>
      <c r="BK31" s="67">
        <v>0</v>
      </c>
      <c r="BL31" s="67">
        <v>0</v>
      </c>
      <c r="BM31" s="67">
        <v>0</v>
      </c>
      <c r="BN31" s="67">
        <v>0</v>
      </c>
      <c r="BO31" s="67">
        <v>0</v>
      </c>
      <c r="BP31" s="67">
        <v>0</v>
      </c>
      <c r="BQ31" s="94">
        <v>0</v>
      </c>
      <c r="BR31" s="67">
        <v>0</v>
      </c>
      <c r="BS31" s="67">
        <v>0</v>
      </c>
      <c r="BT31" s="67">
        <v>0</v>
      </c>
      <c r="BU31" s="94">
        <v>0</v>
      </c>
      <c r="BV31" s="67">
        <v>0</v>
      </c>
      <c r="BW31" s="67">
        <v>0</v>
      </c>
      <c r="BX31" s="67">
        <v>0</v>
      </c>
      <c r="BY31" s="67">
        <v>0</v>
      </c>
      <c r="BZ31" s="67">
        <v>0</v>
      </c>
      <c r="CA31" s="67">
        <v>0</v>
      </c>
      <c r="CB31" s="67">
        <v>0</v>
      </c>
      <c r="CC31" s="67">
        <v>0</v>
      </c>
      <c r="CD31" s="67">
        <v>0</v>
      </c>
      <c r="CE31" s="67">
        <v>0</v>
      </c>
      <c r="CF31" s="67">
        <v>0</v>
      </c>
      <c r="CG31" s="67">
        <v>0</v>
      </c>
      <c r="CH31" s="67">
        <v>0</v>
      </c>
      <c r="CI31" s="67">
        <v>0</v>
      </c>
      <c r="CJ31" s="67">
        <v>0</v>
      </c>
      <c r="CK31" s="67">
        <v>0</v>
      </c>
      <c r="CL31" s="67">
        <v>0</v>
      </c>
      <c r="CM31" s="67">
        <v>0</v>
      </c>
      <c r="CN31" s="67">
        <v>0</v>
      </c>
      <c r="CO31" s="67">
        <v>0</v>
      </c>
      <c r="CP31" s="67">
        <v>0</v>
      </c>
      <c r="CQ31" s="67">
        <v>0</v>
      </c>
      <c r="CR31" s="94">
        <v>0</v>
      </c>
      <c r="CS31" s="67">
        <v>0</v>
      </c>
      <c r="CT31" s="67">
        <v>0</v>
      </c>
      <c r="CU31" s="67">
        <v>0</v>
      </c>
      <c r="CV31" s="67">
        <v>0</v>
      </c>
      <c r="CW31" s="67">
        <v>0</v>
      </c>
    </row>
    <row r="32" spans="1:101" s="14" customFormat="1" ht="12.75" customHeight="1" x14ac:dyDescent="0.25">
      <c r="A32" s="22"/>
      <c r="B32" s="15"/>
      <c r="C32" s="66" t="s">
        <v>12</v>
      </c>
      <c r="D32" s="68">
        <v>0</v>
      </c>
      <c r="E32" s="151">
        <f t="shared" si="57"/>
        <v>1556.37</v>
      </c>
      <c r="F32" s="151">
        <f t="shared" si="57"/>
        <v>1154.78</v>
      </c>
      <c r="G32" s="151">
        <f t="shared" si="57"/>
        <v>401.59</v>
      </c>
      <c r="H32" s="27" t="str">
        <f>+"Total:"&amp;TEXT(E32/I32-1,"0.00%")&amp;"/ EE:"&amp;TEXT(G32/J32-1,"0.00%")</f>
        <v>Total:18.99%/ EE:0.00%</v>
      </c>
      <c r="I32" s="27">
        <f>+'[2]North Vista'!E32</f>
        <v>1308</v>
      </c>
      <c r="J32" s="27">
        <f>+'[2]North Vista'!G32</f>
        <v>401.59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0</v>
      </c>
      <c r="BP32" s="68">
        <v>0</v>
      </c>
      <c r="BQ32" s="250">
        <v>0</v>
      </c>
      <c r="BR32" s="68">
        <v>0</v>
      </c>
      <c r="BS32" s="68">
        <v>0</v>
      </c>
      <c r="BT32" s="68">
        <v>0</v>
      </c>
      <c r="BU32" s="250">
        <v>0</v>
      </c>
      <c r="BV32" s="68">
        <v>0</v>
      </c>
      <c r="BW32" s="68">
        <v>0</v>
      </c>
      <c r="BX32" s="68">
        <v>0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0</v>
      </c>
      <c r="CE32" s="68">
        <v>0</v>
      </c>
      <c r="CF32" s="68">
        <v>0</v>
      </c>
      <c r="CG32" s="68">
        <v>0</v>
      </c>
      <c r="CH32" s="68">
        <v>0</v>
      </c>
      <c r="CI32" s="68">
        <v>0</v>
      </c>
      <c r="CJ32" s="68">
        <v>0</v>
      </c>
      <c r="CK32" s="68">
        <v>0</v>
      </c>
      <c r="CL32" s="68">
        <v>0</v>
      </c>
      <c r="CM32" s="68">
        <v>0</v>
      </c>
      <c r="CN32" s="68">
        <v>0</v>
      </c>
      <c r="CO32" s="68">
        <v>0</v>
      </c>
      <c r="CP32" s="68">
        <v>0</v>
      </c>
      <c r="CQ32" s="68">
        <v>0</v>
      </c>
      <c r="CR32" s="250">
        <v>0</v>
      </c>
      <c r="CS32" s="68">
        <v>0</v>
      </c>
      <c r="CT32" s="68">
        <v>0</v>
      </c>
      <c r="CU32" s="68">
        <v>0</v>
      </c>
      <c r="CV32" s="68">
        <v>0</v>
      </c>
      <c r="CW32" s="68">
        <v>0</v>
      </c>
    </row>
    <row r="33" spans="1:101" s="14" customFormat="1" ht="12.75" customHeight="1" x14ac:dyDescent="0.25">
      <c r="A33" s="20"/>
      <c r="B33" s="15"/>
      <c r="C33" s="69" t="s">
        <v>7</v>
      </c>
      <c r="D33" s="67">
        <f>SUM(D28:D32)</f>
        <v>0</v>
      </c>
      <c r="E33" s="70">
        <f>SUMPRODUCT(E28:E32,$D28:$D32)</f>
        <v>0</v>
      </c>
      <c r="F33" s="70">
        <f>SUMPRODUCT(F28:F32,$D28:$D32)</f>
        <v>0</v>
      </c>
      <c r="G33" s="70">
        <f>SUMPRODUCT(G28:G32,$D28:$D32)</f>
        <v>0</v>
      </c>
      <c r="H33" s="34"/>
      <c r="I33" s="34"/>
      <c r="K33" s="67">
        <f t="shared" ref="K33:P33" si="58">SUM(K28:K32)</f>
        <v>1</v>
      </c>
      <c r="L33" s="67">
        <f t="shared" si="58"/>
        <v>1</v>
      </c>
      <c r="M33" s="67">
        <f t="shared" si="58"/>
        <v>1</v>
      </c>
      <c r="N33" s="67">
        <f t="shared" si="58"/>
        <v>1</v>
      </c>
      <c r="O33" s="67">
        <f t="shared" si="58"/>
        <v>1</v>
      </c>
      <c r="P33" s="67">
        <f t="shared" si="58"/>
        <v>1</v>
      </c>
      <c r="Q33" s="67">
        <f t="shared" ref="Q33:V33" si="59">SUM(Q28:Q32)</f>
        <v>1</v>
      </c>
      <c r="R33" s="67">
        <f t="shared" si="59"/>
        <v>1</v>
      </c>
      <c r="S33" s="67">
        <f t="shared" si="59"/>
        <v>1</v>
      </c>
      <c r="T33" s="67">
        <f t="shared" si="59"/>
        <v>1</v>
      </c>
      <c r="U33" s="67">
        <f t="shared" si="59"/>
        <v>0</v>
      </c>
      <c r="V33" s="67">
        <f t="shared" si="59"/>
        <v>0</v>
      </c>
      <c r="W33" s="67">
        <f t="shared" ref="W33:AB33" si="60">SUM(W28:W32)</f>
        <v>0</v>
      </c>
      <c r="X33" s="67">
        <f t="shared" si="60"/>
        <v>0</v>
      </c>
      <c r="Y33" s="67">
        <f t="shared" si="60"/>
        <v>0</v>
      </c>
      <c r="Z33" s="67">
        <f t="shared" si="60"/>
        <v>0</v>
      </c>
      <c r="AA33" s="67">
        <f t="shared" si="60"/>
        <v>0</v>
      </c>
      <c r="AB33" s="67">
        <f t="shared" si="60"/>
        <v>0</v>
      </c>
      <c r="AC33" s="67">
        <f t="shared" ref="AC33:AH33" si="61">SUM(AC28:AC32)</f>
        <v>0</v>
      </c>
      <c r="AD33" s="67">
        <f t="shared" si="61"/>
        <v>0</v>
      </c>
      <c r="AE33" s="67">
        <f t="shared" si="61"/>
        <v>0</v>
      </c>
      <c r="AF33" s="67">
        <f t="shared" si="61"/>
        <v>0</v>
      </c>
      <c r="AG33" s="67">
        <f t="shared" si="61"/>
        <v>0</v>
      </c>
      <c r="AH33" s="67">
        <f t="shared" si="61"/>
        <v>0</v>
      </c>
      <c r="AI33" s="67">
        <f t="shared" ref="AI33:AN33" si="62">SUM(AI28:AI32)</f>
        <v>0</v>
      </c>
      <c r="AJ33" s="67">
        <f t="shared" si="62"/>
        <v>0</v>
      </c>
      <c r="AK33" s="67">
        <f t="shared" si="62"/>
        <v>0</v>
      </c>
      <c r="AL33" s="67">
        <f t="shared" si="62"/>
        <v>0</v>
      </c>
      <c r="AM33" s="67">
        <f t="shared" si="62"/>
        <v>0</v>
      </c>
      <c r="AN33" s="67">
        <f t="shared" si="62"/>
        <v>0</v>
      </c>
      <c r="AO33" s="67">
        <f t="shared" ref="AO33:AT33" si="63">SUM(AO28:AO32)</f>
        <v>0</v>
      </c>
      <c r="AP33" s="67">
        <f t="shared" si="63"/>
        <v>0</v>
      </c>
      <c r="AQ33" s="67">
        <f t="shared" si="63"/>
        <v>0</v>
      </c>
      <c r="AR33" s="67">
        <f t="shared" si="63"/>
        <v>0</v>
      </c>
      <c r="AS33" s="67">
        <f t="shared" si="63"/>
        <v>0</v>
      </c>
      <c r="AT33" s="67">
        <f t="shared" si="63"/>
        <v>0</v>
      </c>
      <c r="AU33" s="67">
        <f t="shared" ref="AU33:AZ33" si="64">SUM(AU28:AU32)</f>
        <v>0</v>
      </c>
      <c r="AV33" s="67">
        <f t="shared" si="64"/>
        <v>0</v>
      </c>
      <c r="AW33" s="67">
        <f t="shared" si="64"/>
        <v>0</v>
      </c>
      <c r="AX33" s="67">
        <f t="shared" si="64"/>
        <v>0</v>
      </c>
      <c r="AY33" s="67">
        <f t="shared" si="64"/>
        <v>0</v>
      </c>
      <c r="AZ33" s="67">
        <f t="shared" si="64"/>
        <v>0</v>
      </c>
      <c r="BA33" s="67">
        <f t="shared" ref="BA33:BF33" si="65">SUM(BA28:BA32)</f>
        <v>0</v>
      </c>
      <c r="BB33" s="67">
        <f t="shared" si="65"/>
        <v>0</v>
      </c>
      <c r="BC33" s="67">
        <f t="shared" si="65"/>
        <v>0</v>
      </c>
      <c r="BD33" s="67">
        <f t="shared" si="65"/>
        <v>0</v>
      </c>
      <c r="BE33" s="67">
        <f t="shared" si="65"/>
        <v>0</v>
      </c>
      <c r="BF33" s="67">
        <f t="shared" si="65"/>
        <v>0</v>
      </c>
      <c r="BG33" s="67">
        <f t="shared" ref="BG33:BL33" si="66">SUM(BG28:BG32)</f>
        <v>0</v>
      </c>
      <c r="BH33" s="67">
        <f t="shared" si="66"/>
        <v>0</v>
      </c>
      <c r="BI33" s="67">
        <f t="shared" si="66"/>
        <v>0</v>
      </c>
      <c r="BJ33" s="67">
        <f t="shared" si="66"/>
        <v>0</v>
      </c>
      <c r="BK33" s="67">
        <f t="shared" si="66"/>
        <v>0</v>
      </c>
      <c r="BL33" s="67">
        <f t="shared" si="66"/>
        <v>0</v>
      </c>
      <c r="BM33" s="67">
        <f t="shared" ref="BM33:BR33" si="67">SUM(BM28:BM32)</f>
        <v>0</v>
      </c>
      <c r="BN33" s="67">
        <f t="shared" si="67"/>
        <v>0</v>
      </c>
      <c r="BO33" s="67">
        <f t="shared" si="67"/>
        <v>0</v>
      </c>
      <c r="BP33" s="67">
        <f t="shared" si="67"/>
        <v>0</v>
      </c>
      <c r="BQ33" s="94">
        <f t="shared" si="67"/>
        <v>0</v>
      </c>
      <c r="BR33" s="67">
        <f t="shared" si="67"/>
        <v>0</v>
      </c>
      <c r="BS33" s="67">
        <f t="shared" ref="BS33:BX33" si="68">SUM(BS28:BS32)</f>
        <v>0</v>
      </c>
      <c r="BT33" s="67">
        <f t="shared" si="68"/>
        <v>0</v>
      </c>
      <c r="BU33" s="94">
        <f t="shared" si="68"/>
        <v>0</v>
      </c>
      <c r="BV33" s="67">
        <f t="shared" si="68"/>
        <v>0</v>
      </c>
      <c r="BW33" s="67">
        <f t="shared" si="68"/>
        <v>0</v>
      </c>
      <c r="BX33" s="67">
        <f t="shared" si="68"/>
        <v>0</v>
      </c>
      <c r="BY33" s="67">
        <f t="shared" ref="BY33:CD33" si="69">SUM(BY28:BY32)</f>
        <v>0</v>
      </c>
      <c r="BZ33" s="67">
        <f t="shared" si="69"/>
        <v>0</v>
      </c>
      <c r="CA33" s="67">
        <f t="shared" si="69"/>
        <v>0</v>
      </c>
      <c r="CB33" s="67">
        <f t="shared" si="69"/>
        <v>0</v>
      </c>
      <c r="CC33" s="67">
        <f t="shared" si="69"/>
        <v>0</v>
      </c>
      <c r="CD33" s="67">
        <f t="shared" si="69"/>
        <v>0</v>
      </c>
      <c r="CE33" s="67">
        <f t="shared" ref="CE33:CJ33" si="70">SUM(CE28:CE32)</f>
        <v>0</v>
      </c>
      <c r="CF33" s="67">
        <f t="shared" si="70"/>
        <v>0</v>
      </c>
      <c r="CG33" s="67">
        <f t="shared" si="70"/>
        <v>0</v>
      </c>
      <c r="CH33" s="67">
        <f t="shared" si="70"/>
        <v>0</v>
      </c>
      <c r="CI33" s="67">
        <f t="shared" si="70"/>
        <v>0</v>
      </c>
      <c r="CJ33" s="67">
        <f t="shared" si="70"/>
        <v>0</v>
      </c>
      <c r="CK33" s="67">
        <f t="shared" ref="CK33:CP33" si="71">SUM(CK28:CK32)</f>
        <v>0</v>
      </c>
      <c r="CL33" s="67">
        <f t="shared" si="71"/>
        <v>0</v>
      </c>
      <c r="CM33" s="67">
        <f t="shared" si="71"/>
        <v>0</v>
      </c>
      <c r="CN33" s="67">
        <f t="shared" si="71"/>
        <v>0</v>
      </c>
      <c r="CO33" s="67">
        <f t="shared" si="71"/>
        <v>0</v>
      </c>
      <c r="CP33" s="67">
        <f t="shared" si="71"/>
        <v>0</v>
      </c>
      <c r="CQ33" s="67">
        <f>SUM(CQ28:CQ32)</f>
        <v>0</v>
      </c>
      <c r="CR33" s="94">
        <v>0</v>
      </c>
      <c r="CS33" s="67">
        <f>SUM(CS28:CS32)</f>
        <v>0</v>
      </c>
      <c r="CT33" s="67">
        <f>SUM(CT28:CT32)</f>
        <v>0</v>
      </c>
      <c r="CU33" s="67">
        <f>SUM(CU28:CU32)</f>
        <v>0</v>
      </c>
      <c r="CV33" s="67">
        <f>SUM(CV28:CV32)</f>
        <v>0</v>
      </c>
      <c r="CW33" s="67">
        <f>SUM(CW28:CW32)</f>
        <v>0</v>
      </c>
    </row>
    <row r="34" spans="1:101" s="14" customFormat="1" ht="12.75" customHeight="1" x14ac:dyDescent="0.25">
      <c r="A34" s="20"/>
      <c r="B34" s="15"/>
      <c r="C34" s="12"/>
      <c r="D34" s="16"/>
      <c r="E34" s="21"/>
      <c r="F34" s="21"/>
      <c r="G34" s="21"/>
      <c r="H34" s="135"/>
      <c r="I34" s="135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</row>
    <row r="35" spans="1:101" s="14" customFormat="1" ht="12.75" customHeight="1" x14ac:dyDescent="0.25">
      <c r="A35" s="71" t="s">
        <v>8</v>
      </c>
      <c r="B35" s="72"/>
      <c r="C35" s="29" t="s">
        <v>24</v>
      </c>
      <c r="D35" s="30">
        <f>+D26+D33</f>
        <v>0</v>
      </c>
      <c r="E35" s="86">
        <f>+E26+E33</f>
        <v>0</v>
      </c>
      <c r="F35" s="86">
        <f>+F26+F33</f>
        <v>0</v>
      </c>
      <c r="G35" s="86">
        <f>+G26+G33</f>
        <v>0</v>
      </c>
      <c r="H35" s="136"/>
      <c r="I35" s="136"/>
      <c r="K35" s="30">
        <f t="shared" ref="K35:P35" si="72">+K26+K33</f>
        <v>4</v>
      </c>
      <c r="L35" s="30">
        <f t="shared" si="72"/>
        <v>4</v>
      </c>
      <c r="M35" s="30">
        <f t="shared" si="72"/>
        <v>4</v>
      </c>
      <c r="N35" s="30">
        <f t="shared" si="72"/>
        <v>4</v>
      </c>
      <c r="O35" s="30">
        <f t="shared" si="72"/>
        <v>4</v>
      </c>
      <c r="P35" s="30">
        <f t="shared" si="72"/>
        <v>4</v>
      </c>
      <c r="Q35" s="30">
        <f t="shared" ref="Q35:V35" si="73">+Q26+Q33</f>
        <v>4</v>
      </c>
      <c r="R35" s="30">
        <f t="shared" si="73"/>
        <v>4</v>
      </c>
      <c r="S35" s="30">
        <f t="shared" si="73"/>
        <v>4</v>
      </c>
      <c r="T35" s="30">
        <f t="shared" si="73"/>
        <v>4</v>
      </c>
      <c r="U35" s="30">
        <f t="shared" si="73"/>
        <v>3</v>
      </c>
      <c r="V35" s="30">
        <f t="shared" si="73"/>
        <v>3</v>
      </c>
      <c r="W35" s="30">
        <f t="shared" ref="W35:AB35" si="74">+W26+W33</f>
        <v>3</v>
      </c>
      <c r="X35" s="30">
        <f t="shared" si="74"/>
        <v>3</v>
      </c>
      <c r="Y35" s="30">
        <f t="shared" si="74"/>
        <v>3</v>
      </c>
      <c r="Z35" s="30">
        <f t="shared" si="74"/>
        <v>3</v>
      </c>
      <c r="AA35" s="30">
        <f t="shared" si="74"/>
        <v>3</v>
      </c>
      <c r="AB35" s="30">
        <f t="shared" si="74"/>
        <v>3</v>
      </c>
      <c r="AC35" s="30">
        <f t="shared" ref="AC35:AH35" si="75">+AC26+AC33</f>
        <v>3</v>
      </c>
      <c r="AD35" s="30">
        <f t="shared" si="75"/>
        <v>3</v>
      </c>
      <c r="AE35" s="30">
        <f t="shared" si="75"/>
        <v>3</v>
      </c>
      <c r="AF35" s="30">
        <f t="shared" si="75"/>
        <v>3</v>
      </c>
      <c r="AG35" s="30">
        <f t="shared" si="75"/>
        <v>3</v>
      </c>
      <c r="AH35" s="30">
        <f t="shared" si="75"/>
        <v>3</v>
      </c>
      <c r="AI35" s="30">
        <f t="shared" ref="AI35:AN35" si="76">+AI26+AI33</f>
        <v>3</v>
      </c>
      <c r="AJ35" s="30">
        <f t="shared" si="76"/>
        <v>3</v>
      </c>
      <c r="AK35" s="30">
        <f t="shared" si="76"/>
        <v>3</v>
      </c>
      <c r="AL35" s="30">
        <f t="shared" si="76"/>
        <v>3</v>
      </c>
      <c r="AM35" s="30">
        <f t="shared" si="76"/>
        <v>3</v>
      </c>
      <c r="AN35" s="30">
        <f t="shared" si="76"/>
        <v>3</v>
      </c>
      <c r="AO35" s="30">
        <f t="shared" ref="AO35:AT35" si="77">+AO26+AO33</f>
        <v>3</v>
      </c>
      <c r="AP35" s="30">
        <f t="shared" si="77"/>
        <v>3</v>
      </c>
      <c r="AQ35" s="30">
        <f t="shared" si="77"/>
        <v>3</v>
      </c>
      <c r="AR35" s="30">
        <f t="shared" si="77"/>
        <v>3</v>
      </c>
      <c r="AS35" s="30">
        <f t="shared" si="77"/>
        <v>4</v>
      </c>
      <c r="AT35" s="30">
        <f t="shared" si="77"/>
        <v>4</v>
      </c>
      <c r="AU35" s="30">
        <f t="shared" ref="AU35:AZ35" si="78">+AU26+AU33</f>
        <v>4</v>
      </c>
      <c r="AV35" s="30">
        <f t="shared" si="78"/>
        <v>4</v>
      </c>
      <c r="AW35" s="30">
        <f t="shared" si="78"/>
        <v>4</v>
      </c>
      <c r="AX35" s="30">
        <f t="shared" si="78"/>
        <v>4</v>
      </c>
      <c r="AY35" s="30">
        <f t="shared" si="78"/>
        <v>4</v>
      </c>
      <c r="AZ35" s="30">
        <f t="shared" si="78"/>
        <v>4</v>
      </c>
      <c r="BA35" s="30">
        <f t="shared" ref="BA35:BF35" si="79">+BA26+BA33</f>
        <v>4</v>
      </c>
      <c r="BB35" s="30">
        <f t="shared" si="79"/>
        <v>4</v>
      </c>
      <c r="BC35" s="30">
        <f t="shared" si="79"/>
        <v>4</v>
      </c>
      <c r="BD35" s="30">
        <f t="shared" si="79"/>
        <v>4</v>
      </c>
      <c r="BE35" s="30">
        <f t="shared" si="79"/>
        <v>4</v>
      </c>
      <c r="BF35" s="30">
        <f t="shared" si="79"/>
        <v>4</v>
      </c>
      <c r="BG35" s="30">
        <f t="shared" ref="BG35:BL35" si="80">+BG26+BG33</f>
        <v>4</v>
      </c>
      <c r="BH35" s="30">
        <f t="shared" si="80"/>
        <v>4</v>
      </c>
      <c r="BI35" s="30">
        <f t="shared" si="80"/>
        <v>3</v>
      </c>
      <c r="BJ35" s="30">
        <f t="shared" si="80"/>
        <v>3</v>
      </c>
      <c r="BK35" s="30">
        <f t="shared" si="80"/>
        <v>3</v>
      </c>
      <c r="BL35" s="30">
        <f t="shared" si="80"/>
        <v>3</v>
      </c>
      <c r="BM35" s="30">
        <f t="shared" ref="BM35:BR35" si="81">+BM26+BM33</f>
        <v>3</v>
      </c>
      <c r="BN35" s="30">
        <f t="shared" si="81"/>
        <v>3</v>
      </c>
      <c r="BO35" s="30">
        <f t="shared" si="81"/>
        <v>3</v>
      </c>
      <c r="BP35" s="30">
        <f t="shared" si="81"/>
        <v>3</v>
      </c>
      <c r="BQ35" s="30">
        <f t="shared" si="81"/>
        <v>3</v>
      </c>
      <c r="BR35" s="30">
        <f t="shared" si="81"/>
        <v>3</v>
      </c>
      <c r="BS35" s="30">
        <f t="shared" ref="BS35:BX35" si="82">+BS26+BS33</f>
        <v>3</v>
      </c>
      <c r="BT35" s="30">
        <f t="shared" si="82"/>
        <v>3</v>
      </c>
      <c r="BU35" s="30">
        <f t="shared" si="82"/>
        <v>3</v>
      </c>
      <c r="BV35" s="30">
        <f t="shared" si="82"/>
        <v>3</v>
      </c>
      <c r="BW35" s="30">
        <f t="shared" si="82"/>
        <v>3</v>
      </c>
      <c r="BX35" s="30">
        <f t="shared" si="82"/>
        <v>3</v>
      </c>
      <c r="BY35" s="30">
        <f t="shared" ref="BY35:CD35" si="83">+BY26+BY33</f>
        <v>3</v>
      </c>
      <c r="BZ35" s="30">
        <f t="shared" si="83"/>
        <v>3</v>
      </c>
      <c r="CA35" s="30">
        <f t="shared" si="83"/>
        <v>3</v>
      </c>
      <c r="CB35" s="30">
        <f t="shared" si="83"/>
        <v>3</v>
      </c>
      <c r="CC35" s="30">
        <f t="shared" si="83"/>
        <v>1</v>
      </c>
      <c r="CD35" s="30">
        <f t="shared" si="83"/>
        <v>0</v>
      </c>
      <c r="CE35" s="30">
        <f t="shared" ref="CE35:CJ35" si="84">+CE26+CE33</f>
        <v>0</v>
      </c>
      <c r="CF35" s="30">
        <f t="shared" si="84"/>
        <v>0</v>
      </c>
      <c r="CG35" s="30">
        <f t="shared" si="84"/>
        <v>0</v>
      </c>
      <c r="CH35" s="30">
        <f t="shared" si="84"/>
        <v>0</v>
      </c>
      <c r="CI35" s="30">
        <f t="shared" si="84"/>
        <v>0</v>
      </c>
      <c r="CJ35" s="30">
        <f t="shared" si="84"/>
        <v>0</v>
      </c>
      <c r="CK35" s="30">
        <f t="shared" ref="CK35:CP35" si="85">+CK26+CK33</f>
        <v>0</v>
      </c>
      <c r="CL35" s="30">
        <f t="shared" si="85"/>
        <v>0</v>
      </c>
      <c r="CM35" s="30">
        <f t="shared" si="85"/>
        <v>0</v>
      </c>
      <c r="CN35" s="30">
        <f t="shared" si="85"/>
        <v>0</v>
      </c>
      <c r="CO35" s="30">
        <f t="shared" si="85"/>
        <v>0</v>
      </c>
      <c r="CP35" s="30">
        <f t="shared" si="85"/>
        <v>0</v>
      </c>
      <c r="CQ35" s="30">
        <f>+CQ26+CQ33</f>
        <v>0</v>
      </c>
      <c r="CR35" s="30">
        <v>0</v>
      </c>
      <c r="CS35" s="30">
        <f>+CS26+CS33</f>
        <v>0</v>
      </c>
      <c r="CT35" s="30">
        <f>+CT26+CT33</f>
        <v>0</v>
      </c>
      <c r="CU35" s="30">
        <f>+CU26+CU33</f>
        <v>0</v>
      </c>
      <c r="CV35" s="30">
        <f>+CV26+CV33</f>
        <v>0</v>
      </c>
      <c r="CW35" s="30">
        <f>+CW26+CW33</f>
        <v>0</v>
      </c>
    </row>
    <row r="36" spans="1:101" s="14" customFormat="1" ht="12.75" customHeight="1" x14ac:dyDescent="0.25">
      <c r="A36" s="71" t="s">
        <v>9</v>
      </c>
      <c r="B36" s="29"/>
      <c r="C36" s="89"/>
      <c r="D36" s="30"/>
      <c r="E36" s="86">
        <f>E35*12</f>
        <v>0</v>
      </c>
      <c r="F36" s="86">
        <f>F35*12</f>
        <v>0</v>
      </c>
      <c r="G36" s="86">
        <f>G35*12</f>
        <v>0</v>
      </c>
      <c r="H36" s="136"/>
      <c r="I36" s="136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</row>
    <row r="37" spans="1:101" s="14" customFormat="1" ht="12.75" customHeight="1" x14ac:dyDescent="0.25">
      <c r="A37" s="20"/>
      <c r="B37" s="15"/>
      <c r="C37" s="12"/>
      <c r="D37" s="16"/>
      <c r="E37" s="21"/>
      <c r="F37" s="21"/>
      <c r="G37" s="21"/>
      <c r="H37" s="135"/>
      <c r="I37" s="135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</row>
    <row r="38" spans="1:101" s="14" customFormat="1" ht="12.75" customHeight="1" x14ac:dyDescent="0.25">
      <c r="A38" s="48" t="s">
        <v>122</v>
      </c>
      <c r="B38" s="49"/>
      <c r="C38" s="50" t="s">
        <v>10</v>
      </c>
      <c r="D38" s="51">
        <f>D17+D35</f>
        <v>614</v>
      </c>
      <c r="E38" s="61">
        <f>E17+E35</f>
        <v>648843.73</v>
      </c>
      <c r="F38" s="61">
        <f>F17+F35</f>
        <v>579300.36</v>
      </c>
      <c r="G38" s="61">
        <f>G17+G35</f>
        <v>69543.37</v>
      </c>
      <c r="H38" s="275"/>
      <c r="I38" s="275"/>
      <c r="K38" s="51">
        <f>K17+K35</f>
        <v>582</v>
      </c>
      <c r="L38" s="51">
        <f>L17+L35</f>
        <v>580</v>
      </c>
      <c r="M38" s="51">
        <f>M17+M35</f>
        <v>580</v>
      </c>
      <c r="N38" s="51">
        <f t="shared" ref="N38:S38" si="86">N17+N35</f>
        <v>556</v>
      </c>
      <c r="O38" s="51">
        <f t="shared" si="86"/>
        <v>556</v>
      </c>
      <c r="P38" s="51">
        <f t="shared" si="86"/>
        <v>545</v>
      </c>
      <c r="Q38" s="51">
        <f t="shared" si="86"/>
        <v>534</v>
      </c>
      <c r="R38" s="51">
        <f t="shared" si="86"/>
        <v>527</v>
      </c>
      <c r="S38" s="51">
        <f t="shared" si="86"/>
        <v>529</v>
      </c>
      <c r="T38" s="51">
        <f t="shared" ref="T38:Y38" si="87">T17+T35</f>
        <v>525</v>
      </c>
      <c r="U38" s="51">
        <f t="shared" si="87"/>
        <v>519</v>
      </c>
      <c r="V38" s="51">
        <f t="shared" si="87"/>
        <v>526</v>
      </c>
      <c r="W38" s="51">
        <f t="shared" si="87"/>
        <v>544</v>
      </c>
      <c r="X38" s="51">
        <f t="shared" si="87"/>
        <v>534</v>
      </c>
      <c r="Y38" s="51">
        <f t="shared" si="87"/>
        <v>532</v>
      </c>
      <c r="Z38" s="51">
        <f t="shared" ref="Z38:AE38" si="88">Z17+Z35</f>
        <v>526</v>
      </c>
      <c r="AA38" s="51">
        <f t="shared" si="88"/>
        <v>520</v>
      </c>
      <c r="AB38" s="51">
        <f t="shared" si="88"/>
        <v>519</v>
      </c>
      <c r="AC38" s="51">
        <f t="shared" si="88"/>
        <v>515</v>
      </c>
      <c r="AD38" s="51">
        <f t="shared" si="88"/>
        <v>524</v>
      </c>
      <c r="AE38" s="51">
        <f t="shared" si="88"/>
        <v>516</v>
      </c>
      <c r="AF38" s="51">
        <f t="shared" ref="AF38:AK38" si="89">AF17+AF35</f>
        <v>532</v>
      </c>
      <c r="AG38" s="51">
        <f t="shared" si="89"/>
        <v>517</v>
      </c>
      <c r="AH38" s="51">
        <f t="shared" si="89"/>
        <v>514</v>
      </c>
      <c r="AI38" s="51">
        <f t="shared" si="89"/>
        <v>542</v>
      </c>
      <c r="AJ38" s="51">
        <f t="shared" si="89"/>
        <v>537</v>
      </c>
      <c r="AK38" s="51">
        <f t="shared" si="89"/>
        <v>537</v>
      </c>
      <c r="AL38" s="51">
        <f t="shared" ref="AL38:AQ38" si="90">AL17+AL35</f>
        <v>533</v>
      </c>
      <c r="AM38" s="51">
        <f t="shared" si="90"/>
        <v>537</v>
      </c>
      <c r="AN38" s="51">
        <f t="shared" si="90"/>
        <v>549</v>
      </c>
      <c r="AO38" s="51">
        <f t="shared" si="90"/>
        <v>544</v>
      </c>
      <c r="AP38" s="51">
        <f t="shared" si="90"/>
        <v>535</v>
      </c>
      <c r="AQ38" s="51">
        <f t="shared" si="90"/>
        <v>528</v>
      </c>
      <c r="AR38" s="51">
        <f t="shared" ref="AR38:AW38" si="91">AR17+AR35</f>
        <v>526</v>
      </c>
      <c r="AS38" s="51">
        <f t="shared" si="91"/>
        <v>532</v>
      </c>
      <c r="AT38" s="51">
        <f t="shared" si="91"/>
        <v>528</v>
      </c>
      <c r="AU38" s="51">
        <f t="shared" si="91"/>
        <v>565</v>
      </c>
      <c r="AV38" s="51">
        <f t="shared" si="91"/>
        <v>560</v>
      </c>
      <c r="AW38" s="51">
        <f t="shared" si="91"/>
        <v>546</v>
      </c>
      <c r="AX38" s="51">
        <f t="shared" ref="AX38:BC38" si="92">AX17+AX35</f>
        <v>546</v>
      </c>
      <c r="AY38" s="51">
        <f t="shared" si="92"/>
        <v>540</v>
      </c>
      <c r="AZ38" s="51">
        <f t="shared" si="92"/>
        <v>536</v>
      </c>
      <c r="BA38" s="51">
        <f t="shared" si="92"/>
        <v>536</v>
      </c>
      <c r="BB38" s="51">
        <f t="shared" si="92"/>
        <v>527</v>
      </c>
      <c r="BC38" s="51">
        <f t="shared" si="92"/>
        <v>521</v>
      </c>
      <c r="BD38" s="51">
        <f t="shared" ref="BD38:BI38" si="93">BD17+BD35</f>
        <v>523</v>
      </c>
      <c r="BE38" s="51">
        <f t="shared" si="93"/>
        <v>515</v>
      </c>
      <c r="BF38" s="51">
        <f t="shared" si="93"/>
        <v>492</v>
      </c>
      <c r="BG38" s="51">
        <f t="shared" si="93"/>
        <v>544</v>
      </c>
      <c r="BH38" s="51">
        <f t="shared" si="93"/>
        <v>567</v>
      </c>
      <c r="BI38" s="51">
        <f t="shared" si="93"/>
        <v>549</v>
      </c>
      <c r="BJ38" s="51">
        <f t="shared" ref="BJ38:BO38" si="94">BJ17+BJ35</f>
        <v>555</v>
      </c>
      <c r="BK38" s="51">
        <f t="shared" si="94"/>
        <v>534</v>
      </c>
      <c r="BL38" s="51">
        <f t="shared" si="94"/>
        <v>542</v>
      </c>
      <c r="BM38" s="51">
        <f t="shared" si="94"/>
        <v>530</v>
      </c>
      <c r="BN38" s="51">
        <f t="shared" si="94"/>
        <v>533</v>
      </c>
      <c r="BO38" s="51">
        <f t="shared" si="94"/>
        <v>515</v>
      </c>
      <c r="BP38" s="51">
        <f t="shared" ref="BP38:BU38" si="95">BP17+BP35</f>
        <v>514</v>
      </c>
      <c r="BQ38" s="51">
        <f t="shared" si="95"/>
        <v>538</v>
      </c>
      <c r="BR38" s="51">
        <f t="shared" si="95"/>
        <v>522</v>
      </c>
      <c r="BS38" s="51">
        <f t="shared" si="95"/>
        <v>559</v>
      </c>
      <c r="BT38" s="51">
        <f t="shared" si="95"/>
        <v>561</v>
      </c>
      <c r="BU38" s="51">
        <f t="shared" si="95"/>
        <v>572</v>
      </c>
      <c r="BV38" s="51">
        <f t="shared" ref="BV38:CA38" si="96">BV17+BV35</f>
        <v>550</v>
      </c>
      <c r="BW38" s="51">
        <f t="shared" si="96"/>
        <v>567</v>
      </c>
      <c r="BX38" s="51">
        <f t="shared" si="96"/>
        <v>579</v>
      </c>
      <c r="BY38" s="51">
        <f t="shared" si="96"/>
        <v>563</v>
      </c>
      <c r="BZ38" s="51">
        <f t="shared" si="96"/>
        <v>568</v>
      </c>
      <c r="CA38" s="51">
        <f t="shared" si="96"/>
        <v>565</v>
      </c>
      <c r="CB38" s="51">
        <f t="shared" ref="CB38:CG38" si="97">CB17+CB35</f>
        <v>557</v>
      </c>
      <c r="CC38" s="51">
        <f t="shared" si="97"/>
        <v>576</v>
      </c>
      <c r="CD38" s="51">
        <f t="shared" si="97"/>
        <v>565</v>
      </c>
      <c r="CE38" s="51">
        <f t="shared" si="97"/>
        <v>603</v>
      </c>
      <c r="CF38" s="51">
        <f t="shared" si="97"/>
        <v>621</v>
      </c>
      <c r="CG38" s="51">
        <f t="shared" si="97"/>
        <v>594</v>
      </c>
      <c r="CH38" s="51">
        <f t="shared" ref="CH38:CM38" si="98">CH17+CH35</f>
        <v>598</v>
      </c>
      <c r="CI38" s="51">
        <f t="shared" si="98"/>
        <v>593</v>
      </c>
      <c r="CJ38" s="51">
        <f t="shared" si="98"/>
        <v>598</v>
      </c>
      <c r="CK38" s="51">
        <f t="shared" si="98"/>
        <v>614</v>
      </c>
      <c r="CL38" s="51">
        <f t="shared" si="98"/>
        <v>601</v>
      </c>
      <c r="CM38" s="51">
        <f t="shared" si="98"/>
        <v>589</v>
      </c>
      <c r="CN38" s="51">
        <f>CN17+CN35</f>
        <v>579</v>
      </c>
      <c r="CO38" s="51">
        <f>CO17+CO35</f>
        <v>572</v>
      </c>
      <c r="CP38" s="51">
        <f>CP17+CP35</f>
        <v>577</v>
      </c>
      <c r="CQ38" s="51">
        <f>CQ17+CQ35</f>
        <v>609</v>
      </c>
      <c r="CR38" s="51">
        <v>617</v>
      </c>
      <c r="CS38" s="51">
        <f>CS17+CS35</f>
        <v>610</v>
      </c>
      <c r="CT38" s="51">
        <f>CT17+CT35</f>
        <v>612</v>
      </c>
      <c r="CU38" s="51">
        <f>CU17+CU35</f>
        <v>604</v>
      </c>
      <c r="CV38" s="51">
        <f>CV17+CV35</f>
        <v>607</v>
      </c>
      <c r="CW38" s="51">
        <f>CW17+CW35</f>
        <v>614</v>
      </c>
    </row>
    <row r="39" spans="1:101" s="14" customFormat="1" ht="12.75" customHeight="1" x14ac:dyDescent="0.25">
      <c r="A39" s="48" t="s">
        <v>123</v>
      </c>
      <c r="B39" s="50"/>
      <c r="C39" s="96"/>
      <c r="D39" s="96"/>
      <c r="E39" s="100">
        <f>E38*12</f>
        <v>7786124.7599999998</v>
      </c>
      <c r="F39" s="100">
        <f>F38*12</f>
        <v>6951604.3200000003</v>
      </c>
      <c r="G39" s="100">
        <f>G38*12</f>
        <v>834520.44</v>
      </c>
      <c r="H39" s="266"/>
      <c r="I39" s="26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</row>
    <row r="40" spans="1:101" s="14" customFormat="1" ht="15" customHeight="1" x14ac:dyDescent="0.2">
      <c r="A40" s="5"/>
      <c r="B40" s="26"/>
      <c r="C40" s="26"/>
      <c r="D40" s="25"/>
      <c r="E40" s="26"/>
      <c r="F40" s="26"/>
      <c r="G40" s="26"/>
      <c r="H40" s="26"/>
      <c r="I40" s="26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5"/>
      <c r="CS40" s="25"/>
      <c r="CT40" s="25"/>
      <c r="CU40" s="25"/>
      <c r="CV40" s="25"/>
      <c r="CW40" s="25"/>
    </row>
    <row r="41" spans="1:101" s="14" customFormat="1" ht="15" customHeight="1" x14ac:dyDescent="0.2">
      <c r="A41" s="195" t="s">
        <v>137</v>
      </c>
      <c r="B41" s="58"/>
      <c r="C41" s="58"/>
      <c r="D41" s="59"/>
      <c r="E41" s="60"/>
      <c r="F41" s="60"/>
      <c r="G41" s="60"/>
      <c r="H41" s="60"/>
      <c r="I41" s="60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285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285"/>
      <c r="CS41" s="59"/>
      <c r="CT41" s="59"/>
      <c r="CU41" s="59"/>
      <c r="CV41" s="59"/>
      <c r="CW41" s="59"/>
    </row>
    <row r="42" spans="1:101" s="14" customFormat="1" ht="15" customHeight="1" x14ac:dyDescent="0.25">
      <c r="A42" s="57"/>
      <c r="B42" s="58"/>
      <c r="C42" s="58"/>
      <c r="D42" s="59"/>
      <c r="E42" s="60"/>
      <c r="F42" s="60"/>
      <c r="G42" s="60"/>
      <c r="H42" s="60"/>
      <c r="I42" s="60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285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285"/>
      <c r="CS42" s="59"/>
      <c r="CT42" s="59"/>
      <c r="CU42" s="59"/>
      <c r="CV42" s="59"/>
      <c r="CW42" s="59"/>
    </row>
    <row r="43" spans="1:101" s="14" customFormat="1" ht="15" customHeight="1" x14ac:dyDescent="0.25">
      <c r="A43" s="36"/>
      <c r="B43" s="32"/>
      <c r="C43" s="19"/>
      <c r="D43" s="33"/>
      <c r="E43" s="27"/>
      <c r="F43" s="27"/>
      <c r="G43" s="34"/>
      <c r="H43" s="34"/>
      <c r="I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28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283"/>
      <c r="CS43" s="33"/>
      <c r="CT43" s="33"/>
      <c r="CU43" s="33"/>
      <c r="CV43" s="33"/>
      <c r="CW43" s="33"/>
    </row>
    <row r="44" spans="1:101" s="14" customFormat="1" ht="15" customHeight="1" x14ac:dyDescent="0.25">
      <c r="A44" s="36"/>
      <c r="B44" s="32"/>
      <c r="C44" s="19"/>
      <c r="D44" s="33"/>
      <c r="E44" s="27"/>
      <c r="F44" s="27"/>
      <c r="G44" s="34"/>
      <c r="H44" s="34"/>
      <c r="I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28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283"/>
      <c r="CS44" s="33"/>
      <c r="CT44" s="33"/>
      <c r="CU44" s="33"/>
      <c r="CV44" s="33"/>
      <c r="CW44" s="33"/>
    </row>
    <row r="45" spans="1:101" s="14" customFormat="1" ht="15" customHeight="1" x14ac:dyDescent="0.25">
      <c r="B45" s="32"/>
      <c r="C45" s="19"/>
      <c r="D45" s="33"/>
      <c r="E45" s="27"/>
      <c r="F45" s="27"/>
      <c r="G45" s="34"/>
      <c r="H45" s="34"/>
      <c r="I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28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283"/>
      <c r="CS45" s="33"/>
      <c r="CT45" s="33"/>
      <c r="CU45" s="33"/>
      <c r="CV45" s="33"/>
      <c r="CW45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&amp;C&amp;"Garamond,Bold"NORTH VISTA HOSPITAL 
FUNDING AND CONTRIBUTION LEVELS
 YEAR 2020 BENEFIT RENEWALS</oddHeader>
    <oddFooter>&amp;L&amp;10Keenan HealthCare
License No. 0451271&amp;C&amp;10Page &amp;P&amp;R&amp;10&amp;D</oddFooter>
  </headerFooter>
  <rowBreaks count="1" manualBreakCount="1">
    <brk id="40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rgb="FFFF0000"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1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72" width="7.25" style="8" customWidth="1"/>
    <col min="73" max="73" width="7.25" style="255" customWidth="1"/>
    <col min="74" max="90" width="7.25" style="8" customWidth="1"/>
    <col min="91" max="91" width="8.5" style="8" bestFit="1" customWidth="1"/>
    <col min="92" max="92" width="8.25" style="8" bestFit="1" customWidth="1"/>
    <col min="93" max="94" width="8.5" style="8" bestFit="1" customWidth="1"/>
    <col min="95" max="95" width="7.75" style="8" bestFit="1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66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5">
      <c r="A3" s="64" t="s">
        <v>23</v>
      </c>
      <c r="B3" s="65" t="str">
        <f>Legacy!E4</f>
        <v>1/1/25 - 12/31/25</v>
      </c>
      <c r="C3" s="66" t="s">
        <v>11</v>
      </c>
      <c r="D3" s="171">
        <v>169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+'[2]Dallas Regional'!E3</f>
        <v>627.89</v>
      </c>
      <c r="J3" s="27">
        <f>+'[2]Dallas Regional'!G3</f>
        <v>54.17</v>
      </c>
      <c r="K3" s="171">
        <f>185+4</f>
        <v>189</v>
      </c>
      <c r="L3" s="171">
        <v>184</v>
      </c>
      <c r="M3" s="171">
        <v>186</v>
      </c>
      <c r="N3" s="171">
        <v>186</v>
      </c>
      <c r="O3" s="171">
        <v>187</v>
      </c>
      <c r="P3" s="171">
        <v>187</v>
      </c>
      <c r="Q3" s="171">
        <v>189</v>
      </c>
      <c r="R3" s="171">
        <v>190</v>
      </c>
      <c r="S3" s="171">
        <v>188</v>
      </c>
      <c r="T3" s="171">
        <v>187</v>
      </c>
      <c r="U3" s="171">
        <v>186</v>
      </c>
      <c r="V3" s="171">
        <v>182</v>
      </c>
      <c r="W3" s="171">
        <v>191</v>
      </c>
      <c r="X3" s="171">
        <v>190</v>
      </c>
      <c r="Y3" s="171">
        <v>189</v>
      </c>
      <c r="Z3" s="171">
        <v>189</v>
      </c>
      <c r="AA3" s="171">
        <v>190</v>
      </c>
      <c r="AB3" s="171">
        <v>190</v>
      </c>
      <c r="AC3" s="171">
        <v>185</v>
      </c>
      <c r="AD3" s="171">
        <v>186</v>
      </c>
      <c r="AE3" s="171">
        <v>183</v>
      </c>
      <c r="AF3" s="171">
        <v>184</v>
      </c>
      <c r="AG3" s="171">
        <v>183</v>
      </c>
      <c r="AH3" s="171">
        <v>184</v>
      </c>
      <c r="AI3" s="171">
        <v>193</v>
      </c>
      <c r="AJ3" s="171">
        <v>194</v>
      </c>
      <c r="AK3" s="171">
        <v>187</v>
      </c>
      <c r="AL3" s="171">
        <v>182</v>
      </c>
      <c r="AM3" s="171">
        <v>177</v>
      </c>
      <c r="AN3" s="171">
        <v>180</v>
      </c>
      <c r="AO3" s="171">
        <v>179</v>
      </c>
      <c r="AP3" s="171">
        <v>179</v>
      </c>
      <c r="AQ3" s="171">
        <v>175</v>
      </c>
      <c r="AR3" s="171">
        <v>173</v>
      </c>
      <c r="AS3" s="171">
        <v>175</v>
      </c>
      <c r="AT3" s="171">
        <v>180</v>
      </c>
      <c r="AU3" s="171">
        <v>191</v>
      </c>
      <c r="AV3" s="171">
        <v>186</v>
      </c>
      <c r="AW3" s="171">
        <v>176</v>
      </c>
      <c r="AX3" s="171">
        <v>176</v>
      </c>
      <c r="AY3" s="171">
        <v>172</v>
      </c>
      <c r="AZ3" s="171">
        <v>171</v>
      </c>
      <c r="BA3" s="171">
        <v>171</v>
      </c>
      <c r="BB3" s="171">
        <v>170</v>
      </c>
      <c r="BC3" s="171">
        <v>177</v>
      </c>
      <c r="BD3" s="171">
        <v>169</v>
      </c>
      <c r="BE3" s="171">
        <v>163</v>
      </c>
      <c r="BF3" s="171">
        <v>155</v>
      </c>
      <c r="BG3" s="171">
        <v>156</v>
      </c>
      <c r="BH3" s="171">
        <v>154</v>
      </c>
      <c r="BI3" s="171">
        <v>157</v>
      </c>
      <c r="BJ3" s="171">
        <v>157</v>
      </c>
      <c r="BK3" s="171">
        <v>147</v>
      </c>
      <c r="BL3" s="171">
        <v>142</v>
      </c>
      <c r="BM3" s="171">
        <v>140</v>
      </c>
      <c r="BN3" s="171">
        <v>132</v>
      </c>
      <c r="BO3" s="171">
        <v>136</v>
      </c>
      <c r="BP3" s="171">
        <v>134</v>
      </c>
      <c r="BQ3" s="303">
        <v>133</v>
      </c>
      <c r="BR3" s="171">
        <v>134</v>
      </c>
      <c r="BS3" s="171">
        <v>140</v>
      </c>
      <c r="BT3" s="171">
        <v>141</v>
      </c>
      <c r="BU3" s="303">
        <v>140</v>
      </c>
      <c r="BV3" s="171">
        <v>141</v>
      </c>
      <c r="BW3" s="171">
        <v>139</v>
      </c>
      <c r="BX3" s="171">
        <v>145</v>
      </c>
      <c r="BY3" s="171">
        <v>143</v>
      </c>
      <c r="BZ3" s="171">
        <v>144</v>
      </c>
      <c r="CA3" s="171">
        <v>149</v>
      </c>
      <c r="CB3" s="171">
        <v>144</v>
      </c>
      <c r="CC3" s="171">
        <v>149</v>
      </c>
      <c r="CD3" s="171">
        <v>146</v>
      </c>
      <c r="CE3" s="171">
        <v>157</v>
      </c>
      <c r="CF3" s="171">
        <v>157</v>
      </c>
      <c r="CG3" s="171">
        <v>153</v>
      </c>
      <c r="CH3" s="171">
        <v>155</v>
      </c>
      <c r="CI3" s="171">
        <v>161</v>
      </c>
      <c r="CJ3" s="171">
        <v>160</v>
      </c>
      <c r="CK3" s="171">
        <v>164</v>
      </c>
      <c r="CL3" s="171">
        <v>163</v>
      </c>
      <c r="CM3" s="171">
        <v>162</v>
      </c>
      <c r="CN3" s="171">
        <v>162</v>
      </c>
      <c r="CO3" s="171">
        <v>160</v>
      </c>
      <c r="CP3" s="171">
        <v>162</v>
      </c>
      <c r="CQ3" s="171">
        <v>163</v>
      </c>
      <c r="CR3" s="171">
        <v>165</v>
      </c>
      <c r="CS3" s="171">
        <v>165</v>
      </c>
      <c r="CT3" s="171">
        <v>171</v>
      </c>
      <c r="CU3" s="171">
        <v>168</v>
      </c>
      <c r="CV3" s="171">
        <v>169</v>
      </c>
      <c r="CW3" s="171">
        <v>169</v>
      </c>
    </row>
    <row r="4" spans="1:101" s="14" customFormat="1" ht="13.15" customHeight="1" x14ac:dyDescent="0.25">
      <c r="A4" s="22"/>
      <c r="B4" s="15"/>
      <c r="C4" s="66" t="s">
        <v>18</v>
      </c>
      <c r="D4" s="171">
        <v>36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+'[2]Dallas Regional'!E4</f>
        <v>1318.6</v>
      </c>
      <c r="J4" s="27">
        <f>+'[2]Dallas Regional'!G4</f>
        <v>144.29</v>
      </c>
      <c r="K4" s="171">
        <v>42</v>
      </c>
      <c r="L4" s="171">
        <v>43</v>
      </c>
      <c r="M4" s="171">
        <v>42</v>
      </c>
      <c r="N4" s="171">
        <v>45</v>
      </c>
      <c r="O4" s="171">
        <v>45</v>
      </c>
      <c r="P4" s="171">
        <v>44</v>
      </c>
      <c r="Q4" s="171">
        <v>41</v>
      </c>
      <c r="R4" s="171">
        <v>38</v>
      </c>
      <c r="S4" s="171">
        <v>38</v>
      </c>
      <c r="T4" s="171">
        <v>37</v>
      </c>
      <c r="U4" s="171">
        <v>38</v>
      </c>
      <c r="V4" s="171">
        <v>38</v>
      </c>
      <c r="W4" s="171">
        <v>40</v>
      </c>
      <c r="X4" s="171">
        <v>41</v>
      </c>
      <c r="Y4" s="171">
        <v>42</v>
      </c>
      <c r="Z4" s="171">
        <v>42</v>
      </c>
      <c r="AA4" s="171">
        <v>42</v>
      </c>
      <c r="AB4" s="171">
        <v>42</v>
      </c>
      <c r="AC4" s="171">
        <v>41</v>
      </c>
      <c r="AD4" s="171">
        <v>41</v>
      </c>
      <c r="AE4" s="171">
        <v>40</v>
      </c>
      <c r="AF4" s="171">
        <v>40</v>
      </c>
      <c r="AG4" s="171">
        <v>40</v>
      </c>
      <c r="AH4" s="171">
        <v>40</v>
      </c>
      <c r="AI4" s="171">
        <v>41</v>
      </c>
      <c r="AJ4" s="171">
        <v>42</v>
      </c>
      <c r="AK4" s="171">
        <v>42</v>
      </c>
      <c r="AL4" s="171">
        <v>42</v>
      </c>
      <c r="AM4" s="171">
        <v>44</v>
      </c>
      <c r="AN4" s="171">
        <v>44</v>
      </c>
      <c r="AO4" s="171">
        <v>44</v>
      </c>
      <c r="AP4" s="171">
        <v>44</v>
      </c>
      <c r="AQ4" s="171">
        <v>44</v>
      </c>
      <c r="AR4" s="171">
        <v>45</v>
      </c>
      <c r="AS4" s="171">
        <v>45</v>
      </c>
      <c r="AT4" s="171">
        <v>44</v>
      </c>
      <c r="AU4" s="171">
        <v>41</v>
      </c>
      <c r="AV4" s="171">
        <v>39</v>
      </c>
      <c r="AW4" s="171">
        <v>38</v>
      </c>
      <c r="AX4" s="171">
        <v>39</v>
      </c>
      <c r="AY4" s="171">
        <v>38</v>
      </c>
      <c r="AZ4" s="171">
        <v>33</v>
      </c>
      <c r="BA4" s="171">
        <v>34</v>
      </c>
      <c r="BB4" s="171">
        <v>35</v>
      </c>
      <c r="BC4" s="171">
        <v>34</v>
      </c>
      <c r="BD4" s="171">
        <v>34</v>
      </c>
      <c r="BE4" s="171">
        <v>31</v>
      </c>
      <c r="BF4" s="171">
        <v>31</v>
      </c>
      <c r="BG4" s="171">
        <v>38</v>
      </c>
      <c r="BH4" s="171">
        <v>38</v>
      </c>
      <c r="BI4" s="171">
        <v>36</v>
      </c>
      <c r="BJ4" s="171">
        <v>36</v>
      </c>
      <c r="BK4" s="171">
        <v>35</v>
      </c>
      <c r="BL4" s="171">
        <v>35</v>
      </c>
      <c r="BM4" s="171">
        <v>34</v>
      </c>
      <c r="BN4" s="171">
        <v>33</v>
      </c>
      <c r="BO4" s="171">
        <v>32</v>
      </c>
      <c r="BP4" s="171">
        <v>31</v>
      </c>
      <c r="BQ4" s="303">
        <v>32</v>
      </c>
      <c r="BR4" s="171">
        <v>32</v>
      </c>
      <c r="BS4" s="171">
        <v>34</v>
      </c>
      <c r="BT4" s="171">
        <v>36</v>
      </c>
      <c r="BU4" s="303">
        <v>32</v>
      </c>
      <c r="BV4" s="171">
        <v>34</v>
      </c>
      <c r="BW4" s="171">
        <v>32</v>
      </c>
      <c r="BX4" s="171">
        <v>32</v>
      </c>
      <c r="BY4" s="171">
        <v>35</v>
      </c>
      <c r="BZ4" s="171">
        <v>34</v>
      </c>
      <c r="CA4" s="171">
        <v>34</v>
      </c>
      <c r="CB4" s="171">
        <v>35</v>
      </c>
      <c r="CC4" s="171">
        <v>34</v>
      </c>
      <c r="CD4" s="171">
        <v>36</v>
      </c>
      <c r="CE4" s="171">
        <v>36</v>
      </c>
      <c r="CF4" s="171">
        <v>34</v>
      </c>
      <c r="CG4" s="171">
        <v>35</v>
      </c>
      <c r="CH4" s="171">
        <v>34</v>
      </c>
      <c r="CI4" s="171">
        <v>36</v>
      </c>
      <c r="CJ4" s="171">
        <v>36</v>
      </c>
      <c r="CK4" s="171">
        <v>38</v>
      </c>
      <c r="CL4" s="171">
        <v>39</v>
      </c>
      <c r="CM4" s="171">
        <v>39</v>
      </c>
      <c r="CN4" s="171">
        <v>39</v>
      </c>
      <c r="CO4" s="171">
        <v>37</v>
      </c>
      <c r="CP4" s="171">
        <v>40</v>
      </c>
      <c r="CQ4" s="171">
        <v>40</v>
      </c>
      <c r="CR4" s="171">
        <v>39</v>
      </c>
      <c r="CS4" s="171">
        <v>36</v>
      </c>
      <c r="CT4" s="171">
        <v>33</v>
      </c>
      <c r="CU4" s="171">
        <v>35</v>
      </c>
      <c r="CV4" s="171">
        <v>37</v>
      </c>
      <c r="CW4" s="171">
        <v>36</v>
      </c>
    </row>
    <row r="5" spans="1:101" s="14" customFormat="1" ht="13.15" customHeight="1" x14ac:dyDescent="0.25">
      <c r="A5" s="22"/>
      <c r="B5" s="15"/>
      <c r="C5" s="66" t="s">
        <v>19</v>
      </c>
      <c r="D5" s="171">
        <v>64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+'[2]Dallas Regional'!E5</f>
        <v>1186.73</v>
      </c>
      <c r="J5" s="27">
        <f>+'[2]Dallas Regional'!G5</f>
        <v>118.05</v>
      </c>
      <c r="K5" s="171">
        <v>106</v>
      </c>
      <c r="L5" s="171">
        <v>103</v>
      </c>
      <c r="M5" s="171">
        <v>98</v>
      </c>
      <c r="N5" s="171">
        <v>95</v>
      </c>
      <c r="O5" s="171">
        <v>96</v>
      </c>
      <c r="P5" s="171">
        <v>96</v>
      </c>
      <c r="Q5" s="171">
        <v>96</v>
      </c>
      <c r="R5" s="171">
        <v>97</v>
      </c>
      <c r="S5" s="171">
        <v>96</v>
      </c>
      <c r="T5" s="171">
        <v>97</v>
      </c>
      <c r="U5" s="171">
        <v>98</v>
      </c>
      <c r="V5" s="171">
        <v>98</v>
      </c>
      <c r="W5" s="171">
        <v>101</v>
      </c>
      <c r="X5" s="171">
        <v>99</v>
      </c>
      <c r="Y5" s="171">
        <v>99</v>
      </c>
      <c r="Z5" s="171">
        <v>102</v>
      </c>
      <c r="AA5" s="171">
        <v>98</v>
      </c>
      <c r="AB5" s="171">
        <v>97</v>
      </c>
      <c r="AC5" s="171">
        <v>95</v>
      </c>
      <c r="AD5" s="171">
        <v>95</v>
      </c>
      <c r="AE5" s="171">
        <v>97</v>
      </c>
      <c r="AF5" s="171">
        <v>99</v>
      </c>
      <c r="AG5" s="171">
        <v>99</v>
      </c>
      <c r="AH5" s="171">
        <v>99</v>
      </c>
      <c r="AI5" s="171">
        <v>100</v>
      </c>
      <c r="AJ5" s="171">
        <v>101</v>
      </c>
      <c r="AK5" s="171">
        <v>98</v>
      </c>
      <c r="AL5" s="171">
        <v>98</v>
      </c>
      <c r="AM5" s="171">
        <v>96</v>
      </c>
      <c r="AN5" s="171">
        <v>96</v>
      </c>
      <c r="AO5" s="171">
        <v>97</v>
      </c>
      <c r="AP5" s="171">
        <v>95</v>
      </c>
      <c r="AQ5" s="171">
        <v>94</v>
      </c>
      <c r="AR5" s="171">
        <v>92</v>
      </c>
      <c r="AS5" s="171">
        <v>92</v>
      </c>
      <c r="AT5" s="171">
        <v>89</v>
      </c>
      <c r="AU5" s="171">
        <v>80</v>
      </c>
      <c r="AV5" s="171">
        <v>78</v>
      </c>
      <c r="AW5" s="171">
        <v>77</v>
      </c>
      <c r="AX5" s="171">
        <v>76</v>
      </c>
      <c r="AY5" s="171">
        <v>72</v>
      </c>
      <c r="AZ5" s="171">
        <v>71</v>
      </c>
      <c r="BA5" s="171">
        <v>71</v>
      </c>
      <c r="BB5" s="171">
        <v>73</v>
      </c>
      <c r="BC5" s="171">
        <v>72</v>
      </c>
      <c r="BD5" s="171">
        <v>68</v>
      </c>
      <c r="BE5" s="171">
        <v>66</v>
      </c>
      <c r="BF5" s="171">
        <v>66</v>
      </c>
      <c r="BG5" s="171">
        <v>69</v>
      </c>
      <c r="BH5" s="171">
        <v>68</v>
      </c>
      <c r="BI5" s="171">
        <v>70</v>
      </c>
      <c r="BJ5" s="171">
        <v>70</v>
      </c>
      <c r="BK5" s="171">
        <v>69</v>
      </c>
      <c r="BL5" s="171">
        <v>66</v>
      </c>
      <c r="BM5" s="171">
        <v>68</v>
      </c>
      <c r="BN5" s="171">
        <v>69</v>
      </c>
      <c r="BO5" s="171">
        <v>68</v>
      </c>
      <c r="BP5" s="171">
        <v>71</v>
      </c>
      <c r="BQ5" s="303">
        <v>66</v>
      </c>
      <c r="BR5" s="171">
        <v>64</v>
      </c>
      <c r="BS5" s="171">
        <v>62</v>
      </c>
      <c r="BT5" s="171">
        <v>63</v>
      </c>
      <c r="BU5" s="303">
        <v>63</v>
      </c>
      <c r="BV5" s="171">
        <v>63</v>
      </c>
      <c r="BW5" s="171">
        <v>65</v>
      </c>
      <c r="BX5" s="171">
        <v>63</v>
      </c>
      <c r="BY5" s="171">
        <v>67</v>
      </c>
      <c r="BZ5" s="171">
        <v>67</v>
      </c>
      <c r="CA5" s="171">
        <v>67</v>
      </c>
      <c r="CB5" s="171">
        <v>66</v>
      </c>
      <c r="CC5" s="171">
        <v>66</v>
      </c>
      <c r="CD5" s="171">
        <v>65</v>
      </c>
      <c r="CE5" s="171">
        <v>65</v>
      </c>
      <c r="CF5" s="171">
        <v>64</v>
      </c>
      <c r="CG5" s="171">
        <v>64</v>
      </c>
      <c r="CH5" s="171">
        <v>66</v>
      </c>
      <c r="CI5" s="171">
        <v>65</v>
      </c>
      <c r="CJ5" s="171">
        <v>66</v>
      </c>
      <c r="CK5" s="171">
        <v>65</v>
      </c>
      <c r="CL5" s="171">
        <v>64</v>
      </c>
      <c r="CM5" s="171">
        <v>64</v>
      </c>
      <c r="CN5" s="171">
        <v>63</v>
      </c>
      <c r="CO5" s="171">
        <v>61</v>
      </c>
      <c r="CP5" s="171">
        <v>59</v>
      </c>
      <c r="CQ5" s="171">
        <v>66</v>
      </c>
      <c r="CR5" s="171">
        <v>66</v>
      </c>
      <c r="CS5" s="171">
        <v>64</v>
      </c>
      <c r="CT5" s="171">
        <v>65</v>
      </c>
      <c r="CU5" s="171">
        <v>62</v>
      </c>
      <c r="CV5" s="171">
        <v>64</v>
      </c>
      <c r="CW5" s="171">
        <v>64</v>
      </c>
    </row>
    <row r="6" spans="1:101" s="14" customFormat="1" ht="13.15" customHeight="1" x14ac:dyDescent="0.25">
      <c r="A6" s="22"/>
      <c r="B6" s="15"/>
      <c r="C6" s="66" t="s">
        <v>12</v>
      </c>
      <c r="D6" s="172">
        <v>55</v>
      </c>
      <c r="E6" s="151">
        <v>2353.48</v>
      </c>
      <c r="F6" s="153">
        <f>+E6-G6</f>
        <v>2058.35</v>
      </c>
      <c r="G6" s="153">
        <v>295.13</v>
      </c>
      <c r="H6" s="27" t="str">
        <f>+"Total:"&amp;TEXT(E6/I6-1,"0.00%")&amp;"/ EE:"&amp;TEXT(G6/J6-1,"0.00%")</f>
        <v>Total:18.99%/ EE:0.00%</v>
      </c>
      <c r="I6" s="27">
        <f>+'[2]Dallas Regional'!E6</f>
        <v>1977.91</v>
      </c>
      <c r="J6" s="27">
        <f>+'[2]Dallas Regional'!G6</f>
        <v>295.13</v>
      </c>
      <c r="K6" s="172">
        <v>54</v>
      </c>
      <c r="L6" s="172">
        <v>57</v>
      </c>
      <c r="M6" s="172">
        <v>59</v>
      </c>
      <c r="N6" s="172">
        <v>63</v>
      </c>
      <c r="O6" s="172">
        <v>70</v>
      </c>
      <c r="P6" s="172">
        <v>73</v>
      </c>
      <c r="Q6" s="172">
        <v>73</v>
      </c>
      <c r="R6" s="172">
        <v>73</v>
      </c>
      <c r="S6" s="172">
        <v>71</v>
      </c>
      <c r="T6" s="172">
        <v>73</v>
      </c>
      <c r="U6" s="172">
        <v>75</v>
      </c>
      <c r="V6" s="172">
        <v>72</v>
      </c>
      <c r="W6" s="172">
        <v>67</v>
      </c>
      <c r="X6" s="172">
        <v>66</v>
      </c>
      <c r="Y6" s="172">
        <v>66</v>
      </c>
      <c r="Z6" s="172">
        <v>66</v>
      </c>
      <c r="AA6" s="172">
        <v>68</v>
      </c>
      <c r="AB6" s="172">
        <v>67</v>
      </c>
      <c r="AC6" s="172">
        <v>67</v>
      </c>
      <c r="AD6" s="172">
        <v>67</v>
      </c>
      <c r="AE6" s="172">
        <v>66</v>
      </c>
      <c r="AF6" s="172">
        <v>66</v>
      </c>
      <c r="AG6" s="172">
        <v>68</v>
      </c>
      <c r="AH6" s="172">
        <v>68</v>
      </c>
      <c r="AI6" s="172">
        <v>70</v>
      </c>
      <c r="AJ6" s="172">
        <v>67</v>
      </c>
      <c r="AK6" s="172">
        <v>67</v>
      </c>
      <c r="AL6" s="172">
        <v>67</v>
      </c>
      <c r="AM6" s="172">
        <v>66</v>
      </c>
      <c r="AN6" s="172">
        <v>66</v>
      </c>
      <c r="AO6" s="172">
        <v>66</v>
      </c>
      <c r="AP6" s="172">
        <v>67</v>
      </c>
      <c r="AQ6" s="172">
        <v>62</v>
      </c>
      <c r="AR6" s="172">
        <v>64</v>
      </c>
      <c r="AS6" s="172">
        <v>63</v>
      </c>
      <c r="AT6" s="172">
        <v>63</v>
      </c>
      <c r="AU6" s="172">
        <v>67</v>
      </c>
      <c r="AV6" s="172">
        <v>67</v>
      </c>
      <c r="AW6" s="172">
        <v>66</v>
      </c>
      <c r="AX6" s="172">
        <v>64</v>
      </c>
      <c r="AY6" s="172">
        <v>65</v>
      </c>
      <c r="AZ6" s="172">
        <v>65</v>
      </c>
      <c r="BA6" s="172">
        <v>66</v>
      </c>
      <c r="BB6" s="172">
        <v>65</v>
      </c>
      <c r="BC6" s="172">
        <v>63</v>
      </c>
      <c r="BD6" s="172">
        <v>61</v>
      </c>
      <c r="BE6" s="172">
        <v>55</v>
      </c>
      <c r="BF6" s="172">
        <v>52</v>
      </c>
      <c r="BG6" s="172">
        <v>51</v>
      </c>
      <c r="BH6" s="172">
        <v>48</v>
      </c>
      <c r="BI6" s="172">
        <v>48</v>
      </c>
      <c r="BJ6" s="172">
        <v>47</v>
      </c>
      <c r="BK6" s="172">
        <v>44</v>
      </c>
      <c r="BL6" s="172">
        <v>45</v>
      </c>
      <c r="BM6" s="172">
        <v>45</v>
      </c>
      <c r="BN6" s="172">
        <v>46</v>
      </c>
      <c r="BO6" s="172">
        <v>46</v>
      </c>
      <c r="BP6" s="172">
        <v>46</v>
      </c>
      <c r="BQ6" s="304">
        <v>45</v>
      </c>
      <c r="BR6" s="172">
        <v>46</v>
      </c>
      <c r="BS6" s="172">
        <v>45</v>
      </c>
      <c r="BT6" s="172">
        <v>44</v>
      </c>
      <c r="BU6" s="304">
        <v>42</v>
      </c>
      <c r="BV6" s="172">
        <v>43</v>
      </c>
      <c r="BW6" s="172">
        <v>41</v>
      </c>
      <c r="BX6" s="172">
        <v>41</v>
      </c>
      <c r="BY6" s="172">
        <v>41</v>
      </c>
      <c r="BZ6" s="172">
        <v>40</v>
      </c>
      <c r="CA6" s="172">
        <v>41</v>
      </c>
      <c r="CB6" s="172">
        <v>40</v>
      </c>
      <c r="CC6" s="172">
        <v>39</v>
      </c>
      <c r="CD6" s="172">
        <v>40</v>
      </c>
      <c r="CE6" s="172">
        <v>42</v>
      </c>
      <c r="CF6" s="172">
        <v>40</v>
      </c>
      <c r="CG6" s="172">
        <v>39</v>
      </c>
      <c r="CH6" s="172">
        <v>38</v>
      </c>
      <c r="CI6" s="172">
        <v>38</v>
      </c>
      <c r="CJ6" s="172">
        <v>41</v>
      </c>
      <c r="CK6" s="172">
        <v>41</v>
      </c>
      <c r="CL6" s="172">
        <v>41</v>
      </c>
      <c r="CM6" s="172">
        <v>43</v>
      </c>
      <c r="CN6" s="172">
        <v>45</v>
      </c>
      <c r="CO6" s="172">
        <v>43</v>
      </c>
      <c r="CP6" s="172">
        <v>43</v>
      </c>
      <c r="CQ6" s="172">
        <v>48</v>
      </c>
      <c r="CR6" s="172">
        <v>49</v>
      </c>
      <c r="CS6" s="172">
        <v>52</v>
      </c>
      <c r="CT6" s="172">
        <v>54</v>
      </c>
      <c r="CU6" s="172">
        <v>57</v>
      </c>
      <c r="CV6" s="172">
        <v>55</v>
      </c>
      <c r="CW6" s="172">
        <v>55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324</v>
      </c>
      <c r="E7" s="70">
        <f>SUMPRODUCT(E3:E6,$D3:$D6)</f>
        <v>402560.07999999996</v>
      </c>
      <c r="F7" s="70">
        <f>SUMPRODUCT(F3:F6,$D3:$D6)</f>
        <v>364423.56</v>
      </c>
      <c r="G7" s="70">
        <f>SUMPRODUCT(G3:G6,$D3:$D6)</f>
        <v>38136.519999999997</v>
      </c>
      <c r="H7" s="34"/>
      <c r="I7" s="34"/>
      <c r="J7" s="32"/>
      <c r="K7" s="67">
        <f t="shared" ref="K7:P7" si="0">SUM(K3:K6)</f>
        <v>391</v>
      </c>
      <c r="L7" s="67">
        <f t="shared" si="0"/>
        <v>387</v>
      </c>
      <c r="M7" s="67">
        <f t="shared" si="0"/>
        <v>385</v>
      </c>
      <c r="N7" s="67">
        <f t="shared" si="0"/>
        <v>389</v>
      </c>
      <c r="O7" s="67">
        <f t="shared" si="0"/>
        <v>398</v>
      </c>
      <c r="P7" s="67">
        <f t="shared" si="0"/>
        <v>400</v>
      </c>
      <c r="Q7" s="67">
        <f t="shared" ref="Q7:V7" si="1">SUM(Q3:Q6)</f>
        <v>399</v>
      </c>
      <c r="R7" s="67">
        <f t="shared" si="1"/>
        <v>398</v>
      </c>
      <c r="S7" s="67">
        <f t="shared" si="1"/>
        <v>393</v>
      </c>
      <c r="T7" s="67">
        <f t="shared" si="1"/>
        <v>394</v>
      </c>
      <c r="U7" s="67">
        <f t="shared" si="1"/>
        <v>397</v>
      </c>
      <c r="V7" s="67">
        <f t="shared" si="1"/>
        <v>390</v>
      </c>
      <c r="W7" s="67">
        <f t="shared" ref="W7:AB7" si="2">SUM(W3:W6)</f>
        <v>399</v>
      </c>
      <c r="X7" s="67">
        <f t="shared" si="2"/>
        <v>396</v>
      </c>
      <c r="Y7" s="67">
        <f t="shared" si="2"/>
        <v>396</v>
      </c>
      <c r="Z7" s="67">
        <f t="shared" si="2"/>
        <v>399</v>
      </c>
      <c r="AA7" s="67">
        <f t="shared" si="2"/>
        <v>398</v>
      </c>
      <c r="AB7" s="67">
        <f t="shared" si="2"/>
        <v>396</v>
      </c>
      <c r="AC7" s="67">
        <f t="shared" ref="AC7:AH7" si="3">SUM(AC3:AC6)</f>
        <v>388</v>
      </c>
      <c r="AD7" s="67">
        <f t="shared" si="3"/>
        <v>389</v>
      </c>
      <c r="AE7" s="67">
        <f t="shared" si="3"/>
        <v>386</v>
      </c>
      <c r="AF7" s="67">
        <f t="shared" si="3"/>
        <v>389</v>
      </c>
      <c r="AG7" s="67">
        <f t="shared" si="3"/>
        <v>390</v>
      </c>
      <c r="AH7" s="67">
        <f t="shared" si="3"/>
        <v>391</v>
      </c>
      <c r="AI7" s="67">
        <f t="shared" ref="AI7:AN7" si="4">SUM(AI3:AI6)</f>
        <v>404</v>
      </c>
      <c r="AJ7" s="67">
        <f t="shared" si="4"/>
        <v>404</v>
      </c>
      <c r="AK7" s="67">
        <f t="shared" si="4"/>
        <v>394</v>
      </c>
      <c r="AL7" s="67">
        <f t="shared" si="4"/>
        <v>389</v>
      </c>
      <c r="AM7" s="67">
        <f t="shared" si="4"/>
        <v>383</v>
      </c>
      <c r="AN7" s="67">
        <f t="shared" si="4"/>
        <v>386</v>
      </c>
      <c r="AO7" s="67">
        <f t="shared" ref="AO7:AT7" si="5">SUM(AO3:AO6)</f>
        <v>386</v>
      </c>
      <c r="AP7" s="67">
        <f t="shared" si="5"/>
        <v>385</v>
      </c>
      <c r="AQ7" s="67">
        <f t="shared" si="5"/>
        <v>375</v>
      </c>
      <c r="AR7" s="67">
        <f t="shared" si="5"/>
        <v>374</v>
      </c>
      <c r="AS7" s="67">
        <f t="shared" si="5"/>
        <v>375</v>
      </c>
      <c r="AT7" s="67">
        <f t="shared" si="5"/>
        <v>376</v>
      </c>
      <c r="AU7" s="67">
        <f t="shared" ref="AU7:AZ7" si="6">SUM(AU3:AU6)</f>
        <v>379</v>
      </c>
      <c r="AV7" s="67">
        <f t="shared" si="6"/>
        <v>370</v>
      </c>
      <c r="AW7" s="67">
        <f t="shared" si="6"/>
        <v>357</v>
      </c>
      <c r="AX7" s="67">
        <f t="shared" si="6"/>
        <v>355</v>
      </c>
      <c r="AY7" s="67">
        <f t="shared" si="6"/>
        <v>347</v>
      </c>
      <c r="AZ7" s="67">
        <f t="shared" si="6"/>
        <v>340</v>
      </c>
      <c r="BA7" s="67">
        <f t="shared" ref="BA7:BF7" si="7">SUM(BA3:BA6)</f>
        <v>342</v>
      </c>
      <c r="BB7" s="67">
        <f t="shared" si="7"/>
        <v>343</v>
      </c>
      <c r="BC7" s="67">
        <f t="shared" si="7"/>
        <v>346</v>
      </c>
      <c r="BD7" s="67">
        <f t="shared" si="7"/>
        <v>332</v>
      </c>
      <c r="BE7" s="67">
        <f t="shared" si="7"/>
        <v>315</v>
      </c>
      <c r="BF7" s="67">
        <f t="shared" si="7"/>
        <v>304</v>
      </c>
      <c r="BG7" s="67">
        <f t="shared" ref="BG7:BL7" si="8">SUM(BG3:BG6)</f>
        <v>314</v>
      </c>
      <c r="BH7" s="67">
        <f t="shared" si="8"/>
        <v>308</v>
      </c>
      <c r="BI7" s="67">
        <f t="shared" si="8"/>
        <v>311</v>
      </c>
      <c r="BJ7" s="67">
        <f t="shared" si="8"/>
        <v>310</v>
      </c>
      <c r="BK7" s="67">
        <f t="shared" si="8"/>
        <v>295</v>
      </c>
      <c r="BL7" s="67">
        <f t="shared" si="8"/>
        <v>288</v>
      </c>
      <c r="BM7" s="67">
        <f t="shared" ref="BM7:BR7" si="9">SUM(BM3:BM6)</f>
        <v>287</v>
      </c>
      <c r="BN7" s="67">
        <f t="shared" si="9"/>
        <v>280</v>
      </c>
      <c r="BO7" s="67">
        <f t="shared" si="9"/>
        <v>282</v>
      </c>
      <c r="BP7" s="67">
        <f t="shared" si="9"/>
        <v>282</v>
      </c>
      <c r="BQ7" s="94">
        <f t="shared" si="9"/>
        <v>276</v>
      </c>
      <c r="BR7" s="67">
        <f t="shared" si="9"/>
        <v>276</v>
      </c>
      <c r="BS7" s="67">
        <f t="shared" ref="BS7:BX7" si="10">SUM(BS3:BS6)</f>
        <v>281</v>
      </c>
      <c r="BT7" s="67">
        <f t="shared" si="10"/>
        <v>284</v>
      </c>
      <c r="BU7" s="94">
        <f t="shared" si="10"/>
        <v>277</v>
      </c>
      <c r="BV7" s="67">
        <f t="shared" si="10"/>
        <v>281</v>
      </c>
      <c r="BW7" s="67">
        <f t="shared" si="10"/>
        <v>277</v>
      </c>
      <c r="BX7" s="67">
        <f t="shared" si="10"/>
        <v>281</v>
      </c>
      <c r="BY7" s="67">
        <f t="shared" ref="BY7:CD7" si="11">SUM(BY3:BY6)</f>
        <v>286</v>
      </c>
      <c r="BZ7" s="67">
        <f t="shared" si="11"/>
        <v>285</v>
      </c>
      <c r="CA7" s="67">
        <f t="shared" si="11"/>
        <v>291</v>
      </c>
      <c r="CB7" s="67">
        <f t="shared" si="11"/>
        <v>285</v>
      </c>
      <c r="CC7" s="67">
        <f t="shared" si="11"/>
        <v>288</v>
      </c>
      <c r="CD7" s="67">
        <f t="shared" si="11"/>
        <v>287</v>
      </c>
      <c r="CE7" s="67">
        <f t="shared" ref="CE7:CJ7" si="12">SUM(CE3:CE6)</f>
        <v>300</v>
      </c>
      <c r="CF7" s="67">
        <f t="shared" si="12"/>
        <v>295</v>
      </c>
      <c r="CG7" s="67">
        <f t="shared" si="12"/>
        <v>291</v>
      </c>
      <c r="CH7" s="67">
        <f t="shared" si="12"/>
        <v>293</v>
      </c>
      <c r="CI7" s="67">
        <f t="shared" si="12"/>
        <v>300</v>
      </c>
      <c r="CJ7" s="67">
        <f t="shared" si="12"/>
        <v>303</v>
      </c>
      <c r="CK7" s="67">
        <f t="shared" ref="CK7:CP7" si="13">SUM(CK3:CK6)</f>
        <v>308</v>
      </c>
      <c r="CL7" s="67">
        <f t="shared" si="13"/>
        <v>307</v>
      </c>
      <c r="CM7" s="67">
        <f t="shared" si="13"/>
        <v>308</v>
      </c>
      <c r="CN7" s="67">
        <f t="shared" si="13"/>
        <v>309</v>
      </c>
      <c r="CO7" s="67">
        <f t="shared" si="13"/>
        <v>301</v>
      </c>
      <c r="CP7" s="67">
        <f t="shared" si="13"/>
        <v>304</v>
      </c>
      <c r="CQ7" s="67">
        <f>SUM(CQ3:CQ6)</f>
        <v>317</v>
      </c>
      <c r="CR7" s="67">
        <v>319</v>
      </c>
      <c r="CS7" s="67">
        <f>SUM(CS3:CS6)</f>
        <v>317</v>
      </c>
      <c r="CT7" s="67">
        <f>SUM(CT3:CT6)</f>
        <v>323</v>
      </c>
      <c r="CU7" s="67">
        <f>SUM(CU3:CU6)</f>
        <v>322</v>
      </c>
      <c r="CV7" s="67">
        <f>SUM(CV3:CV6)</f>
        <v>325</v>
      </c>
      <c r="CW7" s="67">
        <f>SUM(CW3:CW6)</f>
        <v>324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5">
      <c r="A9" s="64" t="s">
        <v>22</v>
      </c>
      <c r="B9" s="65" t="str">
        <f>B3</f>
        <v>1/1/25 - 12/31/25</v>
      </c>
      <c r="C9" s="66" t="s">
        <v>11</v>
      </c>
      <c r="D9" s="171">
        <v>46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+'[2]Dallas Regional'!E9</f>
        <v>435.99</v>
      </c>
      <c r="J9" s="27">
        <f>+'[2]Dallas Regional'!G9</f>
        <v>103.15</v>
      </c>
      <c r="K9" s="171">
        <v>14</v>
      </c>
      <c r="L9" s="171">
        <v>13</v>
      </c>
      <c r="M9" s="171">
        <v>13</v>
      </c>
      <c r="N9" s="171">
        <v>12</v>
      </c>
      <c r="O9" s="171">
        <v>12</v>
      </c>
      <c r="P9" s="171">
        <v>12</v>
      </c>
      <c r="Q9" s="171">
        <v>12</v>
      </c>
      <c r="R9" s="171">
        <v>11</v>
      </c>
      <c r="S9" s="171">
        <v>12</v>
      </c>
      <c r="T9" s="171">
        <v>12</v>
      </c>
      <c r="U9" s="171">
        <v>14</v>
      </c>
      <c r="V9" s="171">
        <v>14</v>
      </c>
      <c r="W9" s="171">
        <v>22</v>
      </c>
      <c r="X9" s="171">
        <v>22</v>
      </c>
      <c r="Y9" s="171">
        <v>22</v>
      </c>
      <c r="Z9" s="171">
        <v>18</v>
      </c>
      <c r="AA9" s="171">
        <v>19</v>
      </c>
      <c r="AB9" s="171">
        <v>19</v>
      </c>
      <c r="AC9" s="171">
        <v>19</v>
      </c>
      <c r="AD9" s="171">
        <v>19</v>
      </c>
      <c r="AE9" s="171">
        <v>17</v>
      </c>
      <c r="AF9" s="171">
        <v>17</v>
      </c>
      <c r="AG9" s="171">
        <v>16</v>
      </c>
      <c r="AH9" s="171">
        <v>15</v>
      </c>
      <c r="AI9" s="171">
        <v>18</v>
      </c>
      <c r="AJ9" s="171">
        <v>19</v>
      </c>
      <c r="AK9" s="171">
        <v>17</v>
      </c>
      <c r="AL9" s="171">
        <v>18</v>
      </c>
      <c r="AM9" s="171">
        <v>19</v>
      </c>
      <c r="AN9" s="171">
        <v>19</v>
      </c>
      <c r="AO9" s="171">
        <v>19</v>
      </c>
      <c r="AP9" s="171">
        <v>19</v>
      </c>
      <c r="AQ9" s="171">
        <v>22</v>
      </c>
      <c r="AR9" s="171">
        <v>26</v>
      </c>
      <c r="AS9" s="171">
        <v>28</v>
      </c>
      <c r="AT9" s="171">
        <v>29</v>
      </c>
      <c r="AU9" s="171">
        <v>30</v>
      </c>
      <c r="AV9" s="171">
        <v>23</v>
      </c>
      <c r="AW9" s="171">
        <v>23</v>
      </c>
      <c r="AX9" s="171">
        <v>22</v>
      </c>
      <c r="AY9" s="171">
        <v>22</v>
      </c>
      <c r="AZ9" s="171">
        <v>23</v>
      </c>
      <c r="BA9" s="171">
        <v>25</v>
      </c>
      <c r="BB9" s="171">
        <v>25</v>
      </c>
      <c r="BC9" s="171">
        <v>23</v>
      </c>
      <c r="BD9" s="171">
        <v>21</v>
      </c>
      <c r="BE9" s="171">
        <v>18</v>
      </c>
      <c r="BF9" s="171">
        <v>17</v>
      </c>
      <c r="BG9" s="171">
        <v>20</v>
      </c>
      <c r="BH9" s="171">
        <v>24</v>
      </c>
      <c r="BI9" s="171">
        <v>24</v>
      </c>
      <c r="BJ9" s="171">
        <v>24</v>
      </c>
      <c r="BK9" s="171">
        <v>24</v>
      </c>
      <c r="BL9" s="171">
        <v>23</v>
      </c>
      <c r="BM9" s="171">
        <v>26</v>
      </c>
      <c r="BN9" s="171">
        <v>26</v>
      </c>
      <c r="BO9" s="171">
        <v>26</v>
      </c>
      <c r="BP9" s="171">
        <v>25</v>
      </c>
      <c r="BQ9" s="303">
        <v>25</v>
      </c>
      <c r="BR9" s="171">
        <v>28</v>
      </c>
      <c r="BS9" s="171">
        <v>35</v>
      </c>
      <c r="BT9" s="171">
        <v>34</v>
      </c>
      <c r="BU9" s="303">
        <v>28</v>
      </c>
      <c r="BV9" s="171">
        <v>31</v>
      </c>
      <c r="BW9" s="171">
        <v>29</v>
      </c>
      <c r="BX9" s="171">
        <v>26</v>
      </c>
      <c r="BY9" s="171">
        <v>30</v>
      </c>
      <c r="BZ9" s="171">
        <v>29</v>
      </c>
      <c r="CA9" s="171">
        <v>30</v>
      </c>
      <c r="CB9" s="171">
        <v>26</v>
      </c>
      <c r="CC9" s="171">
        <v>27</v>
      </c>
      <c r="CD9" s="171">
        <v>29</v>
      </c>
      <c r="CE9" s="171">
        <v>44</v>
      </c>
      <c r="CF9" s="171">
        <v>42</v>
      </c>
      <c r="CG9" s="171">
        <v>40</v>
      </c>
      <c r="CH9" s="171">
        <v>41</v>
      </c>
      <c r="CI9" s="171">
        <v>39</v>
      </c>
      <c r="CJ9" s="171">
        <v>39</v>
      </c>
      <c r="CK9" s="171">
        <v>39</v>
      </c>
      <c r="CL9" s="171">
        <v>41</v>
      </c>
      <c r="CM9" s="171">
        <v>41</v>
      </c>
      <c r="CN9" s="171">
        <v>44</v>
      </c>
      <c r="CO9" s="171">
        <v>44</v>
      </c>
      <c r="CP9" s="171">
        <v>45</v>
      </c>
      <c r="CQ9" s="171">
        <v>55</v>
      </c>
      <c r="CR9" s="171">
        <v>55</v>
      </c>
      <c r="CS9" s="171">
        <v>48</v>
      </c>
      <c r="CT9" s="171">
        <v>44</v>
      </c>
      <c r="CU9" s="171">
        <v>44</v>
      </c>
      <c r="CV9" s="171">
        <v>46</v>
      </c>
      <c r="CW9" s="171">
        <v>46</v>
      </c>
    </row>
    <row r="10" spans="1:101" s="14" customFormat="1" ht="13.15" customHeight="1" x14ac:dyDescent="0.25">
      <c r="A10" s="22"/>
      <c r="B10" s="15"/>
      <c r="C10" s="66" t="s">
        <v>18</v>
      </c>
      <c r="D10" s="171">
        <v>6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+'[2]Dallas Regional'!E10</f>
        <v>872</v>
      </c>
      <c r="J10" s="27">
        <f>+'[2]Dallas Regional'!G10</f>
        <v>240.98</v>
      </c>
      <c r="K10" s="171">
        <v>0</v>
      </c>
      <c r="L10" s="171">
        <v>0</v>
      </c>
      <c r="M10" s="171">
        <v>0</v>
      </c>
      <c r="N10" s="171">
        <v>0</v>
      </c>
      <c r="O10" s="171">
        <v>0</v>
      </c>
      <c r="P10" s="171">
        <v>0</v>
      </c>
      <c r="Q10" s="171">
        <v>0</v>
      </c>
      <c r="R10" s="171">
        <v>0</v>
      </c>
      <c r="S10" s="171">
        <v>0</v>
      </c>
      <c r="T10" s="171">
        <v>0</v>
      </c>
      <c r="U10" s="171">
        <v>0</v>
      </c>
      <c r="V10" s="171">
        <v>0</v>
      </c>
      <c r="W10" s="171">
        <v>0</v>
      </c>
      <c r="X10" s="171">
        <v>0</v>
      </c>
      <c r="Y10" s="171">
        <v>0</v>
      </c>
      <c r="Z10" s="171">
        <v>0</v>
      </c>
      <c r="AA10" s="171">
        <v>0</v>
      </c>
      <c r="AB10" s="171">
        <v>0</v>
      </c>
      <c r="AC10" s="171">
        <v>0</v>
      </c>
      <c r="AD10" s="171">
        <v>0</v>
      </c>
      <c r="AE10" s="171">
        <v>0</v>
      </c>
      <c r="AF10" s="171">
        <v>0</v>
      </c>
      <c r="AG10" s="171">
        <v>0</v>
      </c>
      <c r="AH10" s="171">
        <v>0</v>
      </c>
      <c r="AI10" s="171">
        <v>0</v>
      </c>
      <c r="AJ10" s="171">
        <v>1</v>
      </c>
      <c r="AK10" s="171">
        <v>1</v>
      </c>
      <c r="AL10" s="171">
        <v>1</v>
      </c>
      <c r="AM10" s="171">
        <v>1</v>
      </c>
      <c r="AN10" s="171">
        <v>1</v>
      </c>
      <c r="AO10" s="171">
        <v>1</v>
      </c>
      <c r="AP10" s="171">
        <v>2</v>
      </c>
      <c r="AQ10" s="171">
        <v>2</v>
      </c>
      <c r="AR10" s="171">
        <v>1</v>
      </c>
      <c r="AS10" s="171">
        <v>1</v>
      </c>
      <c r="AT10" s="171">
        <v>1</v>
      </c>
      <c r="AU10" s="171">
        <v>3</v>
      </c>
      <c r="AV10" s="171">
        <v>3</v>
      </c>
      <c r="AW10" s="171">
        <v>3</v>
      </c>
      <c r="AX10" s="171">
        <v>3</v>
      </c>
      <c r="AY10" s="171">
        <v>3</v>
      </c>
      <c r="AZ10" s="171">
        <v>3</v>
      </c>
      <c r="BA10" s="171">
        <v>3</v>
      </c>
      <c r="BB10" s="171">
        <v>3</v>
      </c>
      <c r="BC10" s="171">
        <v>2</v>
      </c>
      <c r="BD10" s="171">
        <v>2</v>
      </c>
      <c r="BE10" s="171">
        <v>2</v>
      </c>
      <c r="BF10" s="171">
        <v>2</v>
      </c>
      <c r="BG10" s="171">
        <v>2</v>
      </c>
      <c r="BH10" s="171">
        <v>2</v>
      </c>
      <c r="BI10" s="171">
        <v>2</v>
      </c>
      <c r="BJ10" s="171">
        <v>2</v>
      </c>
      <c r="BK10" s="171">
        <v>3</v>
      </c>
      <c r="BL10" s="171">
        <v>3</v>
      </c>
      <c r="BM10" s="171">
        <v>4</v>
      </c>
      <c r="BN10" s="171">
        <v>4</v>
      </c>
      <c r="BO10" s="171">
        <v>3</v>
      </c>
      <c r="BP10" s="171">
        <v>2</v>
      </c>
      <c r="BQ10" s="303">
        <v>2</v>
      </c>
      <c r="BR10" s="171">
        <v>1</v>
      </c>
      <c r="BS10" s="171">
        <v>2</v>
      </c>
      <c r="BT10" s="171">
        <v>1</v>
      </c>
      <c r="BU10" s="303">
        <v>1</v>
      </c>
      <c r="BV10" s="171">
        <v>1</v>
      </c>
      <c r="BW10" s="171">
        <v>0</v>
      </c>
      <c r="BX10" s="171">
        <v>0</v>
      </c>
      <c r="BY10" s="171">
        <v>0</v>
      </c>
      <c r="BZ10" s="171">
        <v>0</v>
      </c>
      <c r="CA10" s="171">
        <v>1</v>
      </c>
      <c r="CB10" s="171">
        <v>2</v>
      </c>
      <c r="CC10" s="171">
        <v>2</v>
      </c>
      <c r="CD10" s="171">
        <v>2</v>
      </c>
      <c r="CE10" s="171">
        <v>3</v>
      </c>
      <c r="CF10" s="171">
        <v>3</v>
      </c>
      <c r="CG10" s="171">
        <v>3</v>
      </c>
      <c r="CH10" s="171">
        <v>3</v>
      </c>
      <c r="CI10" s="171">
        <v>3</v>
      </c>
      <c r="CJ10" s="171">
        <v>3</v>
      </c>
      <c r="CK10" s="171">
        <v>3</v>
      </c>
      <c r="CL10" s="171">
        <v>3</v>
      </c>
      <c r="CM10" s="171">
        <v>3</v>
      </c>
      <c r="CN10" s="171">
        <v>3</v>
      </c>
      <c r="CO10" s="171">
        <v>3</v>
      </c>
      <c r="CP10" s="171">
        <v>3</v>
      </c>
      <c r="CQ10" s="171">
        <v>5</v>
      </c>
      <c r="CR10" s="171">
        <v>5</v>
      </c>
      <c r="CS10" s="171">
        <v>5</v>
      </c>
      <c r="CT10" s="171">
        <v>6</v>
      </c>
      <c r="CU10" s="171">
        <v>6</v>
      </c>
      <c r="CV10" s="171">
        <v>6</v>
      </c>
      <c r="CW10" s="171">
        <v>6</v>
      </c>
    </row>
    <row r="11" spans="1:101" s="14" customFormat="1" ht="13.15" customHeight="1" x14ac:dyDescent="0.25">
      <c r="A11" s="22"/>
      <c r="B11" s="15"/>
      <c r="C11" s="66" t="s">
        <v>19</v>
      </c>
      <c r="D11" s="171">
        <v>14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+'[2]Dallas Regional'!E11</f>
        <v>784.79</v>
      </c>
      <c r="J11" s="27">
        <f>+'[2]Dallas Regional'!G11</f>
        <v>201.22</v>
      </c>
      <c r="K11" s="171">
        <v>5</v>
      </c>
      <c r="L11" s="171">
        <v>5</v>
      </c>
      <c r="M11" s="171">
        <v>5</v>
      </c>
      <c r="N11" s="171">
        <v>6</v>
      </c>
      <c r="O11" s="171">
        <v>6</v>
      </c>
      <c r="P11" s="171">
        <v>6</v>
      </c>
      <c r="Q11" s="171">
        <v>5</v>
      </c>
      <c r="R11" s="171">
        <v>6</v>
      </c>
      <c r="S11" s="171">
        <v>6</v>
      </c>
      <c r="T11" s="171">
        <v>6</v>
      </c>
      <c r="U11" s="171">
        <v>5</v>
      </c>
      <c r="V11" s="171">
        <v>5</v>
      </c>
      <c r="W11" s="171">
        <v>3</v>
      </c>
      <c r="X11" s="171">
        <v>3</v>
      </c>
      <c r="Y11" s="171">
        <v>3</v>
      </c>
      <c r="Z11" s="171">
        <v>3</v>
      </c>
      <c r="AA11" s="171">
        <v>4</v>
      </c>
      <c r="AB11" s="171">
        <v>4</v>
      </c>
      <c r="AC11" s="171">
        <v>4</v>
      </c>
      <c r="AD11" s="171">
        <v>4</v>
      </c>
      <c r="AE11" s="171">
        <v>4</v>
      </c>
      <c r="AF11" s="171">
        <v>3</v>
      </c>
      <c r="AG11" s="171">
        <v>3</v>
      </c>
      <c r="AH11" s="171">
        <v>3</v>
      </c>
      <c r="AI11" s="171">
        <v>3</v>
      </c>
      <c r="AJ11" s="171">
        <v>3</v>
      </c>
      <c r="AK11" s="171">
        <v>3</v>
      </c>
      <c r="AL11" s="171">
        <v>5</v>
      </c>
      <c r="AM11" s="171">
        <v>4</v>
      </c>
      <c r="AN11" s="171">
        <v>4</v>
      </c>
      <c r="AO11" s="171">
        <v>3</v>
      </c>
      <c r="AP11" s="171">
        <v>3</v>
      </c>
      <c r="AQ11" s="171">
        <v>5</v>
      </c>
      <c r="AR11" s="171">
        <v>6</v>
      </c>
      <c r="AS11" s="171">
        <v>5</v>
      </c>
      <c r="AT11" s="171">
        <v>6</v>
      </c>
      <c r="AU11" s="171">
        <v>7</v>
      </c>
      <c r="AV11" s="171">
        <v>7</v>
      </c>
      <c r="AW11" s="171">
        <v>7</v>
      </c>
      <c r="AX11" s="171">
        <v>8</v>
      </c>
      <c r="AY11" s="171">
        <v>8</v>
      </c>
      <c r="AZ11" s="171">
        <v>8</v>
      </c>
      <c r="BA11" s="171">
        <v>8</v>
      </c>
      <c r="BB11" s="171">
        <v>8</v>
      </c>
      <c r="BC11" s="171">
        <v>8</v>
      </c>
      <c r="BD11" s="171">
        <v>9</v>
      </c>
      <c r="BE11" s="171">
        <v>9</v>
      </c>
      <c r="BF11" s="171">
        <v>8</v>
      </c>
      <c r="BG11" s="171">
        <v>10</v>
      </c>
      <c r="BH11" s="171">
        <v>9</v>
      </c>
      <c r="BI11" s="171">
        <v>10</v>
      </c>
      <c r="BJ11" s="171">
        <v>10</v>
      </c>
      <c r="BK11" s="171">
        <v>14</v>
      </c>
      <c r="BL11" s="171">
        <v>13</v>
      </c>
      <c r="BM11" s="171">
        <v>16</v>
      </c>
      <c r="BN11" s="171">
        <v>16</v>
      </c>
      <c r="BO11" s="171">
        <v>16</v>
      </c>
      <c r="BP11" s="171">
        <v>17</v>
      </c>
      <c r="BQ11" s="303">
        <v>16</v>
      </c>
      <c r="BR11" s="171">
        <v>18</v>
      </c>
      <c r="BS11" s="171">
        <v>18</v>
      </c>
      <c r="BT11" s="171">
        <v>18</v>
      </c>
      <c r="BU11" s="303">
        <v>18</v>
      </c>
      <c r="BV11" s="171">
        <v>18</v>
      </c>
      <c r="BW11" s="171">
        <v>17</v>
      </c>
      <c r="BX11" s="171">
        <v>16</v>
      </c>
      <c r="BY11" s="171">
        <v>15</v>
      </c>
      <c r="BZ11" s="171">
        <v>15</v>
      </c>
      <c r="CA11" s="171">
        <v>12</v>
      </c>
      <c r="CB11" s="171">
        <v>13</v>
      </c>
      <c r="CC11" s="171">
        <v>14</v>
      </c>
      <c r="CD11" s="171">
        <v>15</v>
      </c>
      <c r="CE11" s="171">
        <v>15</v>
      </c>
      <c r="CF11" s="171">
        <v>15</v>
      </c>
      <c r="CG11" s="171">
        <v>16</v>
      </c>
      <c r="CH11" s="171">
        <v>14</v>
      </c>
      <c r="CI11" s="171">
        <v>13</v>
      </c>
      <c r="CJ11" s="171">
        <v>13</v>
      </c>
      <c r="CK11" s="171">
        <v>13</v>
      </c>
      <c r="CL11" s="171">
        <v>14</v>
      </c>
      <c r="CM11" s="171">
        <v>12</v>
      </c>
      <c r="CN11" s="171">
        <v>13</v>
      </c>
      <c r="CO11" s="171">
        <v>13</v>
      </c>
      <c r="CP11" s="171">
        <v>11</v>
      </c>
      <c r="CQ11" s="171">
        <v>12</v>
      </c>
      <c r="CR11" s="171">
        <v>13</v>
      </c>
      <c r="CS11" s="171">
        <v>13</v>
      </c>
      <c r="CT11" s="171">
        <v>13</v>
      </c>
      <c r="CU11" s="171">
        <v>13</v>
      </c>
      <c r="CV11" s="171">
        <v>13</v>
      </c>
      <c r="CW11" s="171">
        <v>14</v>
      </c>
    </row>
    <row r="12" spans="1:101" s="14" customFormat="1" ht="13.15" customHeight="1" x14ac:dyDescent="0.25">
      <c r="A12" s="22"/>
      <c r="B12" s="15"/>
      <c r="C12" s="66" t="s">
        <v>12</v>
      </c>
      <c r="D12" s="172">
        <v>10</v>
      </c>
      <c r="E12" s="153">
        <v>1556.37</v>
      </c>
      <c r="F12" s="153">
        <f>+E12-G12</f>
        <v>1154.78</v>
      </c>
      <c r="G12" s="153">
        <v>401.59</v>
      </c>
      <c r="H12" s="27" t="str">
        <f>+"Total:"&amp;TEXT(E12/I12-1,"0.00%")&amp;"/ EE:"&amp;TEXT(G12/J12-1,"0.00%")</f>
        <v>Total:18.99%/ EE:0.00%</v>
      </c>
      <c r="I12" s="27">
        <f>+'[2]Dallas Regional'!E12</f>
        <v>1308</v>
      </c>
      <c r="J12" s="27">
        <f>+'[2]Dallas Regional'!G12</f>
        <v>401.59</v>
      </c>
      <c r="K12" s="172">
        <v>4</v>
      </c>
      <c r="L12" s="172">
        <v>4</v>
      </c>
      <c r="M12" s="172">
        <v>4</v>
      </c>
      <c r="N12" s="172">
        <v>4</v>
      </c>
      <c r="O12" s="172">
        <v>4</v>
      </c>
      <c r="P12" s="172">
        <v>4</v>
      </c>
      <c r="Q12" s="172">
        <v>4</v>
      </c>
      <c r="R12" s="172">
        <v>4</v>
      </c>
      <c r="S12" s="172">
        <v>4</v>
      </c>
      <c r="T12" s="172">
        <v>4</v>
      </c>
      <c r="U12" s="172">
        <v>4</v>
      </c>
      <c r="V12" s="172">
        <v>5</v>
      </c>
      <c r="W12" s="172">
        <v>2</v>
      </c>
      <c r="X12" s="172">
        <v>2</v>
      </c>
      <c r="Y12" s="172">
        <v>2</v>
      </c>
      <c r="Z12" s="172">
        <v>2</v>
      </c>
      <c r="AA12" s="172">
        <v>2</v>
      </c>
      <c r="AB12" s="172">
        <v>2</v>
      </c>
      <c r="AC12" s="172">
        <v>2</v>
      </c>
      <c r="AD12" s="172">
        <v>2</v>
      </c>
      <c r="AE12" s="172">
        <v>3</v>
      </c>
      <c r="AF12" s="172">
        <v>3</v>
      </c>
      <c r="AG12" s="172">
        <v>3</v>
      </c>
      <c r="AH12" s="172">
        <v>4</v>
      </c>
      <c r="AI12" s="172">
        <v>3</v>
      </c>
      <c r="AJ12" s="172">
        <v>3</v>
      </c>
      <c r="AK12" s="172">
        <v>3</v>
      </c>
      <c r="AL12" s="172">
        <v>3</v>
      </c>
      <c r="AM12" s="172">
        <v>3</v>
      </c>
      <c r="AN12" s="172">
        <v>4</v>
      </c>
      <c r="AO12" s="172">
        <v>5</v>
      </c>
      <c r="AP12" s="172">
        <v>5</v>
      </c>
      <c r="AQ12" s="172">
        <v>5</v>
      </c>
      <c r="AR12" s="172">
        <v>6</v>
      </c>
      <c r="AS12" s="172">
        <v>5</v>
      </c>
      <c r="AT12" s="172">
        <v>5</v>
      </c>
      <c r="AU12" s="172">
        <v>6</v>
      </c>
      <c r="AV12" s="172">
        <v>5</v>
      </c>
      <c r="AW12" s="172">
        <v>5</v>
      </c>
      <c r="AX12" s="172">
        <v>6</v>
      </c>
      <c r="AY12" s="172">
        <v>7</v>
      </c>
      <c r="AZ12" s="172">
        <v>7</v>
      </c>
      <c r="BA12" s="172">
        <v>7</v>
      </c>
      <c r="BB12" s="172">
        <v>7</v>
      </c>
      <c r="BC12" s="172">
        <v>7</v>
      </c>
      <c r="BD12" s="172">
        <v>6</v>
      </c>
      <c r="BE12" s="172">
        <v>6</v>
      </c>
      <c r="BF12" s="172">
        <v>6</v>
      </c>
      <c r="BG12" s="172">
        <v>5</v>
      </c>
      <c r="BH12" s="172">
        <v>5</v>
      </c>
      <c r="BI12" s="172">
        <v>4</v>
      </c>
      <c r="BJ12" s="172">
        <v>4</v>
      </c>
      <c r="BK12" s="172">
        <v>4</v>
      </c>
      <c r="BL12" s="172">
        <v>4</v>
      </c>
      <c r="BM12" s="172">
        <v>4</v>
      </c>
      <c r="BN12" s="172">
        <v>5</v>
      </c>
      <c r="BO12" s="172">
        <v>7</v>
      </c>
      <c r="BP12" s="172">
        <v>7</v>
      </c>
      <c r="BQ12" s="304">
        <v>8</v>
      </c>
      <c r="BR12" s="172">
        <v>8</v>
      </c>
      <c r="BS12" s="172">
        <v>7</v>
      </c>
      <c r="BT12" s="172">
        <v>10</v>
      </c>
      <c r="BU12" s="304">
        <v>10</v>
      </c>
      <c r="BV12" s="172">
        <v>9</v>
      </c>
      <c r="BW12" s="172">
        <v>8</v>
      </c>
      <c r="BX12" s="172">
        <v>8</v>
      </c>
      <c r="BY12" s="172">
        <v>7</v>
      </c>
      <c r="BZ12" s="172">
        <v>7</v>
      </c>
      <c r="CA12" s="172">
        <v>5</v>
      </c>
      <c r="CB12" s="172">
        <v>5</v>
      </c>
      <c r="CC12" s="172">
        <v>5</v>
      </c>
      <c r="CD12" s="172">
        <v>5</v>
      </c>
      <c r="CE12" s="172">
        <v>6</v>
      </c>
      <c r="CF12" s="172">
        <v>5</v>
      </c>
      <c r="CG12" s="172">
        <v>5</v>
      </c>
      <c r="CH12" s="172">
        <v>5</v>
      </c>
      <c r="CI12" s="172">
        <v>5</v>
      </c>
      <c r="CJ12" s="172">
        <v>6</v>
      </c>
      <c r="CK12" s="172">
        <v>7</v>
      </c>
      <c r="CL12" s="172">
        <v>8</v>
      </c>
      <c r="CM12" s="172">
        <v>8</v>
      </c>
      <c r="CN12" s="172">
        <v>8</v>
      </c>
      <c r="CO12" s="172">
        <v>8</v>
      </c>
      <c r="CP12" s="172">
        <v>8</v>
      </c>
      <c r="CQ12" s="172">
        <v>10</v>
      </c>
      <c r="CR12" s="172">
        <v>10</v>
      </c>
      <c r="CS12" s="172">
        <v>10</v>
      </c>
      <c r="CT12" s="172">
        <v>9</v>
      </c>
      <c r="CU12" s="172">
        <v>9</v>
      </c>
      <c r="CV12" s="172">
        <v>10</v>
      </c>
      <c r="CW12" s="172">
        <v>10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76</v>
      </c>
      <c r="E13" s="70">
        <f>SUMPRODUCT(E9:E12,$D9:$D12)</f>
        <v>58725.739999999991</v>
      </c>
      <c r="F13" s="70">
        <f>SUMPRODUCT(F9:F12,$D9:$D12)</f>
        <v>45239.680000000008</v>
      </c>
      <c r="G13" s="70">
        <f>SUMPRODUCT(G9:G12,$D9:$D12)</f>
        <v>13486.06</v>
      </c>
      <c r="H13" s="34"/>
      <c r="I13" s="34"/>
      <c r="J13" s="106"/>
      <c r="K13" s="67">
        <f t="shared" ref="K13:P13" si="14">SUM(K9:K12)</f>
        <v>23</v>
      </c>
      <c r="L13" s="67">
        <f t="shared" si="14"/>
        <v>22</v>
      </c>
      <c r="M13" s="67">
        <f t="shared" si="14"/>
        <v>22</v>
      </c>
      <c r="N13" s="67">
        <f t="shared" si="14"/>
        <v>22</v>
      </c>
      <c r="O13" s="67">
        <f t="shared" si="14"/>
        <v>22</v>
      </c>
      <c r="P13" s="67">
        <f t="shared" si="14"/>
        <v>22</v>
      </c>
      <c r="Q13" s="67">
        <f t="shared" ref="Q13:V13" si="15">SUM(Q9:Q12)</f>
        <v>21</v>
      </c>
      <c r="R13" s="67">
        <f t="shared" si="15"/>
        <v>21</v>
      </c>
      <c r="S13" s="67">
        <f t="shared" si="15"/>
        <v>22</v>
      </c>
      <c r="T13" s="67">
        <f t="shared" si="15"/>
        <v>22</v>
      </c>
      <c r="U13" s="67">
        <f t="shared" si="15"/>
        <v>23</v>
      </c>
      <c r="V13" s="67">
        <f t="shared" si="15"/>
        <v>24</v>
      </c>
      <c r="W13" s="67">
        <f t="shared" ref="W13:AB13" si="16">SUM(W9:W12)</f>
        <v>27</v>
      </c>
      <c r="X13" s="67">
        <f t="shared" si="16"/>
        <v>27</v>
      </c>
      <c r="Y13" s="67">
        <f t="shared" si="16"/>
        <v>27</v>
      </c>
      <c r="Z13" s="67">
        <f t="shared" si="16"/>
        <v>23</v>
      </c>
      <c r="AA13" s="67">
        <f t="shared" si="16"/>
        <v>25</v>
      </c>
      <c r="AB13" s="67">
        <f t="shared" si="16"/>
        <v>25</v>
      </c>
      <c r="AC13" s="67">
        <f t="shared" ref="AC13:AH13" si="17">SUM(AC9:AC12)</f>
        <v>25</v>
      </c>
      <c r="AD13" s="67">
        <f t="shared" si="17"/>
        <v>25</v>
      </c>
      <c r="AE13" s="67">
        <f t="shared" si="17"/>
        <v>24</v>
      </c>
      <c r="AF13" s="67">
        <f t="shared" si="17"/>
        <v>23</v>
      </c>
      <c r="AG13" s="67">
        <f t="shared" si="17"/>
        <v>22</v>
      </c>
      <c r="AH13" s="67">
        <f t="shared" si="17"/>
        <v>22</v>
      </c>
      <c r="AI13" s="67">
        <f t="shared" ref="AI13:AN13" si="18">SUM(AI9:AI12)</f>
        <v>24</v>
      </c>
      <c r="AJ13" s="67">
        <f t="shared" si="18"/>
        <v>26</v>
      </c>
      <c r="AK13" s="67">
        <f t="shared" si="18"/>
        <v>24</v>
      </c>
      <c r="AL13" s="67">
        <f t="shared" si="18"/>
        <v>27</v>
      </c>
      <c r="AM13" s="67">
        <f t="shared" si="18"/>
        <v>27</v>
      </c>
      <c r="AN13" s="67">
        <f t="shared" si="18"/>
        <v>28</v>
      </c>
      <c r="AO13" s="67">
        <f t="shared" ref="AO13:AT13" si="19">SUM(AO9:AO12)</f>
        <v>28</v>
      </c>
      <c r="AP13" s="67">
        <f t="shared" si="19"/>
        <v>29</v>
      </c>
      <c r="AQ13" s="67">
        <f t="shared" si="19"/>
        <v>34</v>
      </c>
      <c r="AR13" s="67">
        <f t="shared" si="19"/>
        <v>39</v>
      </c>
      <c r="AS13" s="67">
        <f t="shared" si="19"/>
        <v>39</v>
      </c>
      <c r="AT13" s="67">
        <f t="shared" si="19"/>
        <v>41</v>
      </c>
      <c r="AU13" s="67">
        <f t="shared" ref="AU13:AZ13" si="20">SUM(AU9:AU12)</f>
        <v>46</v>
      </c>
      <c r="AV13" s="67">
        <f t="shared" si="20"/>
        <v>38</v>
      </c>
      <c r="AW13" s="67">
        <f t="shared" si="20"/>
        <v>38</v>
      </c>
      <c r="AX13" s="67">
        <f t="shared" si="20"/>
        <v>39</v>
      </c>
      <c r="AY13" s="67">
        <f t="shared" si="20"/>
        <v>40</v>
      </c>
      <c r="AZ13" s="67">
        <f t="shared" si="20"/>
        <v>41</v>
      </c>
      <c r="BA13" s="67">
        <f t="shared" ref="BA13:BF13" si="21">SUM(BA9:BA12)</f>
        <v>43</v>
      </c>
      <c r="BB13" s="67">
        <f t="shared" si="21"/>
        <v>43</v>
      </c>
      <c r="BC13" s="67">
        <f t="shared" si="21"/>
        <v>40</v>
      </c>
      <c r="BD13" s="67">
        <f t="shared" si="21"/>
        <v>38</v>
      </c>
      <c r="BE13" s="67">
        <f t="shared" si="21"/>
        <v>35</v>
      </c>
      <c r="BF13" s="67">
        <f t="shared" si="21"/>
        <v>33</v>
      </c>
      <c r="BG13" s="67">
        <f t="shared" ref="BG13:BL13" si="22">SUM(BG9:BG12)</f>
        <v>37</v>
      </c>
      <c r="BH13" s="67">
        <f t="shared" si="22"/>
        <v>40</v>
      </c>
      <c r="BI13" s="67">
        <f t="shared" si="22"/>
        <v>40</v>
      </c>
      <c r="BJ13" s="67">
        <f t="shared" si="22"/>
        <v>40</v>
      </c>
      <c r="BK13" s="67">
        <f t="shared" si="22"/>
        <v>45</v>
      </c>
      <c r="BL13" s="67">
        <f t="shared" si="22"/>
        <v>43</v>
      </c>
      <c r="BM13" s="67">
        <f t="shared" ref="BM13:BR13" si="23">SUM(BM9:BM12)</f>
        <v>50</v>
      </c>
      <c r="BN13" s="67">
        <f t="shared" si="23"/>
        <v>51</v>
      </c>
      <c r="BO13" s="67">
        <f t="shared" si="23"/>
        <v>52</v>
      </c>
      <c r="BP13" s="67">
        <f t="shared" si="23"/>
        <v>51</v>
      </c>
      <c r="BQ13" s="94">
        <f t="shared" si="23"/>
        <v>51</v>
      </c>
      <c r="BR13" s="67">
        <f t="shared" si="23"/>
        <v>55</v>
      </c>
      <c r="BS13" s="67">
        <f t="shared" ref="BS13:BX13" si="24">SUM(BS9:BS12)</f>
        <v>62</v>
      </c>
      <c r="BT13" s="67">
        <f t="shared" si="24"/>
        <v>63</v>
      </c>
      <c r="BU13" s="94">
        <f t="shared" si="24"/>
        <v>57</v>
      </c>
      <c r="BV13" s="67">
        <f t="shared" si="24"/>
        <v>59</v>
      </c>
      <c r="BW13" s="67">
        <f t="shared" si="24"/>
        <v>54</v>
      </c>
      <c r="BX13" s="67">
        <f t="shared" si="24"/>
        <v>50</v>
      </c>
      <c r="BY13" s="67">
        <f t="shared" ref="BY13:CD13" si="25">SUM(BY9:BY12)</f>
        <v>52</v>
      </c>
      <c r="BZ13" s="67">
        <f t="shared" si="25"/>
        <v>51</v>
      </c>
      <c r="CA13" s="67">
        <f t="shared" si="25"/>
        <v>48</v>
      </c>
      <c r="CB13" s="67">
        <f t="shared" si="25"/>
        <v>46</v>
      </c>
      <c r="CC13" s="67">
        <f t="shared" si="25"/>
        <v>48</v>
      </c>
      <c r="CD13" s="67">
        <f t="shared" si="25"/>
        <v>51</v>
      </c>
      <c r="CE13" s="67">
        <f t="shared" ref="CE13:CJ13" si="26">SUM(CE9:CE12)</f>
        <v>68</v>
      </c>
      <c r="CF13" s="67">
        <f t="shared" si="26"/>
        <v>65</v>
      </c>
      <c r="CG13" s="67">
        <f t="shared" si="26"/>
        <v>64</v>
      </c>
      <c r="CH13" s="67">
        <f t="shared" si="26"/>
        <v>63</v>
      </c>
      <c r="CI13" s="67">
        <f t="shared" si="26"/>
        <v>60</v>
      </c>
      <c r="CJ13" s="67">
        <f t="shared" si="26"/>
        <v>61</v>
      </c>
      <c r="CK13" s="67">
        <f t="shared" ref="CK13:CP13" si="27">SUM(CK9:CK12)</f>
        <v>62</v>
      </c>
      <c r="CL13" s="67">
        <f t="shared" si="27"/>
        <v>66</v>
      </c>
      <c r="CM13" s="67">
        <f t="shared" si="27"/>
        <v>64</v>
      </c>
      <c r="CN13" s="67">
        <f t="shared" si="27"/>
        <v>68</v>
      </c>
      <c r="CO13" s="67">
        <f t="shared" si="27"/>
        <v>68</v>
      </c>
      <c r="CP13" s="67">
        <f t="shared" si="27"/>
        <v>67</v>
      </c>
      <c r="CQ13" s="67">
        <f>SUM(CQ9:CQ12)</f>
        <v>82</v>
      </c>
      <c r="CR13" s="67">
        <v>83</v>
      </c>
      <c r="CS13" s="67">
        <f>SUM(CS9:CS12)</f>
        <v>76</v>
      </c>
      <c r="CT13" s="67">
        <f>SUM(CT9:CT12)</f>
        <v>72</v>
      </c>
      <c r="CU13" s="67">
        <f>SUM(CU9:CU12)</f>
        <v>72</v>
      </c>
      <c r="CV13" s="67">
        <f>SUM(CV9:CV12)</f>
        <v>75</v>
      </c>
      <c r="CW13" s="67">
        <f>SUM(CW9:CW12)</f>
        <v>76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400</v>
      </c>
      <c r="E15" s="61">
        <f>+E7+E13</f>
        <v>461285.81999999995</v>
      </c>
      <c r="F15" s="61">
        <f>+F7+F13</f>
        <v>409663.24</v>
      </c>
      <c r="G15" s="61">
        <f>+G7+G13</f>
        <v>51622.579999999994</v>
      </c>
      <c r="H15" s="275"/>
      <c r="I15" s="275"/>
      <c r="J15" s="31"/>
      <c r="K15" s="51">
        <f t="shared" ref="K15:P15" si="28">+K7+K13</f>
        <v>414</v>
      </c>
      <c r="L15" s="51">
        <f t="shared" si="28"/>
        <v>409</v>
      </c>
      <c r="M15" s="51">
        <f t="shared" si="28"/>
        <v>407</v>
      </c>
      <c r="N15" s="51">
        <f t="shared" si="28"/>
        <v>411</v>
      </c>
      <c r="O15" s="51">
        <f t="shared" si="28"/>
        <v>420</v>
      </c>
      <c r="P15" s="51">
        <f t="shared" si="28"/>
        <v>422</v>
      </c>
      <c r="Q15" s="51">
        <f t="shared" ref="Q15:V15" si="29">+Q7+Q13</f>
        <v>420</v>
      </c>
      <c r="R15" s="51">
        <f t="shared" si="29"/>
        <v>419</v>
      </c>
      <c r="S15" s="51">
        <f t="shared" si="29"/>
        <v>415</v>
      </c>
      <c r="T15" s="51">
        <f t="shared" si="29"/>
        <v>416</v>
      </c>
      <c r="U15" s="51">
        <f t="shared" si="29"/>
        <v>420</v>
      </c>
      <c r="V15" s="51">
        <f t="shared" si="29"/>
        <v>414</v>
      </c>
      <c r="W15" s="51">
        <f t="shared" ref="W15:AB15" si="30">+W7+W13</f>
        <v>426</v>
      </c>
      <c r="X15" s="51">
        <f t="shared" si="30"/>
        <v>423</v>
      </c>
      <c r="Y15" s="51">
        <f t="shared" si="30"/>
        <v>423</v>
      </c>
      <c r="Z15" s="51">
        <f t="shared" si="30"/>
        <v>422</v>
      </c>
      <c r="AA15" s="51">
        <f t="shared" si="30"/>
        <v>423</v>
      </c>
      <c r="AB15" s="51">
        <f t="shared" si="30"/>
        <v>421</v>
      </c>
      <c r="AC15" s="51">
        <f t="shared" ref="AC15:AH15" si="31">+AC7+AC13</f>
        <v>413</v>
      </c>
      <c r="AD15" s="51">
        <f t="shared" si="31"/>
        <v>414</v>
      </c>
      <c r="AE15" s="51">
        <f t="shared" si="31"/>
        <v>410</v>
      </c>
      <c r="AF15" s="51">
        <f t="shared" si="31"/>
        <v>412</v>
      </c>
      <c r="AG15" s="51">
        <f t="shared" si="31"/>
        <v>412</v>
      </c>
      <c r="AH15" s="51">
        <f t="shared" si="31"/>
        <v>413</v>
      </c>
      <c r="AI15" s="51">
        <f t="shared" ref="AI15:AN15" si="32">+AI7+AI13</f>
        <v>428</v>
      </c>
      <c r="AJ15" s="51">
        <f t="shared" si="32"/>
        <v>430</v>
      </c>
      <c r="AK15" s="51">
        <f t="shared" si="32"/>
        <v>418</v>
      </c>
      <c r="AL15" s="51">
        <f t="shared" si="32"/>
        <v>416</v>
      </c>
      <c r="AM15" s="51">
        <f t="shared" si="32"/>
        <v>410</v>
      </c>
      <c r="AN15" s="51">
        <f t="shared" si="32"/>
        <v>414</v>
      </c>
      <c r="AO15" s="51">
        <f t="shared" ref="AO15:AT15" si="33">+AO7+AO13</f>
        <v>414</v>
      </c>
      <c r="AP15" s="51">
        <f t="shared" si="33"/>
        <v>414</v>
      </c>
      <c r="AQ15" s="51">
        <f t="shared" si="33"/>
        <v>409</v>
      </c>
      <c r="AR15" s="51">
        <f t="shared" si="33"/>
        <v>413</v>
      </c>
      <c r="AS15" s="51">
        <f t="shared" si="33"/>
        <v>414</v>
      </c>
      <c r="AT15" s="51">
        <f t="shared" si="33"/>
        <v>417</v>
      </c>
      <c r="AU15" s="51">
        <f t="shared" ref="AU15:AZ15" si="34">+AU7+AU13</f>
        <v>425</v>
      </c>
      <c r="AV15" s="51">
        <f t="shared" si="34"/>
        <v>408</v>
      </c>
      <c r="AW15" s="51">
        <f t="shared" si="34"/>
        <v>395</v>
      </c>
      <c r="AX15" s="51">
        <f t="shared" si="34"/>
        <v>394</v>
      </c>
      <c r="AY15" s="51">
        <f t="shared" si="34"/>
        <v>387</v>
      </c>
      <c r="AZ15" s="51">
        <f t="shared" si="34"/>
        <v>381</v>
      </c>
      <c r="BA15" s="51">
        <f t="shared" ref="BA15:BF15" si="35">+BA7+BA13</f>
        <v>385</v>
      </c>
      <c r="BB15" s="51">
        <f t="shared" si="35"/>
        <v>386</v>
      </c>
      <c r="BC15" s="51">
        <f t="shared" si="35"/>
        <v>386</v>
      </c>
      <c r="BD15" s="51">
        <f t="shared" si="35"/>
        <v>370</v>
      </c>
      <c r="BE15" s="51">
        <f t="shared" si="35"/>
        <v>350</v>
      </c>
      <c r="BF15" s="51">
        <f t="shared" si="35"/>
        <v>337</v>
      </c>
      <c r="BG15" s="51">
        <f t="shared" ref="BG15:BL15" si="36">+BG7+BG13</f>
        <v>351</v>
      </c>
      <c r="BH15" s="51">
        <f t="shared" si="36"/>
        <v>348</v>
      </c>
      <c r="BI15" s="51">
        <f t="shared" si="36"/>
        <v>351</v>
      </c>
      <c r="BJ15" s="51">
        <f t="shared" si="36"/>
        <v>350</v>
      </c>
      <c r="BK15" s="51">
        <f t="shared" si="36"/>
        <v>340</v>
      </c>
      <c r="BL15" s="51">
        <f t="shared" si="36"/>
        <v>331</v>
      </c>
      <c r="BM15" s="51">
        <f t="shared" ref="BM15:BR15" si="37">+BM7+BM13</f>
        <v>337</v>
      </c>
      <c r="BN15" s="51">
        <f t="shared" si="37"/>
        <v>331</v>
      </c>
      <c r="BO15" s="51">
        <f t="shared" si="37"/>
        <v>334</v>
      </c>
      <c r="BP15" s="51">
        <f t="shared" si="37"/>
        <v>333</v>
      </c>
      <c r="BQ15" s="51">
        <f t="shared" si="37"/>
        <v>327</v>
      </c>
      <c r="BR15" s="51">
        <f t="shared" si="37"/>
        <v>331</v>
      </c>
      <c r="BS15" s="51">
        <f t="shared" ref="BS15:BX15" si="38">+BS7+BS13</f>
        <v>343</v>
      </c>
      <c r="BT15" s="51">
        <f t="shared" si="38"/>
        <v>347</v>
      </c>
      <c r="BU15" s="51">
        <f t="shared" si="38"/>
        <v>334</v>
      </c>
      <c r="BV15" s="51">
        <f t="shared" si="38"/>
        <v>340</v>
      </c>
      <c r="BW15" s="51">
        <f t="shared" si="38"/>
        <v>331</v>
      </c>
      <c r="BX15" s="51">
        <f t="shared" si="38"/>
        <v>331</v>
      </c>
      <c r="BY15" s="51">
        <f t="shared" ref="BY15:CD15" si="39">+BY7+BY13</f>
        <v>338</v>
      </c>
      <c r="BZ15" s="51">
        <f t="shared" si="39"/>
        <v>336</v>
      </c>
      <c r="CA15" s="51">
        <f t="shared" si="39"/>
        <v>339</v>
      </c>
      <c r="CB15" s="51">
        <f t="shared" si="39"/>
        <v>331</v>
      </c>
      <c r="CC15" s="51">
        <f t="shared" si="39"/>
        <v>336</v>
      </c>
      <c r="CD15" s="51">
        <f t="shared" si="39"/>
        <v>338</v>
      </c>
      <c r="CE15" s="51">
        <f t="shared" ref="CE15:CJ15" si="40">+CE7+CE13</f>
        <v>368</v>
      </c>
      <c r="CF15" s="51">
        <f t="shared" si="40"/>
        <v>360</v>
      </c>
      <c r="CG15" s="51">
        <f t="shared" si="40"/>
        <v>355</v>
      </c>
      <c r="CH15" s="51">
        <f t="shared" si="40"/>
        <v>356</v>
      </c>
      <c r="CI15" s="51">
        <f t="shared" si="40"/>
        <v>360</v>
      </c>
      <c r="CJ15" s="51">
        <f t="shared" si="40"/>
        <v>364</v>
      </c>
      <c r="CK15" s="51">
        <f t="shared" ref="CK15:CP15" si="41">+CK7+CK13</f>
        <v>370</v>
      </c>
      <c r="CL15" s="51">
        <f t="shared" si="41"/>
        <v>373</v>
      </c>
      <c r="CM15" s="51">
        <f t="shared" si="41"/>
        <v>372</v>
      </c>
      <c r="CN15" s="51">
        <f t="shared" si="41"/>
        <v>377</v>
      </c>
      <c r="CO15" s="51">
        <f t="shared" si="41"/>
        <v>369</v>
      </c>
      <c r="CP15" s="51">
        <f t="shared" si="41"/>
        <v>371</v>
      </c>
      <c r="CQ15" s="51">
        <f>+CQ7+CQ13</f>
        <v>399</v>
      </c>
      <c r="CR15" s="51">
        <v>402</v>
      </c>
      <c r="CS15" s="51">
        <f>+CS7+CS13</f>
        <v>393</v>
      </c>
      <c r="CT15" s="51">
        <f>+CT7+CT13</f>
        <v>395</v>
      </c>
      <c r="CU15" s="51">
        <f>+CU7+CU13</f>
        <v>394</v>
      </c>
      <c r="CV15" s="51">
        <f>+CV7+CV13</f>
        <v>400</v>
      </c>
      <c r="CW15" s="51">
        <f>+CW7+CW13</f>
        <v>400</v>
      </c>
    </row>
    <row r="16" spans="1:101" s="4" customFormat="1" ht="13.15" customHeight="1" x14ac:dyDescent="0.2">
      <c r="A16" s="48" t="s">
        <v>9</v>
      </c>
      <c r="B16" s="49"/>
      <c r="C16" s="50"/>
      <c r="D16" s="51"/>
      <c r="E16" s="61">
        <f>E15*12</f>
        <v>5535429.8399999999</v>
      </c>
      <c r="F16" s="61">
        <f>F15*12</f>
        <v>4915958.88</v>
      </c>
      <c r="G16" s="61">
        <f>G15*12</f>
        <v>619470.96</v>
      </c>
      <c r="H16" s="275"/>
      <c r="I16" s="275"/>
      <c r="J16" s="3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282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28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28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28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28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28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28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28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28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28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28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284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282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28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28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28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28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28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28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284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285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285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3.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28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28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28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&amp;C&amp;"Garamond,Bold"DALLAS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FF0000"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13" hidden="1" customWidth="1"/>
    <col min="9" max="9" width="8.25" style="13" hidden="1" customWidth="1"/>
    <col min="10" max="10" width="7.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95" width="7.25" style="8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67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0">
        <v>265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+'[2]Riverview &amp; Gadsden'!E3</f>
        <v>627.89</v>
      </c>
      <c r="J3" s="27">
        <f>+'[2]Riverview &amp; Gadsden'!G3</f>
        <v>54.17</v>
      </c>
      <c r="K3" s="165">
        <v>302</v>
      </c>
      <c r="L3" s="165">
        <v>326</v>
      </c>
      <c r="M3" s="165">
        <v>319</v>
      </c>
      <c r="N3" s="165">
        <v>309</v>
      </c>
      <c r="O3" s="165">
        <v>309</v>
      </c>
      <c r="P3" s="165">
        <v>314</v>
      </c>
      <c r="Q3" s="165">
        <v>308</v>
      </c>
      <c r="R3" s="165">
        <v>308</v>
      </c>
      <c r="S3" s="165">
        <v>305</v>
      </c>
      <c r="T3" s="165">
        <v>302</v>
      </c>
      <c r="U3" s="165">
        <v>294</v>
      </c>
      <c r="V3" s="165">
        <v>301</v>
      </c>
      <c r="W3" s="165">
        <v>318</v>
      </c>
      <c r="X3" s="165">
        <v>310</v>
      </c>
      <c r="Y3" s="165">
        <v>306</v>
      </c>
      <c r="Z3" s="165">
        <v>289</v>
      </c>
      <c r="AA3" s="165">
        <v>294</v>
      </c>
      <c r="AB3" s="165">
        <v>291</v>
      </c>
      <c r="AC3" s="165">
        <v>282</v>
      </c>
      <c r="AD3" s="165">
        <v>285</v>
      </c>
      <c r="AE3" s="165">
        <v>291</v>
      </c>
      <c r="AF3" s="165">
        <v>297</v>
      </c>
      <c r="AG3" s="165">
        <v>296</v>
      </c>
      <c r="AH3" s="165">
        <v>286</v>
      </c>
      <c r="AI3" s="165">
        <v>307</v>
      </c>
      <c r="AJ3" s="165">
        <v>301</v>
      </c>
      <c r="AK3" s="165">
        <v>295</v>
      </c>
      <c r="AL3" s="165">
        <v>295</v>
      </c>
      <c r="AM3" s="165">
        <v>287</v>
      </c>
      <c r="AN3" s="165">
        <v>282</v>
      </c>
      <c r="AO3" s="165">
        <v>264</v>
      </c>
      <c r="AP3" s="165">
        <v>262</v>
      </c>
      <c r="AQ3" s="165">
        <v>258</v>
      </c>
      <c r="AR3" s="165">
        <v>252</v>
      </c>
      <c r="AS3" s="165">
        <v>253</v>
      </c>
      <c r="AT3" s="240">
        <v>252</v>
      </c>
      <c r="AU3" s="240">
        <v>274</v>
      </c>
      <c r="AV3" s="240">
        <v>279</v>
      </c>
      <c r="AW3" s="240">
        <v>277</v>
      </c>
      <c r="AX3" s="240">
        <v>269</v>
      </c>
      <c r="AY3" s="240">
        <v>269</v>
      </c>
      <c r="AZ3" s="240">
        <v>265</v>
      </c>
      <c r="BA3" s="240">
        <v>263</v>
      </c>
      <c r="BB3" s="240">
        <v>266</v>
      </c>
      <c r="BC3" s="240">
        <v>267</v>
      </c>
      <c r="BD3" s="240">
        <v>270</v>
      </c>
      <c r="BE3" s="240">
        <v>266</v>
      </c>
      <c r="BF3" s="240">
        <v>269</v>
      </c>
      <c r="BG3" s="240">
        <v>269</v>
      </c>
      <c r="BH3" s="240">
        <v>273</v>
      </c>
      <c r="BI3" s="240">
        <v>260</v>
      </c>
      <c r="BJ3" s="240">
        <v>254</v>
      </c>
      <c r="BK3" s="240">
        <v>250</v>
      </c>
      <c r="BL3" s="240">
        <v>248</v>
      </c>
      <c r="BM3" s="240">
        <v>240</v>
      </c>
      <c r="BN3" s="240">
        <v>237</v>
      </c>
      <c r="BO3" s="240">
        <v>242</v>
      </c>
      <c r="BP3" s="240">
        <v>243</v>
      </c>
      <c r="BQ3" s="240">
        <v>249</v>
      </c>
      <c r="BR3" s="240">
        <v>253</v>
      </c>
      <c r="BS3" s="240">
        <v>273</v>
      </c>
      <c r="BT3" s="240">
        <v>271</v>
      </c>
      <c r="BU3" s="240">
        <v>265</v>
      </c>
      <c r="BV3" s="240">
        <v>269</v>
      </c>
      <c r="BW3" s="240">
        <v>267</v>
      </c>
      <c r="BX3" s="240">
        <v>269</v>
      </c>
      <c r="BY3" s="240">
        <v>271</v>
      </c>
      <c r="BZ3" s="240">
        <v>275</v>
      </c>
      <c r="CA3" s="240">
        <v>272</v>
      </c>
      <c r="CB3" s="240">
        <v>273</v>
      </c>
      <c r="CC3" s="240">
        <v>267</v>
      </c>
      <c r="CD3" s="240">
        <v>272</v>
      </c>
      <c r="CE3" s="240">
        <v>281</v>
      </c>
      <c r="CF3" s="240">
        <v>274</v>
      </c>
      <c r="CG3" s="240">
        <v>274</v>
      </c>
      <c r="CH3" s="240">
        <v>277</v>
      </c>
      <c r="CI3" s="240">
        <v>272</v>
      </c>
      <c r="CJ3" s="240">
        <v>278</v>
      </c>
      <c r="CK3" s="240">
        <v>273</v>
      </c>
      <c r="CL3" s="240">
        <v>273</v>
      </c>
      <c r="CM3" s="240">
        <v>276</v>
      </c>
      <c r="CN3" s="240">
        <v>272</v>
      </c>
      <c r="CO3" s="240">
        <v>265</v>
      </c>
      <c r="CP3" s="240">
        <v>270</v>
      </c>
      <c r="CQ3" s="240">
        <v>278</v>
      </c>
      <c r="CR3" s="240">
        <v>272</v>
      </c>
      <c r="CS3" s="240">
        <v>272</v>
      </c>
      <c r="CT3" s="240">
        <v>266</v>
      </c>
      <c r="CU3" s="240">
        <v>264</v>
      </c>
      <c r="CV3" s="240">
        <v>266</v>
      </c>
      <c r="CW3" s="240">
        <v>265</v>
      </c>
    </row>
    <row r="4" spans="1:101" s="14" customFormat="1" ht="13.15" customHeight="1" x14ac:dyDescent="0.2">
      <c r="A4" s="22"/>
      <c r="B4" s="15"/>
      <c r="C4" s="66" t="s">
        <v>18</v>
      </c>
      <c r="D4" s="240">
        <v>73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+'[2]Riverview &amp; Gadsden'!E4</f>
        <v>1318.6</v>
      </c>
      <c r="J4" s="27">
        <f>+'[2]Riverview &amp; Gadsden'!G4</f>
        <v>144.29</v>
      </c>
      <c r="K4" s="165">
        <v>63</v>
      </c>
      <c r="L4" s="165">
        <v>63</v>
      </c>
      <c r="M4" s="165">
        <v>62</v>
      </c>
      <c r="N4" s="165">
        <v>62</v>
      </c>
      <c r="O4" s="165">
        <v>66</v>
      </c>
      <c r="P4" s="165">
        <v>64</v>
      </c>
      <c r="Q4" s="165">
        <v>67</v>
      </c>
      <c r="R4" s="165">
        <v>67</v>
      </c>
      <c r="S4" s="165">
        <v>66</v>
      </c>
      <c r="T4" s="165">
        <v>67</v>
      </c>
      <c r="U4" s="165">
        <v>68</v>
      </c>
      <c r="V4" s="165">
        <v>67</v>
      </c>
      <c r="W4" s="165">
        <v>71</v>
      </c>
      <c r="X4" s="165">
        <v>69</v>
      </c>
      <c r="Y4" s="165">
        <v>70</v>
      </c>
      <c r="Z4" s="165">
        <v>69</v>
      </c>
      <c r="AA4" s="165">
        <v>69</v>
      </c>
      <c r="AB4" s="165">
        <v>71</v>
      </c>
      <c r="AC4" s="165">
        <v>70</v>
      </c>
      <c r="AD4" s="165">
        <v>70</v>
      </c>
      <c r="AE4" s="165">
        <v>66</v>
      </c>
      <c r="AF4" s="165">
        <v>69</v>
      </c>
      <c r="AG4" s="165">
        <v>74</v>
      </c>
      <c r="AH4" s="165">
        <v>73</v>
      </c>
      <c r="AI4" s="165">
        <v>75</v>
      </c>
      <c r="AJ4" s="165">
        <v>74</v>
      </c>
      <c r="AK4" s="165">
        <v>71</v>
      </c>
      <c r="AL4" s="165">
        <v>67</v>
      </c>
      <c r="AM4" s="165">
        <v>71</v>
      </c>
      <c r="AN4" s="165">
        <v>70</v>
      </c>
      <c r="AO4" s="165">
        <v>65</v>
      </c>
      <c r="AP4" s="165">
        <v>65</v>
      </c>
      <c r="AQ4" s="165">
        <v>66</v>
      </c>
      <c r="AR4" s="165">
        <v>66</v>
      </c>
      <c r="AS4" s="165">
        <v>66</v>
      </c>
      <c r="AT4" s="240">
        <v>70</v>
      </c>
      <c r="AU4" s="240">
        <v>68</v>
      </c>
      <c r="AV4" s="240">
        <v>68</v>
      </c>
      <c r="AW4" s="240">
        <v>65</v>
      </c>
      <c r="AX4" s="240">
        <v>63</v>
      </c>
      <c r="AY4" s="240">
        <v>64</v>
      </c>
      <c r="AZ4" s="240">
        <v>59</v>
      </c>
      <c r="BA4" s="240">
        <v>61</v>
      </c>
      <c r="BB4" s="240">
        <v>62</v>
      </c>
      <c r="BC4" s="240">
        <v>62</v>
      </c>
      <c r="BD4" s="240">
        <v>62</v>
      </c>
      <c r="BE4" s="240">
        <v>63</v>
      </c>
      <c r="BF4" s="240">
        <v>66</v>
      </c>
      <c r="BG4" s="240">
        <v>67</v>
      </c>
      <c r="BH4" s="240">
        <v>67</v>
      </c>
      <c r="BI4" s="240">
        <v>64</v>
      </c>
      <c r="BJ4" s="240">
        <v>64</v>
      </c>
      <c r="BK4" s="240">
        <v>65</v>
      </c>
      <c r="BL4" s="240">
        <v>66</v>
      </c>
      <c r="BM4" s="240">
        <v>66</v>
      </c>
      <c r="BN4" s="240">
        <v>68</v>
      </c>
      <c r="BO4" s="240">
        <v>67</v>
      </c>
      <c r="BP4" s="240">
        <v>65</v>
      </c>
      <c r="BQ4" s="240">
        <v>65</v>
      </c>
      <c r="BR4" s="240">
        <v>65</v>
      </c>
      <c r="BS4" s="240">
        <v>62</v>
      </c>
      <c r="BT4" s="240">
        <v>59</v>
      </c>
      <c r="BU4" s="240">
        <v>58</v>
      </c>
      <c r="BV4" s="240">
        <v>60</v>
      </c>
      <c r="BW4" s="240">
        <v>62</v>
      </c>
      <c r="BX4" s="240">
        <v>62</v>
      </c>
      <c r="BY4" s="240">
        <v>60</v>
      </c>
      <c r="BZ4" s="240">
        <v>61</v>
      </c>
      <c r="CA4" s="240">
        <v>63</v>
      </c>
      <c r="CB4" s="240">
        <v>67</v>
      </c>
      <c r="CC4" s="240">
        <v>67</v>
      </c>
      <c r="CD4" s="240">
        <v>66</v>
      </c>
      <c r="CE4" s="240">
        <v>67</v>
      </c>
      <c r="CF4" s="240">
        <v>67</v>
      </c>
      <c r="CG4" s="240">
        <v>67</v>
      </c>
      <c r="CH4" s="240">
        <v>67</v>
      </c>
      <c r="CI4" s="240">
        <v>70</v>
      </c>
      <c r="CJ4" s="240">
        <v>68</v>
      </c>
      <c r="CK4" s="240">
        <v>72</v>
      </c>
      <c r="CL4" s="240">
        <v>71</v>
      </c>
      <c r="CM4" s="240">
        <v>69</v>
      </c>
      <c r="CN4" s="240">
        <v>70</v>
      </c>
      <c r="CO4" s="240">
        <v>69</v>
      </c>
      <c r="CP4" s="240">
        <v>67</v>
      </c>
      <c r="CQ4" s="240">
        <v>69</v>
      </c>
      <c r="CR4" s="240">
        <v>70</v>
      </c>
      <c r="CS4" s="240">
        <v>70</v>
      </c>
      <c r="CT4" s="240">
        <v>72</v>
      </c>
      <c r="CU4" s="240">
        <v>71</v>
      </c>
      <c r="CV4" s="240">
        <v>71</v>
      </c>
      <c r="CW4" s="240">
        <v>73</v>
      </c>
    </row>
    <row r="5" spans="1:101" s="14" customFormat="1" ht="13.15" customHeight="1" x14ac:dyDescent="0.2">
      <c r="A5" s="22"/>
      <c r="B5" s="15"/>
      <c r="C5" s="66" t="s">
        <v>19</v>
      </c>
      <c r="D5" s="240">
        <v>69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+'[2]Riverview &amp; Gadsden'!E5</f>
        <v>1186.73</v>
      </c>
      <c r="J5" s="27">
        <f>+'[2]Riverview &amp; Gadsden'!G5</f>
        <v>118.05</v>
      </c>
      <c r="K5" s="165">
        <v>67</v>
      </c>
      <c r="L5" s="165">
        <v>72</v>
      </c>
      <c r="M5" s="165">
        <v>73</v>
      </c>
      <c r="N5" s="165">
        <v>75</v>
      </c>
      <c r="O5" s="165">
        <v>76</v>
      </c>
      <c r="P5" s="165">
        <v>78</v>
      </c>
      <c r="Q5" s="165">
        <v>75</v>
      </c>
      <c r="R5" s="165">
        <v>69</v>
      </c>
      <c r="S5" s="165">
        <v>67</v>
      </c>
      <c r="T5" s="165">
        <v>66</v>
      </c>
      <c r="U5" s="165">
        <v>65</v>
      </c>
      <c r="V5" s="165">
        <v>65</v>
      </c>
      <c r="W5" s="165">
        <v>69</v>
      </c>
      <c r="X5" s="165">
        <v>73</v>
      </c>
      <c r="Y5" s="165">
        <v>73</v>
      </c>
      <c r="Z5" s="165">
        <v>73</v>
      </c>
      <c r="AA5" s="165">
        <v>74</v>
      </c>
      <c r="AB5" s="165">
        <v>74</v>
      </c>
      <c r="AC5" s="165">
        <v>77</v>
      </c>
      <c r="AD5" s="165">
        <v>78</v>
      </c>
      <c r="AE5" s="165">
        <v>78</v>
      </c>
      <c r="AF5" s="165">
        <v>74</v>
      </c>
      <c r="AG5" s="165">
        <v>75</v>
      </c>
      <c r="AH5" s="165">
        <v>75</v>
      </c>
      <c r="AI5" s="165">
        <v>77</v>
      </c>
      <c r="AJ5" s="165">
        <v>76</v>
      </c>
      <c r="AK5" s="165">
        <v>75</v>
      </c>
      <c r="AL5" s="165">
        <v>71</v>
      </c>
      <c r="AM5" s="165">
        <v>71</v>
      </c>
      <c r="AN5" s="165">
        <v>73</v>
      </c>
      <c r="AO5" s="165">
        <v>68</v>
      </c>
      <c r="AP5" s="165">
        <v>72</v>
      </c>
      <c r="AQ5" s="165">
        <v>70</v>
      </c>
      <c r="AR5" s="165">
        <v>69</v>
      </c>
      <c r="AS5" s="165">
        <v>70</v>
      </c>
      <c r="AT5" s="240">
        <v>69</v>
      </c>
      <c r="AU5" s="240">
        <v>66</v>
      </c>
      <c r="AV5" s="240">
        <v>64</v>
      </c>
      <c r="AW5" s="240">
        <v>64</v>
      </c>
      <c r="AX5" s="240">
        <v>60</v>
      </c>
      <c r="AY5" s="240">
        <v>62</v>
      </c>
      <c r="AZ5" s="240">
        <v>64</v>
      </c>
      <c r="BA5" s="240">
        <v>63</v>
      </c>
      <c r="BB5" s="240">
        <v>62</v>
      </c>
      <c r="BC5" s="240">
        <v>61</v>
      </c>
      <c r="BD5" s="240">
        <v>60</v>
      </c>
      <c r="BE5" s="240">
        <v>58</v>
      </c>
      <c r="BF5" s="240">
        <v>58</v>
      </c>
      <c r="BG5" s="240">
        <v>66</v>
      </c>
      <c r="BH5" s="240">
        <v>65</v>
      </c>
      <c r="BI5" s="240">
        <v>63</v>
      </c>
      <c r="BJ5" s="240">
        <v>62</v>
      </c>
      <c r="BK5" s="240">
        <v>63</v>
      </c>
      <c r="BL5" s="240">
        <v>63</v>
      </c>
      <c r="BM5" s="240">
        <v>59</v>
      </c>
      <c r="BN5" s="240">
        <v>60</v>
      </c>
      <c r="BO5" s="240">
        <v>56</v>
      </c>
      <c r="BP5" s="240">
        <v>58</v>
      </c>
      <c r="BQ5" s="240">
        <v>60</v>
      </c>
      <c r="BR5" s="240">
        <v>60</v>
      </c>
      <c r="BS5" s="240">
        <v>64</v>
      </c>
      <c r="BT5" s="240">
        <v>65</v>
      </c>
      <c r="BU5" s="240">
        <v>65</v>
      </c>
      <c r="BV5" s="240">
        <v>64</v>
      </c>
      <c r="BW5" s="240">
        <v>65</v>
      </c>
      <c r="BX5" s="240">
        <v>63</v>
      </c>
      <c r="BY5" s="240">
        <v>61</v>
      </c>
      <c r="BZ5" s="240">
        <v>62</v>
      </c>
      <c r="CA5" s="240">
        <v>65</v>
      </c>
      <c r="CB5" s="240">
        <v>66</v>
      </c>
      <c r="CC5" s="240">
        <v>67</v>
      </c>
      <c r="CD5" s="240">
        <v>66</v>
      </c>
      <c r="CE5" s="240">
        <v>69</v>
      </c>
      <c r="CF5" s="240">
        <v>67</v>
      </c>
      <c r="CG5" s="240">
        <v>66</v>
      </c>
      <c r="CH5" s="240">
        <v>67</v>
      </c>
      <c r="CI5" s="240">
        <v>66</v>
      </c>
      <c r="CJ5" s="240">
        <v>64</v>
      </c>
      <c r="CK5" s="240">
        <v>66</v>
      </c>
      <c r="CL5" s="240">
        <v>69</v>
      </c>
      <c r="CM5" s="240">
        <v>71</v>
      </c>
      <c r="CN5" s="240">
        <v>67</v>
      </c>
      <c r="CO5" s="240">
        <v>68</v>
      </c>
      <c r="CP5" s="240">
        <v>71</v>
      </c>
      <c r="CQ5" s="240">
        <v>70</v>
      </c>
      <c r="CR5" s="240">
        <v>68</v>
      </c>
      <c r="CS5" s="240">
        <v>66</v>
      </c>
      <c r="CT5" s="240">
        <v>68</v>
      </c>
      <c r="CU5" s="240">
        <v>67</v>
      </c>
      <c r="CV5" s="240">
        <v>68</v>
      </c>
      <c r="CW5" s="240">
        <v>69</v>
      </c>
    </row>
    <row r="6" spans="1:101" s="14" customFormat="1" ht="13.15" customHeight="1" x14ac:dyDescent="0.2">
      <c r="A6" s="22"/>
      <c r="B6" s="15"/>
      <c r="C6" s="66" t="s">
        <v>12</v>
      </c>
      <c r="D6" s="241">
        <v>59</v>
      </c>
      <c r="E6" s="151">
        <v>2353.48</v>
      </c>
      <c r="F6" s="153">
        <f>+E6-G6</f>
        <v>2058.35</v>
      </c>
      <c r="G6" s="153">
        <v>295.13</v>
      </c>
      <c r="H6" s="134" t="str">
        <f>+"Total:"&amp;TEXT(E6/I6-1,"0.00%")&amp;"/ EE:"&amp;TEXT(G6/J6-1,"0.00%")</f>
        <v>Total:18.99%/ EE:0.00%</v>
      </c>
      <c r="I6" s="27">
        <f>+'[2]Riverview &amp; Gadsden'!E6</f>
        <v>1977.91</v>
      </c>
      <c r="J6" s="27">
        <f>+'[2]Riverview &amp; Gadsden'!G6</f>
        <v>295.13</v>
      </c>
      <c r="K6" s="166">
        <v>61</v>
      </c>
      <c r="L6" s="166">
        <v>62</v>
      </c>
      <c r="M6" s="166">
        <v>59</v>
      </c>
      <c r="N6" s="166">
        <v>58</v>
      </c>
      <c r="O6" s="166">
        <v>59</v>
      </c>
      <c r="P6" s="166">
        <v>61</v>
      </c>
      <c r="Q6" s="166">
        <v>63</v>
      </c>
      <c r="R6" s="166">
        <v>63</v>
      </c>
      <c r="S6" s="166">
        <v>63</v>
      </c>
      <c r="T6" s="166">
        <v>68</v>
      </c>
      <c r="U6" s="166">
        <v>66</v>
      </c>
      <c r="V6" s="166">
        <v>66</v>
      </c>
      <c r="W6" s="166">
        <v>52</v>
      </c>
      <c r="X6" s="166">
        <v>48</v>
      </c>
      <c r="Y6" s="166">
        <v>48</v>
      </c>
      <c r="Z6" s="166">
        <v>51</v>
      </c>
      <c r="AA6" s="166">
        <v>53</v>
      </c>
      <c r="AB6" s="166">
        <v>52</v>
      </c>
      <c r="AC6" s="166">
        <v>51</v>
      </c>
      <c r="AD6" s="166">
        <v>51</v>
      </c>
      <c r="AE6" s="166">
        <v>47</v>
      </c>
      <c r="AF6" s="166">
        <v>46</v>
      </c>
      <c r="AG6" s="166">
        <v>46</v>
      </c>
      <c r="AH6" s="166">
        <v>46</v>
      </c>
      <c r="AI6" s="166">
        <v>49</v>
      </c>
      <c r="AJ6" s="166">
        <v>51</v>
      </c>
      <c r="AK6" s="166">
        <v>51</v>
      </c>
      <c r="AL6" s="166">
        <v>53</v>
      </c>
      <c r="AM6" s="166">
        <v>53</v>
      </c>
      <c r="AN6" s="166">
        <v>54</v>
      </c>
      <c r="AO6" s="166">
        <v>54</v>
      </c>
      <c r="AP6" s="166">
        <v>58</v>
      </c>
      <c r="AQ6" s="166">
        <v>54</v>
      </c>
      <c r="AR6" s="166">
        <v>54</v>
      </c>
      <c r="AS6" s="166">
        <v>54</v>
      </c>
      <c r="AT6" s="241">
        <v>55</v>
      </c>
      <c r="AU6" s="241">
        <v>46</v>
      </c>
      <c r="AV6" s="241">
        <v>47</v>
      </c>
      <c r="AW6" s="241">
        <v>45</v>
      </c>
      <c r="AX6" s="241">
        <v>43</v>
      </c>
      <c r="AY6" s="241">
        <v>42</v>
      </c>
      <c r="AZ6" s="241">
        <v>43</v>
      </c>
      <c r="BA6" s="241">
        <v>43</v>
      </c>
      <c r="BB6" s="241">
        <v>43</v>
      </c>
      <c r="BC6" s="241">
        <v>42</v>
      </c>
      <c r="BD6" s="241">
        <v>41</v>
      </c>
      <c r="BE6" s="241">
        <v>45</v>
      </c>
      <c r="BF6" s="241">
        <v>46</v>
      </c>
      <c r="BG6" s="241">
        <v>45</v>
      </c>
      <c r="BH6" s="241">
        <v>45</v>
      </c>
      <c r="BI6" s="241">
        <v>44</v>
      </c>
      <c r="BJ6" s="241">
        <v>47</v>
      </c>
      <c r="BK6" s="241">
        <v>46</v>
      </c>
      <c r="BL6" s="241">
        <v>45</v>
      </c>
      <c r="BM6" s="241">
        <v>45</v>
      </c>
      <c r="BN6" s="241">
        <v>44</v>
      </c>
      <c r="BO6" s="241">
        <v>46</v>
      </c>
      <c r="BP6" s="241">
        <v>47</v>
      </c>
      <c r="BQ6" s="241">
        <v>50</v>
      </c>
      <c r="BR6" s="241">
        <v>50</v>
      </c>
      <c r="BS6" s="241">
        <v>46</v>
      </c>
      <c r="BT6" s="241">
        <v>48</v>
      </c>
      <c r="BU6" s="241">
        <v>49</v>
      </c>
      <c r="BV6" s="241">
        <v>48</v>
      </c>
      <c r="BW6" s="241">
        <v>51</v>
      </c>
      <c r="BX6" s="241">
        <v>53</v>
      </c>
      <c r="BY6" s="241">
        <v>53</v>
      </c>
      <c r="BZ6" s="241">
        <v>54</v>
      </c>
      <c r="CA6" s="241">
        <v>54</v>
      </c>
      <c r="CB6" s="241">
        <v>51</v>
      </c>
      <c r="CC6" s="241">
        <v>52</v>
      </c>
      <c r="CD6" s="241">
        <v>52</v>
      </c>
      <c r="CE6" s="241">
        <v>50</v>
      </c>
      <c r="CF6" s="241">
        <v>48</v>
      </c>
      <c r="CG6" s="241">
        <v>49</v>
      </c>
      <c r="CH6" s="241">
        <v>50</v>
      </c>
      <c r="CI6" s="241">
        <v>50</v>
      </c>
      <c r="CJ6" s="241">
        <v>49</v>
      </c>
      <c r="CK6" s="241">
        <v>49</v>
      </c>
      <c r="CL6" s="241">
        <v>49</v>
      </c>
      <c r="CM6" s="241">
        <v>49</v>
      </c>
      <c r="CN6" s="241">
        <v>51</v>
      </c>
      <c r="CO6" s="241">
        <v>55</v>
      </c>
      <c r="CP6" s="241">
        <v>55</v>
      </c>
      <c r="CQ6" s="241">
        <v>54</v>
      </c>
      <c r="CR6" s="241">
        <v>54</v>
      </c>
      <c r="CS6" s="241">
        <v>54</v>
      </c>
      <c r="CT6" s="241">
        <v>54</v>
      </c>
      <c r="CU6" s="241">
        <v>53</v>
      </c>
      <c r="CV6" s="241">
        <v>56</v>
      </c>
      <c r="CW6" s="241">
        <v>59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466</v>
      </c>
      <c r="E7" s="70">
        <f>SUMPRODUCT(E3:E6,$D3:$D6)</f>
        <v>548809.76</v>
      </c>
      <c r="F7" s="70">
        <f>SUMPRODUCT(F3:F6,$D3:$D6)</f>
        <v>498363.42000000004</v>
      </c>
      <c r="G7" s="70">
        <f>SUMPRODUCT(G3:G6,$D3:$D6)</f>
        <v>50446.34</v>
      </c>
      <c r="H7" s="34"/>
      <c r="I7" s="34"/>
      <c r="J7" s="32"/>
      <c r="K7" s="67">
        <f t="shared" ref="K7:P7" si="0">SUM(K3:K6)</f>
        <v>493</v>
      </c>
      <c r="L7" s="67">
        <f t="shared" si="0"/>
        <v>523</v>
      </c>
      <c r="M7" s="67">
        <f t="shared" si="0"/>
        <v>513</v>
      </c>
      <c r="N7" s="67">
        <f t="shared" si="0"/>
        <v>504</v>
      </c>
      <c r="O7" s="67">
        <f t="shared" si="0"/>
        <v>510</v>
      </c>
      <c r="P7" s="67">
        <f t="shared" si="0"/>
        <v>517</v>
      </c>
      <c r="Q7" s="67">
        <f t="shared" ref="Q7:V7" si="1">SUM(Q3:Q6)</f>
        <v>513</v>
      </c>
      <c r="R7" s="67">
        <f t="shared" si="1"/>
        <v>507</v>
      </c>
      <c r="S7" s="67">
        <f t="shared" si="1"/>
        <v>501</v>
      </c>
      <c r="T7" s="67">
        <f t="shared" si="1"/>
        <v>503</v>
      </c>
      <c r="U7" s="67">
        <f t="shared" si="1"/>
        <v>493</v>
      </c>
      <c r="V7" s="67">
        <f t="shared" si="1"/>
        <v>499</v>
      </c>
      <c r="W7" s="67">
        <f t="shared" ref="W7:AB7" si="2">SUM(W3:W6)</f>
        <v>510</v>
      </c>
      <c r="X7" s="67">
        <f t="shared" si="2"/>
        <v>500</v>
      </c>
      <c r="Y7" s="67">
        <f t="shared" si="2"/>
        <v>497</v>
      </c>
      <c r="Z7" s="67">
        <f t="shared" si="2"/>
        <v>482</v>
      </c>
      <c r="AA7" s="67">
        <f t="shared" si="2"/>
        <v>490</v>
      </c>
      <c r="AB7" s="67">
        <f t="shared" si="2"/>
        <v>488</v>
      </c>
      <c r="AC7" s="67">
        <f t="shared" ref="AC7:AH7" si="3">SUM(AC3:AC6)</f>
        <v>480</v>
      </c>
      <c r="AD7" s="67">
        <f t="shared" si="3"/>
        <v>484</v>
      </c>
      <c r="AE7" s="67">
        <f t="shared" si="3"/>
        <v>482</v>
      </c>
      <c r="AF7" s="67">
        <f t="shared" si="3"/>
        <v>486</v>
      </c>
      <c r="AG7" s="67">
        <f t="shared" si="3"/>
        <v>491</v>
      </c>
      <c r="AH7" s="67">
        <f t="shared" si="3"/>
        <v>480</v>
      </c>
      <c r="AI7" s="67">
        <f t="shared" ref="AI7:AN7" si="4">SUM(AI3:AI6)</f>
        <v>508</v>
      </c>
      <c r="AJ7" s="67">
        <f t="shared" si="4"/>
        <v>502</v>
      </c>
      <c r="AK7" s="67">
        <f t="shared" si="4"/>
        <v>492</v>
      </c>
      <c r="AL7" s="67">
        <f t="shared" si="4"/>
        <v>486</v>
      </c>
      <c r="AM7" s="67">
        <f t="shared" si="4"/>
        <v>482</v>
      </c>
      <c r="AN7" s="67">
        <f t="shared" si="4"/>
        <v>479</v>
      </c>
      <c r="AO7" s="67">
        <f t="shared" ref="AO7:AT7" si="5">SUM(AO3:AO6)</f>
        <v>451</v>
      </c>
      <c r="AP7" s="67">
        <f t="shared" si="5"/>
        <v>457</v>
      </c>
      <c r="AQ7" s="67">
        <f t="shared" si="5"/>
        <v>448</v>
      </c>
      <c r="AR7" s="67">
        <f t="shared" si="5"/>
        <v>441</v>
      </c>
      <c r="AS7" s="67">
        <f t="shared" si="5"/>
        <v>443</v>
      </c>
      <c r="AT7" s="67">
        <f t="shared" si="5"/>
        <v>446</v>
      </c>
      <c r="AU7" s="67">
        <f t="shared" ref="AU7:AZ7" si="6">SUM(AU3:AU6)</f>
        <v>454</v>
      </c>
      <c r="AV7" s="67">
        <f t="shared" si="6"/>
        <v>458</v>
      </c>
      <c r="AW7" s="67">
        <f t="shared" si="6"/>
        <v>451</v>
      </c>
      <c r="AX7" s="67">
        <f t="shared" si="6"/>
        <v>435</v>
      </c>
      <c r="AY7" s="67">
        <f t="shared" si="6"/>
        <v>437</v>
      </c>
      <c r="AZ7" s="67">
        <f t="shared" si="6"/>
        <v>431</v>
      </c>
      <c r="BA7" s="67">
        <f t="shared" ref="BA7:BF7" si="7">SUM(BA3:BA6)</f>
        <v>430</v>
      </c>
      <c r="BB7" s="67">
        <f t="shared" si="7"/>
        <v>433</v>
      </c>
      <c r="BC7" s="67">
        <f t="shared" si="7"/>
        <v>432</v>
      </c>
      <c r="BD7" s="67">
        <f t="shared" si="7"/>
        <v>433</v>
      </c>
      <c r="BE7" s="67">
        <f t="shared" si="7"/>
        <v>432</v>
      </c>
      <c r="BF7" s="67">
        <f t="shared" si="7"/>
        <v>439</v>
      </c>
      <c r="BG7" s="67">
        <f t="shared" ref="BG7:BL7" si="8">SUM(BG3:BG6)</f>
        <v>447</v>
      </c>
      <c r="BH7" s="67">
        <f t="shared" si="8"/>
        <v>450</v>
      </c>
      <c r="BI7" s="67">
        <f t="shared" si="8"/>
        <v>431</v>
      </c>
      <c r="BJ7" s="67">
        <f t="shared" si="8"/>
        <v>427</v>
      </c>
      <c r="BK7" s="67">
        <f t="shared" si="8"/>
        <v>424</v>
      </c>
      <c r="BL7" s="67">
        <f t="shared" si="8"/>
        <v>422</v>
      </c>
      <c r="BM7" s="67">
        <f t="shared" ref="BM7:BR7" si="9">SUM(BM3:BM6)</f>
        <v>410</v>
      </c>
      <c r="BN7" s="67">
        <f t="shared" si="9"/>
        <v>409</v>
      </c>
      <c r="BO7" s="67">
        <f t="shared" si="9"/>
        <v>411</v>
      </c>
      <c r="BP7" s="67">
        <f t="shared" si="9"/>
        <v>413</v>
      </c>
      <c r="BQ7" s="67">
        <f t="shared" si="9"/>
        <v>424</v>
      </c>
      <c r="BR7" s="67">
        <f t="shared" si="9"/>
        <v>428</v>
      </c>
      <c r="BS7" s="67">
        <f t="shared" ref="BS7:BX7" si="10">SUM(BS3:BS6)</f>
        <v>445</v>
      </c>
      <c r="BT7" s="67">
        <f t="shared" si="10"/>
        <v>443</v>
      </c>
      <c r="BU7" s="67">
        <f t="shared" si="10"/>
        <v>437</v>
      </c>
      <c r="BV7" s="67">
        <f t="shared" si="10"/>
        <v>441</v>
      </c>
      <c r="BW7" s="67">
        <f t="shared" si="10"/>
        <v>445</v>
      </c>
      <c r="BX7" s="67">
        <f t="shared" si="10"/>
        <v>447</v>
      </c>
      <c r="BY7" s="67">
        <f t="shared" ref="BY7:CD7" si="11">SUM(BY3:BY6)</f>
        <v>445</v>
      </c>
      <c r="BZ7" s="67">
        <f t="shared" si="11"/>
        <v>452</v>
      </c>
      <c r="CA7" s="67">
        <f t="shared" si="11"/>
        <v>454</v>
      </c>
      <c r="CB7" s="67">
        <f t="shared" si="11"/>
        <v>457</v>
      </c>
      <c r="CC7" s="67">
        <f t="shared" si="11"/>
        <v>453</v>
      </c>
      <c r="CD7" s="67">
        <f t="shared" si="11"/>
        <v>456</v>
      </c>
      <c r="CE7" s="67">
        <f t="shared" ref="CE7:CJ7" si="12">SUM(CE3:CE6)</f>
        <v>467</v>
      </c>
      <c r="CF7" s="67">
        <f t="shared" si="12"/>
        <v>456</v>
      </c>
      <c r="CG7" s="67">
        <f t="shared" si="12"/>
        <v>456</v>
      </c>
      <c r="CH7" s="67">
        <f t="shared" si="12"/>
        <v>461</v>
      </c>
      <c r="CI7" s="67">
        <f t="shared" si="12"/>
        <v>458</v>
      </c>
      <c r="CJ7" s="67">
        <f t="shared" si="12"/>
        <v>459</v>
      </c>
      <c r="CK7" s="67">
        <f t="shared" ref="CK7:CP7" si="13">SUM(CK3:CK6)</f>
        <v>460</v>
      </c>
      <c r="CL7" s="67">
        <f t="shared" si="13"/>
        <v>462</v>
      </c>
      <c r="CM7" s="67">
        <f t="shared" si="13"/>
        <v>465</v>
      </c>
      <c r="CN7" s="67">
        <f t="shared" si="13"/>
        <v>460</v>
      </c>
      <c r="CO7" s="67">
        <f t="shared" si="13"/>
        <v>457</v>
      </c>
      <c r="CP7" s="67">
        <f t="shared" si="13"/>
        <v>463</v>
      </c>
      <c r="CQ7" s="67">
        <f>SUM(CQ3:CQ6)</f>
        <v>471</v>
      </c>
      <c r="CR7" s="67">
        <v>464</v>
      </c>
      <c r="CS7" s="67">
        <f>SUM(CS3:CS6)</f>
        <v>462</v>
      </c>
      <c r="CT7" s="67">
        <f>SUM(CT3:CT6)</f>
        <v>460</v>
      </c>
      <c r="CU7" s="67">
        <f>SUM(CU3:CU6)</f>
        <v>455</v>
      </c>
      <c r="CV7" s="67">
        <f>SUM(CV3:CV6)</f>
        <v>461</v>
      </c>
      <c r="CW7" s="67">
        <f>SUM(CW3:CW6)</f>
        <v>466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240">
        <v>44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+'[2]Riverview &amp; Gadsden'!E9</f>
        <v>435.99</v>
      </c>
      <c r="J9" s="27">
        <f>+'[2]Riverview &amp; Gadsden'!G9</f>
        <v>103.15</v>
      </c>
      <c r="K9" s="165">
        <v>9</v>
      </c>
      <c r="L9" s="165">
        <v>8</v>
      </c>
      <c r="M9" s="165">
        <v>8</v>
      </c>
      <c r="N9" s="165">
        <v>7</v>
      </c>
      <c r="O9" s="165">
        <v>8</v>
      </c>
      <c r="P9" s="165">
        <v>7</v>
      </c>
      <c r="Q9" s="165">
        <v>7</v>
      </c>
      <c r="R9" s="165">
        <v>5</v>
      </c>
      <c r="S9" s="165">
        <v>4</v>
      </c>
      <c r="T9" s="165">
        <v>6</v>
      </c>
      <c r="U9" s="165">
        <v>4</v>
      </c>
      <c r="V9" s="165">
        <v>4</v>
      </c>
      <c r="W9" s="165">
        <v>4</v>
      </c>
      <c r="X9" s="165">
        <v>3</v>
      </c>
      <c r="Y9" s="165">
        <v>3</v>
      </c>
      <c r="Z9" s="165">
        <v>3</v>
      </c>
      <c r="AA9" s="165">
        <v>3</v>
      </c>
      <c r="AB9" s="165">
        <v>5</v>
      </c>
      <c r="AC9" s="165">
        <v>6</v>
      </c>
      <c r="AD9" s="165">
        <v>7</v>
      </c>
      <c r="AE9" s="165">
        <v>9</v>
      </c>
      <c r="AF9" s="165">
        <v>8</v>
      </c>
      <c r="AG9" s="165">
        <v>6</v>
      </c>
      <c r="AH9" s="165">
        <v>6</v>
      </c>
      <c r="AI9" s="165">
        <v>4</v>
      </c>
      <c r="AJ9" s="165">
        <v>5</v>
      </c>
      <c r="AK9" s="165">
        <v>6</v>
      </c>
      <c r="AL9" s="165">
        <v>7</v>
      </c>
      <c r="AM9" s="165">
        <v>6</v>
      </c>
      <c r="AN9" s="165">
        <v>6</v>
      </c>
      <c r="AO9" s="165">
        <v>6</v>
      </c>
      <c r="AP9" s="165">
        <v>4</v>
      </c>
      <c r="AQ9" s="165">
        <v>4</v>
      </c>
      <c r="AR9" s="165">
        <v>4</v>
      </c>
      <c r="AS9" s="165">
        <v>8</v>
      </c>
      <c r="AT9" s="240">
        <v>8</v>
      </c>
      <c r="AU9" s="240">
        <v>10</v>
      </c>
      <c r="AV9" s="240">
        <v>10</v>
      </c>
      <c r="AW9" s="240">
        <v>9</v>
      </c>
      <c r="AX9" s="240">
        <v>8</v>
      </c>
      <c r="AY9" s="240">
        <v>9</v>
      </c>
      <c r="AZ9" s="240">
        <v>9</v>
      </c>
      <c r="BA9" s="240">
        <v>10</v>
      </c>
      <c r="BB9" s="240">
        <v>9</v>
      </c>
      <c r="BC9" s="240">
        <v>10</v>
      </c>
      <c r="BD9" s="240">
        <v>8</v>
      </c>
      <c r="BE9" s="240">
        <v>10</v>
      </c>
      <c r="BF9" s="240">
        <v>11</v>
      </c>
      <c r="BG9" s="240">
        <v>15</v>
      </c>
      <c r="BH9" s="240">
        <v>15</v>
      </c>
      <c r="BI9" s="240">
        <v>16</v>
      </c>
      <c r="BJ9" s="240">
        <v>20</v>
      </c>
      <c r="BK9" s="240">
        <v>25</v>
      </c>
      <c r="BL9" s="240">
        <v>24</v>
      </c>
      <c r="BM9" s="240">
        <v>19</v>
      </c>
      <c r="BN9" s="240">
        <v>21</v>
      </c>
      <c r="BO9" s="240">
        <v>23</v>
      </c>
      <c r="BP9" s="240">
        <v>27</v>
      </c>
      <c r="BQ9" s="240">
        <v>25</v>
      </c>
      <c r="BR9" s="240">
        <v>26</v>
      </c>
      <c r="BS9" s="240">
        <v>23</v>
      </c>
      <c r="BT9" s="240">
        <v>29</v>
      </c>
      <c r="BU9" s="240">
        <v>30</v>
      </c>
      <c r="BV9" s="240">
        <v>23</v>
      </c>
      <c r="BW9" s="240">
        <v>36</v>
      </c>
      <c r="BX9" s="240">
        <v>39</v>
      </c>
      <c r="BY9" s="240">
        <v>38</v>
      </c>
      <c r="BZ9" s="240">
        <v>40</v>
      </c>
      <c r="CA9" s="240">
        <v>40</v>
      </c>
      <c r="CB9" s="240">
        <v>41</v>
      </c>
      <c r="CC9" s="240">
        <v>42</v>
      </c>
      <c r="CD9" s="240">
        <v>42</v>
      </c>
      <c r="CE9" s="240">
        <v>36</v>
      </c>
      <c r="CF9" s="240">
        <v>35</v>
      </c>
      <c r="CG9" s="240">
        <v>36</v>
      </c>
      <c r="CH9" s="240">
        <v>38</v>
      </c>
      <c r="CI9" s="240">
        <v>40</v>
      </c>
      <c r="CJ9" s="240">
        <v>39</v>
      </c>
      <c r="CK9" s="240">
        <v>42</v>
      </c>
      <c r="CL9" s="240">
        <v>41</v>
      </c>
      <c r="CM9" s="240">
        <v>41</v>
      </c>
      <c r="CN9" s="240">
        <v>42</v>
      </c>
      <c r="CO9" s="240">
        <v>39</v>
      </c>
      <c r="CP9" s="240">
        <v>36</v>
      </c>
      <c r="CQ9" s="240">
        <v>42</v>
      </c>
      <c r="CR9" s="240">
        <v>41</v>
      </c>
      <c r="CS9" s="240">
        <v>45</v>
      </c>
      <c r="CT9" s="240">
        <v>45</v>
      </c>
      <c r="CU9" s="240">
        <v>45</v>
      </c>
      <c r="CV9" s="240">
        <v>43</v>
      </c>
      <c r="CW9" s="240">
        <v>44</v>
      </c>
    </row>
    <row r="10" spans="1:101" s="14" customFormat="1" ht="13.15" customHeight="1" x14ac:dyDescent="0.2">
      <c r="A10" s="22"/>
      <c r="B10" s="15"/>
      <c r="C10" s="66" t="s">
        <v>18</v>
      </c>
      <c r="D10" s="240">
        <v>7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+'[2]Riverview &amp; Gadsden'!E10</f>
        <v>872</v>
      </c>
      <c r="J10" s="27">
        <f>+'[2]Riverview &amp; Gadsden'!G10</f>
        <v>240.98</v>
      </c>
      <c r="K10" s="165">
        <v>1</v>
      </c>
      <c r="L10" s="165">
        <v>1</v>
      </c>
      <c r="M10" s="165">
        <v>1</v>
      </c>
      <c r="N10" s="165">
        <v>1</v>
      </c>
      <c r="O10" s="165">
        <v>1</v>
      </c>
      <c r="P10" s="165">
        <v>2</v>
      </c>
      <c r="Q10" s="165">
        <v>2</v>
      </c>
      <c r="R10" s="165">
        <v>1</v>
      </c>
      <c r="S10" s="165">
        <v>1</v>
      </c>
      <c r="T10" s="165">
        <v>1</v>
      </c>
      <c r="U10" s="165">
        <v>1</v>
      </c>
      <c r="V10" s="165">
        <v>1</v>
      </c>
      <c r="W10" s="165">
        <v>1</v>
      </c>
      <c r="X10" s="165">
        <v>1</v>
      </c>
      <c r="Y10" s="165">
        <v>1</v>
      </c>
      <c r="Z10" s="165">
        <v>2</v>
      </c>
      <c r="AA10" s="165">
        <v>2</v>
      </c>
      <c r="AB10" s="165">
        <v>2</v>
      </c>
      <c r="AC10" s="165">
        <v>2</v>
      </c>
      <c r="AD10" s="165">
        <v>2</v>
      </c>
      <c r="AE10" s="165">
        <v>0</v>
      </c>
      <c r="AF10" s="165">
        <v>0</v>
      </c>
      <c r="AG10" s="165">
        <v>0</v>
      </c>
      <c r="AH10" s="165">
        <v>1</v>
      </c>
      <c r="AI10" s="165">
        <v>1</v>
      </c>
      <c r="AJ10" s="165">
        <v>0</v>
      </c>
      <c r="AK10" s="165">
        <v>0</v>
      </c>
      <c r="AL10" s="165">
        <v>0</v>
      </c>
      <c r="AM10" s="165">
        <v>0</v>
      </c>
      <c r="AN10" s="165">
        <v>1</v>
      </c>
      <c r="AO10" s="165">
        <v>1</v>
      </c>
      <c r="AP10" s="165">
        <v>1</v>
      </c>
      <c r="AQ10" s="165">
        <v>1</v>
      </c>
      <c r="AR10" s="165">
        <v>2</v>
      </c>
      <c r="AS10" s="165">
        <v>1</v>
      </c>
      <c r="AT10" s="240">
        <v>1</v>
      </c>
      <c r="AU10" s="240">
        <v>0</v>
      </c>
      <c r="AV10" s="240">
        <v>1</v>
      </c>
      <c r="AW10" s="240">
        <v>1</v>
      </c>
      <c r="AX10" s="240">
        <v>1</v>
      </c>
      <c r="AY10" s="240">
        <v>1</v>
      </c>
      <c r="AZ10" s="240">
        <v>1</v>
      </c>
      <c r="BA10" s="240">
        <v>3</v>
      </c>
      <c r="BB10" s="240">
        <v>3</v>
      </c>
      <c r="BC10" s="240">
        <v>3</v>
      </c>
      <c r="BD10" s="240">
        <v>2</v>
      </c>
      <c r="BE10" s="240">
        <v>2</v>
      </c>
      <c r="BF10" s="240">
        <v>2</v>
      </c>
      <c r="BG10" s="240">
        <v>3</v>
      </c>
      <c r="BH10" s="240">
        <v>3</v>
      </c>
      <c r="BI10" s="240">
        <v>3</v>
      </c>
      <c r="BJ10" s="240">
        <v>3</v>
      </c>
      <c r="BK10" s="240">
        <v>5</v>
      </c>
      <c r="BL10" s="240">
        <v>4</v>
      </c>
      <c r="BM10" s="240">
        <v>5</v>
      </c>
      <c r="BN10" s="240">
        <v>4</v>
      </c>
      <c r="BO10" s="240">
        <v>5</v>
      </c>
      <c r="BP10" s="240">
        <v>5</v>
      </c>
      <c r="BQ10" s="240">
        <v>5</v>
      </c>
      <c r="BR10" s="240">
        <v>5</v>
      </c>
      <c r="BS10" s="240">
        <v>5</v>
      </c>
      <c r="BT10" s="240">
        <v>5</v>
      </c>
      <c r="BU10" s="240">
        <v>5</v>
      </c>
      <c r="BV10" s="240">
        <v>5</v>
      </c>
      <c r="BW10" s="240">
        <v>5</v>
      </c>
      <c r="BX10" s="240">
        <v>5</v>
      </c>
      <c r="BY10" s="240">
        <v>5</v>
      </c>
      <c r="BZ10" s="240">
        <v>6</v>
      </c>
      <c r="CA10" s="240">
        <v>6</v>
      </c>
      <c r="CB10" s="240">
        <v>6</v>
      </c>
      <c r="CC10" s="240">
        <v>7</v>
      </c>
      <c r="CD10" s="240">
        <v>7</v>
      </c>
      <c r="CE10" s="240">
        <v>3</v>
      </c>
      <c r="CF10" s="240">
        <v>6</v>
      </c>
      <c r="CG10" s="240">
        <v>7</v>
      </c>
      <c r="CH10" s="240">
        <v>7</v>
      </c>
      <c r="CI10" s="240">
        <v>6</v>
      </c>
      <c r="CJ10" s="240">
        <v>6</v>
      </c>
      <c r="CK10" s="240">
        <v>6</v>
      </c>
      <c r="CL10" s="240">
        <v>7</v>
      </c>
      <c r="CM10" s="240">
        <v>7</v>
      </c>
      <c r="CN10" s="240">
        <v>7</v>
      </c>
      <c r="CO10" s="240">
        <v>7</v>
      </c>
      <c r="CP10" s="240">
        <v>6</v>
      </c>
      <c r="CQ10" s="240">
        <v>6</v>
      </c>
      <c r="CR10" s="240">
        <v>5</v>
      </c>
      <c r="CS10" s="240">
        <v>6</v>
      </c>
      <c r="CT10" s="240">
        <v>6</v>
      </c>
      <c r="CU10" s="240">
        <v>6</v>
      </c>
      <c r="CV10" s="240">
        <v>6</v>
      </c>
      <c r="CW10" s="240">
        <v>7</v>
      </c>
    </row>
    <row r="11" spans="1:101" s="14" customFormat="1" ht="13.15" customHeight="1" x14ac:dyDescent="0.2">
      <c r="A11" s="22"/>
      <c r="B11" s="15"/>
      <c r="C11" s="66" t="s">
        <v>19</v>
      </c>
      <c r="D11" s="240">
        <v>7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+'[2]Riverview &amp; Gadsden'!E11</f>
        <v>784.79</v>
      </c>
      <c r="J11" s="27">
        <f>+'[2]Riverview &amp; Gadsden'!G11</f>
        <v>201.22</v>
      </c>
      <c r="K11" s="165">
        <v>0</v>
      </c>
      <c r="L11" s="165">
        <v>0</v>
      </c>
      <c r="M11" s="165">
        <v>0</v>
      </c>
      <c r="N11" s="165">
        <v>0</v>
      </c>
      <c r="O11" s="165">
        <v>0</v>
      </c>
      <c r="P11" s="165">
        <v>0</v>
      </c>
      <c r="Q11" s="165">
        <v>0</v>
      </c>
      <c r="R11" s="165">
        <v>0</v>
      </c>
      <c r="S11" s="165">
        <v>0</v>
      </c>
      <c r="T11" s="165">
        <v>1</v>
      </c>
      <c r="U11" s="165">
        <v>1</v>
      </c>
      <c r="V11" s="165">
        <v>1</v>
      </c>
      <c r="W11" s="165">
        <v>0</v>
      </c>
      <c r="X11" s="165">
        <v>0</v>
      </c>
      <c r="Y11" s="165">
        <v>0</v>
      </c>
      <c r="Z11" s="165">
        <v>0</v>
      </c>
      <c r="AA11" s="165">
        <v>0</v>
      </c>
      <c r="AB11" s="165">
        <v>0</v>
      </c>
      <c r="AC11" s="165">
        <v>0</v>
      </c>
      <c r="AD11" s="165">
        <v>0</v>
      </c>
      <c r="AE11" s="165">
        <v>0</v>
      </c>
      <c r="AF11" s="165">
        <v>0</v>
      </c>
      <c r="AG11" s="165">
        <v>0</v>
      </c>
      <c r="AH11" s="165">
        <v>0</v>
      </c>
      <c r="AI11" s="165">
        <v>0</v>
      </c>
      <c r="AJ11" s="165">
        <v>0</v>
      </c>
      <c r="AK11" s="165">
        <v>0</v>
      </c>
      <c r="AL11" s="165">
        <v>0</v>
      </c>
      <c r="AM11" s="165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1</v>
      </c>
      <c r="AS11" s="165">
        <v>2</v>
      </c>
      <c r="AT11" s="240">
        <v>2</v>
      </c>
      <c r="AU11" s="240">
        <v>1</v>
      </c>
      <c r="AV11" s="240">
        <v>1</v>
      </c>
      <c r="AW11" s="240">
        <v>1</v>
      </c>
      <c r="AX11" s="240">
        <v>1</v>
      </c>
      <c r="AY11" s="240">
        <v>1</v>
      </c>
      <c r="AZ11" s="240">
        <v>1</v>
      </c>
      <c r="BA11" s="240">
        <v>1</v>
      </c>
      <c r="BB11" s="240">
        <v>1</v>
      </c>
      <c r="BC11" s="240">
        <v>1</v>
      </c>
      <c r="BD11" s="240">
        <v>1</v>
      </c>
      <c r="BE11" s="240">
        <v>3</v>
      </c>
      <c r="BF11" s="240">
        <v>3</v>
      </c>
      <c r="BG11" s="240">
        <v>3</v>
      </c>
      <c r="BH11" s="240">
        <v>4</v>
      </c>
      <c r="BI11" s="240">
        <v>4</v>
      </c>
      <c r="BJ11" s="240">
        <v>5</v>
      </c>
      <c r="BK11" s="240">
        <v>5</v>
      </c>
      <c r="BL11" s="240">
        <v>5</v>
      </c>
      <c r="BM11" s="240">
        <v>4</v>
      </c>
      <c r="BN11" s="240">
        <v>3</v>
      </c>
      <c r="BO11" s="240">
        <v>2</v>
      </c>
      <c r="BP11" s="240">
        <v>2</v>
      </c>
      <c r="BQ11" s="240">
        <v>4</v>
      </c>
      <c r="BR11" s="240">
        <v>4</v>
      </c>
      <c r="BS11" s="240">
        <v>8</v>
      </c>
      <c r="BT11" s="240">
        <v>9</v>
      </c>
      <c r="BU11" s="240">
        <v>8</v>
      </c>
      <c r="BV11" s="240">
        <v>8</v>
      </c>
      <c r="BW11" s="240">
        <v>10</v>
      </c>
      <c r="BX11" s="240">
        <v>10</v>
      </c>
      <c r="BY11" s="240">
        <v>10</v>
      </c>
      <c r="BZ11" s="240">
        <v>11</v>
      </c>
      <c r="CA11" s="240">
        <v>8</v>
      </c>
      <c r="CB11" s="240">
        <v>8</v>
      </c>
      <c r="CC11" s="240">
        <v>8</v>
      </c>
      <c r="CD11" s="240">
        <v>8</v>
      </c>
      <c r="CE11" s="240">
        <v>6</v>
      </c>
      <c r="CF11" s="240">
        <v>7</v>
      </c>
      <c r="CG11" s="240">
        <v>8</v>
      </c>
      <c r="CH11" s="240">
        <v>7</v>
      </c>
      <c r="CI11" s="240">
        <v>7</v>
      </c>
      <c r="CJ11" s="240">
        <v>9</v>
      </c>
      <c r="CK11" s="240">
        <v>9</v>
      </c>
      <c r="CL11" s="240">
        <v>9</v>
      </c>
      <c r="CM11" s="240">
        <v>9</v>
      </c>
      <c r="CN11" s="240">
        <v>8</v>
      </c>
      <c r="CO11" s="240">
        <v>8</v>
      </c>
      <c r="CP11" s="240">
        <v>8</v>
      </c>
      <c r="CQ11" s="240">
        <v>8</v>
      </c>
      <c r="CR11" s="240">
        <v>6</v>
      </c>
      <c r="CS11" s="240">
        <v>6</v>
      </c>
      <c r="CT11" s="240">
        <v>6</v>
      </c>
      <c r="CU11" s="240">
        <v>6</v>
      </c>
      <c r="CV11" s="240">
        <v>6</v>
      </c>
      <c r="CW11" s="240">
        <v>7</v>
      </c>
    </row>
    <row r="12" spans="1:101" s="14" customFormat="1" ht="12.75" customHeight="1" x14ac:dyDescent="0.2">
      <c r="A12" s="22"/>
      <c r="B12" s="15"/>
      <c r="C12" s="66" t="s">
        <v>12</v>
      </c>
      <c r="D12" s="241">
        <v>3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+'[2]Riverview &amp; Gadsden'!E12</f>
        <v>1308</v>
      </c>
      <c r="J12" s="27">
        <f>+'[2]Riverview &amp; Gadsden'!G12</f>
        <v>401.59</v>
      </c>
      <c r="K12" s="166">
        <v>0</v>
      </c>
      <c r="L12" s="166">
        <v>2</v>
      </c>
      <c r="M12" s="166">
        <v>2</v>
      </c>
      <c r="N12" s="166">
        <v>2</v>
      </c>
      <c r="O12" s="166">
        <v>2</v>
      </c>
      <c r="P12" s="166">
        <v>1</v>
      </c>
      <c r="Q12" s="166">
        <v>1</v>
      </c>
      <c r="R12" s="166">
        <v>1</v>
      </c>
      <c r="S12" s="166">
        <v>1</v>
      </c>
      <c r="T12" s="166">
        <v>1</v>
      </c>
      <c r="U12" s="166">
        <v>1</v>
      </c>
      <c r="V12" s="166">
        <v>1</v>
      </c>
      <c r="W12" s="166">
        <v>1</v>
      </c>
      <c r="X12" s="166">
        <v>1</v>
      </c>
      <c r="Y12" s="166">
        <v>1</v>
      </c>
      <c r="Z12" s="166">
        <v>1</v>
      </c>
      <c r="AA12" s="166">
        <v>1</v>
      </c>
      <c r="AB12" s="166">
        <v>1</v>
      </c>
      <c r="AC12" s="166">
        <v>1</v>
      </c>
      <c r="AD12" s="166">
        <v>1</v>
      </c>
      <c r="AE12" s="166">
        <v>1</v>
      </c>
      <c r="AF12" s="166">
        <v>1</v>
      </c>
      <c r="AG12" s="166">
        <v>2</v>
      </c>
      <c r="AH12" s="166">
        <v>2</v>
      </c>
      <c r="AI12" s="166">
        <v>1</v>
      </c>
      <c r="AJ12" s="166">
        <v>2</v>
      </c>
      <c r="AK12" s="166">
        <v>2</v>
      </c>
      <c r="AL12" s="166">
        <v>2</v>
      </c>
      <c r="AM12" s="166">
        <v>2</v>
      </c>
      <c r="AN12" s="166">
        <v>2</v>
      </c>
      <c r="AO12" s="166">
        <v>2</v>
      </c>
      <c r="AP12" s="166">
        <v>2</v>
      </c>
      <c r="AQ12" s="166">
        <v>2</v>
      </c>
      <c r="AR12" s="166">
        <v>3</v>
      </c>
      <c r="AS12" s="166">
        <v>3</v>
      </c>
      <c r="AT12" s="241">
        <v>2</v>
      </c>
      <c r="AU12" s="241">
        <v>1</v>
      </c>
      <c r="AV12" s="241">
        <v>1</v>
      </c>
      <c r="AW12" s="241">
        <v>1</v>
      </c>
      <c r="AX12" s="241">
        <v>1</v>
      </c>
      <c r="AY12" s="241">
        <v>1</v>
      </c>
      <c r="AZ12" s="241">
        <v>1</v>
      </c>
      <c r="BA12" s="241">
        <v>1</v>
      </c>
      <c r="BB12" s="241">
        <v>1</v>
      </c>
      <c r="BC12" s="241">
        <v>0</v>
      </c>
      <c r="BD12" s="241">
        <v>0</v>
      </c>
      <c r="BE12" s="241">
        <v>0</v>
      </c>
      <c r="BF12" s="241">
        <v>0</v>
      </c>
      <c r="BG12" s="241">
        <v>0</v>
      </c>
      <c r="BH12" s="241">
        <v>0</v>
      </c>
      <c r="BI12" s="241">
        <v>2</v>
      </c>
      <c r="BJ12" s="241">
        <v>2</v>
      </c>
      <c r="BK12" s="241">
        <v>1</v>
      </c>
      <c r="BL12" s="241">
        <v>3</v>
      </c>
      <c r="BM12" s="241">
        <v>3</v>
      </c>
      <c r="BN12" s="241">
        <v>3</v>
      </c>
      <c r="BO12" s="241">
        <v>3</v>
      </c>
      <c r="BP12" s="241">
        <v>4</v>
      </c>
      <c r="BQ12" s="241">
        <v>4</v>
      </c>
      <c r="BR12" s="241">
        <v>4</v>
      </c>
      <c r="BS12" s="241">
        <v>3</v>
      </c>
      <c r="BT12" s="241">
        <v>3</v>
      </c>
      <c r="BU12" s="241">
        <v>3</v>
      </c>
      <c r="BV12" s="241">
        <v>3</v>
      </c>
      <c r="BW12" s="241">
        <v>3</v>
      </c>
      <c r="BX12" s="241">
        <v>3</v>
      </c>
      <c r="BY12" s="241">
        <v>1</v>
      </c>
      <c r="BZ12" s="241">
        <v>1</v>
      </c>
      <c r="CA12" s="241">
        <v>1</v>
      </c>
      <c r="CB12" s="241">
        <v>2</v>
      </c>
      <c r="CC12" s="241">
        <v>1</v>
      </c>
      <c r="CD12" s="241">
        <v>1</v>
      </c>
      <c r="CE12" s="241">
        <v>5</v>
      </c>
      <c r="CF12" s="241">
        <v>6</v>
      </c>
      <c r="CG12" s="241">
        <v>6</v>
      </c>
      <c r="CH12" s="241">
        <v>6</v>
      </c>
      <c r="CI12" s="241">
        <v>6</v>
      </c>
      <c r="CJ12" s="241">
        <v>6</v>
      </c>
      <c r="CK12" s="241">
        <v>6</v>
      </c>
      <c r="CL12" s="241">
        <v>5</v>
      </c>
      <c r="CM12" s="241">
        <v>5</v>
      </c>
      <c r="CN12" s="241">
        <v>5</v>
      </c>
      <c r="CO12" s="241">
        <v>5</v>
      </c>
      <c r="CP12" s="241">
        <v>5</v>
      </c>
      <c r="CQ12" s="241">
        <v>6</v>
      </c>
      <c r="CR12" s="241">
        <v>6</v>
      </c>
      <c r="CS12" s="241">
        <v>5</v>
      </c>
      <c r="CT12" s="241">
        <v>4</v>
      </c>
      <c r="CU12" s="241">
        <v>3</v>
      </c>
      <c r="CV12" s="241">
        <v>3</v>
      </c>
      <c r="CW12" s="241">
        <v>3</v>
      </c>
    </row>
    <row r="13" spans="1:101" s="14" customFormat="1" ht="12.75" customHeight="1" x14ac:dyDescent="0.25">
      <c r="A13" s="20"/>
      <c r="B13" s="15"/>
      <c r="C13" s="69" t="s">
        <v>7</v>
      </c>
      <c r="D13" s="67">
        <f>SUM(D9:D12)</f>
        <v>61</v>
      </c>
      <c r="E13" s="70">
        <f>SUMPRODUCT(E9:E12,$D9:$D12)</f>
        <v>41294.579999999994</v>
      </c>
      <c r="F13" s="70">
        <f>SUMPRODUCT(F9:F12,$D9:$D12)</f>
        <v>32013.609999999997</v>
      </c>
      <c r="G13" s="70">
        <f>SUMPRODUCT(G9:G12,$D9:$D12)</f>
        <v>9280.9699999999993</v>
      </c>
      <c r="H13" s="34"/>
      <c r="I13" s="34"/>
      <c r="J13" s="106"/>
      <c r="K13" s="67">
        <f t="shared" ref="K13:P13" si="14">SUM(K9:K12)</f>
        <v>10</v>
      </c>
      <c r="L13" s="67">
        <f t="shared" si="14"/>
        <v>11</v>
      </c>
      <c r="M13" s="67">
        <f t="shared" si="14"/>
        <v>11</v>
      </c>
      <c r="N13" s="67">
        <f t="shared" si="14"/>
        <v>10</v>
      </c>
      <c r="O13" s="67">
        <f t="shared" si="14"/>
        <v>11</v>
      </c>
      <c r="P13" s="67">
        <f t="shared" si="14"/>
        <v>10</v>
      </c>
      <c r="Q13" s="67">
        <f t="shared" ref="Q13:V13" si="15">SUM(Q9:Q12)</f>
        <v>10</v>
      </c>
      <c r="R13" s="67">
        <f t="shared" si="15"/>
        <v>7</v>
      </c>
      <c r="S13" s="67">
        <f t="shared" si="15"/>
        <v>6</v>
      </c>
      <c r="T13" s="67">
        <f t="shared" si="15"/>
        <v>9</v>
      </c>
      <c r="U13" s="67">
        <f t="shared" si="15"/>
        <v>7</v>
      </c>
      <c r="V13" s="67">
        <f t="shared" si="15"/>
        <v>7</v>
      </c>
      <c r="W13" s="67">
        <f t="shared" ref="W13:AB13" si="16">SUM(W9:W12)</f>
        <v>6</v>
      </c>
      <c r="X13" s="67">
        <f t="shared" si="16"/>
        <v>5</v>
      </c>
      <c r="Y13" s="67">
        <f t="shared" si="16"/>
        <v>5</v>
      </c>
      <c r="Z13" s="67">
        <f t="shared" si="16"/>
        <v>6</v>
      </c>
      <c r="AA13" s="67">
        <f t="shared" si="16"/>
        <v>6</v>
      </c>
      <c r="AB13" s="67">
        <f t="shared" si="16"/>
        <v>8</v>
      </c>
      <c r="AC13" s="67">
        <f t="shared" ref="AC13:AH13" si="17">SUM(AC9:AC12)</f>
        <v>9</v>
      </c>
      <c r="AD13" s="67">
        <f t="shared" si="17"/>
        <v>10</v>
      </c>
      <c r="AE13" s="67">
        <f t="shared" si="17"/>
        <v>10</v>
      </c>
      <c r="AF13" s="67">
        <f t="shared" si="17"/>
        <v>9</v>
      </c>
      <c r="AG13" s="67">
        <f t="shared" si="17"/>
        <v>8</v>
      </c>
      <c r="AH13" s="67">
        <f t="shared" si="17"/>
        <v>9</v>
      </c>
      <c r="AI13" s="67">
        <f t="shared" ref="AI13:AN13" si="18">SUM(AI9:AI12)</f>
        <v>6</v>
      </c>
      <c r="AJ13" s="67">
        <f t="shared" si="18"/>
        <v>7</v>
      </c>
      <c r="AK13" s="67">
        <f t="shared" si="18"/>
        <v>8</v>
      </c>
      <c r="AL13" s="67">
        <f t="shared" si="18"/>
        <v>9</v>
      </c>
      <c r="AM13" s="67">
        <f t="shared" si="18"/>
        <v>8</v>
      </c>
      <c r="AN13" s="67">
        <f t="shared" si="18"/>
        <v>9</v>
      </c>
      <c r="AO13" s="67">
        <f t="shared" ref="AO13:AT13" si="19">SUM(AO9:AO12)</f>
        <v>9</v>
      </c>
      <c r="AP13" s="67">
        <f t="shared" si="19"/>
        <v>7</v>
      </c>
      <c r="AQ13" s="67">
        <f t="shared" si="19"/>
        <v>7</v>
      </c>
      <c r="AR13" s="67">
        <f t="shared" si="19"/>
        <v>10</v>
      </c>
      <c r="AS13" s="67">
        <f t="shared" si="19"/>
        <v>14</v>
      </c>
      <c r="AT13" s="67">
        <f t="shared" si="19"/>
        <v>13</v>
      </c>
      <c r="AU13" s="67">
        <f t="shared" ref="AU13:AZ13" si="20">SUM(AU9:AU12)</f>
        <v>12</v>
      </c>
      <c r="AV13" s="67">
        <f t="shared" si="20"/>
        <v>13</v>
      </c>
      <c r="AW13" s="67">
        <f t="shared" si="20"/>
        <v>12</v>
      </c>
      <c r="AX13" s="67">
        <f t="shared" si="20"/>
        <v>11</v>
      </c>
      <c r="AY13" s="67">
        <f t="shared" si="20"/>
        <v>12</v>
      </c>
      <c r="AZ13" s="67">
        <f t="shared" si="20"/>
        <v>12</v>
      </c>
      <c r="BA13" s="67">
        <f t="shared" ref="BA13:BF13" si="21">SUM(BA9:BA12)</f>
        <v>15</v>
      </c>
      <c r="BB13" s="67">
        <f t="shared" si="21"/>
        <v>14</v>
      </c>
      <c r="BC13" s="67">
        <f t="shared" si="21"/>
        <v>14</v>
      </c>
      <c r="BD13" s="67">
        <f t="shared" si="21"/>
        <v>11</v>
      </c>
      <c r="BE13" s="67">
        <f t="shared" si="21"/>
        <v>15</v>
      </c>
      <c r="BF13" s="67">
        <f t="shared" si="21"/>
        <v>16</v>
      </c>
      <c r="BG13" s="67">
        <f t="shared" ref="BG13:BL13" si="22">SUM(BG9:BG12)</f>
        <v>21</v>
      </c>
      <c r="BH13" s="67">
        <f t="shared" si="22"/>
        <v>22</v>
      </c>
      <c r="BI13" s="67">
        <f t="shared" si="22"/>
        <v>25</v>
      </c>
      <c r="BJ13" s="67">
        <f t="shared" si="22"/>
        <v>30</v>
      </c>
      <c r="BK13" s="67">
        <f t="shared" si="22"/>
        <v>36</v>
      </c>
      <c r="BL13" s="67">
        <f t="shared" si="22"/>
        <v>36</v>
      </c>
      <c r="BM13" s="67">
        <f t="shared" ref="BM13:BR13" si="23">SUM(BM9:BM12)</f>
        <v>31</v>
      </c>
      <c r="BN13" s="67">
        <f t="shared" si="23"/>
        <v>31</v>
      </c>
      <c r="BO13" s="67">
        <f t="shared" si="23"/>
        <v>33</v>
      </c>
      <c r="BP13" s="67">
        <f t="shared" si="23"/>
        <v>38</v>
      </c>
      <c r="BQ13" s="67">
        <f t="shared" si="23"/>
        <v>38</v>
      </c>
      <c r="BR13" s="67">
        <f t="shared" si="23"/>
        <v>39</v>
      </c>
      <c r="BS13" s="67">
        <f t="shared" ref="BS13:BX13" si="24">SUM(BS9:BS12)</f>
        <v>39</v>
      </c>
      <c r="BT13" s="67">
        <f t="shared" si="24"/>
        <v>46</v>
      </c>
      <c r="BU13" s="67">
        <f t="shared" si="24"/>
        <v>46</v>
      </c>
      <c r="BV13" s="67">
        <f t="shared" si="24"/>
        <v>39</v>
      </c>
      <c r="BW13" s="67">
        <f t="shared" si="24"/>
        <v>54</v>
      </c>
      <c r="BX13" s="67">
        <f t="shared" si="24"/>
        <v>57</v>
      </c>
      <c r="BY13" s="67">
        <f t="shared" ref="BY13:CD13" si="25">SUM(BY9:BY12)</f>
        <v>54</v>
      </c>
      <c r="BZ13" s="67">
        <f t="shared" si="25"/>
        <v>58</v>
      </c>
      <c r="CA13" s="67">
        <f t="shared" si="25"/>
        <v>55</v>
      </c>
      <c r="CB13" s="67">
        <f t="shared" si="25"/>
        <v>57</v>
      </c>
      <c r="CC13" s="67">
        <f t="shared" si="25"/>
        <v>58</v>
      </c>
      <c r="CD13" s="67">
        <f t="shared" si="25"/>
        <v>58</v>
      </c>
      <c r="CE13" s="67">
        <f t="shared" ref="CE13:CJ13" si="26">SUM(CE9:CE12)</f>
        <v>50</v>
      </c>
      <c r="CF13" s="67">
        <f t="shared" si="26"/>
        <v>54</v>
      </c>
      <c r="CG13" s="67">
        <f t="shared" si="26"/>
        <v>57</v>
      </c>
      <c r="CH13" s="67">
        <f t="shared" si="26"/>
        <v>58</v>
      </c>
      <c r="CI13" s="67">
        <f t="shared" si="26"/>
        <v>59</v>
      </c>
      <c r="CJ13" s="67">
        <f t="shared" si="26"/>
        <v>60</v>
      </c>
      <c r="CK13" s="67">
        <f t="shared" ref="CK13:CP13" si="27">SUM(CK9:CK12)</f>
        <v>63</v>
      </c>
      <c r="CL13" s="67">
        <f t="shared" si="27"/>
        <v>62</v>
      </c>
      <c r="CM13" s="67">
        <f t="shared" si="27"/>
        <v>62</v>
      </c>
      <c r="CN13" s="67">
        <f t="shared" si="27"/>
        <v>62</v>
      </c>
      <c r="CO13" s="67">
        <f t="shared" si="27"/>
        <v>59</v>
      </c>
      <c r="CP13" s="67">
        <f t="shared" si="27"/>
        <v>55</v>
      </c>
      <c r="CQ13" s="67">
        <f>SUM(CQ9:CQ12)</f>
        <v>62</v>
      </c>
      <c r="CR13" s="67">
        <v>58</v>
      </c>
      <c r="CS13" s="67">
        <f>SUM(CS9:CS12)</f>
        <v>62</v>
      </c>
      <c r="CT13" s="67">
        <f>SUM(CT9:CT12)</f>
        <v>61</v>
      </c>
      <c r="CU13" s="67">
        <f>SUM(CU9:CU12)</f>
        <v>60</v>
      </c>
      <c r="CV13" s="67">
        <f>SUM(CV9:CV12)</f>
        <v>58</v>
      </c>
      <c r="CW13" s="67">
        <f>SUM(CW9:CW12)</f>
        <v>61</v>
      </c>
    </row>
    <row r="14" spans="1:101" s="14" customFormat="1" ht="12.7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2.75" customHeight="1" x14ac:dyDescent="0.2">
      <c r="A15" s="71" t="s">
        <v>8</v>
      </c>
      <c r="B15" s="72"/>
      <c r="C15" s="29" t="s">
        <v>24</v>
      </c>
      <c r="D15" s="30">
        <f>+D7+D13</f>
        <v>527</v>
      </c>
      <c r="E15" s="86">
        <f>+E7+E13</f>
        <v>590104.34</v>
      </c>
      <c r="F15" s="86">
        <f>+F7+F13</f>
        <v>530377.03</v>
      </c>
      <c r="G15" s="86">
        <f>+G7+G13</f>
        <v>59727.31</v>
      </c>
      <c r="H15" s="136"/>
      <c r="I15" s="136"/>
      <c r="J15" s="31"/>
      <c r="K15" s="30">
        <f t="shared" ref="K15:P15" si="28">+K7+K13</f>
        <v>503</v>
      </c>
      <c r="L15" s="30">
        <f t="shared" si="28"/>
        <v>534</v>
      </c>
      <c r="M15" s="30">
        <f t="shared" si="28"/>
        <v>524</v>
      </c>
      <c r="N15" s="30">
        <f t="shared" si="28"/>
        <v>514</v>
      </c>
      <c r="O15" s="30">
        <f t="shared" si="28"/>
        <v>521</v>
      </c>
      <c r="P15" s="30">
        <f t="shared" si="28"/>
        <v>527</v>
      </c>
      <c r="Q15" s="30">
        <f t="shared" ref="Q15:V15" si="29">+Q7+Q13</f>
        <v>523</v>
      </c>
      <c r="R15" s="30">
        <f t="shared" si="29"/>
        <v>514</v>
      </c>
      <c r="S15" s="30">
        <f t="shared" si="29"/>
        <v>507</v>
      </c>
      <c r="T15" s="30">
        <f t="shared" si="29"/>
        <v>512</v>
      </c>
      <c r="U15" s="30">
        <f t="shared" si="29"/>
        <v>500</v>
      </c>
      <c r="V15" s="30">
        <f t="shared" si="29"/>
        <v>506</v>
      </c>
      <c r="W15" s="30">
        <f t="shared" ref="W15:AB15" si="30">+W7+W13</f>
        <v>516</v>
      </c>
      <c r="X15" s="30">
        <f t="shared" si="30"/>
        <v>505</v>
      </c>
      <c r="Y15" s="30">
        <f t="shared" si="30"/>
        <v>502</v>
      </c>
      <c r="Z15" s="30">
        <f t="shared" si="30"/>
        <v>488</v>
      </c>
      <c r="AA15" s="30">
        <f t="shared" si="30"/>
        <v>496</v>
      </c>
      <c r="AB15" s="30">
        <f t="shared" si="30"/>
        <v>496</v>
      </c>
      <c r="AC15" s="30">
        <f t="shared" ref="AC15:AH15" si="31">+AC7+AC13</f>
        <v>489</v>
      </c>
      <c r="AD15" s="30">
        <f t="shared" si="31"/>
        <v>494</v>
      </c>
      <c r="AE15" s="30">
        <f t="shared" si="31"/>
        <v>492</v>
      </c>
      <c r="AF15" s="30">
        <f t="shared" si="31"/>
        <v>495</v>
      </c>
      <c r="AG15" s="30">
        <f t="shared" si="31"/>
        <v>499</v>
      </c>
      <c r="AH15" s="30">
        <f t="shared" si="31"/>
        <v>489</v>
      </c>
      <c r="AI15" s="30">
        <f t="shared" ref="AI15:AN15" si="32">+AI7+AI13</f>
        <v>514</v>
      </c>
      <c r="AJ15" s="30">
        <f t="shared" si="32"/>
        <v>509</v>
      </c>
      <c r="AK15" s="30">
        <f t="shared" si="32"/>
        <v>500</v>
      </c>
      <c r="AL15" s="30">
        <f t="shared" si="32"/>
        <v>495</v>
      </c>
      <c r="AM15" s="30">
        <f t="shared" si="32"/>
        <v>490</v>
      </c>
      <c r="AN15" s="30">
        <f t="shared" si="32"/>
        <v>488</v>
      </c>
      <c r="AO15" s="30">
        <f t="shared" ref="AO15:AT15" si="33">+AO7+AO13</f>
        <v>460</v>
      </c>
      <c r="AP15" s="30">
        <f t="shared" si="33"/>
        <v>464</v>
      </c>
      <c r="AQ15" s="30">
        <f t="shared" si="33"/>
        <v>455</v>
      </c>
      <c r="AR15" s="30">
        <f t="shared" si="33"/>
        <v>451</v>
      </c>
      <c r="AS15" s="30">
        <f t="shared" si="33"/>
        <v>457</v>
      </c>
      <c r="AT15" s="30">
        <f t="shared" si="33"/>
        <v>459</v>
      </c>
      <c r="AU15" s="30">
        <f t="shared" ref="AU15:AZ15" si="34">+AU7+AU13</f>
        <v>466</v>
      </c>
      <c r="AV15" s="30">
        <f t="shared" si="34"/>
        <v>471</v>
      </c>
      <c r="AW15" s="30">
        <f t="shared" si="34"/>
        <v>463</v>
      </c>
      <c r="AX15" s="30">
        <f t="shared" si="34"/>
        <v>446</v>
      </c>
      <c r="AY15" s="30">
        <f t="shared" si="34"/>
        <v>449</v>
      </c>
      <c r="AZ15" s="30">
        <f t="shared" si="34"/>
        <v>443</v>
      </c>
      <c r="BA15" s="30">
        <f t="shared" ref="BA15:BF15" si="35">+BA7+BA13</f>
        <v>445</v>
      </c>
      <c r="BB15" s="30">
        <f t="shared" si="35"/>
        <v>447</v>
      </c>
      <c r="BC15" s="30">
        <f t="shared" si="35"/>
        <v>446</v>
      </c>
      <c r="BD15" s="30">
        <f t="shared" si="35"/>
        <v>444</v>
      </c>
      <c r="BE15" s="30">
        <f t="shared" si="35"/>
        <v>447</v>
      </c>
      <c r="BF15" s="30">
        <f t="shared" si="35"/>
        <v>455</v>
      </c>
      <c r="BG15" s="30">
        <f t="shared" ref="BG15:BL15" si="36">+BG7+BG13</f>
        <v>468</v>
      </c>
      <c r="BH15" s="30">
        <f t="shared" si="36"/>
        <v>472</v>
      </c>
      <c r="BI15" s="30">
        <f t="shared" si="36"/>
        <v>456</v>
      </c>
      <c r="BJ15" s="30">
        <f t="shared" si="36"/>
        <v>457</v>
      </c>
      <c r="BK15" s="30">
        <f t="shared" si="36"/>
        <v>460</v>
      </c>
      <c r="BL15" s="30">
        <f t="shared" si="36"/>
        <v>458</v>
      </c>
      <c r="BM15" s="30">
        <f t="shared" ref="BM15:BR15" si="37">+BM7+BM13</f>
        <v>441</v>
      </c>
      <c r="BN15" s="30">
        <f t="shared" si="37"/>
        <v>440</v>
      </c>
      <c r="BO15" s="30">
        <f t="shared" si="37"/>
        <v>444</v>
      </c>
      <c r="BP15" s="30">
        <f t="shared" si="37"/>
        <v>451</v>
      </c>
      <c r="BQ15" s="30">
        <f t="shared" si="37"/>
        <v>462</v>
      </c>
      <c r="BR15" s="30">
        <f t="shared" si="37"/>
        <v>467</v>
      </c>
      <c r="BS15" s="30">
        <f t="shared" ref="BS15:BX15" si="38">+BS7+BS13</f>
        <v>484</v>
      </c>
      <c r="BT15" s="30">
        <f t="shared" si="38"/>
        <v>489</v>
      </c>
      <c r="BU15" s="30">
        <f t="shared" si="38"/>
        <v>483</v>
      </c>
      <c r="BV15" s="30">
        <f t="shared" si="38"/>
        <v>480</v>
      </c>
      <c r="BW15" s="30">
        <f t="shared" si="38"/>
        <v>499</v>
      </c>
      <c r="BX15" s="30">
        <f t="shared" si="38"/>
        <v>504</v>
      </c>
      <c r="BY15" s="30">
        <f t="shared" ref="BY15:CD15" si="39">+BY7+BY13</f>
        <v>499</v>
      </c>
      <c r="BZ15" s="30">
        <f t="shared" si="39"/>
        <v>510</v>
      </c>
      <c r="CA15" s="30">
        <f t="shared" si="39"/>
        <v>509</v>
      </c>
      <c r="CB15" s="30">
        <f t="shared" si="39"/>
        <v>514</v>
      </c>
      <c r="CC15" s="30">
        <f t="shared" si="39"/>
        <v>511</v>
      </c>
      <c r="CD15" s="30">
        <f t="shared" si="39"/>
        <v>514</v>
      </c>
      <c r="CE15" s="30">
        <f t="shared" ref="CE15:CJ15" si="40">+CE7+CE13</f>
        <v>517</v>
      </c>
      <c r="CF15" s="30">
        <f t="shared" si="40"/>
        <v>510</v>
      </c>
      <c r="CG15" s="30">
        <f t="shared" si="40"/>
        <v>513</v>
      </c>
      <c r="CH15" s="30">
        <f t="shared" si="40"/>
        <v>519</v>
      </c>
      <c r="CI15" s="30">
        <f t="shared" si="40"/>
        <v>517</v>
      </c>
      <c r="CJ15" s="30">
        <f t="shared" si="40"/>
        <v>519</v>
      </c>
      <c r="CK15" s="30">
        <f t="shared" ref="CK15:CP15" si="41">+CK7+CK13</f>
        <v>523</v>
      </c>
      <c r="CL15" s="30">
        <f t="shared" si="41"/>
        <v>524</v>
      </c>
      <c r="CM15" s="30">
        <f t="shared" si="41"/>
        <v>527</v>
      </c>
      <c r="CN15" s="30">
        <f t="shared" si="41"/>
        <v>522</v>
      </c>
      <c r="CO15" s="30">
        <f t="shared" si="41"/>
        <v>516</v>
      </c>
      <c r="CP15" s="30">
        <f t="shared" si="41"/>
        <v>518</v>
      </c>
      <c r="CQ15" s="30">
        <f>+CQ7+CQ13</f>
        <v>533</v>
      </c>
      <c r="CR15" s="30">
        <v>522</v>
      </c>
      <c r="CS15" s="30">
        <f>+CS7+CS13</f>
        <v>524</v>
      </c>
      <c r="CT15" s="30">
        <f>+CT7+CT13</f>
        <v>521</v>
      </c>
      <c r="CU15" s="30">
        <f>+CU7+CU13</f>
        <v>515</v>
      </c>
      <c r="CV15" s="30">
        <f>+CV7+CV13</f>
        <v>519</v>
      </c>
      <c r="CW15" s="30">
        <f>+CW7+CW13</f>
        <v>527</v>
      </c>
    </row>
    <row r="16" spans="1:101" s="14" customFormat="1" ht="12.75" customHeight="1" x14ac:dyDescent="0.25">
      <c r="A16" s="71" t="s">
        <v>9</v>
      </c>
      <c r="B16" s="29"/>
      <c r="C16" s="89"/>
      <c r="D16" s="30"/>
      <c r="E16" s="86">
        <f>E15*12</f>
        <v>7081252.0800000001</v>
      </c>
      <c r="F16" s="86">
        <f>F15*12</f>
        <v>6364524.3600000003</v>
      </c>
      <c r="G16" s="86">
        <f>G15*12</f>
        <v>716727.72</v>
      </c>
      <c r="H16" s="136"/>
      <c r="I16" s="136"/>
      <c r="J16" s="34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</row>
    <row r="17" spans="1:101" s="14" customFormat="1" ht="12.75" customHeight="1" x14ac:dyDescent="0.25">
      <c r="A17" s="20"/>
      <c r="B17" s="15"/>
      <c r="C17" s="12"/>
      <c r="D17" s="16"/>
      <c r="E17" s="21"/>
      <c r="F17" s="21"/>
      <c r="G17" s="21"/>
      <c r="H17" s="135"/>
      <c r="I17" s="135"/>
      <c r="J17" s="10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</row>
    <row r="18" spans="1:101" s="14" customFormat="1" ht="12.75" customHeight="1" x14ac:dyDescent="0.25">
      <c r="A18" s="76" t="s">
        <v>68</v>
      </c>
      <c r="B18" s="77"/>
      <c r="C18" s="78"/>
      <c r="D18" s="111"/>
      <c r="E18" s="80"/>
      <c r="F18" s="80"/>
      <c r="G18" s="80"/>
      <c r="H18" s="268"/>
      <c r="I18" s="268"/>
      <c r="J18" s="116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</row>
    <row r="19" spans="1:101" s="14" customFormat="1" ht="12.75" customHeight="1" x14ac:dyDescent="0.2">
      <c r="A19" s="64" t="s">
        <v>23</v>
      </c>
      <c r="B19" s="65" t="str">
        <f>Legacy!E20</f>
        <v>1/1/25 - 12/31/25</v>
      </c>
      <c r="C19" s="66" t="s">
        <v>11</v>
      </c>
      <c r="D19" s="165">
        <v>20</v>
      </c>
      <c r="E19" s="150">
        <f>E3</f>
        <v>747.12</v>
      </c>
      <c r="F19" s="150">
        <f>F3</f>
        <v>692.95</v>
      </c>
      <c r="G19" s="150">
        <f>G3</f>
        <v>54.17</v>
      </c>
      <c r="H19" s="27" t="str">
        <f>+"Total:"&amp;TEXT(E19/I19-1,"0.00%")&amp;"/ EE:"&amp;TEXT(G19/J19-1,"0.00%")</f>
        <v>Total:18.99%/ EE:0.00%</v>
      </c>
      <c r="I19" s="27">
        <f>+'[2]Riverview &amp; Gadsden'!E19</f>
        <v>627.89</v>
      </c>
      <c r="J19" s="27">
        <f>+'[2]Riverview &amp; Gadsden'!G19</f>
        <v>54.17</v>
      </c>
      <c r="K19" s="165">
        <v>10</v>
      </c>
      <c r="L19" s="165">
        <v>11</v>
      </c>
      <c r="M19" s="165">
        <v>11</v>
      </c>
      <c r="N19" s="165">
        <v>11</v>
      </c>
      <c r="O19" s="165">
        <v>10</v>
      </c>
      <c r="P19" s="165">
        <v>10</v>
      </c>
      <c r="Q19" s="165">
        <v>10</v>
      </c>
      <c r="R19" s="165">
        <v>10</v>
      </c>
      <c r="S19" s="165">
        <v>10</v>
      </c>
      <c r="T19" s="165">
        <v>9</v>
      </c>
      <c r="U19" s="165">
        <v>9</v>
      </c>
      <c r="V19" s="165">
        <v>11</v>
      </c>
      <c r="W19" s="165">
        <v>13</v>
      </c>
      <c r="X19" s="165">
        <v>12</v>
      </c>
      <c r="Y19" s="165">
        <v>12</v>
      </c>
      <c r="Z19" s="165">
        <v>12</v>
      </c>
      <c r="AA19" s="165">
        <v>12</v>
      </c>
      <c r="AB19" s="165">
        <v>11</v>
      </c>
      <c r="AC19" s="165">
        <v>10</v>
      </c>
      <c r="AD19" s="165">
        <v>11</v>
      </c>
      <c r="AE19" s="165">
        <v>11</v>
      </c>
      <c r="AF19" s="165">
        <v>11</v>
      </c>
      <c r="AG19" s="165">
        <v>10</v>
      </c>
      <c r="AH19" s="165">
        <v>10</v>
      </c>
      <c r="AI19" s="165">
        <v>10</v>
      </c>
      <c r="AJ19" s="165">
        <v>10</v>
      </c>
      <c r="AK19" s="165">
        <v>10</v>
      </c>
      <c r="AL19" s="165">
        <v>10</v>
      </c>
      <c r="AM19" s="165">
        <v>10</v>
      </c>
      <c r="AN19" s="165">
        <v>10</v>
      </c>
      <c r="AO19" s="165">
        <v>10</v>
      </c>
      <c r="AP19" s="165">
        <v>10</v>
      </c>
      <c r="AQ19" s="165">
        <v>9</v>
      </c>
      <c r="AR19" s="165">
        <v>8</v>
      </c>
      <c r="AS19" s="165">
        <v>8</v>
      </c>
      <c r="AT19" s="165">
        <v>8</v>
      </c>
      <c r="AU19" s="165">
        <v>11</v>
      </c>
      <c r="AV19" s="165">
        <v>10</v>
      </c>
      <c r="AW19" s="165">
        <v>10</v>
      </c>
      <c r="AX19" s="165">
        <v>11</v>
      </c>
      <c r="AY19" s="165">
        <v>11</v>
      </c>
      <c r="AZ19" s="165">
        <v>10</v>
      </c>
      <c r="BA19" s="165">
        <v>10</v>
      </c>
      <c r="BB19" s="165">
        <v>10</v>
      </c>
      <c r="BC19" s="165">
        <v>11</v>
      </c>
      <c r="BD19" s="165">
        <v>11</v>
      </c>
      <c r="BE19" s="165">
        <v>11</v>
      </c>
      <c r="BF19" s="165">
        <v>13</v>
      </c>
      <c r="BG19" s="165">
        <v>12</v>
      </c>
      <c r="BH19" s="165">
        <v>12</v>
      </c>
      <c r="BI19" s="165">
        <v>11</v>
      </c>
      <c r="BJ19" s="165">
        <v>11</v>
      </c>
      <c r="BK19" s="165">
        <v>12</v>
      </c>
      <c r="BL19" s="165">
        <v>12</v>
      </c>
      <c r="BM19" s="165">
        <v>12</v>
      </c>
      <c r="BN19" s="165">
        <v>15</v>
      </c>
      <c r="BO19" s="165">
        <v>15</v>
      </c>
      <c r="BP19" s="165">
        <v>16</v>
      </c>
      <c r="BQ19" s="165">
        <v>15</v>
      </c>
      <c r="BR19" s="165">
        <v>16</v>
      </c>
      <c r="BS19" s="165">
        <v>18</v>
      </c>
      <c r="BT19" s="165">
        <v>19</v>
      </c>
      <c r="BU19" s="165">
        <v>19</v>
      </c>
      <c r="BV19" s="165">
        <v>18</v>
      </c>
      <c r="BW19" s="165">
        <v>19</v>
      </c>
      <c r="BX19" s="165">
        <v>20</v>
      </c>
      <c r="BY19" s="165">
        <v>19</v>
      </c>
      <c r="BZ19" s="165">
        <v>19</v>
      </c>
      <c r="CA19" s="165">
        <v>21</v>
      </c>
      <c r="CB19" s="165">
        <v>18</v>
      </c>
      <c r="CC19" s="165">
        <v>18</v>
      </c>
      <c r="CD19" s="165">
        <v>17</v>
      </c>
      <c r="CE19" s="165">
        <v>18</v>
      </c>
      <c r="CF19" s="165">
        <v>18</v>
      </c>
      <c r="CG19" s="165">
        <v>18</v>
      </c>
      <c r="CH19" s="165">
        <v>17</v>
      </c>
      <c r="CI19" s="165">
        <v>17</v>
      </c>
      <c r="CJ19" s="165">
        <v>18</v>
      </c>
      <c r="CK19" s="165">
        <v>21</v>
      </c>
      <c r="CL19" s="165">
        <v>21</v>
      </c>
      <c r="CM19" s="165">
        <v>19</v>
      </c>
      <c r="CN19" s="165">
        <v>19</v>
      </c>
      <c r="CO19" s="165">
        <v>17</v>
      </c>
      <c r="CP19" s="165">
        <v>18</v>
      </c>
      <c r="CQ19" s="165">
        <v>18</v>
      </c>
      <c r="CR19" s="165">
        <v>17</v>
      </c>
      <c r="CS19" s="165">
        <v>18</v>
      </c>
      <c r="CT19" s="165">
        <v>19</v>
      </c>
      <c r="CU19" s="165">
        <v>20</v>
      </c>
      <c r="CV19" s="165">
        <v>21</v>
      </c>
      <c r="CW19" s="165">
        <v>20</v>
      </c>
    </row>
    <row r="20" spans="1:101" s="14" customFormat="1" ht="12.75" customHeight="1" x14ac:dyDescent="0.2">
      <c r="A20" s="22"/>
      <c r="B20" s="15"/>
      <c r="C20" s="66" t="s">
        <v>18</v>
      </c>
      <c r="D20" s="165">
        <v>4</v>
      </c>
      <c r="E20" s="150">
        <f t="shared" ref="E20:F22" si="42">E4</f>
        <v>1568.97</v>
      </c>
      <c r="F20" s="150">
        <f t="shared" si="42"/>
        <v>1424.68</v>
      </c>
      <c r="G20" s="150">
        <f>G4</f>
        <v>144.29</v>
      </c>
      <c r="H20" s="27" t="str">
        <f>+"Total:"&amp;TEXT(E20/I20-1,"0.00%")&amp;"/ EE:"&amp;TEXT(G20/J20-1,"0.00%")</f>
        <v>Total:18.99%/ EE:0.00%</v>
      </c>
      <c r="I20" s="27">
        <f>+'[2]Riverview &amp; Gadsden'!E20</f>
        <v>1318.6</v>
      </c>
      <c r="J20" s="27">
        <f>+'[2]Riverview &amp; Gadsden'!G20</f>
        <v>144.29</v>
      </c>
      <c r="K20" s="165">
        <v>3</v>
      </c>
      <c r="L20" s="165">
        <v>3</v>
      </c>
      <c r="M20" s="165">
        <v>3</v>
      </c>
      <c r="N20" s="165">
        <v>3</v>
      </c>
      <c r="O20" s="165">
        <v>3</v>
      </c>
      <c r="P20" s="165">
        <v>3</v>
      </c>
      <c r="Q20" s="165">
        <v>3</v>
      </c>
      <c r="R20" s="165">
        <v>1</v>
      </c>
      <c r="S20" s="165">
        <v>1</v>
      </c>
      <c r="T20" s="165">
        <v>1</v>
      </c>
      <c r="U20" s="165">
        <v>1</v>
      </c>
      <c r="V20" s="165">
        <v>1</v>
      </c>
      <c r="W20" s="165">
        <v>1</v>
      </c>
      <c r="X20" s="165">
        <v>1</v>
      </c>
      <c r="Y20" s="165">
        <v>1</v>
      </c>
      <c r="Z20" s="165">
        <v>1</v>
      </c>
      <c r="AA20" s="165">
        <v>1</v>
      </c>
      <c r="AB20" s="165">
        <v>1</v>
      </c>
      <c r="AC20" s="165">
        <v>1</v>
      </c>
      <c r="AD20" s="165">
        <v>1</v>
      </c>
      <c r="AE20" s="165">
        <v>1</v>
      </c>
      <c r="AF20" s="165">
        <v>1</v>
      </c>
      <c r="AG20" s="165">
        <v>1</v>
      </c>
      <c r="AH20" s="165">
        <v>1</v>
      </c>
      <c r="AI20" s="165">
        <v>1</v>
      </c>
      <c r="AJ20" s="165">
        <v>1</v>
      </c>
      <c r="AK20" s="165">
        <v>1</v>
      </c>
      <c r="AL20" s="165">
        <v>1</v>
      </c>
      <c r="AM20" s="165">
        <v>1</v>
      </c>
      <c r="AN20" s="165">
        <v>1</v>
      </c>
      <c r="AO20" s="165">
        <v>1</v>
      </c>
      <c r="AP20" s="165">
        <v>1</v>
      </c>
      <c r="AQ20" s="165">
        <v>2</v>
      </c>
      <c r="AR20" s="165">
        <v>2</v>
      </c>
      <c r="AS20" s="165">
        <v>2</v>
      </c>
      <c r="AT20" s="165">
        <v>2</v>
      </c>
      <c r="AU20" s="165">
        <v>1</v>
      </c>
      <c r="AV20" s="165">
        <v>2</v>
      </c>
      <c r="AW20" s="165">
        <v>2</v>
      </c>
      <c r="AX20" s="165">
        <v>2</v>
      </c>
      <c r="AY20" s="165">
        <v>2</v>
      </c>
      <c r="AZ20" s="165">
        <v>2</v>
      </c>
      <c r="BA20" s="165">
        <v>2</v>
      </c>
      <c r="BB20" s="165">
        <v>2</v>
      </c>
      <c r="BC20" s="165">
        <v>2</v>
      </c>
      <c r="BD20" s="165">
        <v>2</v>
      </c>
      <c r="BE20" s="165">
        <v>2</v>
      </c>
      <c r="BF20" s="165">
        <v>2</v>
      </c>
      <c r="BG20" s="165">
        <v>2</v>
      </c>
      <c r="BH20" s="165">
        <v>2</v>
      </c>
      <c r="BI20" s="165">
        <v>2</v>
      </c>
      <c r="BJ20" s="165">
        <v>2</v>
      </c>
      <c r="BK20" s="165">
        <v>2</v>
      </c>
      <c r="BL20" s="165">
        <v>2</v>
      </c>
      <c r="BM20" s="165">
        <v>2</v>
      </c>
      <c r="BN20" s="165">
        <v>3</v>
      </c>
      <c r="BO20" s="165">
        <v>4</v>
      </c>
      <c r="BP20" s="165">
        <v>4</v>
      </c>
      <c r="BQ20" s="165">
        <v>4</v>
      </c>
      <c r="BR20" s="165">
        <v>4</v>
      </c>
      <c r="BS20" s="165">
        <v>4</v>
      </c>
      <c r="BT20" s="165">
        <v>4</v>
      </c>
      <c r="BU20" s="165">
        <v>4</v>
      </c>
      <c r="BV20" s="165">
        <v>4</v>
      </c>
      <c r="BW20" s="165">
        <v>4</v>
      </c>
      <c r="BX20" s="165">
        <v>4</v>
      </c>
      <c r="BY20" s="165">
        <v>4</v>
      </c>
      <c r="BZ20" s="165">
        <v>4</v>
      </c>
      <c r="CA20" s="165">
        <v>4</v>
      </c>
      <c r="CB20" s="165">
        <v>4</v>
      </c>
      <c r="CC20" s="165">
        <v>4</v>
      </c>
      <c r="CD20" s="165">
        <v>5</v>
      </c>
      <c r="CE20" s="165">
        <v>4</v>
      </c>
      <c r="CF20" s="165">
        <v>4</v>
      </c>
      <c r="CG20" s="165">
        <v>4</v>
      </c>
      <c r="CH20" s="165">
        <v>3</v>
      </c>
      <c r="CI20" s="165">
        <v>3</v>
      </c>
      <c r="CJ20" s="165">
        <v>3</v>
      </c>
      <c r="CK20" s="165">
        <v>3</v>
      </c>
      <c r="CL20" s="165">
        <v>3</v>
      </c>
      <c r="CM20" s="165">
        <v>3</v>
      </c>
      <c r="CN20" s="165">
        <v>3</v>
      </c>
      <c r="CO20" s="165">
        <v>3</v>
      </c>
      <c r="CP20" s="165">
        <v>3</v>
      </c>
      <c r="CQ20" s="165">
        <v>3</v>
      </c>
      <c r="CR20" s="165">
        <v>3</v>
      </c>
      <c r="CS20" s="165">
        <v>3</v>
      </c>
      <c r="CT20" s="165">
        <v>4</v>
      </c>
      <c r="CU20" s="165">
        <v>4</v>
      </c>
      <c r="CV20" s="165">
        <v>4</v>
      </c>
      <c r="CW20" s="165">
        <v>4</v>
      </c>
    </row>
    <row r="21" spans="1:101" s="14" customFormat="1" ht="12.75" customHeight="1" x14ac:dyDescent="0.2">
      <c r="A21" s="22"/>
      <c r="B21" s="15"/>
      <c r="C21" s="66" t="s">
        <v>19</v>
      </c>
      <c r="D21" s="165">
        <v>4</v>
      </c>
      <c r="E21" s="150">
        <f t="shared" si="42"/>
        <v>1412.07</v>
      </c>
      <c r="F21" s="150">
        <f t="shared" si="42"/>
        <v>1294.02</v>
      </c>
      <c r="G21" s="150">
        <f>G5</f>
        <v>118.05</v>
      </c>
      <c r="H21" s="27" t="str">
        <f>+"Total:"&amp;TEXT(E21/I21-1,"0.00%")&amp;"/ EE:"&amp;TEXT(G21/J21-1,"0.00%")</f>
        <v>Total:18.99%/ EE:0.00%</v>
      </c>
      <c r="I21" s="27">
        <f>+'[2]Riverview &amp; Gadsden'!E21</f>
        <v>1186.73</v>
      </c>
      <c r="J21" s="27">
        <f>+'[2]Riverview &amp; Gadsden'!G21</f>
        <v>118.05</v>
      </c>
      <c r="K21" s="165">
        <v>1</v>
      </c>
      <c r="L21" s="165">
        <v>1</v>
      </c>
      <c r="M21" s="165">
        <v>1</v>
      </c>
      <c r="N21" s="165">
        <v>1</v>
      </c>
      <c r="O21" s="165">
        <v>1</v>
      </c>
      <c r="P21" s="165">
        <v>1</v>
      </c>
      <c r="Q21" s="165">
        <v>1</v>
      </c>
      <c r="R21" s="165">
        <v>1</v>
      </c>
      <c r="S21" s="165">
        <v>1</v>
      </c>
      <c r="T21" s="165">
        <v>1</v>
      </c>
      <c r="U21" s="165">
        <v>1</v>
      </c>
      <c r="V21" s="165">
        <v>1</v>
      </c>
      <c r="W21" s="165">
        <v>3</v>
      </c>
      <c r="X21" s="165">
        <v>3</v>
      </c>
      <c r="Y21" s="165">
        <v>3</v>
      </c>
      <c r="Z21" s="165">
        <v>3</v>
      </c>
      <c r="AA21" s="165">
        <v>3</v>
      </c>
      <c r="AB21" s="165">
        <v>2</v>
      </c>
      <c r="AC21" s="165">
        <v>2</v>
      </c>
      <c r="AD21" s="165">
        <v>2</v>
      </c>
      <c r="AE21" s="165">
        <v>3</v>
      </c>
      <c r="AF21" s="165">
        <v>3</v>
      </c>
      <c r="AG21" s="165">
        <v>2</v>
      </c>
      <c r="AH21" s="165">
        <v>2</v>
      </c>
      <c r="AI21" s="165">
        <v>2</v>
      </c>
      <c r="AJ21" s="165">
        <v>2</v>
      </c>
      <c r="AK21" s="165">
        <v>2</v>
      </c>
      <c r="AL21" s="165">
        <v>2</v>
      </c>
      <c r="AM21" s="165">
        <v>3</v>
      </c>
      <c r="AN21" s="165">
        <v>3</v>
      </c>
      <c r="AO21" s="165">
        <v>3</v>
      </c>
      <c r="AP21" s="165">
        <v>3</v>
      </c>
      <c r="AQ21" s="165">
        <v>3</v>
      </c>
      <c r="AR21" s="165">
        <v>3</v>
      </c>
      <c r="AS21" s="165">
        <v>3</v>
      </c>
      <c r="AT21" s="165">
        <v>3</v>
      </c>
      <c r="AU21" s="165">
        <v>2</v>
      </c>
      <c r="AV21" s="165">
        <v>2</v>
      </c>
      <c r="AW21" s="165">
        <v>2</v>
      </c>
      <c r="AX21" s="165">
        <v>2</v>
      </c>
      <c r="AY21" s="165">
        <v>2</v>
      </c>
      <c r="AZ21" s="165">
        <v>3</v>
      </c>
      <c r="BA21" s="165">
        <v>3</v>
      </c>
      <c r="BB21" s="165">
        <v>3</v>
      </c>
      <c r="BC21" s="165">
        <v>4</v>
      </c>
      <c r="BD21" s="165">
        <v>4</v>
      </c>
      <c r="BE21" s="165">
        <v>4</v>
      </c>
      <c r="BF21" s="165">
        <v>3</v>
      </c>
      <c r="BG21" s="165">
        <v>3</v>
      </c>
      <c r="BH21" s="165">
        <v>3</v>
      </c>
      <c r="BI21" s="165">
        <v>4</v>
      </c>
      <c r="BJ21" s="165">
        <v>5</v>
      </c>
      <c r="BK21" s="165">
        <v>5</v>
      </c>
      <c r="BL21" s="165">
        <v>5</v>
      </c>
      <c r="BM21" s="165">
        <v>5</v>
      </c>
      <c r="BN21" s="165">
        <v>5</v>
      </c>
      <c r="BO21" s="165">
        <v>6</v>
      </c>
      <c r="BP21" s="165">
        <v>6</v>
      </c>
      <c r="BQ21" s="165">
        <v>6</v>
      </c>
      <c r="BR21" s="165">
        <v>6</v>
      </c>
      <c r="BS21" s="165">
        <v>5</v>
      </c>
      <c r="BT21" s="165">
        <v>5</v>
      </c>
      <c r="BU21" s="165">
        <v>5</v>
      </c>
      <c r="BV21" s="165">
        <v>5</v>
      </c>
      <c r="BW21" s="165">
        <v>4</v>
      </c>
      <c r="BX21" s="165">
        <v>4</v>
      </c>
      <c r="BY21" s="165">
        <v>4</v>
      </c>
      <c r="BZ21" s="165">
        <v>4</v>
      </c>
      <c r="CA21" s="165">
        <v>4</v>
      </c>
      <c r="CB21" s="165">
        <v>4</v>
      </c>
      <c r="CC21" s="165">
        <v>3</v>
      </c>
      <c r="CD21" s="165">
        <v>2</v>
      </c>
      <c r="CE21" s="165">
        <v>2</v>
      </c>
      <c r="CF21" s="165">
        <v>2</v>
      </c>
      <c r="CG21" s="165">
        <v>2</v>
      </c>
      <c r="CH21" s="165">
        <v>2</v>
      </c>
      <c r="CI21" s="165">
        <v>2</v>
      </c>
      <c r="CJ21" s="165">
        <v>2</v>
      </c>
      <c r="CK21" s="165">
        <v>2</v>
      </c>
      <c r="CL21" s="165">
        <v>2</v>
      </c>
      <c r="CM21" s="165">
        <v>2</v>
      </c>
      <c r="CN21" s="165">
        <v>2</v>
      </c>
      <c r="CO21" s="165">
        <v>2</v>
      </c>
      <c r="CP21" s="165">
        <v>2</v>
      </c>
      <c r="CQ21" s="165">
        <v>2</v>
      </c>
      <c r="CR21" s="165">
        <v>4</v>
      </c>
      <c r="CS21" s="165">
        <v>4</v>
      </c>
      <c r="CT21" s="165">
        <v>4</v>
      </c>
      <c r="CU21" s="165">
        <v>4</v>
      </c>
      <c r="CV21" s="165">
        <v>4</v>
      </c>
      <c r="CW21" s="165">
        <v>4</v>
      </c>
    </row>
    <row r="22" spans="1:101" s="14" customFormat="1" ht="12.75" customHeight="1" x14ac:dyDescent="0.2">
      <c r="A22" s="22"/>
      <c r="B22" s="15"/>
      <c r="C22" s="66" t="s">
        <v>12</v>
      </c>
      <c r="D22" s="166">
        <v>4</v>
      </c>
      <c r="E22" s="151">
        <f t="shared" si="42"/>
        <v>2353.48</v>
      </c>
      <c r="F22" s="151">
        <f t="shared" si="42"/>
        <v>2058.35</v>
      </c>
      <c r="G22" s="151">
        <f>G6</f>
        <v>295.13</v>
      </c>
      <c r="H22" s="134" t="str">
        <f>+"Total:"&amp;TEXT(E22/I22-1,"0.00%")&amp;"/ EE:"&amp;TEXT(G22/J22-1,"0.00%")</f>
        <v>Total:18.99%/ EE:0.00%</v>
      </c>
      <c r="I22" s="27">
        <f>+'[2]Riverview &amp; Gadsden'!E22</f>
        <v>1977.91</v>
      </c>
      <c r="J22" s="27">
        <f>+'[2]Riverview &amp; Gadsden'!G22</f>
        <v>295.13</v>
      </c>
      <c r="K22" s="166">
        <v>2</v>
      </c>
      <c r="L22" s="166">
        <v>2</v>
      </c>
      <c r="M22" s="166">
        <v>2</v>
      </c>
      <c r="N22" s="166">
        <v>2</v>
      </c>
      <c r="O22" s="166">
        <v>2</v>
      </c>
      <c r="P22" s="166">
        <v>2</v>
      </c>
      <c r="Q22" s="166">
        <v>2</v>
      </c>
      <c r="R22" s="166">
        <v>2</v>
      </c>
      <c r="S22" s="166">
        <v>2</v>
      </c>
      <c r="T22" s="166">
        <v>1</v>
      </c>
      <c r="U22" s="166">
        <v>1</v>
      </c>
      <c r="V22" s="166">
        <v>1</v>
      </c>
      <c r="W22" s="166">
        <v>2</v>
      </c>
      <c r="X22" s="166">
        <v>2</v>
      </c>
      <c r="Y22" s="166">
        <v>2</v>
      </c>
      <c r="Z22" s="166">
        <v>2</v>
      </c>
      <c r="AA22" s="166">
        <v>2</v>
      </c>
      <c r="AB22" s="166">
        <v>3</v>
      </c>
      <c r="AC22" s="166">
        <v>3</v>
      </c>
      <c r="AD22" s="166">
        <v>3</v>
      </c>
      <c r="AE22" s="166">
        <v>3</v>
      </c>
      <c r="AF22" s="166">
        <v>3</v>
      </c>
      <c r="AG22" s="166">
        <v>3</v>
      </c>
      <c r="AH22" s="166">
        <v>3</v>
      </c>
      <c r="AI22" s="166">
        <v>3</v>
      </c>
      <c r="AJ22" s="166">
        <v>3</v>
      </c>
      <c r="AK22" s="166">
        <v>3</v>
      </c>
      <c r="AL22" s="166">
        <v>3</v>
      </c>
      <c r="AM22" s="166">
        <v>2</v>
      </c>
      <c r="AN22" s="166">
        <v>2</v>
      </c>
      <c r="AO22" s="166">
        <v>2</v>
      </c>
      <c r="AP22" s="166">
        <v>2</v>
      </c>
      <c r="AQ22" s="166">
        <v>2</v>
      </c>
      <c r="AR22" s="166">
        <v>2</v>
      </c>
      <c r="AS22" s="166">
        <v>1</v>
      </c>
      <c r="AT22" s="166">
        <v>1</v>
      </c>
      <c r="AU22" s="166">
        <v>1</v>
      </c>
      <c r="AV22" s="166">
        <v>1</v>
      </c>
      <c r="AW22" s="166">
        <v>1</v>
      </c>
      <c r="AX22" s="166">
        <v>1</v>
      </c>
      <c r="AY22" s="166">
        <v>1</v>
      </c>
      <c r="AZ22" s="166">
        <v>1</v>
      </c>
      <c r="BA22" s="166">
        <v>1</v>
      </c>
      <c r="BB22" s="166">
        <v>1</v>
      </c>
      <c r="BC22" s="166">
        <v>1</v>
      </c>
      <c r="BD22" s="166">
        <v>1</v>
      </c>
      <c r="BE22" s="166">
        <v>2</v>
      </c>
      <c r="BF22" s="166">
        <v>2</v>
      </c>
      <c r="BG22" s="166">
        <v>2</v>
      </c>
      <c r="BH22" s="166">
        <v>2</v>
      </c>
      <c r="BI22" s="166">
        <v>2</v>
      </c>
      <c r="BJ22" s="166">
        <v>3</v>
      </c>
      <c r="BK22" s="166">
        <v>3</v>
      </c>
      <c r="BL22" s="166">
        <v>3</v>
      </c>
      <c r="BM22" s="166">
        <v>3</v>
      </c>
      <c r="BN22" s="166">
        <v>2</v>
      </c>
      <c r="BO22" s="166">
        <v>3</v>
      </c>
      <c r="BP22" s="166">
        <v>4</v>
      </c>
      <c r="BQ22" s="166">
        <v>4</v>
      </c>
      <c r="BR22" s="166">
        <v>4</v>
      </c>
      <c r="BS22" s="166">
        <v>4</v>
      </c>
      <c r="BT22" s="166">
        <v>4</v>
      </c>
      <c r="BU22" s="166">
        <v>4</v>
      </c>
      <c r="BV22" s="166">
        <v>4</v>
      </c>
      <c r="BW22" s="166">
        <v>3</v>
      </c>
      <c r="BX22" s="166">
        <v>4</v>
      </c>
      <c r="BY22" s="166">
        <v>4</v>
      </c>
      <c r="BZ22" s="166">
        <v>4</v>
      </c>
      <c r="CA22" s="166">
        <v>4</v>
      </c>
      <c r="CB22" s="166">
        <v>4</v>
      </c>
      <c r="CC22" s="166">
        <v>5</v>
      </c>
      <c r="CD22" s="166">
        <v>4</v>
      </c>
      <c r="CE22" s="166">
        <v>4</v>
      </c>
      <c r="CF22" s="166">
        <v>4</v>
      </c>
      <c r="CG22" s="166">
        <v>4</v>
      </c>
      <c r="CH22" s="166">
        <v>4</v>
      </c>
      <c r="CI22" s="166">
        <v>4</v>
      </c>
      <c r="CJ22" s="166">
        <v>4</v>
      </c>
      <c r="CK22" s="166">
        <v>4</v>
      </c>
      <c r="CL22" s="166">
        <v>4</v>
      </c>
      <c r="CM22" s="166">
        <v>4</v>
      </c>
      <c r="CN22" s="166">
        <v>4</v>
      </c>
      <c r="CO22" s="166">
        <v>4</v>
      </c>
      <c r="CP22" s="166">
        <v>4</v>
      </c>
      <c r="CQ22" s="166">
        <v>4</v>
      </c>
      <c r="CR22" s="166">
        <v>4</v>
      </c>
      <c r="CS22" s="166">
        <v>4</v>
      </c>
      <c r="CT22" s="166">
        <v>4</v>
      </c>
      <c r="CU22" s="166">
        <v>4</v>
      </c>
      <c r="CV22" s="166">
        <v>4</v>
      </c>
      <c r="CW22" s="166">
        <v>4</v>
      </c>
    </row>
    <row r="23" spans="1:101" s="14" customFormat="1" ht="12.75" customHeight="1" x14ac:dyDescent="0.25">
      <c r="A23" s="20"/>
      <c r="B23" s="15"/>
      <c r="C23" s="69" t="s">
        <v>7</v>
      </c>
      <c r="D23" s="67">
        <f>SUM(D19:D22)</f>
        <v>32</v>
      </c>
      <c r="E23" s="70">
        <f>SUMPRODUCT(E19:E22,$D19:$D22)</f>
        <v>36280.479999999996</v>
      </c>
      <c r="F23" s="70">
        <f>SUMPRODUCT(F19:F22,$D19:$D22)</f>
        <v>32967.200000000004</v>
      </c>
      <c r="G23" s="70">
        <f>SUMPRODUCT(G19:G22,$D19:$D22)</f>
        <v>3313.2799999999997</v>
      </c>
      <c r="H23" s="34"/>
      <c r="I23" s="34"/>
      <c r="J23" s="34"/>
      <c r="K23" s="67">
        <f t="shared" ref="K23:P23" si="43">SUM(K19:K22)</f>
        <v>16</v>
      </c>
      <c r="L23" s="67">
        <f t="shared" si="43"/>
        <v>17</v>
      </c>
      <c r="M23" s="67">
        <f t="shared" si="43"/>
        <v>17</v>
      </c>
      <c r="N23" s="67">
        <f t="shared" si="43"/>
        <v>17</v>
      </c>
      <c r="O23" s="67">
        <f t="shared" si="43"/>
        <v>16</v>
      </c>
      <c r="P23" s="67">
        <f t="shared" si="43"/>
        <v>16</v>
      </c>
      <c r="Q23" s="67">
        <f t="shared" ref="Q23:V23" si="44">SUM(Q19:Q22)</f>
        <v>16</v>
      </c>
      <c r="R23" s="67">
        <f t="shared" si="44"/>
        <v>14</v>
      </c>
      <c r="S23" s="67">
        <f t="shared" si="44"/>
        <v>14</v>
      </c>
      <c r="T23" s="67">
        <f t="shared" si="44"/>
        <v>12</v>
      </c>
      <c r="U23" s="67">
        <f t="shared" si="44"/>
        <v>12</v>
      </c>
      <c r="V23" s="67">
        <f t="shared" si="44"/>
        <v>14</v>
      </c>
      <c r="W23" s="67">
        <f t="shared" ref="W23:AB23" si="45">SUM(W19:W22)</f>
        <v>19</v>
      </c>
      <c r="X23" s="67">
        <f t="shared" si="45"/>
        <v>18</v>
      </c>
      <c r="Y23" s="67">
        <f t="shared" si="45"/>
        <v>18</v>
      </c>
      <c r="Z23" s="67">
        <f t="shared" si="45"/>
        <v>18</v>
      </c>
      <c r="AA23" s="67">
        <f t="shared" si="45"/>
        <v>18</v>
      </c>
      <c r="AB23" s="67">
        <f t="shared" si="45"/>
        <v>17</v>
      </c>
      <c r="AC23" s="67">
        <f t="shared" ref="AC23:AH23" si="46">SUM(AC19:AC22)</f>
        <v>16</v>
      </c>
      <c r="AD23" s="67">
        <f t="shared" si="46"/>
        <v>17</v>
      </c>
      <c r="AE23" s="67">
        <f t="shared" si="46"/>
        <v>18</v>
      </c>
      <c r="AF23" s="67">
        <f t="shared" si="46"/>
        <v>18</v>
      </c>
      <c r="AG23" s="67">
        <f t="shared" si="46"/>
        <v>16</v>
      </c>
      <c r="AH23" s="67">
        <f t="shared" si="46"/>
        <v>16</v>
      </c>
      <c r="AI23" s="67">
        <f t="shared" ref="AI23:AN23" si="47">SUM(AI19:AI22)</f>
        <v>16</v>
      </c>
      <c r="AJ23" s="67">
        <f t="shared" si="47"/>
        <v>16</v>
      </c>
      <c r="AK23" s="67">
        <f t="shared" si="47"/>
        <v>16</v>
      </c>
      <c r="AL23" s="67">
        <f t="shared" si="47"/>
        <v>16</v>
      </c>
      <c r="AM23" s="67">
        <f t="shared" si="47"/>
        <v>16</v>
      </c>
      <c r="AN23" s="67">
        <f t="shared" si="47"/>
        <v>16</v>
      </c>
      <c r="AO23" s="67">
        <f t="shared" ref="AO23:AT23" si="48">SUM(AO19:AO22)</f>
        <v>16</v>
      </c>
      <c r="AP23" s="67">
        <f t="shared" si="48"/>
        <v>16</v>
      </c>
      <c r="AQ23" s="67">
        <f t="shared" si="48"/>
        <v>16</v>
      </c>
      <c r="AR23" s="67">
        <f t="shared" si="48"/>
        <v>15</v>
      </c>
      <c r="AS23" s="67">
        <f t="shared" si="48"/>
        <v>14</v>
      </c>
      <c r="AT23" s="67">
        <f t="shared" si="48"/>
        <v>14</v>
      </c>
      <c r="AU23" s="67">
        <f t="shared" ref="AU23:AZ23" si="49">SUM(AU19:AU22)</f>
        <v>15</v>
      </c>
      <c r="AV23" s="67">
        <f t="shared" si="49"/>
        <v>15</v>
      </c>
      <c r="AW23" s="67">
        <f t="shared" si="49"/>
        <v>15</v>
      </c>
      <c r="AX23" s="67">
        <f t="shared" si="49"/>
        <v>16</v>
      </c>
      <c r="AY23" s="67">
        <f t="shared" si="49"/>
        <v>16</v>
      </c>
      <c r="AZ23" s="67">
        <f t="shared" si="49"/>
        <v>16</v>
      </c>
      <c r="BA23" s="67">
        <f t="shared" ref="BA23:BF23" si="50">SUM(BA19:BA22)</f>
        <v>16</v>
      </c>
      <c r="BB23" s="67">
        <f t="shared" si="50"/>
        <v>16</v>
      </c>
      <c r="BC23" s="67">
        <f t="shared" si="50"/>
        <v>18</v>
      </c>
      <c r="BD23" s="67">
        <f t="shared" si="50"/>
        <v>18</v>
      </c>
      <c r="BE23" s="67">
        <f t="shared" si="50"/>
        <v>19</v>
      </c>
      <c r="BF23" s="67">
        <f t="shared" si="50"/>
        <v>20</v>
      </c>
      <c r="BG23" s="67">
        <f t="shared" ref="BG23:BL23" si="51">SUM(BG19:BG22)</f>
        <v>19</v>
      </c>
      <c r="BH23" s="67">
        <f t="shared" si="51"/>
        <v>19</v>
      </c>
      <c r="BI23" s="67">
        <f t="shared" si="51"/>
        <v>19</v>
      </c>
      <c r="BJ23" s="67">
        <f t="shared" si="51"/>
        <v>21</v>
      </c>
      <c r="BK23" s="67">
        <f t="shared" si="51"/>
        <v>22</v>
      </c>
      <c r="BL23" s="67">
        <f t="shared" si="51"/>
        <v>22</v>
      </c>
      <c r="BM23" s="67">
        <f t="shared" ref="BM23:BR23" si="52">SUM(BM19:BM22)</f>
        <v>22</v>
      </c>
      <c r="BN23" s="67">
        <f t="shared" si="52"/>
        <v>25</v>
      </c>
      <c r="BO23" s="67">
        <f t="shared" si="52"/>
        <v>28</v>
      </c>
      <c r="BP23" s="67">
        <f t="shared" si="52"/>
        <v>30</v>
      </c>
      <c r="BQ23" s="67">
        <f t="shared" si="52"/>
        <v>29</v>
      </c>
      <c r="BR23" s="67">
        <f t="shared" si="52"/>
        <v>30</v>
      </c>
      <c r="BS23" s="67">
        <f t="shared" ref="BS23:BX23" si="53">SUM(BS19:BS22)</f>
        <v>31</v>
      </c>
      <c r="BT23" s="67">
        <f t="shared" si="53"/>
        <v>32</v>
      </c>
      <c r="BU23" s="67">
        <f t="shared" si="53"/>
        <v>32</v>
      </c>
      <c r="BV23" s="67">
        <f t="shared" si="53"/>
        <v>31</v>
      </c>
      <c r="BW23" s="67">
        <f t="shared" si="53"/>
        <v>30</v>
      </c>
      <c r="BX23" s="67">
        <f t="shared" si="53"/>
        <v>32</v>
      </c>
      <c r="BY23" s="67">
        <f t="shared" ref="BY23:CD23" si="54">SUM(BY19:BY22)</f>
        <v>31</v>
      </c>
      <c r="BZ23" s="67">
        <f t="shared" si="54"/>
        <v>31</v>
      </c>
      <c r="CA23" s="67">
        <f t="shared" si="54"/>
        <v>33</v>
      </c>
      <c r="CB23" s="67">
        <f t="shared" si="54"/>
        <v>30</v>
      </c>
      <c r="CC23" s="67">
        <f t="shared" si="54"/>
        <v>30</v>
      </c>
      <c r="CD23" s="67">
        <f t="shared" si="54"/>
        <v>28</v>
      </c>
      <c r="CE23" s="67">
        <f t="shared" ref="CE23:CJ23" si="55">SUM(CE19:CE22)</f>
        <v>28</v>
      </c>
      <c r="CF23" s="67">
        <f t="shared" si="55"/>
        <v>28</v>
      </c>
      <c r="CG23" s="67">
        <f t="shared" si="55"/>
        <v>28</v>
      </c>
      <c r="CH23" s="67">
        <f t="shared" si="55"/>
        <v>26</v>
      </c>
      <c r="CI23" s="67">
        <f t="shared" si="55"/>
        <v>26</v>
      </c>
      <c r="CJ23" s="67">
        <f t="shared" si="55"/>
        <v>27</v>
      </c>
      <c r="CK23" s="67">
        <f t="shared" ref="CK23:CP23" si="56">SUM(CK19:CK22)</f>
        <v>30</v>
      </c>
      <c r="CL23" s="67">
        <f t="shared" si="56"/>
        <v>30</v>
      </c>
      <c r="CM23" s="67">
        <f t="shared" si="56"/>
        <v>28</v>
      </c>
      <c r="CN23" s="67">
        <f t="shared" si="56"/>
        <v>28</v>
      </c>
      <c r="CO23" s="67">
        <f t="shared" si="56"/>
        <v>26</v>
      </c>
      <c r="CP23" s="67">
        <f t="shared" si="56"/>
        <v>27</v>
      </c>
      <c r="CQ23" s="67">
        <f>SUM(CQ19:CQ22)</f>
        <v>27</v>
      </c>
      <c r="CR23" s="67">
        <v>28</v>
      </c>
      <c r="CS23" s="67">
        <f>SUM(CS19:CS22)</f>
        <v>29</v>
      </c>
      <c r="CT23" s="67">
        <f>SUM(CT19:CT22)</f>
        <v>31</v>
      </c>
      <c r="CU23" s="67">
        <f>SUM(CU19:CU22)</f>
        <v>32</v>
      </c>
      <c r="CV23" s="67">
        <f>SUM(CV19:CV22)</f>
        <v>33</v>
      </c>
      <c r="CW23" s="67">
        <f>SUM(CW19:CW22)</f>
        <v>32</v>
      </c>
    </row>
    <row r="24" spans="1:101" s="14" customFormat="1" ht="12.75" customHeight="1" x14ac:dyDescent="0.25">
      <c r="A24" s="20"/>
      <c r="B24" s="15"/>
      <c r="C24" s="12"/>
      <c r="D24" s="16"/>
      <c r="E24" s="21"/>
      <c r="F24" s="21"/>
      <c r="G24" s="21"/>
      <c r="H24" s="135"/>
      <c r="I24" s="135"/>
      <c r="J24" s="34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</row>
    <row r="25" spans="1:101" s="14" customFormat="1" ht="12.75" customHeight="1" x14ac:dyDescent="0.2">
      <c r="A25" s="64" t="s">
        <v>22</v>
      </c>
      <c r="B25" s="65" t="str">
        <f>B19</f>
        <v>1/1/25 - 12/31/25</v>
      </c>
      <c r="C25" s="66" t="s">
        <v>11</v>
      </c>
      <c r="D25" s="167">
        <v>0</v>
      </c>
      <c r="E25" s="150">
        <f t="shared" ref="E25:G28" si="57">E9</f>
        <v>518.77</v>
      </c>
      <c r="F25" s="150">
        <f t="shared" si="57"/>
        <v>405.57</v>
      </c>
      <c r="G25" s="150">
        <f t="shared" si="57"/>
        <v>113.2</v>
      </c>
      <c r="H25" s="27" t="str">
        <f>+"Total:"&amp;TEXT(E25/I25-1,"0.00%")&amp;"/ EE:"&amp;TEXT(G25/J25-1,"0.00%")</f>
        <v>Total:18.99%/ EE:9.74%</v>
      </c>
      <c r="I25" s="27">
        <f>+'[2]Riverview &amp; Gadsden'!E25</f>
        <v>435.99</v>
      </c>
      <c r="J25" s="27">
        <f>+'[2]Riverview &amp; Gadsden'!G25</f>
        <v>103.15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1</v>
      </c>
      <c r="AV25" s="167">
        <v>1</v>
      </c>
      <c r="AW25" s="167">
        <v>1</v>
      </c>
      <c r="AX25" s="167">
        <v>1</v>
      </c>
      <c r="AY25" s="167">
        <v>1</v>
      </c>
      <c r="AZ25" s="167">
        <v>1</v>
      </c>
      <c r="BA25" s="167">
        <v>1</v>
      </c>
      <c r="BB25" s="167">
        <v>1</v>
      </c>
      <c r="BC25" s="167">
        <v>1</v>
      </c>
      <c r="BD25" s="167">
        <v>1</v>
      </c>
      <c r="BE25" s="167">
        <v>1</v>
      </c>
      <c r="BF25" s="167">
        <v>0</v>
      </c>
      <c r="BG25" s="167">
        <v>0</v>
      </c>
      <c r="BH25" s="167">
        <v>0</v>
      </c>
      <c r="BI25" s="167">
        <v>0</v>
      </c>
      <c r="BJ25" s="167">
        <v>0</v>
      </c>
      <c r="BK25" s="167">
        <v>0</v>
      </c>
      <c r="BL25" s="167">
        <v>0</v>
      </c>
      <c r="BM25" s="167">
        <v>0</v>
      </c>
      <c r="BN25" s="167">
        <v>0</v>
      </c>
      <c r="BO25" s="167">
        <v>0</v>
      </c>
      <c r="BP25" s="167">
        <v>0</v>
      </c>
      <c r="BQ25" s="167">
        <v>0</v>
      </c>
      <c r="BR25" s="167">
        <v>0</v>
      </c>
      <c r="BS25" s="167">
        <v>1</v>
      </c>
      <c r="BT25" s="167">
        <v>1</v>
      </c>
      <c r="BU25" s="167">
        <v>1</v>
      </c>
      <c r="BV25" s="167">
        <v>1</v>
      </c>
      <c r="BW25" s="167">
        <v>1</v>
      </c>
      <c r="BX25" s="167">
        <v>1</v>
      </c>
      <c r="BY25" s="167">
        <v>1</v>
      </c>
      <c r="BZ25" s="167">
        <v>1</v>
      </c>
      <c r="CA25" s="167">
        <v>1</v>
      </c>
      <c r="CB25" s="167">
        <v>1</v>
      </c>
      <c r="CC25" s="167">
        <v>1</v>
      </c>
      <c r="CD25" s="167">
        <v>1</v>
      </c>
      <c r="CE25" s="167">
        <v>1</v>
      </c>
      <c r="CF25" s="167">
        <v>2</v>
      </c>
      <c r="CG25" s="167">
        <v>1</v>
      </c>
      <c r="CH25" s="167">
        <v>1</v>
      </c>
      <c r="CI25" s="167">
        <v>1</v>
      </c>
      <c r="CJ25" s="167">
        <v>1</v>
      </c>
      <c r="CK25" s="167">
        <v>1</v>
      </c>
      <c r="CL25" s="167">
        <v>1</v>
      </c>
      <c r="CM25" s="167">
        <v>1</v>
      </c>
      <c r="CN25" s="167">
        <v>1</v>
      </c>
      <c r="CO25" s="167">
        <v>2</v>
      </c>
      <c r="CP25" s="167">
        <v>2</v>
      </c>
      <c r="CQ25" s="167">
        <v>1</v>
      </c>
      <c r="CR25" s="167">
        <v>1</v>
      </c>
      <c r="CS25" s="167">
        <v>1</v>
      </c>
      <c r="CT25" s="167">
        <v>1</v>
      </c>
      <c r="CU25" s="167">
        <v>0</v>
      </c>
      <c r="CV25" s="167">
        <v>0</v>
      </c>
      <c r="CW25" s="167">
        <v>0</v>
      </c>
    </row>
    <row r="26" spans="1:101" s="14" customFormat="1" ht="12.75" customHeight="1" x14ac:dyDescent="0.2">
      <c r="A26" s="22"/>
      <c r="B26" s="15"/>
      <c r="C26" s="66" t="s">
        <v>18</v>
      </c>
      <c r="D26" s="167">
        <v>0</v>
      </c>
      <c r="E26" s="150">
        <f t="shared" si="57"/>
        <v>1037.57</v>
      </c>
      <c r="F26" s="150">
        <f t="shared" si="57"/>
        <v>796.58999999999992</v>
      </c>
      <c r="G26" s="150">
        <f t="shared" si="57"/>
        <v>240.98</v>
      </c>
      <c r="H26" s="27" t="str">
        <f>+"Total:"&amp;TEXT(E26/I26-1,"0.00%")&amp;"/ EE:"&amp;TEXT(G26/J26-1,"0.00%")</f>
        <v>Total:18.99%/ EE:0.00%</v>
      </c>
      <c r="I26" s="27">
        <f>+'[2]Riverview &amp; Gadsden'!E26</f>
        <v>872</v>
      </c>
      <c r="J26" s="27">
        <f>+'[2]Riverview &amp; Gadsden'!G26</f>
        <v>240.98</v>
      </c>
      <c r="K26" s="167">
        <v>0</v>
      </c>
      <c r="L26" s="167">
        <v>0</v>
      </c>
      <c r="M26" s="167">
        <v>0</v>
      </c>
      <c r="N26" s="167">
        <v>0</v>
      </c>
      <c r="O26" s="167">
        <v>0</v>
      </c>
      <c r="P26" s="167">
        <v>0</v>
      </c>
      <c r="Q26" s="167">
        <v>0</v>
      </c>
      <c r="R26" s="167">
        <v>0</v>
      </c>
      <c r="S26" s="167">
        <v>0</v>
      </c>
      <c r="T26" s="167">
        <v>0</v>
      </c>
      <c r="U26" s="167">
        <v>0</v>
      </c>
      <c r="V26" s="167">
        <v>0</v>
      </c>
      <c r="W26" s="167">
        <v>0</v>
      </c>
      <c r="X26" s="167">
        <v>0</v>
      </c>
      <c r="Y26" s="167">
        <v>0</v>
      </c>
      <c r="Z26" s="167">
        <v>0</v>
      </c>
      <c r="AA26" s="167">
        <v>0</v>
      </c>
      <c r="AB26" s="167">
        <v>0</v>
      </c>
      <c r="AC26" s="167">
        <v>0</v>
      </c>
      <c r="AD26" s="167">
        <v>0</v>
      </c>
      <c r="AE26" s="167">
        <v>0</v>
      </c>
      <c r="AF26" s="167">
        <v>0</v>
      </c>
      <c r="AG26" s="167">
        <v>0</v>
      </c>
      <c r="AH26" s="167">
        <v>0</v>
      </c>
      <c r="AI26" s="167">
        <v>0</v>
      </c>
      <c r="AJ26" s="167">
        <v>0</v>
      </c>
      <c r="AK26" s="167">
        <v>0</v>
      </c>
      <c r="AL26" s="167">
        <v>0</v>
      </c>
      <c r="AM26" s="167">
        <v>0</v>
      </c>
      <c r="AN26" s="167">
        <v>0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  <c r="AY26" s="167">
        <v>0</v>
      </c>
      <c r="AZ26" s="167">
        <v>0</v>
      </c>
      <c r="BA26" s="167">
        <v>0</v>
      </c>
      <c r="BB26" s="167">
        <v>0</v>
      </c>
      <c r="BC26" s="167">
        <v>0</v>
      </c>
      <c r="BD26" s="167">
        <v>0</v>
      </c>
      <c r="BE26" s="167">
        <v>0</v>
      </c>
      <c r="BF26" s="167">
        <v>0</v>
      </c>
      <c r="BG26" s="167">
        <v>0</v>
      </c>
      <c r="BH26" s="167">
        <v>0</v>
      </c>
      <c r="BI26" s="167">
        <v>0</v>
      </c>
      <c r="BJ26" s="167">
        <v>0</v>
      </c>
      <c r="BK26" s="167">
        <v>0</v>
      </c>
      <c r="BL26" s="167">
        <v>0</v>
      </c>
      <c r="BM26" s="167">
        <v>0</v>
      </c>
      <c r="BN26" s="167">
        <v>0</v>
      </c>
      <c r="BO26" s="167">
        <v>0</v>
      </c>
      <c r="BP26" s="167">
        <v>0</v>
      </c>
      <c r="BQ26" s="167">
        <v>0</v>
      </c>
      <c r="BR26" s="167">
        <v>0</v>
      </c>
      <c r="BS26" s="167">
        <v>0</v>
      </c>
      <c r="BT26" s="167">
        <v>0</v>
      </c>
      <c r="BU26" s="167">
        <v>0</v>
      </c>
      <c r="BV26" s="167">
        <v>0</v>
      </c>
      <c r="BW26" s="167">
        <v>0</v>
      </c>
      <c r="BX26" s="167">
        <v>0</v>
      </c>
      <c r="BY26" s="167">
        <v>0</v>
      </c>
      <c r="BZ26" s="167">
        <v>0</v>
      </c>
      <c r="CA26" s="167">
        <v>0</v>
      </c>
      <c r="CB26" s="167">
        <v>0</v>
      </c>
      <c r="CC26" s="167">
        <v>0</v>
      </c>
      <c r="CD26" s="167">
        <v>0</v>
      </c>
      <c r="CE26" s="167">
        <v>0</v>
      </c>
      <c r="CF26" s="167">
        <v>0</v>
      </c>
      <c r="CG26" s="167">
        <v>0</v>
      </c>
      <c r="CH26" s="167">
        <v>0</v>
      </c>
      <c r="CI26" s="167">
        <v>0</v>
      </c>
      <c r="CJ26" s="167">
        <v>0</v>
      </c>
      <c r="CK26" s="167">
        <v>0</v>
      </c>
      <c r="CL26" s="167">
        <v>0</v>
      </c>
      <c r="CM26" s="167">
        <v>0</v>
      </c>
      <c r="CN26" s="167">
        <v>0</v>
      </c>
      <c r="CO26" s="167">
        <v>0</v>
      </c>
      <c r="CP26" s="167">
        <v>0</v>
      </c>
      <c r="CQ26" s="167">
        <v>0</v>
      </c>
      <c r="CR26" s="167">
        <v>0</v>
      </c>
      <c r="CS26" s="167">
        <v>0</v>
      </c>
      <c r="CT26" s="167">
        <v>0</v>
      </c>
      <c r="CU26" s="167">
        <v>0</v>
      </c>
      <c r="CV26" s="167">
        <v>0</v>
      </c>
      <c r="CW26" s="167">
        <v>0</v>
      </c>
    </row>
    <row r="27" spans="1:101" s="14" customFormat="1" ht="12.75" customHeight="1" x14ac:dyDescent="0.2">
      <c r="A27" s="22"/>
      <c r="B27" s="15"/>
      <c r="C27" s="66" t="s">
        <v>19</v>
      </c>
      <c r="D27" s="167">
        <v>0</v>
      </c>
      <c r="E27" s="150">
        <f t="shared" si="57"/>
        <v>933.8</v>
      </c>
      <c r="F27" s="150">
        <f t="shared" si="57"/>
        <v>732.57999999999993</v>
      </c>
      <c r="G27" s="150">
        <f t="shared" si="57"/>
        <v>201.22</v>
      </c>
      <c r="H27" s="27" t="str">
        <f>+"Total:"&amp;TEXT(E27/I27-1,"0.00%")&amp;"/ EE:"&amp;TEXT(G27/J27-1,"0.00%")</f>
        <v>Total:18.99%/ EE:0.00%</v>
      </c>
      <c r="I27" s="27">
        <f>+'[2]Riverview &amp; Gadsden'!E27</f>
        <v>784.79</v>
      </c>
      <c r="J27" s="27">
        <f>+'[2]Riverview &amp; Gadsden'!G27</f>
        <v>201.22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1</v>
      </c>
      <c r="AS27" s="167">
        <v>1</v>
      </c>
      <c r="AT27" s="167">
        <v>1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</row>
    <row r="28" spans="1:101" s="14" customFormat="1" ht="12.75" customHeight="1" x14ac:dyDescent="0.2">
      <c r="A28" s="22"/>
      <c r="B28" s="15"/>
      <c r="C28" s="66" t="s">
        <v>12</v>
      </c>
      <c r="D28" s="168">
        <v>1</v>
      </c>
      <c r="E28" s="151">
        <f t="shared" si="57"/>
        <v>1556.37</v>
      </c>
      <c r="F28" s="151">
        <f t="shared" si="57"/>
        <v>1154.78</v>
      </c>
      <c r="G28" s="151">
        <f t="shared" si="57"/>
        <v>401.59</v>
      </c>
      <c r="H28" s="134" t="str">
        <f>+"Total:"&amp;TEXT(E28/I28-1,"0.00%")&amp;"/ EE:"&amp;TEXT(G28/J28-1,"0.00%")</f>
        <v>Total:18.99%/ EE:0.00%</v>
      </c>
      <c r="I28" s="27">
        <f>+'[2]Riverview &amp; Gadsden'!E28</f>
        <v>1308</v>
      </c>
      <c r="J28" s="27">
        <f>+'[2]Riverview &amp; Gadsden'!G28</f>
        <v>401.59</v>
      </c>
      <c r="K28" s="168">
        <v>0</v>
      </c>
      <c r="L28" s="168">
        <v>0</v>
      </c>
      <c r="M28" s="168">
        <v>0</v>
      </c>
      <c r="N28" s="168">
        <v>0</v>
      </c>
      <c r="O28" s="168">
        <v>0</v>
      </c>
      <c r="P28" s="168">
        <v>0</v>
      </c>
      <c r="Q28" s="168">
        <v>0</v>
      </c>
      <c r="R28" s="168">
        <v>0</v>
      </c>
      <c r="S28" s="168">
        <v>0</v>
      </c>
      <c r="T28" s="168">
        <v>0</v>
      </c>
      <c r="U28" s="168">
        <v>0</v>
      </c>
      <c r="V28" s="168">
        <v>0</v>
      </c>
      <c r="W28" s="168">
        <v>0</v>
      </c>
      <c r="X28" s="168">
        <v>0</v>
      </c>
      <c r="Y28" s="168">
        <v>0</v>
      </c>
      <c r="Z28" s="168">
        <v>0</v>
      </c>
      <c r="AA28" s="168">
        <v>0</v>
      </c>
      <c r="AB28" s="168">
        <v>0</v>
      </c>
      <c r="AC28" s="168">
        <v>0</v>
      </c>
      <c r="AD28" s="168">
        <v>0</v>
      </c>
      <c r="AE28" s="168">
        <v>0</v>
      </c>
      <c r="AF28" s="168">
        <v>0</v>
      </c>
      <c r="AG28" s="168">
        <v>0</v>
      </c>
      <c r="AH28" s="168">
        <v>0</v>
      </c>
      <c r="AI28" s="168">
        <v>0</v>
      </c>
      <c r="AJ28" s="168">
        <v>0</v>
      </c>
      <c r="AK28" s="168">
        <v>0</v>
      </c>
      <c r="AL28" s="168">
        <v>0</v>
      </c>
      <c r="AM28" s="168">
        <v>0</v>
      </c>
      <c r="AN28" s="168">
        <v>0</v>
      </c>
      <c r="AO28" s="168">
        <v>0</v>
      </c>
      <c r="AP28" s="168">
        <v>0</v>
      </c>
      <c r="AQ28" s="168">
        <v>0</v>
      </c>
      <c r="AR28" s="168">
        <v>0</v>
      </c>
      <c r="AS28" s="168">
        <v>0</v>
      </c>
      <c r="AT28" s="168">
        <v>0</v>
      </c>
      <c r="AU28" s="168">
        <v>0</v>
      </c>
      <c r="AV28" s="168">
        <v>0</v>
      </c>
      <c r="AW28" s="168">
        <v>0</v>
      </c>
      <c r="AX28" s="168">
        <v>0</v>
      </c>
      <c r="AY28" s="168">
        <v>0</v>
      </c>
      <c r="AZ28" s="168">
        <v>0</v>
      </c>
      <c r="BA28" s="168">
        <v>0</v>
      </c>
      <c r="BB28" s="168">
        <v>0</v>
      </c>
      <c r="BC28" s="168">
        <v>0</v>
      </c>
      <c r="BD28" s="168">
        <v>0</v>
      </c>
      <c r="BE28" s="168">
        <v>0</v>
      </c>
      <c r="BF28" s="168">
        <v>0</v>
      </c>
      <c r="BG28" s="168">
        <v>0</v>
      </c>
      <c r="BH28" s="168">
        <v>0</v>
      </c>
      <c r="BI28" s="168">
        <v>0</v>
      </c>
      <c r="BJ28" s="168">
        <v>0</v>
      </c>
      <c r="BK28" s="168">
        <v>0</v>
      </c>
      <c r="BL28" s="168">
        <v>0</v>
      </c>
      <c r="BM28" s="168">
        <v>0</v>
      </c>
      <c r="BN28" s="168">
        <v>0</v>
      </c>
      <c r="BO28" s="168">
        <v>0</v>
      </c>
      <c r="BP28" s="168">
        <v>0</v>
      </c>
      <c r="BQ28" s="168">
        <v>0</v>
      </c>
      <c r="BR28" s="168">
        <v>0</v>
      </c>
      <c r="BS28" s="168">
        <v>0</v>
      </c>
      <c r="BT28" s="168">
        <v>0</v>
      </c>
      <c r="BU28" s="168">
        <v>0</v>
      </c>
      <c r="BV28" s="168">
        <v>0</v>
      </c>
      <c r="BW28" s="168">
        <v>0</v>
      </c>
      <c r="BX28" s="168">
        <v>0</v>
      </c>
      <c r="BY28" s="168">
        <v>0</v>
      </c>
      <c r="BZ28" s="168">
        <v>0</v>
      </c>
      <c r="CA28" s="168">
        <v>0</v>
      </c>
      <c r="CB28" s="168">
        <v>0</v>
      </c>
      <c r="CC28" s="168">
        <v>0</v>
      </c>
      <c r="CD28" s="168">
        <v>0</v>
      </c>
      <c r="CE28" s="168">
        <v>0</v>
      </c>
      <c r="CF28" s="168">
        <v>0</v>
      </c>
      <c r="CG28" s="168">
        <v>0</v>
      </c>
      <c r="CH28" s="168">
        <v>0</v>
      </c>
      <c r="CI28" s="168">
        <v>0</v>
      </c>
      <c r="CJ28" s="168">
        <v>0</v>
      </c>
      <c r="CK28" s="168">
        <v>0</v>
      </c>
      <c r="CL28" s="168">
        <v>0</v>
      </c>
      <c r="CM28" s="168">
        <v>0</v>
      </c>
      <c r="CN28" s="168">
        <v>0</v>
      </c>
      <c r="CO28" s="168">
        <v>0</v>
      </c>
      <c r="CP28" s="168">
        <v>0</v>
      </c>
      <c r="CQ28" s="168">
        <v>0</v>
      </c>
      <c r="CR28" s="168">
        <v>0</v>
      </c>
      <c r="CS28" s="168">
        <v>0</v>
      </c>
      <c r="CT28" s="168">
        <v>0</v>
      </c>
      <c r="CU28" s="168">
        <v>1</v>
      </c>
      <c r="CV28" s="168">
        <v>1</v>
      </c>
      <c r="CW28" s="168">
        <v>1</v>
      </c>
    </row>
    <row r="29" spans="1:101" s="14" customFormat="1" ht="12.75" customHeight="1" x14ac:dyDescent="0.25">
      <c r="A29" s="20"/>
      <c r="B29" s="15"/>
      <c r="C29" s="69" t="s">
        <v>7</v>
      </c>
      <c r="D29" s="67">
        <f>SUM(D25:D28)</f>
        <v>1</v>
      </c>
      <c r="E29" s="70">
        <f>SUMPRODUCT(E25:E28,$D25:$D28)</f>
        <v>1556.37</v>
      </c>
      <c r="F29" s="70">
        <f>SUMPRODUCT(F25:F28,$D25:$D28)</f>
        <v>1154.78</v>
      </c>
      <c r="G29" s="70">
        <f>SUMPRODUCT(G25:G28,$D25:$D28)</f>
        <v>401.59</v>
      </c>
      <c r="H29" s="34"/>
      <c r="I29" s="34"/>
      <c r="J29" s="32"/>
      <c r="K29" s="67">
        <f t="shared" ref="K29:P29" si="58">SUM(K25:K28)</f>
        <v>0</v>
      </c>
      <c r="L29" s="67">
        <f t="shared" si="58"/>
        <v>0</v>
      </c>
      <c r="M29" s="67">
        <f t="shared" si="58"/>
        <v>0</v>
      </c>
      <c r="N29" s="67">
        <f t="shared" si="58"/>
        <v>0</v>
      </c>
      <c r="O29" s="67">
        <f t="shared" si="58"/>
        <v>0</v>
      </c>
      <c r="P29" s="67">
        <f t="shared" si="58"/>
        <v>0</v>
      </c>
      <c r="Q29" s="67">
        <f t="shared" ref="Q29:V29" si="59">SUM(Q25:Q28)</f>
        <v>0</v>
      </c>
      <c r="R29" s="67">
        <f t="shared" si="59"/>
        <v>0</v>
      </c>
      <c r="S29" s="67">
        <f t="shared" si="59"/>
        <v>0</v>
      </c>
      <c r="T29" s="67">
        <f t="shared" si="59"/>
        <v>0</v>
      </c>
      <c r="U29" s="67">
        <f t="shared" si="59"/>
        <v>0</v>
      </c>
      <c r="V29" s="67">
        <f t="shared" si="59"/>
        <v>0</v>
      </c>
      <c r="W29" s="67">
        <f t="shared" ref="W29:AB29" si="60">SUM(W25:W28)</f>
        <v>0</v>
      </c>
      <c r="X29" s="67">
        <f t="shared" si="60"/>
        <v>0</v>
      </c>
      <c r="Y29" s="67">
        <f t="shared" si="60"/>
        <v>0</v>
      </c>
      <c r="Z29" s="67">
        <f t="shared" si="60"/>
        <v>0</v>
      </c>
      <c r="AA29" s="67">
        <f t="shared" si="60"/>
        <v>0</v>
      </c>
      <c r="AB29" s="67">
        <f t="shared" si="60"/>
        <v>0</v>
      </c>
      <c r="AC29" s="67">
        <f t="shared" ref="AC29:AH29" si="61">SUM(AC25:AC28)</f>
        <v>0</v>
      </c>
      <c r="AD29" s="67">
        <f t="shared" si="61"/>
        <v>0</v>
      </c>
      <c r="AE29" s="67">
        <f t="shared" si="61"/>
        <v>0</v>
      </c>
      <c r="AF29" s="67">
        <f t="shared" si="61"/>
        <v>0</v>
      </c>
      <c r="AG29" s="67">
        <f t="shared" si="61"/>
        <v>0</v>
      </c>
      <c r="AH29" s="67">
        <f t="shared" si="61"/>
        <v>0</v>
      </c>
      <c r="AI29" s="67">
        <f t="shared" ref="AI29:AN29" si="62">SUM(AI25:AI28)</f>
        <v>0</v>
      </c>
      <c r="AJ29" s="67">
        <f t="shared" si="62"/>
        <v>0</v>
      </c>
      <c r="AK29" s="67">
        <f t="shared" si="62"/>
        <v>0</v>
      </c>
      <c r="AL29" s="67">
        <f t="shared" si="62"/>
        <v>0</v>
      </c>
      <c r="AM29" s="67">
        <f t="shared" si="62"/>
        <v>0</v>
      </c>
      <c r="AN29" s="67">
        <f t="shared" si="62"/>
        <v>0</v>
      </c>
      <c r="AO29" s="67">
        <f t="shared" ref="AO29:AT29" si="63">SUM(AO25:AO28)</f>
        <v>0</v>
      </c>
      <c r="AP29" s="67">
        <f t="shared" si="63"/>
        <v>0</v>
      </c>
      <c r="AQ29" s="67">
        <f t="shared" si="63"/>
        <v>0</v>
      </c>
      <c r="AR29" s="67">
        <f t="shared" si="63"/>
        <v>1</v>
      </c>
      <c r="AS29" s="67">
        <f t="shared" si="63"/>
        <v>1</v>
      </c>
      <c r="AT29" s="67">
        <f t="shared" si="63"/>
        <v>1</v>
      </c>
      <c r="AU29" s="67">
        <f t="shared" ref="AU29:AZ29" si="64">SUM(AU25:AU28)</f>
        <v>1</v>
      </c>
      <c r="AV29" s="67">
        <f t="shared" si="64"/>
        <v>1</v>
      </c>
      <c r="AW29" s="67">
        <f t="shared" si="64"/>
        <v>1</v>
      </c>
      <c r="AX29" s="67">
        <f t="shared" si="64"/>
        <v>1</v>
      </c>
      <c r="AY29" s="67">
        <f t="shared" si="64"/>
        <v>1</v>
      </c>
      <c r="AZ29" s="67">
        <f t="shared" si="64"/>
        <v>1</v>
      </c>
      <c r="BA29" s="67">
        <f t="shared" ref="BA29:BF29" si="65">SUM(BA25:BA28)</f>
        <v>1</v>
      </c>
      <c r="BB29" s="67">
        <f t="shared" si="65"/>
        <v>1</v>
      </c>
      <c r="BC29" s="67">
        <f t="shared" si="65"/>
        <v>1</v>
      </c>
      <c r="BD29" s="67">
        <f t="shared" si="65"/>
        <v>1</v>
      </c>
      <c r="BE29" s="67">
        <f t="shared" si="65"/>
        <v>1</v>
      </c>
      <c r="BF29" s="67">
        <f t="shared" si="65"/>
        <v>0</v>
      </c>
      <c r="BG29" s="67">
        <f t="shared" ref="BG29:BL29" si="66">SUM(BG25:BG28)</f>
        <v>0</v>
      </c>
      <c r="BH29" s="67">
        <f t="shared" si="66"/>
        <v>0</v>
      </c>
      <c r="BI29" s="67">
        <f t="shared" si="66"/>
        <v>0</v>
      </c>
      <c r="BJ29" s="67">
        <f t="shared" si="66"/>
        <v>0</v>
      </c>
      <c r="BK29" s="67">
        <f t="shared" si="66"/>
        <v>0</v>
      </c>
      <c r="BL29" s="67">
        <f t="shared" si="66"/>
        <v>0</v>
      </c>
      <c r="BM29" s="67">
        <f t="shared" ref="BM29:BR29" si="67">SUM(BM25:BM28)</f>
        <v>0</v>
      </c>
      <c r="BN29" s="67">
        <f t="shared" si="67"/>
        <v>0</v>
      </c>
      <c r="BO29" s="67">
        <f t="shared" si="67"/>
        <v>0</v>
      </c>
      <c r="BP29" s="67">
        <f t="shared" si="67"/>
        <v>0</v>
      </c>
      <c r="BQ29" s="67">
        <f t="shared" si="67"/>
        <v>0</v>
      </c>
      <c r="BR29" s="67">
        <f t="shared" si="67"/>
        <v>0</v>
      </c>
      <c r="BS29" s="67">
        <f t="shared" ref="BS29:BX29" si="68">SUM(BS25:BS28)</f>
        <v>1</v>
      </c>
      <c r="BT29" s="67">
        <f t="shared" si="68"/>
        <v>1</v>
      </c>
      <c r="BU29" s="67">
        <f t="shared" si="68"/>
        <v>1</v>
      </c>
      <c r="BV29" s="67">
        <f t="shared" si="68"/>
        <v>1</v>
      </c>
      <c r="BW29" s="67">
        <f t="shared" si="68"/>
        <v>1</v>
      </c>
      <c r="BX29" s="67">
        <f t="shared" si="68"/>
        <v>1</v>
      </c>
      <c r="BY29" s="67">
        <f t="shared" ref="BY29:CD29" si="69">SUM(BY25:BY28)</f>
        <v>1</v>
      </c>
      <c r="BZ29" s="67">
        <f t="shared" si="69"/>
        <v>1</v>
      </c>
      <c r="CA29" s="67">
        <f t="shared" si="69"/>
        <v>1</v>
      </c>
      <c r="CB29" s="67">
        <f t="shared" si="69"/>
        <v>1</v>
      </c>
      <c r="CC29" s="67">
        <f t="shared" si="69"/>
        <v>1</v>
      </c>
      <c r="CD29" s="67">
        <f t="shared" si="69"/>
        <v>1</v>
      </c>
      <c r="CE29" s="67">
        <f t="shared" ref="CE29:CJ29" si="70">SUM(CE25:CE28)</f>
        <v>1</v>
      </c>
      <c r="CF29" s="67">
        <f t="shared" si="70"/>
        <v>2</v>
      </c>
      <c r="CG29" s="67">
        <f t="shared" si="70"/>
        <v>1</v>
      </c>
      <c r="CH29" s="67">
        <f t="shared" si="70"/>
        <v>1</v>
      </c>
      <c r="CI29" s="67">
        <f t="shared" si="70"/>
        <v>1</v>
      </c>
      <c r="CJ29" s="67">
        <f t="shared" si="70"/>
        <v>1</v>
      </c>
      <c r="CK29" s="67">
        <f t="shared" ref="CK29:CP29" si="71">SUM(CK25:CK28)</f>
        <v>1</v>
      </c>
      <c r="CL29" s="67">
        <f t="shared" si="71"/>
        <v>1</v>
      </c>
      <c r="CM29" s="67">
        <f t="shared" si="71"/>
        <v>1</v>
      </c>
      <c r="CN29" s="67">
        <f t="shared" si="71"/>
        <v>1</v>
      </c>
      <c r="CO29" s="67">
        <f t="shared" si="71"/>
        <v>2</v>
      </c>
      <c r="CP29" s="67">
        <f t="shared" si="71"/>
        <v>2</v>
      </c>
      <c r="CQ29" s="67">
        <f>SUM(CQ25:CQ28)</f>
        <v>1</v>
      </c>
      <c r="CR29" s="67">
        <v>1</v>
      </c>
      <c r="CS29" s="67">
        <f>SUM(CS25:CS28)</f>
        <v>1</v>
      </c>
      <c r="CT29" s="67">
        <f>SUM(CT25:CT28)</f>
        <v>1</v>
      </c>
      <c r="CU29" s="67">
        <f>SUM(CU25:CU28)</f>
        <v>1</v>
      </c>
      <c r="CV29" s="67">
        <f>SUM(CV25:CV28)</f>
        <v>1</v>
      </c>
      <c r="CW29" s="67">
        <f>SUM(CW25:CW28)</f>
        <v>1</v>
      </c>
    </row>
    <row r="30" spans="1:101" s="14" customFormat="1" ht="12.7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J30" s="32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2.75" customHeight="1" x14ac:dyDescent="0.25">
      <c r="A31" s="71" t="s">
        <v>8</v>
      </c>
      <c r="B31" s="72"/>
      <c r="C31" s="29" t="s">
        <v>24</v>
      </c>
      <c r="D31" s="30">
        <f>+D23+D29</f>
        <v>33</v>
      </c>
      <c r="E31" s="86">
        <f>+E23+E29</f>
        <v>37836.85</v>
      </c>
      <c r="F31" s="86">
        <f>+F23+F29</f>
        <v>34121.980000000003</v>
      </c>
      <c r="G31" s="86">
        <f>+G23+G29</f>
        <v>3714.87</v>
      </c>
      <c r="H31" s="136"/>
      <c r="I31" s="136"/>
      <c r="J31" s="32"/>
      <c r="K31" s="30">
        <f t="shared" ref="K31:P31" si="72">+K23+K29</f>
        <v>16</v>
      </c>
      <c r="L31" s="30">
        <f t="shared" si="72"/>
        <v>17</v>
      </c>
      <c r="M31" s="30">
        <f t="shared" si="72"/>
        <v>17</v>
      </c>
      <c r="N31" s="30">
        <f t="shared" si="72"/>
        <v>17</v>
      </c>
      <c r="O31" s="30">
        <f t="shared" si="72"/>
        <v>16</v>
      </c>
      <c r="P31" s="30">
        <f t="shared" si="72"/>
        <v>16</v>
      </c>
      <c r="Q31" s="30">
        <f t="shared" ref="Q31:V31" si="73">+Q23+Q29</f>
        <v>16</v>
      </c>
      <c r="R31" s="30">
        <f t="shared" si="73"/>
        <v>14</v>
      </c>
      <c r="S31" s="30">
        <f t="shared" si="73"/>
        <v>14</v>
      </c>
      <c r="T31" s="30">
        <f t="shared" si="73"/>
        <v>12</v>
      </c>
      <c r="U31" s="30">
        <f t="shared" si="73"/>
        <v>12</v>
      </c>
      <c r="V31" s="30">
        <f t="shared" si="73"/>
        <v>14</v>
      </c>
      <c r="W31" s="30">
        <f t="shared" ref="W31:AB31" si="74">+W23+W29</f>
        <v>19</v>
      </c>
      <c r="X31" s="30">
        <f t="shared" si="74"/>
        <v>18</v>
      </c>
      <c r="Y31" s="30">
        <f t="shared" si="74"/>
        <v>18</v>
      </c>
      <c r="Z31" s="30">
        <f t="shared" si="74"/>
        <v>18</v>
      </c>
      <c r="AA31" s="30">
        <f t="shared" si="74"/>
        <v>18</v>
      </c>
      <c r="AB31" s="30">
        <f t="shared" si="74"/>
        <v>17</v>
      </c>
      <c r="AC31" s="30">
        <f t="shared" ref="AC31:AH31" si="75">+AC23+AC29</f>
        <v>16</v>
      </c>
      <c r="AD31" s="30">
        <f t="shared" si="75"/>
        <v>17</v>
      </c>
      <c r="AE31" s="30">
        <f t="shared" si="75"/>
        <v>18</v>
      </c>
      <c r="AF31" s="30">
        <f t="shared" si="75"/>
        <v>18</v>
      </c>
      <c r="AG31" s="30">
        <f t="shared" si="75"/>
        <v>16</v>
      </c>
      <c r="AH31" s="30">
        <f t="shared" si="75"/>
        <v>16</v>
      </c>
      <c r="AI31" s="30">
        <f t="shared" ref="AI31:AN31" si="76">+AI23+AI29</f>
        <v>16</v>
      </c>
      <c r="AJ31" s="30">
        <f t="shared" si="76"/>
        <v>16</v>
      </c>
      <c r="AK31" s="30">
        <f t="shared" si="76"/>
        <v>16</v>
      </c>
      <c r="AL31" s="30">
        <f t="shared" si="76"/>
        <v>16</v>
      </c>
      <c r="AM31" s="30">
        <f t="shared" si="76"/>
        <v>16</v>
      </c>
      <c r="AN31" s="30">
        <f t="shared" si="76"/>
        <v>16</v>
      </c>
      <c r="AO31" s="30">
        <f t="shared" ref="AO31:AT31" si="77">+AO23+AO29</f>
        <v>16</v>
      </c>
      <c r="AP31" s="30">
        <f t="shared" si="77"/>
        <v>16</v>
      </c>
      <c r="AQ31" s="30">
        <f t="shared" si="77"/>
        <v>16</v>
      </c>
      <c r="AR31" s="30">
        <f t="shared" si="77"/>
        <v>16</v>
      </c>
      <c r="AS31" s="30">
        <f t="shared" si="77"/>
        <v>15</v>
      </c>
      <c r="AT31" s="30">
        <f t="shared" si="77"/>
        <v>15</v>
      </c>
      <c r="AU31" s="30">
        <f t="shared" ref="AU31:AZ31" si="78">+AU23+AU29</f>
        <v>16</v>
      </c>
      <c r="AV31" s="30">
        <f t="shared" si="78"/>
        <v>16</v>
      </c>
      <c r="AW31" s="30">
        <f t="shared" si="78"/>
        <v>16</v>
      </c>
      <c r="AX31" s="30">
        <f t="shared" si="78"/>
        <v>17</v>
      </c>
      <c r="AY31" s="30">
        <f t="shared" si="78"/>
        <v>17</v>
      </c>
      <c r="AZ31" s="30">
        <f t="shared" si="78"/>
        <v>17</v>
      </c>
      <c r="BA31" s="30">
        <f t="shared" ref="BA31:BF31" si="79">+BA23+BA29</f>
        <v>17</v>
      </c>
      <c r="BB31" s="30">
        <f t="shared" si="79"/>
        <v>17</v>
      </c>
      <c r="BC31" s="30">
        <f t="shared" si="79"/>
        <v>19</v>
      </c>
      <c r="BD31" s="30">
        <f t="shared" si="79"/>
        <v>19</v>
      </c>
      <c r="BE31" s="30">
        <f t="shared" si="79"/>
        <v>20</v>
      </c>
      <c r="BF31" s="30">
        <f t="shared" si="79"/>
        <v>20</v>
      </c>
      <c r="BG31" s="30">
        <f t="shared" ref="BG31:BL31" si="80">+BG23+BG29</f>
        <v>19</v>
      </c>
      <c r="BH31" s="30">
        <f t="shared" si="80"/>
        <v>19</v>
      </c>
      <c r="BI31" s="30">
        <f t="shared" si="80"/>
        <v>19</v>
      </c>
      <c r="BJ31" s="30">
        <f t="shared" si="80"/>
        <v>21</v>
      </c>
      <c r="BK31" s="30">
        <f t="shared" si="80"/>
        <v>22</v>
      </c>
      <c r="BL31" s="30">
        <f t="shared" si="80"/>
        <v>22</v>
      </c>
      <c r="BM31" s="30">
        <f t="shared" ref="BM31:BR31" si="81">+BM23+BM29</f>
        <v>22</v>
      </c>
      <c r="BN31" s="30">
        <f t="shared" si="81"/>
        <v>25</v>
      </c>
      <c r="BO31" s="30">
        <f t="shared" si="81"/>
        <v>28</v>
      </c>
      <c r="BP31" s="30">
        <f t="shared" si="81"/>
        <v>30</v>
      </c>
      <c r="BQ31" s="30">
        <f t="shared" si="81"/>
        <v>29</v>
      </c>
      <c r="BR31" s="30">
        <f t="shared" si="81"/>
        <v>30</v>
      </c>
      <c r="BS31" s="30">
        <f t="shared" ref="BS31:BX31" si="82">+BS23+BS29</f>
        <v>32</v>
      </c>
      <c r="BT31" s="30">
        <f t="shared" si="82"/>
        <v>33</v>
      </c>
      <c r="BU31" s="30">
        <f t="shared" si="82"/>
        <v>33</v>
      </c>
      <c r="BV31" s="30">
        <f t="shared" si="82"/>
        <v>32</v>
      </c>
      <c r="BW31" s="30">
        <f t="shared" si="82"/>
        <v>31</v>
      </c>
      <c r="BX31" s="30">
        <f t="shared" si="82"/>
        <v>33</v>
      </c>
      <c r="BY31" s="30">
        <f t="shared" ref="BY31:CD31" si="83">+BY23+BY29</f>
        <v>32</v>
      </c>
      <c r="BZ31" s="30">
        <f t="shared" si="83"/>
        <v>32</v>
      </c>
      <c r="CA31" s="30">
        <f t="shared" si="83"/>
        <v>34</v>
      </c>
      <c r="CB31" s="30">
        <f t="shared" si="83"/>
        <v>31</v>
      </c>
      <c r="CC31" s="30">
        <f t="shared" si="83"/>
        <v>31</v>
      </c>
      <c r="CD31" s="30">
        <f t="shared" si="83"/>
        <v>29</v>
      </c>
      <c r="CE31" s="30">
        <f t="shared" ref="CE31:CJ31" si="84">+CE23+CE29</f>
        <v>29</v>
      </c>
      <c r="CF31" s="30">
        <f t="shared" si="84"/>
        <v>30</v>
      </c>
      <c r="CG31" s="30">
        <f t="shared" si="84"/>
        <v>29</v>
      </c>
      <c r="CH31" s="30">
        <f t="shared" si="84"/>
        <v>27</v>
      </c>
      <c r="CI31" s="30">
        <f t="shared" si="84"/>
        <v>27</v>
      </c>
      <c r="CJ31" s="30">
        <f t="shared" si="84"/>
        <v>28</v>
      </c>
      <c r="CK31" s="30">
        <f t="shared" ref="CK31:CP31" si="85">+CK23+CK29</f>
        <v>31</v>
      </c>
      <c r="CL31" s="30">
        <f t="shared" si="85"/>
        <v>31</v>
      </c>
      <c r="CM31" s="30">
        <f t="shared" si="85"/>
        <v>29</v>
      </c>
      <c r="CN31" s="30">
        <f t="shared" si="85"/>
        <v>29</v>
      </c>
      <c r="CO31" s="30">
        <f t="shared" si="85"/>
        <v>28</v>
      </c>
      <c r="CP31" s="30">
        <f t="shared" si="85"/>
        <v>29</v>
      </c>
      <c r="CQ31" s="30">
        <f>+CQ23+CQ29</f>
        <v>28</v>
      </c>
      <c r="CR31" s="30">
        <v>29</v>
      </c>
      <c r="CS31" s="30">
        <f>+CS23+CS29</f>
        <v>30</v>
      </c>
      <c r="CT31" s="30">
        <f>+CT23+CT29</f>
        <v>32</v>
      </c>
      <c r="CU31" s="30">
        <f>+CU23+CU29</f>
        <v>33</v>
      </c>
      <c r="CV31" s="30">
        <f>+CV23+CV29</f>
        <v>34</v>
      </c>
      <c r="CW31" s="30">
        <f>+CW23+CW29</f>
        <v>33</v>
      </c>
    </row>
    <row r="32" spans="1:101" s="14" customFormat="1" ht="12.75" customHeight="1" x14ac:dyDescent="0.25">
      <c r="A32" s="71" t="s">
        <v>9</v>
      </c>
      <c r="B32" s="29"/>
      <c r="C32" s="89"/>
      <c r="D32" s="30"/>
      <c r="E32" s="86">
        <f>E31*12</f>
        <v>454042.19999999995</v>
      </c>
      <c r="F32" s="86">
        <f>F31*12</f>
        <v>409463.76</v>
      </c>
      <c r="G32" s="86">
        <f>G31*12</f>
        <v>44578.44</v>
      </c>
      <c r="H32" s="136"/>
      <c r="I32" s="136"/>
      <c r="J32" s="32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</row>
    <row r="33" spans="1:101" s="14" customFormat="1" ht="12.75" customHeight="1" x14ac:dyDescent="0.25">
      <c r="A33" s="20"/>
      <c r="B33" s="15"/>
      <c r="C33" s="12"/>
      <c r="D33" s="16"/>
      <c r="E33" s="21"/>
      <c r="F33" s="21"/>
      <c r="G33" s="21"/>
      <c r="H33" s="135"/>
      <c r="I33" s="135"/>
      <c r="J33" s="34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</row>
    <row r="34" spans="1:101" s="14" customFormat="1" ht="12.75" customHeight="1" x14ac:dyDescent="0.25">
      <c r="A34" s="48" t="s">
        <v>124</v>
      </c>
      <c r="B34" s="49"/>
      <c r="C34" s="50" t="s">
        <v>10</v>
      </c>
      <c r="D34" s="51">
        <f>D15+D31</f>
        <v>560</v>
      </c>
      <c r="E34" s="61">
        <f>E15+E31</f>
        <v>627941.18999999994</v>
      </c>
      <c r="F34" s="61">
        <f>F15+F31</f>
        <v>564499.01</v>
      </c>
      <c r="G34" s="61">
        <f>G15+G31</f>
        <v>63442.18</v>
      </c>
      <c r="H34" s="275"/>
      <c r="I34" s="275"/>
      <c r="J34" s="34"/>
      <c r="K34" s="51">
        <f>K15+K31</f>
        <v>519</v>
      </c>
      <c r="L34" s="51">
        <f>L15+L31</f>
        <v>551</v>
      </c>
      <c r="M34" s="51">
        <f>M15+M31</f>
        <v>541</v>
      </c>
      <c r="N34" s="51">
        <f t="shared" ref="N34:S34" si="86">N15+N31</f>
        <v>531</v>
      </c>
      <c r="O34" s="51">
        <f t="shared" si="86"/>
        <v>537</v>
      </c>
      <c r="P34" s="51">
        <f t="shared" si="86"/>
        <v>543</v>
      </c>
      <c r="Q34" s="51">
        <f t="shared" si="86"/>
        <v>539</v>
      </c>
      <c r="R34" s="51">
        <f t="shared" si="86"/>
        <v>528</v>
      </c>
      <c r="S34" s="51">
        <f t="shared" si="86"/>
        <v>521</v>
      </c>
      <c r="T34" s="51">
        <f t="shared" ref="T34:Y34" si="87">T15+T31</f>
        <v>524</v>
      </c>
      <c r="U34" s="51">
        <f t="shared" si="87"/>
        <v>512</v>
      </c>
      <c r="V34" s="51">
        <f t="shared" si="87"/>
        <v>520</v>
      </c>
      <c r="W34" s="51">
        <f t="shared" si="87"/>
        <v>535</v>
      </c>
      <c r="X34" s="51">
        <f t="shared" si="87"/>
        <v>523</v>
      </c>
      <c r="Y34" s="51">
        <f t="shared" si="87"/>
        <v>520</v>
      </c>
      <c r="Z34" s="51">
        <f t="shared" ref="Z34:AE34" si="88">Z15+Z31</f>
        <v>506</v>
      </c>
      <c r="AA34" s="51">
        <f t="shared" si="88"/>
        <v>514</v>
      </c>
      <c r="AB34" s="51">
        <f t="shared" si="88"/>
        <v>513</v>
      </c>
      <c r="AC34" s="51">
        <f t="shared" si="88"/>
        <v>505</v>
      </c>
      <c r="AD34" s="51">
        <f t="shared" si="88"/>
        <v>511</v>
      </c>
      <c r="AE34" s="51">
        <f t="shared" si="88"/>
        <v>510</v>
      </c>
      <c r="AF34" s="51">
        <f t="shared" ref="AF34:AK34" si="89">AF15+AF31</f>
        <v>513</v>
      </c>
      <c r="AG34" s="51">
        <f t="shared" si="89"/>
        <v>515</v>
      </c>
      <c r="AH34" s="51">
        <f t="shared" si="89"/>
        <v>505</v>
      </c>
      <c r="AI34" s="51">
        <f t="shared" si="89"/>
        <v>530</v>
      </c>
      <c r="AJ34" s="51">
        <f t="shared" si="89"/>
        <v>525</v>
      </c>
      <c r="AK34" s="51">
        <f t="shared" si="89"/>
        <v>516</v>
      </c>
      <c r="AL34" s="51">
        <f t="shared" ref="AL34:AQ34" si="90">AL15+AL31</f>
        <v>511</v>
      </c>
      <c r="AM34" s="51">
        <f t="shared" si="90"/>
        <v>506</v>
      </c>
      <c r="AN34" s="51">
        <f t="shared" si="90"/>
        <v>504</v>
      </c>
      <c r="AO34" s="51">
        <f t="shared" si="90"/>
        <v>476</v>
      </c>
      <c r="AP34" s="51">
        <f t="shared" si="90"/>
        <v>480</v>
      </c>
      <c r="AQ34" s="51">
        <f t="shared" si="90"/>
        <v>471</v>
      </c>
      <c r="AR34" s="51">
        <f t="shared" ref="AR34:AW34" si="91">AR15+AR31</f>
        <v>467</v>
      </c>
      <c r="AS34" s="51">
        <f t="shared" si="91"/>
        <v>472</v>
      </c>
      <c r="AT34" s="51">
        <f t="shared" si="91"/>
        <v>474</v>
      </c>
      <c r="AU34" s="51">
        <f t="shared" si="91"/>
        <v>482</v>
      </c>
      <c r="AV34" s="51">
        <f t="shared" si="91"/>
        <v>487</v>
      </c>
      <c r="AW34" s="51">
        <f t="shared" si="91"/>
        <v>479</v>
      </c>
      <c r="AX34" s="51">
        <f t="shared" ref="AX34:BC34" si="92">AX15+AX31</f>
        <v>463</v>
      </c>
      <c r="AY34" s="51">
        <f t="shared" si="92"/>
        <v>466</v>
      </c>
      <c r="AZ34" s="51">
        <f t="shared" si="92"/>
        <v>460</v>
      </c>
      <c r="BA34" s="51">
        <f t="shared" si="92"/>
        <v>462</v>
      </c>
      <c r="BB34" s="51">
        <f t="shared" si="92"/>
        <v>464</v>
      </c>
      <c r="BC34" s="51">
        <f t="shared" si="92"/>
        <v>465</v>
      </c>
      <c r="BD34" s="51">
        <f t="shared" ref="BD34:BI34" si="93">BD15+BD31</f>
        <v>463</v>
      </c>
      <c r="BE34" s="51">
        <f t="shared" si="93"/>
        <v>467</v>
      </c>
      <c r="BF34" s="51">
        <f t="shared" si="93"/>
        <v>475</v>
      </c>
      <c r="BG34" s="51">
        <f t="shared" si="93"/>
        <v>487</v>
      </c>
      <c r="BH34" s="51">
        <f t="shared" si="93"/>
        <v>491</v>
      </c>
      <c r="BI34" s="51">
        <f t="shared" si="93"/>
        <v>475</v>
      </c>
      <c r="BJ34" s="51">
        <f t="shared" ref="BJ34:BO34" si="94">BJ15+BJ31</f>
        <v>478</v>
      </c>
      <c r="BK34" s="51">
        <f t="shared" si="94"/>
        <v>482</v>
      </c>
      <c r="BL34" s="51">
        <f t="shared" si="94"/>
        <v>480</v>
      </c>
      <c r="BM34" s="51">
        <f t="shared" si="94"/>
        <v>463</v>
      </c>
      <c r="BN34" s="51">
        <f t="shared" si="94"/>
        <v>465</v>
      </c>
      <c r="BO34" s="51">
        <f t="shared" si="94"/>
        <v>472</v>
      </c>
      <c r="BP34" s="51">
        <f t="shared" ref="BP34:BU34" si="95">BP15+BP31</f>
        <v>481</v>
      </c>
      <c r="BQ34" s="51">
        <f t="shared" si="95"/>
        <v>491</v>
      </c>
      <c r="BR34" s="51">
        <f t="shared" si="95"/>
        <v>497</v>
      </c>
      <c r="BS34" s="51">
        <f t="shared" si="95"/>
        <v>516</v>
      </c>
      <c r="BT34" s="51">
        <f t="shared" si="95"/>
        <v>522</v>
      </c>
      <c r="BU34" s="51">
        <f t="shared" si="95"/>
        <v>516</v>
      </c>
      <c r="BV34" s="51">
        <f t="shared" ref="BV34:CA34" si="96">BV15+BV31</f>
        <v>512</v>
      </c>
      <c r="BW34" s="51">
        <f t="shared" si="96"/>
        <v>530</v>
      </c>
      <c r="BX34" s="51">
        <f t="shared" si="96"/>
        <v>537</v>
      </c>
      <c r="BY34" s="51">
        <f t="shared" si="96"/>
        <v>531</v>
      </c>
      <c r="BZ34" s="51">
        <f t="shared" si="96"/>
        <v>542</v>
      </c>
      <c r="CA34" s="51">
        <f t="shared" si="96"/>
        <v>543</v>
      </c>
      <c r="CB34" s="51">
        <f t="shared" ref="CB34:CG34" si="97">CB15+CB31</f>
        <v>545</v>
      </c>
      <c r="CC34" s="51">
        <f t="shared" si="97"/>
        <v>542</v>
      </c>
      <c r="CD34" s="51">
        <f t="shared" si="97"/>
        <v>543</v>
      </c>
      <c r="CE34" s="51">
        <f t="shared" si="97"/>
        <v>546</v>
      </c>
      <c r="CF34" s="51">
        <f t="shared" si="97"/>
        <v>540</v>
      </c>
      <c r="CG34" s="51">
        <f t="shared" si="97"/>
        <v>542</v>
      </c>
      <c r="CH34" s="51">
        <f t="shared" ref="CH34:CM34" si="98">CH15+CH31</f>
        <v>546</v>
      </c>
      <c r="CI34" s="51">
        <f t="shared" si="98"/>
        <v>544</v>
      </c>
      <c r="CJ34" s="51">
        <f t="shared" si="98"/>
        <v>547</v>
      </c>
      <c r="CK34" s="51">
        <f t="shared" si="98"/>
        <v>554</v>
      </c>
      <c r="CL34" s="51">
        <f t="shared" si="98"/>
        <v>555</v>
      </c>
      <c r="CM34" s="51">
        <f t="shared" si="98"/>
        <v>556</v>
      </c>
      <c r="CN34" s="51">
        <f>CN15+CN31</f>
        <v>551</v>
      </c>
      <c r="CO34" s="51">
        <f>CO15+CO31</f>
        <v>544</v>
      </c>
      <c r="CP34" s="51">
        <f>CP15+CP31</f>
        <v>547</v>
      </c>
      <c r="CQ34" s="51">
        <f>CQ15+CQ31</f>
        <v>561</v>
      </c>
      <c r="CR34" s="51">
        <v>551</v>
      </c>
      <c r="CS34" s="51">
        <f>CS15+CS31</f>
        <v>554</v>
      </c>
      <c r="CT34" s="51">
        <f>CT15+CT31</f>
        <v>553</v>
      </c>
      <c r="CU34" s="51">
        <f>CU15+CU31</f>
        <v>548</v>
      </c>
      <c r="CV34" s="51">
        <f>CV15+CV31</f>
        <v>553</v>
      </c>
      <c r="CW34" s="51">
        <f>CW15+CW31</f>
        <v>560</v>
      </c>
    </row>
    <row r="35" spans="1:101" s="14" customFormat="1" ht="12.75" customHeight="1" x14ac:dyDescent="0.25">
      <c r="A35" s="48" t="s">
        <v>125</v>
      </c>
      <c r="B35" s="50"/>
      <c r="C35" s="96"/>
      <c r="D35" s="96"/>
      <c r="E35" s="100">
        <f>E34*12</f>
        <v>7535294.2799999993</v>
      </c>
      <c r="F35" s="100">
        <f>F34*12</f>
        <v>6773988.1200000001</v>
      </c>
      <c r="G35" s="100">
        <f>G34*12</f>
        <v>761306.16</v>
      </c>
      <c r="H35" s="266"/>
      <c r="I35" s="266"/>
      <c r="J35" s="32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195" t="s">
        <v>137</v>
      </c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&amp;C&amp;"Garamond,Bold"RIVERVIEW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>
    <tabColor rgb="FFFF0000"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70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69</v>
      </c>
      <c r="B3" s="65" t="str">
        <f>Legacy!E4</f>
        <v>1/1/25 - 12/31/25</v>
      </c>
      <c r="C3" s="66" t="s">
        <v>11</v>
      </c>
      <c r="D3" s="240">
        <v>752</v>
      </c>
      <c r="E3" s="150">
        <v>766.92</v>
      </c>
      <c r="F3" s="152">
        <f>+E3-G3</f>
        <v>712.75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+'[2]Saint Clare''s'!E3</f>
        <v>644.54</v>
      </c>
      <c r="J3" s="27">
        <f>+'[2]Saint Clare''s'!G3</f>
        <v>54.17</v>
      </c>
      <c r="K3" s="165">
        <v>697</v>
      </c>
      <c r="L3" s="165">
        <v>704</v>
      </c>
      <c r="M3" s="165">
        <v>688</v>
      </c>
      <c r="N3" s="165">
        <v>693</v>
      </c>
      <c r="O3" s="165">
        <v>692</v>
      </c>
      <c r="P3" s="165">
        <v>698</v>
      </c>
      <c r="Q3" s="165">
        <v>693</v>
      </c>
      <c r="R3" s="165">
        <v>698</v>
      </c>
      <c r="S3" s="165">
        <v>694</v>
      </c>
      <c r="T3" s="165">
        <v>694</v>
      </c>
      <c r="U3" s="165">
        <v>692</v>
      </c>
      <c r="V3" s="165">
        <v>692</v>
      </c>
      <c r="W3" s="165">
        <v>766</v>
      </c>
      <c r="X3" s="165">
        <v>755</v>
      </c>
      <c r="Y3" s="165">
        <v>756</v>
      </c>
      <c r="Z3" s="165">
        <v>754</v>
      </c>
      <c r="AA3" s="165">
        <v>769</v>
      </c>
      <c r="AB3" s="165">
        <v>761</v>
      </c>
      <c r="AC3" s="165">
        <v>759</v>
      </c>
      <c r="AD3" s="165">
        <v>752</v>
      </c>
      <c r="AE3" s="165">
        <v>737</v>
      </c>
      <c r="AF3" s="165">
        <v>742</v>
      </c>
      <c r="AG3" s="165">
        <v>731</v>
      </c>
      <c r="AH3" s="165">
        <v>732</v>
      </c>
      <c r="AI3" s="165">
        <v>755</v>
      </c>
      <c r="AJ3" s="165">
        <v>747</v>
      </c>
      <c r="AK3" s="165">
        <v>741</v>
      </c>
      <c r="AL3" s="165">
        <v>746</v>
      </c>
      <c r="AM3" s="165">
        <v>740</v>
      </c>
      <c r="AN3" s="165">
        <v>744</v>
      </c>
      <c r="AO3" s="165">
        <v>752</v>
      </c>
      <c r="AP3" s="165">
        <v>755</v>
      </c>
      <c r="AQ3" s="165">
        <v>769</v>
      </c>
      <c r="AR3" s="165">
        <v>775</v>
      </c>
      <c r="AS3" s="165">
        <v>753</v>
      </c>
      <c r="AT3" s="240">
        <v>765</v>
      </c>
      <c r="AU3" s="240">
        <v>806</v>
      </c>
      <c r="AV3" s="240">
        <v>777</v>
      </c>
      <c r="AW3" s="240">
        <v>749</v>
      </c>
      <c r="AX3" s="240">
        <v>748</v>
      </c>
      <c r="AY3" s="240">
        <v>751</v>
      </c>
      <c r="AZ3" s="240">
        <v>725</v>
      </c>
      <c r="BA3" s="240">
        <v>727</v>
      </c>
      <c r="BB3" s="240">
        <v>741</v>
      </c>
      <c r="BC3" s="240">
        <v>742</v>
      </c>
      <c r="BD3" s="240">
        <v>731</v>
      </c>
      <c r="BE3" s="240">
        <v>729</v>
      </c>
      <c r="BF3" s="240">
        <v>722</v>
      </c>
      <c r="BG3" s="240">
        <v>745</v>
      </c>
      <c r="BH3" s="240">
        <v>762</v>
      </c>
      <c r="BI3" s="240">
        <v>732</v>
      </c>
      <c r="BJ3" s="240">
        <v>740</v>
      </c>
      <c r="BK3" s="240">
        <v>717</v>
      </c>
      <c r="BL3" s="240">
        <v>717</v>
      </c>
      <c r="BM3" s="240">
        <v>721</v>
      </c>
      <c r="BN3" s="240">
        <v>705</v>
      </c>
      <c r="BO3" s="240">
        <v>679</v>
      </c>
      <c r="BP3" s="240">
        <v>665</v>
      </c>
      <c r="BQ3" s="240">
        <v>660</v>
      </c>
      <c r="BR3" s="240">
        <v>663</v>
      </c>
      <c r="BS3" s="240">
        <v>679</v>
      </c>
      <c r="BT3" s="240">
        <v>677</v>
      </c>
      <c r="BU3" s="240">
        <v>655</v>
      </c>
      <c r="BV3" s="240">
        <v>668</v>
      </c>
      <c r="BW3" s="240">
        <v>660</v>
      </c>
      <c r="BX3" s="240">
        <v>651</v>
      </c>
      <c r="BY3" s="240">
        <v>648</v>
      </c>
      <c r="BZ3" s="240">
        <v>671</v>
      </c>
      <c r="CA3" s="240">
        <v>652</v>
      </c>
      <c r="CB3" s="240">
        <v>648</v>
      </c>
      <c r="CC3" s="240">
        <v>653</v>
      </c>
      <c r="CD3" s="240">
        <v>662</v>
      </c>
      <c r="CE3" s="240">
        <v>692</v>
      </c>
      <c r="CF3" s="240">
        <v>685</v>
      </c>
      <c r="CG3" s="240">
        <v>665</v>
      </c>
      <c r="CH3" s="240">
        <v>664</v>
      </c>
      <c r="CI3" s="240">
        <v>661</v>
      </c>
      <c r="CJ3" s="240">
        <v>662</v>
      </c>
      <c r="CK3" s="240">
        <v>665</v>
      </c>
      <c r="CL3" s="240">
        <v>660</v>
      </c>
      <c r="CM3" s="240">
        <v>700</v>
      </c>
      <c r="CN3" s="240">
        <v>715</v>
      </c>
      <c r="CO3" s="240">
        <v>724</v>
      </c>
      <c r="CP3" s="240">
        <v>716</v>
      </c>
      <c r="CQ3" s="240">
        <v>756</v>
      </c>
      <c r="CR3" s="240">
        <v>749</v>
      </c>
      <c r="CS3" s="240">
        <v>739</v>
      </c>
      <c r="CT3" s="240">
        <v>736</v>
      </c>
      <c r="CU3" s="240">
        <v>744</v>
      </c>
      <c r="CV3" s="240">
        <v>749</v>
      </c>
      <c r="CW3" s="240">
        <v>752</v>
      </c>
    </row>
    <row r="4" spans="1:101" s="14" customFormat="1" ht="13.15" customHeight="1" x14ac:dyDescent="0.2">
      <c r="A4" s="22"/>
      <c r="B4" s="15"/>
      <c r="C4" s="66" t="s">
        <v>18</v>
      </c>
      <c r="D4" s="240">
        <v>141</v>
      </c>
      <c r="E4" s="150">
        <v>1610.56</v>
      </c>
      <c r="F4" s="152">
        <f>+E4-G4</f>
        <v>1473.1499999999999</v>
      </c>
      <c r="G4" s="152">
        <v>137.41</v>
      </c>
      <c r="H4" s="27" t="str">
        <f>+"Total:"&amp;TEXT(E4/I4-1,"0.00%")&amp;"/ EE:"&amp;TEXT(G4/J4-1,"0.00%")</f>
        <v>Total:18.99%/ EE:0.00%</v>
      </c>
      <c r="I4" s="27">
        <f>+'[2]Saint Clare''s'!E4</f>
        <v>1353.55</v>
      </c>
      <c r="J4" s="27">
        <f>+'[2]Saint Clare''s'!G4</f>
        <v>137.41</v>
      </c>
      <c r="K4" s="165">
        <v>255</v>
      </c>
      <c r="L4" s="165">
        <v>261</v>
      </c>
      <c r="M4" s="165">
        <v>257</v>
      </c>
      <c r="N4" s="165">
        <v>256</v>
      </c>
      <c r="O4" s="165">
        <v>257</v>
      </c>
      <c r="P4" s="165">
        <v>255</v>
      </c>
      <c r="Q4" s="165">
        <v>259</v>
      </c>
      <c r="R4" s="165">
        <v>264</v>
      </c>
      <c r="S4" s="165">
        <v>262</v>
      </c>
      <c r="T4" s="165">
        <v>262</v>
      </c>
      <c r="U4" s="165">
        <v>262</v>
      </c>
      <c r="V4" s="165">
        <v>260</v>
      </c>
      <c r="W4" s="165">
        <v>214</v>
      </c>
      <c r="X4" s="165">
        <v>216</v>
      </c>
      <c r="Y4" s="165">
        <v>217</v>
      </c>
      <c r="Z4" s="165">
        <v>212</v>
      </c>
      <c r="AA4" s="165">
        <v>211</v>
      </c>
      <c r="AB4" s="165">
        <v>206</v>
      </c>
      <c r="AC4" s="165">
        <v>202</v>
      </c>
      <c r="AD4" s="165">
        <v>198</v>
      </c>
      <c r="AE4" s="165">
        <v>193</v>
      </c>
      <c r="AF4" s="165">
        <v>194</v>
      </c>
      <c r="AG4" s="165">
        <v>199</v>
      </c>
      <c r="AH4" s="165">
        <v>199</v>
      </c>
      <c r="AI4" s="165">
        <v>195</v>
      </c>
      <c r="AJ4" s="165">
        <v>195</v>
      </c>
      <c r="AK4" s="165">
        <v>183</v>
      </c>
      <c r="AL4" s="165">
        <v>188</v>
      </c>
      <c r="AM4" s="165">
        <v>185</v>
      </c>
      <c r="AN4" s="165">
        <v>193</v>
      </c>
      <c r="AO4" s="165">
        <v>196</v>
      </c>
      <c r="AP4" s="165">
        <v>194</v>
      </c>
      <c r="AQ4" s="165">
        <v>194</v>
      </c>
      <c r="AR4" s="165">
        <v>188</v>
      </c>
      <c r="AS4" s="165">
        <v>189</v>
      </c>
      <c r="AT4" s="240">
        <v>187</v>
      </c>
      <c r="AU4" s="240">
        <v>169</v>
      </c>
      <c r="AV4" s="240">
        <v>172</v>
      </c>
      <c r="AW4" s="240">
        <v>173</v>
      </c>
      <c r="AX4" s="240">
        <v>172</v>
      </c>
      <c r="AY4" s="240">
        <v>173</v>
      </c>
      <c r="AZ4" s="240">
        <v>172</v>
      </c>
      <c r="BA4" s="240">
        <v>173</v>
      </c>
      <c r="BB4" s="240">
        <v>176</v>
      </c>
      <c r="BC4" s="240">
        <v>175</v>
      </c>
      <c r="BD4" s="240">
        <v>175</v>
      </c>
      <c r="BE4" s="240">
        <v>175</v>
      </c>
      <c r="BF4" s="240">
        <v>172</v>
      </c>
      <c r="BG4" s="240">
        <v>164</v>
      </c>
      <c r="BH4" s="240">
        <v>166</v>
      </c>
      <c r="BI4" s="240">
        <v>160</v>
      </c>
      <c r="BJ4" s="240">
        <v>159</v>
      </c>
      <c r="BK4" s="240">
        <v>158</v>
      </c>
      <c r="BL4" s="240">
        <v>157</v>
      </c>
      <c r="BM4" s="240">
        <v>158</v>
      </c>
      <c r="BN4" s="240">
        <v>158</v>
      </c>
      <c r="BO4" s="240">
        <v>149</v>
      </c>
      <c r="BP4" s="240">
        <v>151</v>
      </c>
      <c r="BQ4" s="240">
        <v>144</v>
      </c>
      <c r="BR4" s="240">
        <v>146</v>
      </c>
      <c r="BS4" s="240">
        <v>139</v>
      </c>
      <c r="BT4" s="240">
        <v>145</v>
      </c>
      <c r="BU4" s="240">
        <v>142</v>
      </c>
      <c r="BV4" s="240">
        <v>141</v>
      </c>
      <c r="BW4" s="240">
        <v>139</v>
      </c>
      <c r="BX4" s="240">
        <v>137</v>
      </c>
      <c r="BY4" s="240">
        <v>137</v>
      </c>
      <c r="BZ4" s="240">
        <v>136</v>
      </c>
      <c r="CA4" s="240">
        <v>137</v>
      </c>
      <c r="CB4" s="240">
        <v>133</v>
      </c>
      <c r="CC4" s="240">
        <v>136</v>
      </c>
      <c r="CD4" s="240">
        <v>132</v>
      </c>
      <c r="CE4" s="240">
        <v>131</v>
      </c>
      <c r="CF4" s="240">
        <v>132</v>
      </c>
      <c r="CG4" s="240">
        <v>131</v>
      </c>
      <c r="CH4" s="240">
        <v>135</v>
      </c>
      <c r="CI4" s="240">
        <v>135</v>
      </c>
      <c r="CJ4" s="240">
        <v>130</v>
      </c>
      <c r="CK4" s="240">
        <v>134</v>
      </c>
      <c r="CL4" s="240">
        <v>131</v>
      </c>
      <c r="CM4" s="240">
        <v>134</v>
      </c>
      <c r="CN4" s="240">
        <v>135</v>
      </c>
      <c r="CO4" s="240">
        <v>138</v>
      </c>
      <c r="CP4" s="240">
        <v>136</v>
      </c>
      <c r="CQ4" s="240">
        <v>138</v>
      </c>
      <c r="CR4" s="240">
        <v>137</v>
      </c>
      <c r="CS4" s="240">
        <v>142</v>
      </c>
      <c r="CT4" s="240">
        <v>143</v>
      </c>
      <c r="CU4" s="240">
        <v>139</v>
      </c>
      <c r="CV4" s="240">
        <v>140</v>
      </c>
      <c r="CW4" s="240">
        <v>141</v>
      </c>
    </row>
    <row r="5" spans="1:101" s="14" customFormat="1" ht="13.15" customHeight="1" x14ac:dyDescent="0.2">
      <c r="A5" s="22"/>
      <c r="B5" s="15"/>
      <c r="C5" s="66" t="s">
        <v>19</v>
      </c>
      <c r="D5" s="240">
        <v>193</v>
      </c>
      <c r="E5" s="150">
        <v>1449.48</v>
      </c>
      <c r="F5" s="152">
        <f>+E5-G5</f>
        <v>1337.05</v>
      </c>
      <c r="G5" s="152">
        <v>112.43</v>
      </c>
      <c r="H5" s="27" t="str">
        <f>+"Total:"&amp;TEXT(E5/I5-1,"0.00%")&amp;"/ EE:"&amp;TEXT(G5/J5-1,"0.00%")</f>
        <v>Total:18.99%/ EE:0.00%</v>
      </c>
      <c r="I5" s="27">
        <f>+'[2]Saint Clare''s'!E5</f>
        <v>1218.17</v>
      </c>
      <c r="J5" s="27">
        <f>+'[2]Saint Clare''s'!G5</f>
        <v>112.43</v>
      </c>
      <c r="K5" s="165">
        <v>187</v>
      </c>
      <c r="L5" s="165">
        <v>184</v>
      </c>
      <c r="M5" s="165">
        <v>183</v>
      </c>
      <c r="N5" s="165">
        <v>181</v>
      </c>
      <c r="O5" s="165">
        <v>184</v>
      </c>
      <c r="P5" s="165">
        <v>190</v>
      </c>
      <c r="Q5" s="165">
        <v>194</v>
      </c>
      <c r="R5" s="165">
        <v>193</v>
      </c>
      <c r="S5" s="165">
        <v>191</v>
      </c>
      <c r="T5" s="165">
        <v>193</v>
      </c>
      <c r="U5" s="165">
        <v>189</v>
      </c>
      <c r="V5" s="165">
        <v>188</v>
      </c>
      <c r="W5" s="165">
        <v>242</v>
      </c>
      <c r="X5" s="165">
        <v>237</v>
      </c>
      <c r="Y5" s="165">
        <v>240</v>
      </c>
      <c r="Z5" s="165">
        <v>233</v>
      </c>
      <c r="AA5" s="165">
        <v>234</v>
      </c>
      <c r="AB5" s="165">
        <v>233</v>
      </c>
      <c r="AC5" s="165">
        <v>230</v>
      </c>
      <c r="AD5" s="165">
        <v>229</v>
      </c>
      <c r="AE5" s="165">
        <v>234</v>
      </c>
      <c r="AF5" s="165">
        <v>235</v>
      </c>
      <c r="AG5" s="165">
        <v>226</v>
      </c>
      <c r="AH5" s="165">
        <v>230</v>
      </c>
      <c r="AI5" s="165">
        <v>230</v>
      </c>
      <c r="AJ5" s="165">
        <v>228</v>
      </c>
      <c r="AK5" s="165">
        <v>231</v>
      </c>
      <c r="AL5" s="165">
        <v>229</v>
      </c>
      <c r="AM5" s="165">
        <v>225</v>
      </c>
      <c r="AN5" s="165">
        <v>224</v>
      </c>
      <c r="AO5" s="165">
        <v>227</v>
      </c>
      <c r="AP5" s="165">
        <v>220</v>
      </c>
      <c r="AQ5" s="165">
        <v>217</v>
      </c>
      <c r="AR5" s="165">
        <v>221</v>
      </c>
      <c r="AS5" s="165">
        <v>220</v>
      </c>
      <c r="AT5" s="240">
        <v>214</v>
      </c>
      <c r="AU5" s="240">
        <v>192</v>
      </c>
      <c r="AV5" s="240">
        <v>196</v>
      </c>
      <c r="AW5" s="240">
        <v>206</v>
      </c>
      <c r="AX5" s="240">
        <v>207</v>
      </c>
      <c r="AY5" s="240">
        <v>211</v>
      </c>
      <c r="AZ5" s="240">
        <v>207</v>
      </c>
      <c r="BA5" s="240">
        <v>203</v>
      </c>
      <c r="BB5" s="240">
        <v>203</v>
      </c>
      <c r="BC5" s="240">
        <v>206</v>
      </c>
      <c r="BD5" s="240">
        <v>210</v>
      </c>
      <c r="BE5" s="240">
        <v>207</v>
      </c>
      <c r="BF5" s="240">
        <v>201</v>
      </c>
      <c r="BG5" s="240">
        <v>212</v>
      </c>
      <c r="BH5" s="240">
        <v>212</v>
      </c>
      <c r="BI5" s="240">
        <v>202</v>
      </c>
      <c r="BJ5" s="240">
        <v>202</v>
      </c>
      <c r="BK5" s="240">
        <v>202</v>
      </c>
      <c r="BL5" s="240">
        <v>200</v>
      </c>
      <c r="BM5" s="240">
        <v>204</v>
      </c>
      <c r="BN5" s="240">
        <v>203</v>
      </c>
      <c r="BO5" s="240">
        <v>196</v>
      </c>
      <c r="BP5" s="240">
        <v>197</v>
      </c>
      <c r="BQ5" s="240">
        <v>192</v>
      </c>
      <c r="BR5" s="240">
        <v>194</v>
      </c>
      <c r="BS5" s="240">
        <v>209</v>
      </c>
      <c r="BT5" s="240">
        <v>208</v>
      </c>
      <c r="BU5" s="240">
        <v>203</v>
      </c>
      <c r="BV5" s="240">
        <v>207</v>
      </c>
      <c r="BW5" s="240">
        <v>195</v>
      </c>
      <c r="BX5" s="240">
        <v>187</v>
      </c>
      <c r="BY5" s="240">
        <v>189</v>
      </c>
      <c r="BZ5" s="240">
        <v>197</v>
      </c>
      <c r="CA5" s="240">
        <v>194</v>
      </c>
      <c r="CB5" s="240">
        <v>190</v>
      </c>
      <c r="CC5" s="240">
        <v>191</v>
      </c>
      <c r="CD5" s="240">
        <v>192</v>
      </c>
      <c r="CE5" s="240">
        <v>196</v>
      </c>
      <c r="CF5" s="240">
        <v>195</v>
      </c>
      <c r="CG5" s="240">
        <v>190</v>
      </c>
      <c r="CH5" s="240">
        <v>190</v>
      </c>
      <c r="CI5" s="240">
        <v>188</v>
      </c>
      <c r="CJ5" s="240">
        <v>180</v>
      </c>
      <c r="CK5" s="240">
        <v>182</v>
      </c>
      <c r="CL5" s="240">
        <v>185</v>
      </c>
      <c r="CM5" s="240">
        <v>181</v>
      </c>
      <c r="CN5" s="240">
        <v>180</v>
      </c>
      <c r="CO5" s="240">
        <v>182</v>
      </c>
      <c r="CP5" s="240">
        <v>186</v>
      </c>
      <c r="CQ5" s="240">
        <v>198</v>
      </c>
      <c r="CR5" s="240">
        <v>205</v>
      </c>
      <c r="CS5" s="240">
        <v>200</v>
      </c>
      <c r="CT5" s="240">
        <v>202</v>
      </c>
      <c r="CU5" s="240">
        <v>195</v>
      </c>
      <c r="CV5" s="240">
        <v>195</v>
      </c>
      <c r="CW5" s="240">
        <v>193</v>
      </c>
    </row>
    <row r="6" spans="1:101" s="14" customFormat="1" ht="13.15" customHeight="1" x14ac:dyDescent="0.2">
      <c r="A6" s="22"/>
      <c r="B6" s="15"/>
      <c r="C6" s="66" t="s">
        <v>12</v>
      </c>
      <c r="D6" s="241">
        <v>172</v>
      </c>
      <c r="E6" s="151">
        <v>2415.84</v>
      </c>
      <c r="F6" s="153">
        <f>+E6-G6</f>
        <v>2134.77</v>
      </c>
      <c r="G6" s="153">
        <v>281.07</v>
      </c>
      <c r="H6" s="134" t="str">
        <f>+"Total:"&amp;TEXT(E6/I6-1,"0.00%")&amp;"/ EE:"&amp;TEXT(G6/J6-1,"0.00%")</f>
        <v>Total:18.99%/ EE:0.00%</v>
      </c>
      <c r="I6" s="27">
        <f>+'[2]Saint Clare''s'!E6</f>
        <v>2030.32</v>
      </c>
      <c r="J6" s="27">
        <f>+'[2]Saint Clare''s'!G6</f>
        <v>281.07</v>
      </c>
      <c r="K6" s="166">
        <v>323</v>
      </c>
      <c r="L6" s="166">
        <v>330</v>
      </c>
      <c r="M6" s="166">
        <v>325</v>
      </c>
      <c r="N6" s="166">
        <v>325</v>
      </c>
      <c r="O6" s="166">
        <v>327</v>
      </c>
      <c r="P6" s="166">
        <v>332</v>
      </c>
      <c r="Q6" s="166">
        <v>327</v>
      </c>
      <c r="R6" s="166">
        <v>325</v>
      </c>
      <c r="S6" s="166">
        <v>326</v>
      </c>
      <c r="T6" s="166">
        <v>324</v>
      </c>
      <c r="U6" s="166">
        <v>325</v>
      </c>
      <c r="V6" s="166">
        <v>324</v>
      </c>
      <c r="W6" s="166">
        <v>247</v>
      </c>
      <c r="X6" s="166">
        <v>251</v>
      </c>
      <c r="Y6" s="166">
        <v>249</v>
      </c>
      <c r="Z6" s="166">
        <v>245</v>
      </c>
      <c r="AA6" s="166">
        <v>242</v>
      </c>
      <c r="AB6" s="166">
        <v>244</v>
      </c>
      <c r="AC6" s="166">
        <v>244</v>
      </c>
      <c r="AD6" s="166">
        <v>244</v>
      </c>
      <c r="AE6" s="166">
        <v>245</v>
      </c>
      <c r="AF6" s="166">
        <v>245</v>
      </c>
      <c r="AG6" s="166">
        <v>245</v>
      </c>
      <c r="AH6" s="166">
        <v>246</v>
      </c>
      <c r="AI6" s="166">
        <v>247</v>
      </c>
      <c r="AJ6" s="166">
        <v>250</v>
      </c>
      <c r="AK6" s="166">
        <v>251</v>
      </c>
      <c r="AL6" s="166">
        <v>249</v>
      </c>
      <c r="AM6" s="166">
        <v>251</v>
      </c>
      <c r="AN6" s="166">
        <v>240</v>
      </c>
      <c r="AO6" s="166">
        <v>245</v>
      </c>
      <c r="AP6" s="166">
        <v>252</v>
      </c>
      <c r="AQ6" s="166">
        <v>250</v>
      </c>
      <c r="AR6" s="166">
        <v>248</v>
      </c>
      <c r="AS6" s="166">
        <v>237</v>
      </c>
      <c r="AT6" s="241">
        <v>241</v>
      </c>
      <c r="AU6" s="241">
        <v>205</v>
      </c>
      <c r="AV6" s="241">
        <v>215</v>
      </c>
      <c r="AW6" s="241">
        <v>223</v>
      </c>
      <c r="AX6" s="241">
        <v>226</v>
      </c>
      <c r="AY6" s="241">
        <v>224</v>
      </c>
      <c r="AZ6" s="241">
        <v>225</v>
      </c>
      <c r="BA6" s="241">
        <v>219</v>
      </c>
      <c r="BB6" s="241">
        <v>219</v>
      </c>
      <c r="BC6" s="241">
        <v>219</v>
      </c>
      <c r="BD6" s="241">
        <v>213</v>
      </c>
      <c r="BE6" s="241">
        <v>207</v>
      </c>
      <c r="BF6" s="241">
        <v>201</v>
      </c>
      <c r="BG6" s="241">
        <v>194</v>
      </c>
      <c r="BH6" s="241">
        <v>196</v>
      </c>
      <c r="BI6" s="241">
        <v>187</v>
      </c>
      <c r="BJ6" s="241">
        <v>188</v>
      </c>
      <c r="BK6" s="241">
        <v>183</v>
      </c>
      <c r="BL6" s="241">
        <v>185</v>
      </c>
      <c r="BM6" s="241">
        <v>185</v>
      </c>
      <c r="BN6" s="241">
        <v>182</v>
      </c>
      <c r="BO6" s="241">
        <v>179</v>
      </c>
      <c r="BP6" s="241">
        <v>181</v>
      </c>
      <c r="BQ6" s="241">
        <v>182</v>
      </c>
      <c r="BR6" s="241">
        <v>182</v>
      </c>
      <c r="BS6" s="241">
        <v>170</v>
      </c>
      <c r="BT6" s="241">
        <v>172</v>
      </c>
      <c r="BU6" s="241">
        <v>170</v>
      </c>
      <c r="BV6" s="241">
        <v>173</v>
      </c>
      <c r="BW6" s="241">
        <v>169</v>
      </c>
      <c r="BX6" s="241">
        <v>167</v>
      </c>
      <c r="BY6" s="241">
        <v>168</v>
      </c>
      <c r="BZ6" s="241">
        <v>169</v>
      </c>
      <c r="CA6" s="241">
        <v>162</v>
      </c>
      <c r="CB6" s="241">
        <v>160</v>
      </c>
      <c r="CC6" s="241">
        <v>158</v>
      </c>
      <c r="CD6" s="241">
        <v>163</v>
      </c>
      <c r="CE6" s="241">
        <v>163</v>
      </c>
      <c r="CF6" s="241">
        <v>159</v>
      </c>
      <c r="CG6" s="241">
        <v>163</v>
      </c>
      <c r="CH6" s="241">
        <v>163</v>
      </c>
      <c r="CI6" s="241">
        <v>165</v>
      </c>
      <c r="CJ6" s="241">
        <v>170</v>
      </c>
      <c r="CK6" s="241">
        <v>170</v>
      </c>
      <c r="CL6" s="241">
        <v>172</v>
      </c>
      <c r="CM6" s="241">
        <v>173</v>
      </c>
      <c r="CN6" s="241">
        <v>175</v>
      </c>
      <c r="CO6" s="241">
        <v>170</v>
      </c>
      <c r="CP6" s="241">
        <v>170</v>
      </c>
      <c r="CQ6" s="241">
        <v>168</v>
      </c>
      <c r="CR6" s="241">
        <v>173</v>
      </c>
      <c r="CS6" s="241">
        <v>166</v>
      </c>
      <c r="CT6" s="241">
        <v>168</v>
      </c>
      <c r="CU6" s="241">
        <v>172</v>
      </c>
      <c r="CV6" s="241">
        <v>174</v>
      </c>
      <c r="CW6" s="241">
        <v>172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1258</v>
      </c>
      <c r="E7" s="70">
        <f>SUMPRODUCT(E3:E6,$D3:$D6)</f>
        <v>1499086.92</v>
      </c>
      <c r="F7" s="70">
        <f>SUMPRODUCT(F3:F6,$D3:$D6)</f>
        <v>1368933.24</v>
      </c>
      <c r="G7" s="70">
        <f>SUMPRODUCT(G3:G6,$D3:$D6)</f>
        <v>130153.68000000002</v>
      </c>
      <c r="H7" s="34"/>
      <c r="I7" s="34"/>
      <c r="J7" s="84"/>
      <c r="K7" s="67">
        <f t="shared" ref="K7:P7" si="0">SUM(K3:K6)</f>
        <v>1462</v>
      </c>
      <c r="L7" s="67">
        <f t="shared" si="0"/>
        <v>1479</v>
      </c>
      <c r="M7" s="67">
        <f t="shared" si="0"/>
        <v>1453</v>
      </c>
      <c r="N7" s="67">
        <f t="shared" si="0"/>
        <v>1455</v>
      </c>
      <c r="O7" s="67">
        <f t="shared" si="0"/>
        <v>1460</v>
      </c>
      <c r="P7" s="67">
        <f t="shared" si="0"/>
        <v>1475</v>
      </c>
      <c r="Q7" s="67">
        <f t="shared" ref="Q7:V7" si="1">SUM(Q3:Q6)</f>
        <v>1473</v>
      </c>
      <c r="R7" s="67">
        <f t="shared" si="1"/>
        <v>1480</v>
      </c>
      <c r="S7" s="67">
        <f t="shared" si="1"/>
        <v>1473</v>
      </c>
      <c r="T7" s="67">
        <f t="shared" si="1"/>
        <v>1473</v>
      </c>
      <c r="U7" s="67">
        <f t="shared" si="1"/>
        <v>1468</v>
      </c>
      <c r="V7" s="67">
        <f t="shared" si="1"/>
        <v>1464</v>
      </c>
      <c r="W7" s="67">
        <f t="shared" ref="W7:AB7" si="2">SUM(W3:W6)</f>
        <v>1469</v>
      </c>
      <c r="X7" s="67">
        <f t="shared" si="2"/>
        <v>1459</v>
      </c>
      <c r="Y7" s="67">
        <f t="shared" si="2"/>
        <v>1462</v>
      </c>
      <c r="Z7" s="67">
        <f t="shared" si="2"/>
        <v>1444</v>
      </c>
      <c r="AA7" s="67">
        <f t="shared" si="2"/>
        <v>1456</v>
      </c>
      <c r="AB7" s="67">
        <f t="shared" si="2"/>
        <v>1444</v>
      </c>
      <c r="AC7" s="67">
        <f t="shared" ref="AC7:AH7" si="3">SUM(AC3:AC6)</f>
        <v>1435</v>
      </c>
      <c r="AD7" s="67">
        <f t="shared" si="3"/>
        <v>1423</v>
      </c>
      <c r="AE7" s="67">
        <f t="shared" si="3"/>
        <v>1409</v>
      </c>
      <c r="AF7" s="67">
        <f t="shared" si="3"/>
        <v>1416</v>
      </c>
      <c r="AG7" s="67">
        <f t="shared" si="3"/>
        <v>1401</v>
      </c>
      <c r="AH7" s="67">
        <f t="shared" si="3"/>
        <v>1407</v>
      </c>
      <c r="AI7" s="67">
        <f t="shared" ref="AI7:AN7" si="4">SUM(AI3:AI6)</f>
        <v>1427</v>
      </c>
      <c r="AJ7" s="67">
        <f t="shared" si="4"/>
        <v>1420</v>
      </c>
      <c r="AK7" s="67">
        <f t="shared" si="4"/>
        <v>1406</v>
      </c>
      <c r="AL7" s="67">
        <f t="shared" si="4"/>
        <v>1412</v>
      </c>
      <c r="AM7" s="67">
        <f t="shared" si="4"/>
        <v>1401</v>
      </c>
      <c r="AN7" s="67">
        <f t="shared" si="4"/>
        <v>1401</v>
      </c>
      <c r="AO7" s="67">
        <f t="shared" ref="AO7:AT7" si="5">SUM(AO3:AO6)</f>
        <v>1420</v>
      </c>
      <c r="AP7" s="67">
        <f t="shared" si="5"/>
        <v>1421</v>
      </c>
      <c r="AQ7" s="67">
        <f t="shared" si="5"/>
        <v>1430</v>
      </c>
      <c r="AR7" s="67">
        <f t="shared" si="5"/>
        <v>1432</v>
      </c>
      <c r="AS7" s="67">
        <f t="shared" si="5"/>
        <v>1399</v>
      </c>
      <c r="AT7" s="67">
        <f t="shared" si="5"/>
        <v>1407</v>
      </c>
      <c r="AU7" s="67">
        <f t="shared" ref="AU7:AZ7" si="6">SUM(AU3:AU6)</f>
        <v>1372</v>
      </c>
      <c r="AV7" s="67">
        <f t="shared" si="6"/>
        <v>1360</v>
      </c>
      <c r="AW7" s="67">
        <f t="shared" si="6"/>
        <v>1351</v>
      </c>
      <c r="AX7" s="67">
        <f t="shared" si="6"/>
        <v>1353</v>
      </c>
      <c r="AY7" s="67">
        <f t="shared" si="6"/>
        <v>1359</v>
      </c>
      <c r="AZ7" s="67">
        <f t="shared" si="6"/>
        <v>1329</v>
      </c>
      <c r="BA7" s="67">
        <f t="shared" ref="BA7:BF7" si="7">SUM(BA3:BA6)</f>
        <v>1322</v>
      </c>
      <c r="BB7" s="67">
        <f t="shared" si="7"/>
        <v>1339</v>
      </c>
      <c r="BC7" s="67">
        <f t="shared" si="7"/>
        <v>1342</v>
      </c>
      <c r="BD7" s="67">
        <f t="shared" si="7"/>
        <v>1329</v>
      </c>
      <c r="BE7" s="67">
        <f t="shared" si="7"/>
        <v>1318</v>
      </c>
      <c r="BF7" s="67">
        <f t="shared" si="7"/>
        <v>1296</v>
      </c>
      <c r="BG7" s="67">
        <f t="shared" ref="BG7:BL7" si="8">SUM(BG3:BG6)</f>
        <v>1315</v>
      </c>
      <c r="BH7" s="67">
        <f t="shared" si="8"/>
        <v>1336</v>
      </c>
      <c r="BI7" s="67">
        <f t="shared" si="8"/>
        <v>1281</v>
      </c>
      <c r="BJ7" s="67">
        <f t="shared" si="8"/>
        <v>1289</v>
      </c>
      <c r="BK7" s="67">
        <f t="shared" si="8"/>
        <v>1260</v>
      </c>
      <c r="BL7" s="67">
        <f t="shared" si="8"/>
        <v>1259</v>
      </c>
      <c r="BM7" s="67">
        <f t="shared" ref="BM7:BR7" si="9">SUM(BM3:BM6)</f>
        <v>1268</v>
      </c>
      <c r="BN7" s="67">
        <f t="shared" si="9"/>
        <v>1248</v>
      </c>
      <c r="BO7" s="67">
        <f t="shared" si="9"/>
        <v>1203</v>
      </c>
      <c r="BP7" s="67">
        <f t="shared" si="9"/>
        <v>1194</v>
      </c>
      <c r="BQ7" s="94">
        <f t="shared" si="9"/>
        <v>1178</v>
      </c>
      <c r="BR7" s="67">
        <f t="shared" si="9"/>
        <v>1185</v>
      </c>
      <c r="BS7" s="67">
        <f t="shared" ref="BS7:BX7" si="10">SUM(BS3:BS6)</f>
        <v>1197</v>
      </c>
      <c r="BT7" s="67">
        <f t="shared" si="10"/>
        <v>1202</v>
      </c>
      <c r="BU7" s="67">
        <f t="shared" si="10"/>
        <v>1170</v>
      </c>
      <c r="BV7" s="67">
        <f t="shared" si="10"/>
        <v>1189</v>
      </c>
      <c r="BW7" s="67">
        <f t="shared" si="10"/>
        <v>1163</v>
      </c>
      <c r="BX7" s="67">
        <f t="shared" si="10"/>
        <v>1142</v>
      </c>
      <c r="BY7" s="67">
        <f t="shared" ref="BY7:CD7" si="11">SUM(BY3:BY6)</f>
        <v>1142</v>
      </c>
      <c r="BZ7" s="67">
        <f t="shared" si="11"/>
        <v>1173</v>
      </c>
      <c r="CA7" s="67">
        <f t="shared" si="11"/>
        <v>1145</v>
      </c>
      <c r="CB7" s="67">
        <f t="shared" si="11"/>
        <v>1131</v>
      </c>
      <c r="CC7" s="67">
        <f t="shared" si="11"/>
        <v>1138</v>
      </c>
      <c r="CD7" s="67">
        <f t="shared" si="11"/>
        <v>1149</v>
      </c>
      <c r="CE7" s="67">
        <f t="shared" ref="CE7:CJ7" si="12">SUM(CE3:CE6)</f>
        <v>1182</v>
      </c>
      <c r="CF7" s="67">
        <f t="shared" si="12"/>
        <v>1171</v>
      </c>
      <c r="CG7" s="67">
        <f t="shared" si="12"/>
        <v>1149</v>
      </c>
      <c r="CH7" s="67">
        <f t="shared" si="12"/>
        <v>1152</v>
      </c>
      <c r="CI7" s="67">
        <f t="shared" si="12"/>
        <v>1149</v>
      </c>
      <c r="CJ7" s="67">
        <f t="shared" si="12"/>
        <v>1142</v>
      </c>
      <c r="CK7" s="67">
        <f t="shared" ref="CK7:CP7" si="13">SUM(CK3:CK6)</f>
        <v>1151</v>
      </c>
      <c r="CL7" s="67">
        <f t="shared" si="13"/>
        <v>1148</v>
      </c>
      <c r="CM7" s="67">
        <f t="shared" si="13"/>
        <v>1188</v>
      </c>
      <c r="CN7" s="67">
        <f t="shared" si="13"/>
        <v>1205</v>
      </c>
      <c r="CO7" s="67">
        <f t="shared" si="13"/>
        <v>1214</v>
      </c>
      <c r="CP7" s="67">
        <f t="shared" si="13"/>
        <v>1208</v>
      </c>
      <c r="CQ7" s="67">
        <f>SUM(CQ3:CQ6)</f>
        <v>1260</v>
      </c>
      <c r="CR7" s="67">
        <v>1264</v>
      </c>
      <c r="CS7" s="67">
        <f>SUM(CS3:CS6)</f>
        <v>1247</v>
      </c>
      <c r="CT7" s="67">
        <f>SUM(CT3:CT6)</f>
        <v>1249</v>
      </c>
      <c r="CU7" s="67">
        <f>SUM(CU3:CU6)</f>
        <v>1250</v>
      </c>
      <c r="CV7" s="67">
        <f>SUM(CV3:CV6)</f>
        <v>1258</v>
      </c>
      <c r="CW7" s="67">
        <f>SUM(CW3:CW6)</f>
        <v>1258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84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78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+'[2]Saint Clare''s'!E9</f>
        <v>435.99</v>
      </c>
      <c r="J9" s="27">
        <f>+'[2]Saint Clare''s'!G9</f>
        <v>103.15</v>
      </c>
      <c r="K9" s="165">
        <v>64</v>
      </c>
      <c r="L9" s="165">
        <v>66</v>
      </c>
      <c r="M9" s="165">
        <v>64</v>
      </c>
      <c r="N9" s="165">
        <v>64</v>
      </c>
      <c r="O9" s="165">
        <v>63</v>
      </c>
      <c r="P9" s="165">
        <v>60</v>
      </c>
      <c r="Q9" s="165">
        <v>62</v>
      </c>
      <c r="R9" s="165">
        <v>58</v>
      </c>
      <c r="S9" s="165">
        <v>54</v>
      </c>
      <c r="T9" s="165">
        <v>57</v>
      </c>
      <c r="U9" s="165">
        <v>56</v>
      </c>
      <c r="V9" s="165">
        <v>52</v>
      </c>
      <c r="W9" s="165">
        <v>51</v>
      </c>
      <c r="X9" s="165">
        <v>46</v>
      </c>
      <c r="Y9" s="165">
        <v>46</v>
      </c>
      <c r="Z9" s="165">
        <v>41</v>
      </c>
      <c r="AA9" s="165">
        <v>40</v>
      </c>
      <c r="AB9" s="165">
        <v>42</v>
      </c>
      <c r="AC9" s="165">
        <v>40</v>
      </c>
      <c r="AD9" s="165">
        <v>42</v>
      </c>
      <c r="AE9" s="165">
        <v>41</v>
      </c>
      <c r="AF9" s="165">
        <v>41</v>
      </c>
      <c r="AG9" s="165">
        <v>38</v>
      </c>
      <c r="AH9" s="165">
        <v>38</v>
      </c>
      <c r="AI9" s="165">
        <v>43</v>
      </c>
      <c r="AJ9" s="165">
        <v>43</v>
      </c>
      <c r="AK9" s="165">
        <v>39</v>
      </c>
      <c r="AL9" s="165">
        <v>40</v>
      </c>
      <c r="AM9" s="165">
        <v>40</v>
      </c>
      <c r="AN9" s="165">
        <v>44</v>
      </c>
      <c r="AO9" s="165">
        <v>43</v>
      </c>
      <c r="AP9" s="165">
        <v>42</v>
      </c>
      <c r="AQ9" s="165">
        <v>41</v>
      </c>
      <c r="AR9" s="165">
        <v>37</v>
      </c>
      <c r="AS9" s="165">
        <v>37</v>
      </c>
      <c r="AT9" s="165">
        <v>38</v>
      </c>
      <c r="AU9" s="165">
        <v>40</v>
      </c>
      <c r="AV9" s="165">
        <v>41</v>
      </c>
      <c r="AW9" s="165">
        <v>38</v>
      </c>
      <c r="AX9" s="165">
        <v>38</v>
      </c>
      <c r="AY9" s="165">
        <v>36</v>
      </c>
      <c r="AZ9" s="165">
        <v>39</v>
      </c>
      <c r="BA9" s="165">
        <v>42</v>
      </c>
      <c r="BB9" s="165">
        <v>41</v>
      </c>
      <c r="BC9" s="165">
        <v>44</v>
      </c>
      <c r="BD9" s="165">
        <v>42</v>
      </c>
      <c r="BE9" s="165">
        <v>40</v>
      </c>
      <c r="BF9" s="165">
        <v>44</v>
      </c>
      <c r="BG9" s="165">
        <v>44</v>
      </c>
      <c r="BH9" s="165">
        <v>47</v>
      </c>
      <c r="BI9" s="165">
        <v>48</v>
      </c>
      <c r="BJ9" s="165">
        <v>48</v>
      </c>
      <c r="BK9" s="165">
        <v>46</v>
      </c>
      <c r="BL9" s="165">
        <v>43</v>
      </c>
      <c r="BM9" s="165">
        <v>42</v>
      </c>
      <c r="BN9" s="165">
        <v>46</v>
      </c>
      <c r="BO9" s="165">
        <v>41</v>
      </c>
      <c r="BP9" s="165">
        <v>47</v>
      </c>
      <c r="BQ9" s="240">
        <v>49</v>
      </c>
      <c r="BR9" s="165">
        <v>50</v>
      </c>
      <c r="BS9" s="165">
        <v>52</v>
      </c>
      <c r="BT9" s="165">
        <v>50</v>
      </c>
      <c r="BU9" s="165">
        <v>50</v>
      </c>
      <c r="BV9" s="165">
        <v>49</v>
      </c>
      <c r="BW9" s="165">
        <v>50</v>
      </c>
      <c r="BX9" s="165">
        <v>52</v>
      </c>
      <c r="BY9" s="165">
        <v>54</v>
      </c>
      <c r="BZ9" s="165">
        <v>57</v>
      </c>
      <c r="CA9" s="165">
        <v>55</v>
      </c>
      <c r="CB9" s="165">
        <v>59</v>
      </c>
      <c r="CC9" s="165">
        <v>61</v>
      </c>
      <c r="CD9" s="165">
        <v>58</v>
      </c>
      <c r="CE9" s="165">
        <v>62</v>
      </c>
      <c r="CF9" s="165">
        <v>64</v>
      </c>
      <c r="CG9" s="165">
        <v>60</v>
      </c>
      <c r="CH9" s="165">
        <v>63</v>
      </c>
      <c r="CI9" s="165">
        <v>61</v>
      </c>
      <c r="CJ9" s="165">
        <v>65</v>
      </c>
      <c r="CK9" s="165">
        <v>62</v>
      </c>
      <c r="CL9" s="165">
        <v>62</v>
      </c>
      <c r="CM9" s="165">
        <v>68</v>
      </c>
      <c r="CN9" s="165">
        <v>64</v>
      </c>
      <c r="CO9" s="165">
        <v>65</v>
      </c>
      <c r="CP9" s="165">
        <v>65</v>
      </c>
      <c r="CQ9" s="165">
        <v>72</v>
      </c>
      <c r="CR9" s="165">
        <v>71</v>
      </c>
      <c r="CS9" s="165">
        <v>74</v>
      </c>
      <c r="CT9" s="165">
        <v>76</v>
      </c>
      <c r="CU9" s="165">
        <v>75</v>
      </c>
      <c r="CV9" s="165">
        <v>76</v>
      </c>
      <c r="CW9" s="165">
        <v>78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11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+'[2]Saint Clare''s'!E10</f>
        <v>872</v>
      </c>
      <c r="J10" s="27">
        <f>+'[2]Saint Clare''s'!G10</f>
        <v>240.98</v>
      </c>
      <c r="K10" s="165">
        <v>6</v>
      </c>
      <c r="L10" s="165">
        <v>7</v>
      </c>
      <c r="M10" s="165">
        <v>6</v>
      </c>
      <c r="N10" s="165">
        <v>6</v>
      </c>
      <c r="O10" s="165">
        <v>6</v>
      </c>
      <c r="P10" s="165">
        <v>6</v>
      </c>
      <c r="Q10" s="165">
        <v>8</v>
      </c>
      <c r="R10" s="165">
        <v>7</v>
      </c>
      <c r="S10" s="165">
        <v>8</v>
      </c>
      <c r="T10" s="165">
        <v>9</v>
      </c>
      <c r="U10" s="165">
        <v>8</v>
      </c>
      <c r="V10" s="165">
        <v>7</v>
      </c>
      <c r="W10" s="165">
        <v>4</v>
      </c>
      <c r="X10" s="165">
        <v>4</v>
      </c>
      <c r="Y10" s="165">
        <v>4</v>
      </c>
      <c r="Z10" s="165">
        <v>5</v>
      </c>
      <c r="AA10" s="165">
        <v>5</v>
      </c>
      <c r="AB10" s="165">
        <v>5</v>
      </c>
      <c r="AC10" s="165">
        <v>5</v>
      </c>
      <c r="AD10" s="165">
        <v>6</v>
      </c>
      <c r="AE10" s="165">
        <v>6</v>
      </c>
      <c r="AF10" s="165">
        <v>5</v>
      </c>
      <c r="AG10" s="165">
        <v>5</v>
      </c>
      <c r="AH10" s="165">
        <v>6</v>
      </c>
      <c r="AI10" s="165">
        <v>7</v>
      </c>
      <c r="AJ10" s="165">
        <v>6</v>
      </c>
      <c r="AK10" s="165">
        <v>6</v>
      </c>
      <c r="AL10" s="165">
        <v>6</v>
      </c>
      <c r="AM10" s="165">
        <v>6</v>
      </c>
      <c r="AN10" s="165">
        <v>5</v>
      </c>
      <c r="AO10" s="165">
        <v>5</v>
      </c>
      <c r="AP10" s="165">
        <v>3</v>
      </c>
      <c r="AQ10" s="165">
        <v>3</v>
      </c>
      <c r="AR10" s="165">
        <v>4</v>
      </c>
      <c r="AS10" s="165">
        <v>4</v>
      </c>
      <c r="AT10" s="165">
        <v>4</v>
      </c>
      <c r="AU10" s="165">
        <v>5</v>
      </c>
      <c r="AV10" s="165">
        <v>5</v>
      </c>
      <c r="AW10" s="165">
        <v>3</v>
      </c>
      <c r="AX10" s="165">
        <v>3</v>
      </c>
      <c r="AY10" s="165">
        <v>3</v>
      </c>
      <c r="AZ10" s="165">
        <v>5</v>
      </c>
      <c r="BA10" s="165">
        <v>5</v>
      </c>
      <c r="BB10" s="165">
        <v>5</v>
      </c>
      <c r="BC10" s="165">
        <v>3</v>
      </c>
      <c r="BD10" s="165">
        <v>3</v>
      </c>
      <c r="BE10" s="165">
        <v>3</v>
      </c>
      <c r="BF10" s="165">
        <v>4</v>
      </c>
      <c r="BG10" s="165">
        <v>5</v>
      </c>
      <c r="BH10" s="165">
        <v>5</v>
      </c>
      <c r="BI10" s="165">
        <v>5</v>
      </c>
      <c r="BJ10" s="165">
        <v>4</v>
      </c>
      <c r="BK10" s="165">
        <v>4</v>
      </c>
      <c r="BL10" s="165">
        <v>4</v>
      </c>
      <c r="BM10" s="165">
        <v>4</v>
      </c>
      <c r="BN10" s="165">
        <v>4</v>
      </c>
      <c r="BO10" s="165">
        <v>5</v>
      </c>
      <c r="BP10" s="165">
        <v>4</v>
      </c>
      <c r="BQ10" s="240">
        <v>5</v>
      </c>
      <c r="BR10" s="165">
        <v>5</v>
      </c>
      <c r="BS10" s="165">
        <v>5</v>
      </c>
      <c r="BT10" s="165">
        <v>4</v>
      </c>
      <c r="BU10" s="165">
        <v>3</v>
      </c>
      <c r="BV10" s="165">
        <v>3</v>
      </c>
      <c r="BW10" s="165">
        <v>4</v>
      </c>
      <c r="BX10" s="165">
        <v>4</v>
      </c>
      <c r="BY10" s="165">
        <v>4</v>
      </c>
      <c r="BZ10" s="165">
        <v>4</v>
      </c>
      <c r="CA10" s="165">
        <v>7</v>
      </c>
      <c r="CB10" s="165">
        <v>9</v>
      </c>
      <c r="CC10" s="165">
        <v>9</v>
      </c>
      <c r="CD10" s="165">
        <v>9</v>
      </c>
      <c r="CE10" s="165">
        <v>10</v>
      </c>
      <c r="CF10" s="165">
        <v>10</v>
      </c>
      <c r="CG10" s="165">
        <v>10</v>
      </c>
      <c r="CH10" s="165">
        <v>12</v>
      </c>
      <c r="CI10" s="165">
        <v>12</v>
      </c>
      <c r="CJ10" s="165">
        <v>10</v>
      </c>
      <c r="CK10" s="165">
        <v>10</v>
      </c>
      <c r="CL10" s="165">
        <v>10</v>
      </c>
      <c r="CM10" s="165">
        <v>9</v>
      </c>
      <c r="CN10" s="165">
        <v>8</v>
      </c>
      <c r="CO10" s="165">
        <v>6</v>
      </c>
      <c r="CP10" s="165">
        <v>7</v>
      </c>
      <c r="CQ10" s="165">
        <v>10</v>
      </c>
      <c r="CR10" s="165">
        <v>10</v>
      </c>
      <c r="CS10" s="165">
        <v>9</v>
      </c>
      <c r="CT10" s="165">
        <v>10</v>
      </c>
      <c r="CU10" s="165">
        <v>10</v>
      </c>
      <c r="CV10" s="165">
        <v>10</v>
      </c>
      <c r="CW10" s="165">
        <v>11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15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+'[2]Saint Clare''s'!E11</f>
        <v>784.79</v>
      </c>
      <c r="J11" s="27">
        <f>+'[2]Saint Clare''s'!G11</f>
        <v>201.22</v>
      </c>
      <c r="K11" s="165">
        <v>9</v>
      </c>
      <c r="L11" s="165">
        <v>8</v>
      </c>
      <c r="M11" s="165">
        <v>8</v>
      </c>
      <c r="N11" s="165">
        <v>9</v>
      </c>
      <c r="O11" s="165">
        <v>9</v>
      </c>
      <c r="P11" s="165">
        <v>9</v>
      </c>
      <c r="Q11" s="165">
        <v>9</v>
      </c>
      <c r="R11" s="165">
        <v>9</v>
      </c>
      <c r="S11" s="165">
        <v>9</v>
      </c>
      <c r="T11" s="165">
        <v>10</v>
      </c>
      <c r="U11" s="165">
        <v>9</v>
      </c>
      <c r="V11" s="165">
        <v>9</v>
      </c>
      <c r="W11" s="165">
        <v>11</v>
      </c>
      <c r="X11" s="165">
        <v>11</v>
      </c>
      <c r="Y11" s="165">
        <v>10</v>
      </c>
      <c r="Z11" s="165">
        <v>10</v>
      </c>
      <c r="AA11" s="165">
        <v>11</v>
      </c>
      <c r="AB11" s="165">
        <v>11</v>
      </c>
      <c r="AC11" s="165">
        <v>12</v>
      </c>
      <c r="AD11" s="165">
        <v>12</v>
      </c>
      <c r="AE11" s="165">
        <v>11</v>
      </c>
      <c r="AF11" s="165">
        <v>11</v>
      </c>
      <c r="AG11" s="165">
        <v>14</v>
      </c>
      <c r="AH11" s="165">
        <v>15</v>
      </c>
      <c r="AI11" s="165">
        <v>18</v>
      </c>
      <c r="AJ11" s="165">
        <v>14</v>
      </c>
      <c r="AK11" s="165">
        <v>13</v>
      </c>
      <c r="AL11" s="165">
        <v>13</v>
      </c>
      <c r="AM11" s="165">
        <v>13</v>
      </c>
      <c r="AN11" s="165">
        <v>12</v>
      </c>
      <c r="AO11" s="165">
        <v>11</v>
      </c>
      <c r="AP11" s="165">
        <v>11</v>
      </c>
      <c r="AQ11" s="165">
        <v>11</v>
      </c>
      <c r="AR11" s="165">
        <v>10</v>
      </c>
      <c r="AS11" s="165">
        <v>9</v>
      </c>
      <c r="AT11" s="165">
        <v>10</v>
      </c>
      <c r="AU11" s="165">
        <v>9</v>
      </c>
      <c r="AV11" s="165">
        <v>9</v>
      </c>
      <c r="AW11" s="165">
        <v>9</v>
      </c>
      <c r="AX11" s="165">
        <v>12</v>
      </c>
      <c r="AY11" s="165">
        <v>10</v>
      </c>
      <c r="AZ11" s="165">
        <v>10</v>
      </c>
      <c r="BA11" s="165">
        <v>11</v>
      </c>
      <c r="BB11" s="165">
        <v>12</v>
      </c>
      <c r="BC11" s="165">
        <v>12</v>
      </c>
      <c r="BD11" s="165">
        <v>11</v>
      </c>
      <c r="BE11" s="165">
        <v>12</v>
      </c>
      <c r="BF11" s="165">
        <v>13</v>
      </c>
      <c r="BG11" s="165">
        <v>11</v>
      </c>
      <c r="BH11" s="165">
        <v>11</v>
      </c>
      <c r="BI11" s="165">
        <v>12</v>
      </c>
      <c r="BJ11" s="165">
        <v>13</v>
      </c>
      <c r="BK11" s="165">
        <v>11</v>
      </c>
      <c r="BL11" s="165">
        <v>9</v>
      </c>
      <c r="BM11" s="165">
        <v>9</v>
      </c>
      <c r="BN11" s="165">
        <v>9</v>
      </c>
      <c r="BO11" s="165">
        <v>8</v>
      </c>
      <c r="BP11" s="165">
        <v>7</v>
      </c>
      <c r="BQ11" s="240">
        <v>7</v>
      </c>
      <c r="BR11" s="165">
        <v>8</v>
      </c>
      <c r="BS11" s="165">
        <v>13</v>
      </c>
      <c r="BT11" s="165">
        <v>13</v>
      </c>
      <c r="BU11" s="165">
        <v>12</v>
      </c>
      <c r="BV11" s="165">
        <v>12</v>
      </c>
      <c r="BW11" s="165">
        <v>13</v>
      </c>
      <c r="BX11" s="165">
        <v>13</v>
      </c>
      <c r="BY11" s="165">
        <v>13</v>
      </c>
      <c r="BZ11" s="165">
        <v>14</v>
      </c>
      <c r="CA11" s="165">
        <v>14</v>
      </c>
      <c r="CB11" s="165">
        <v>15</v>
      </c>
      <c r="CC11" s="165">
        <v>14</v>
      </c>
      <c r="CD11" s="165">
        <v>15</v>
      </c>
      <c r="CE11" s="165">
        <v>17</v>
      </c>
      <c r="CF11" s="165">
        <v>15</v>
      </c>
      <c r="CG11" s="165">
        <v>13</v>
      </c>
      <c r="CH11" s="165">
        <v>13</v>
      </c>
      <c r="CI11" s="165">
        <v>15</v>
      </c>
      <c r="CJ11" s="165">
        <v>16</v>
      </c>
      <c r="CK11" s="165">
        <v>16</v>
      </c>
      <c r="CL11" s="165">
        <v>19</v>
      </c>
      <c r="CM11" s="165">
        <v>19</v>
      </c>
      <c r="CN11" s="165">
        <v>20</v>
      </c>
      <c r="CO11" s="165">
        <v>18</v>
      </c>
      <c r="CP11" s="165">
        <v>17</v>
      </c>
      <c r="CQ11" s="165">
        <v>18</v>
      </c>
      <c r="CR11" s="165">
        <v>17</v>
      </c>
      <c r="CS11" s="165">
        <v>16</v>
      </c>
      <c r="CT11" s="165">
        <v>15</v>
      </c>
      <c r="CU11" s="165">
        <v>16</v>
      </c>
      <c r="CV11" s="165">
        <v>16</v>
      </c>
      <c r="CW11" s="165">
        <v>15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7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+'[2]Saint Clare''s'!E12</f>
        <v>1308</v>
      </c>
      <c r="J12" s="27">
        <f>+'[2]Saint Clare''s'!G12</f>
        <v>401.59</v>
      </c>
      <c r="K12" s="166">
        <v>7</v>
      </c>
      <c r="L12" s="166">
        <v>5</v>
      </c>
      <c r="M12" s="166">
        <v>4</v>
      </c>
      <c r="N12" s="166">
        <v>5</v>
      </c>
      <c r="O12" s="166">
        <v>7</v>
      </c>
      <c r="P12" s="166">
        <v>4</v>
      </c>
      <c r="Q12" s="166">
        <v>4</v>
      </c>
      <c r="R12" s="166">
        <v>5</v>
      </c>
      <c r="S12" s="166">
        <v>5</v>
      </c>
      <c r="T12" s="166">
        <v>7</v>
      </c>
      <c r="U12" s="166">
        <v>7</v>
      </c>
      <c r="V12" s="166">
        <v>8</v>
      </c>
      <c r="W12" s="166">
        <v>9</v>
      </c>
      <c r="X12" s="166">
        <v>9</v>
      </c>
      <c r="Y12" s="166">
        <v>9</v>
      </c>
      <c r="Z12" s="166">
        <v>8</v>
      </c>
      <c r="AA12" s="166">
        <v>9</v>
      </c>
      <c r="AB12" s="166">
        <v>8</v>
      </c>
      <c r="AC12" s="166">
        <v>7</v>
      </c>
      <c r="AD12" s="166">
        <v>7</v>
      </c>
      <c r="AE12" s="166">
        <v>5</v>
      </c>
      <c r="AF12" s="166">
        <v>6</v>
      </c>
      <c r="AG12" s="166">
        <v>6</v>
      </c>
      <c r="AH12" s="166">
        <v>5</v>
      </c>
      <c r="AI12" s="166">
        <v>5</v>
      </c>
      <c r="AJ12" s="166">
        <v>7</v>
      </c>
      <c r="AK12" s="166">
        <v>7</v>
      </c>
      <c r="AL12" s="166">
        <v>7</v>
      </c>
      <c r="AM12" s="166">
        <v>7</v>
      </c>
      <c r="AN12" s="166">
        <v>7</v>
      </c>
      <c r="AO12" s="166">
        <v>6</v>
      </c>
      <c r="AP12" s="166">
        <v>7</v>
      </c>
      <c r="AQ12" s="166">
        <v>5</v>
      </c>
      <c r="AR12" s="166">
        <v>4</v>
      </c>
      <c r="AS12" s="166">
        <v>4</v>
      </c>
      <c r="AT12" s="166">
        <v>4</v>
      </c>
      <c r="AU12" s="166">
        <v>4</v>
      </c>
      <c r="AV12" s="166">
        <v>4</v>
      </c>
      <c r="AW12" s="166">
        <v>4</v>
      </c>
      <c r="AX12" s="166">
        <v>3</v>
      </c>
      <c r="AY12" s="166">
        <v>3</v>
      </c>
      <c r="AZ12" s="166">
        <v>2</v>
      </c>
      <c r="BA12" s="166">
        <v>2</v>
      </c>
      <c r="BB12" s="166">
        <v>2</v>
      </c>
      <c r="BC12" s="166">
        <v>2</v>
      </c>
      <c r="BD12" s="166">
        <v>2</v>
      </c>
      <c r="BE12" s="166">
        <v>2</v>
      </c>
      <c r="BF12" s="166">
        <v>3</v>
      </c>
      <c r="BG12" s="166">
        <v>3</v>
      </c>
      <c r="BH12" s="166">
        <v>4</v>
      </c>
      <c r="BI12" s="166">
        <v>4</v>
      </c>
      <c r="BJ12" s="166">
        <v>4</v>
      </c>
      <c r="BK12" s="166">
        <v>4</v>
      </c>
      <c r="BL12" s="166">
        <v>4</v>
      </c>
      <c r="BM12" s="166">
        <v>4</v>
      </c>
      <c r="BN12" s="166">
        <v>4</v>
      </c>
      <c r="BO12" s="166">
        <v>4</v>
      </c>
      <c r="BP12" s="166">
        <v>4</v>
      </c>
      <c r="BQ12" s="241">
        <v>4</v>
      </c>
      <c r="BR12" s="166">
        <v>4</v>
      </c>
      <c r="BS12" s="166">
        <v>2</v>
      </c>
      <c r="BT12" s="166">
        <v>2</v>
      </c>
      <c r="BU12" s="166">
        <v>2</v>
      </c>
      <c r="BV12" s="166">
        <v>2</v>
      </c>
      <c r="BW12" s="166">
        <v>6</v>
      </c>
      <c r="BX12" s="166">
        <v>6</v>
      </c>
      <c r="BY12" s="166">
        <v>7</v>
      </c>
      <c r="BZ12" s="166">
        <v>8</v>
      </c>
      <c r="CA12" s="166">
        <v>9</v>
      </c>
      <c r="CB12" s="166">
        <v>10</v>
      </c>
      <c r="CC12" s="166">
        <v>10</v>
      </c>
      <c r="CD12" s="166">
        <v>10</v>
      </c>
      <c r="CE12" s="166">
        <v>9</v>
      </c>
      <c r="CF12" s="166">
        <v>9</v>
      </c>
      <c r="CG12" s="166">
        <v>9</v>
      </c>
      <c r="CH12" s="166">
        <v>10</v>
      </c>
      <c r="CI12" s="166">
        <v>10</v>
      </c>
      <c r="CJ12" s="166">
        <v>8</v>
      </c>
      <c r="CK12" s="166">
        <v>8</v>
      </c>
      <c r="CL12" s="166">
        <v>8</v>
      </c>
      <c r="CM12" s="166">
        <v>5</v>
      </c>
      <c r="CN12" s="166">
        <v>6</v>
      </c>
      <c r="CO12" s="166">
        <v>6</v>
      </c>
      <c r="CP12" s="166">
        <v>6</v>
      </c>
      <c r="CQ12" s="166">
        <v>7</v>
      </c>
      <c r="CR12" s="166">
        <v>6</v>
      </c>
      <c r="CS12" s="166">
        <v>7</v>
      </c>
      <c r="CT12" s="166">
        <v>8</v>
      </c>
      <c r="CU12" s="166">
        <v>7</v>
      </c>
      <c r="CV12" s="166">
        <v>7</v>
      </c>
      <c r="CW12" s="166">
        <v>7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111</v>
      </c>
      <c r="E13" s="70">
        <f>SUMPRODUCT(E9:E12,$D9:$D12)</f>
        <v>76778.919999999984</v>
      </c>
      <c r="F13" s="70">
        <f>SUMPRODUCT(F9:F12,$D9:$D12)</f>
        <v>59469.109999999993</v>
      </c>
      <c r="G13" s="70">
        <f>SUMPRODUCT(G9:G12,$D9:$D12)</f>
        <v>17309.810000000001</v>
      </c>
      <c r="H13" s="34"/>
      <c r="I13" s="34"/>
      <c r="J13" s="84"/>
      <c r="K13" s="67">
        <f t="shared" ref="K13:P13" si="14">SUM(K9:K12)</f>
        <v>86</v>
      </c>
      <c r="L13" s="67">
        <f t="shared" si="14"/>
        <v>86</v>
      </c>
      <c r="M13" s="67">
        <f t="shared" si="14"/>
        <v>82</v>
      </c>
      <c r="N13" s="67">
        <f t="shared" si="14"/>
        <v>84</v>
      </c>
      <c r="O13" s="67">
        <f t="shared" si="14"/>
        <v>85</v>
      </c>
      <c r="P13" s="67">
        <f t="shared" si="14"/>
        <v>79</v>
      </c>
      <c r="Q13" s="67">
        <f t="shared" ref="Q13:V13" si="15">SUM(Q9:Q12)</f>
        <v>83</v>
      </c>
      <c r="R13" s="67">
        <f t="shared" si="15"/>
        <v>79</v>
      </c>
      <c r="S13" s="67">
        <f t="shared" si="15"/>
        <v>76</v>
      </c>
      <c r="T13" s="67">
        <f t="shared" si="15"/>
        <v>83</v>
      </c>
      <c r="U13" s="67">
        <f t="shared" si="15"/>
        <v>80</v>
      </c>
      <c r="V13" s="67">
        <f t="shared" si="15"/>
        <v>76</v>
      </c>
      <c r="W13" s="67">
        <f t="shared" ref="W13:AB13" si="16">SUM(W9:W12)</f>
        <v>75</v>
      </c>
      <c r="X13" s="67">
        <f t="shared" si="16"/>
        <v>70</v>
      </c>
      <c r="Y13" s="67">
        <f t="shared" si="16"/>
        <v>69</v>
      </c>
      <c r="Z13" s="67">
        <f t="shared" si="16"/>
        <v>64</v>
      </c>
      <c r="AA13" s="67">
        <f t="shared" si="16"/>
        <v>65</v>
      </c>
      <c r="AB13" s="67">
        <f t="shared" si="16"/>
        <v>66</v>
      </c>
      <c r="AC13" s="67">
        <f t="shared" ref="AC13:AH13" si="17">SUM(AC9:AC12)</f>
        <v>64</v>
      </c>
      <c r="AD13" s="67">
        <f t="shared" si="17"/>
        <v>67</v>
      </c>
      <c r="AE13" s="67">
        <f t="shared" si="17"/>
        <v>63</v>
      </c>
      <c r="AF13" s="67">
        <f t="shared" si="17"/>
        <v>63</v>
      </c>
      <c r="AG13" s="67">
        <f t="shared" si="17"/>
        <v>63</v>
      </c>
      <c r="AH13" s="67">
        <f t="shared" si="17"/>
        <v>64</v>
      </c>
      <c r="AI13" s="67">
        <f t="shared" ref="AI13:AN13" si="18">SUM(AI9:AI12)</f>
        <v>73</v>
      </c>
      <c r="AJ13" s="67">
        <f t="shared" si="18"/>
        <v>70</v>
      </c>
      <c r="AK13" s="67">
        <f t="shared" si="18"/>
        <v>65</v>
      </c>
      <c r="AL13" s="67">
        <f t="shared" si="18"/>
        <v>66</v>
      </c>
      <c r="AM13" s="67">
        <f t="shared" si="18"/>
        <v>66</v>
      </c>
      <c r="AN13" s="67">
        <f t="shared" si="18"/>
        <v>68</v>
      </c>
      <c r="AO13" s="67">
        <f t="shared" ref="AO13:AT13" si="19">SUM(AO9:AO12)</f>
        <v>65</v>
      </c>
      <c r="AP13" s="67">
        <f t="shared" si="19"/>
        <v>63</v>
      </c>
      <c r="AQ13" s="67">
        <f t="shared" si="19"/>
        <v>60</v>
      </c>
      <c r="AR13" s="67">
        <f t="shared" si="19"/>
        <v>55</v>
      </c>
      <c r="AS13" s="67">
        <f t="shared" si="19"/>
        <v>54</v>
      </c>
      <c r="AT13" s="67">
        <f t="shared" si="19"/>
        <v>56</v>
      </c>
      <c r="AU13" s="67">
        <f t="shared" ref="AU13:AZ13" si="20">SUM(AU9:AU12)</f>
        <v>58</v>
      </c>
      <c r="AV13" s="67">
        <f t="shared" si="20"/>
        <v>59</v>
      </c>
      <c r="AW13" s="67">
        <f t="shared" si="20"/>
        <v>54</v>
      </c>
      <c r="AX13" s="67">
        <f t="shared" si="20"/>
        <v>56</v>
      </c>
      <c r="AY13" s="67">
        <f t="shared" si="20"/>
        <v>52</v>
      </c>
      <c r="AZ13" s="67">
        <f t="shared" si="20"/>
        <v>56</v>
      </c>
      <c r="BA13" s="67">
        <f t="shared" ref="BA13:BF13" si="21">SUM(BA9:BA12)</f>
        <v>60</v>
      </c>
      <c r="BB13" s="67">
        <f t="shared" si="21"/>
        <v>60</v>
      </c>
      <c r="BC13" s="67">
        <f t="shared" si="21"/>
        <v>61</v>
      </c>
      <c r="BD13" s="67">
        <f t="shared" si="21"/>
        <v>58</v>
      </c>
      <c r="BE13" s="67">
        <f t="shared" si="21"/>
        <v>57</v>
      </c>
      <c r="BF13" s="67">
        <f t="shared" si="21"/>
        <v>64</v>
      </c>
      <c r="BG13" s="67">
        <f t="shared" ref="BG13:BL13" si="22">SUM(BG9:BG12)</f>
        <v>63</v>
      </c>
      <c r="BH13" s="67">
        <f t="shared" si="22"/>
        <v>67</v>
      </c>
      <c r="BI13" s="67">
        <f t="shared" si="22"/>
        <v>69</v>
      </c>
      <c r="BJ13" s="67">
        <f t="shared" si="22"/>
        <v>69</v>
      </c>
      <c r="BK13" s="67">
        <f t="shared" si="22"/>
        <v>65</v>
      </c>
      <c r="BL13" s="67">
        <f t="shared" si="22"/>
        <v>60</v>
      </c>
      <c r="BM13" s="67">
        <f t="shared" ref="BM13:BR13" si="23">SUM(BM9:BM12)</f>
        <v>59</v>
      </c>
      <c r="BN13" s="67">
        <f t="shared" si="23"/>
        <v>63</v>
      </c>
      <c r="BO13" s="67">
        <f t="shared" si="23"/>
        <v>58</v>
      </c>
      <c r="BP13" s="67">
        <f t="shared" si="23"/>
        <v>62</v>
      </c>
      <c r="BQ13" s="94">
        <f t="shared" si="23"/>
        <v>65</v>
      </c>
      <c r="BR13" s="67">
        <f t="shared" si="23"/>
        <v>67</v>
      </c>
      <c r="BS13" s="67">
        <f t="shared" ref="BS13:BX13" si="24">SUM(BS9:BS12)</f>
        <v>72</v>
      </c>
      <c r="BT13" s="67">
        <f t="shared" si="24"/>
        <v>69</v>
      </c>
      <c r="BU13" s="67">
        <f t="shared" si="24"/>
        <v>67</v>
      </c>
      <c r="BV13" s="67">
        <f t="shared" si="24"/>
        <v>66</v>
      </c>
      <c r="BW13" s="67">
        <f t="shared" si="24"/>
        <v>73</v>
      </c>
      <c r="BX13" s="67">
        <f t="shared" si="24"/>
        <v>75</v>
      </c>
      <c r="BY13" s="67">
        <f t="shared" ref="BY13:CD13" si="25">SUM(BY9:BY12)</f>
        <v>78</v>
      </c>
      <c r="BZ13" s="67">
        <f t="shared" si="25"/>
        <v>83</v>
      </c>
      <c r="CA13" s="67">
        <f t="shared" si="25"/>
        <v>85</v>
      </c>
      <c r="CB13" s="67">
        <f t="shared" si="25"/>
        <v>93</v>
      </c>
      <c r="CC13" s="67">
        <f t="shared" si="25"/>
        <v>94</v>
      </c>
      <c r="CD13" s="67">
        <f t="shared" si="25"/>
        <v>92</v>
      </c>
      <c r="CE13" s="67">
        <f t="shared" ref="CE13:CJ13" si="26">SUM(CE9:CE12)</f>
        <v>98</v>
      </c>
      <c r="CF13" s="67">
        <f t="shared" si="26"/>
        <v>98</v>
      </c>
      <c r="CG13" s="67">
        <f t="shared" si="26"/>
        <v>92</v>
      </c>
      <c r="CH13" s="67">
        <f t="shared" si="26"/>
        <v>98</v>
      </c>
      <c r="CI13" s="67">
        <f t="shared" si="26"/>
        <v>98</v>
      </c>
      <c r="CJ13" s="67">
        <f t="shared" si="26"/>
        <v>99</v>
      </c>
      <c r="CK13" s="67">
        <f t="shared" ref="CK13:CP13" si="27">SUM(CK9:CK12)</f>
        <v>96</v>
      </c>
      <c r="CL13" s="67">
        <f t="shared" si="27"/>
        <v>99</v>
      </c>
      <c r="CM13" s="67">
        <f t="shared" si="27"/>
        <v>101</v>
      </c>
      <c r="CN13" s="67">
        <f t="shared" si="27"/>
        <v>98</v>
      </c>
      <c r="CO13" s="67">
        <f t="shared" si="27"/>
        <v>95</v>
      </c>
      <c r="CP13" s="67">
        <f t="shared" si="27"/>
        <v>95</v>
      </c>
      <c r="CQ13" s="67">
        <f>SUM(CQ9:CQ12)</f>
        <v>107</v>
      </c>
      <c r="CR13" s="67">
        <v>104</v>
      </c>
      <c r="CS13" s="67">
        <f>SUM(CS9:CS12)</f>
        <v>106</v>
      </c>
      <c r="CT13" s="67">
        <f>SUM(CT9:CT12)</f>
        <v>109</v>
      </c>
      <c r="CU13" s="67">
        <f>SUM(CU9:CU12)</f>
        <v>108</v>
      </c>
      <c r="CV13" s="67">
        <f>SUM(CV9:CV12)</f>
        <v>109</v>
      </c>
      <c r="CW13" s="67">
        <f>SUM(CW9:CW12)</f>
        <v>111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1369</v>
      </c>
      <c r="E15" s="61">
        <f>+E7+E13</f>
        <v>1575865.8399999999</v>
      </c>
      <c r="F15" s="61">
        <f>+F7+F13</f>
        <v>1428402.35</v>
      </c>
      <c r="G15" s="61">
        <f>+G7+G13</f>
        <v>147463.49000000002</v>
      </c>
      <c r="H15" s="275"/>
      <c r="I15" s="275"/>
      <c r="J15" s="31"/>
      <c r="K15" s="51">
        <f t="shared" ref="K15:P15" si="28">+K7+K13</f>
        <v>1548</v>
      </c>
      <c r="L15" s="51">
        <f t="shared" si="28"/>
        <v>1565</v>
      </c>
      <c r="M15" s="51">
        <f t="shared" si="28"/>
        <v>1535</v>
      </c>
      <c r="N15" s="51">
        <f t="shared" si="28"/>
        <v>1539</v>
      </c>
      <c r="O15" s="51">
        <f t="shared" si="28"/>
        <v>1545</v>
      </c>
      <c r="P15" s="51">
        <f t="shared" si="28"/>
        <v>1554</v>
      </c>
      <c r="Q15" s="51">
        <f t="shared" ref="Q15:V15" si="29">+Q7+Q13</f>
        <v>1556</v>
      </c>
      <c r="R15" s="51">
        <f t="shared" si="29"/>
        <v>1559</v>
      </c>
      <c r="S15" s="51">
        <f t="shared" si="29"/>
        <v>1549</v>
      </c>
      <c r="T15" s="51">
        <f t="shared" si="29"/>
        <v>1556</v>
      </c>
      <c r="U15" s="51">
        <f t="shared" si="29"/>
        <v>1548</v>
      </c>
      <c r="V15" s="51">
        <f t="shared" si="29"/>
        <v>1540</v>
      </c>
      <c r="W15" s="51">
        <f t="shared" ref="W15:AB15" si="30">+W7+W13</f>
        <v>1544</v>
      </c>
      <c r="X15" s="51">
        <f t="shared" si="30"/>
        <v>1529</v>
      </c>
      <c r="Y15" s="51">
        <f t="shared" si="30"/>
        <v>1531</v>
      </c>
      <c r="Z15" s="51">
        <f t="shared" si="30"/>
        <v>1508</v>
      </c>
      <c r="AA15" s="51">
        <f t="shared" si="30"/>
        <v>1521</v>
      </c>
      <c r="AB15" s="51">
        <f t="shared" si="30"/>
        <v>1510</v>
      </c>
      <c r="AC15" s="51">
        <f t="shared" ref="AC15:AH15" si="31">+AC7+AC13</f>
        <v>1499</v>
      </c>
      <c r="AD15" s="51">
        <f t="shared" si="31"/>
        <v>1490</v>
      </c>
      <c r="AE15" s="51">
        <f t="shared" si="31"/>
        <v>1472</v>
      </c>
      <c r="AF15" s="51">
        <f t="shared" si="31"/>
        <v>1479</v>
      </c>
      <c r="AG15" s="51">
        <f t="shared" si="31"/>
        <v>1464</v>
      </c>
      <c r="AH15" s="51">
        <f t="shared" si="31"/>
        <v>1471</v>
      </c>
      <c r="AI15" s="51">
        <f t="shared" ref="AI15:AN15" si="32">+AI7+AI13</f>
        <v>1500</v>
      </c>
      <c r="AJ15" s="51">
        <f t="shared" si="32"/>
        <v>1490</v>
      </c>
      <c r="AK15" s="51">
        <f t="shared" si="32"/>
        <v>1471</v>
      </c>
      <c r="AL15" s="51">
        <f t="shared" si="32"/>
        <v>1478</v>
      </c>
      <c r="AM15" s="51">
        <f t="shared" si="32"/>
        <v>1467</v>
      </c>
      <c r="AN15" s="51">
        <f t="shared" si="32"/>
        <v>1469</v>
      </c>
      <c r="AO15" s="51">
        <f t="shared" ref="AO15:AT15" si="33">+AO7+AO13</f>
        <v>1485</v>
      </c>
      <c r="AP15" s="51">
        <f t="shared" si="33"/>
        <v>1484</v>
      </c>
      <c r="AQ15" s="51">
        <f t="shared" si="33"/>
        <v>1490</v>
      </c>
      <c r="AR15" s="51">
        <f t="shared" si="33"/>
        <v>1487</v>
      </c>
      <c r="AS15" s="51">
        <f t="shared" si="33"/>
        <v>1453</v>
      </c>
      <c r="AT15" s="51">
        <f t="shared" si="33"/>
        <v>1463</v>
      </c>
      <c r="AU15" s="51">
        <f t="shared" ref="AU15:AZ15" si="34">+AU7+AU13</f>
        <v>1430</v>
      </c>
      <c r="AV15" s="51">
        <f t="shared" si="34"/>
        <v>1419</v>
      </c>
      <c r="AW15" s="51">
        <f t="shared" si="34"/>
        <v>1405</v>
      </c>
      <c r="AX15" s="51">
        <f t="shared" si="34"/>
        <v>1409</v>
      </c>
      <c r="AY15" s="51">
        <f t="shared" si="34"/>
        <v>1411</v>
      </c>
      <c r="AZ15" s="51">
        <f t="shared" si="34"/>
        <v>1385</v>
      </c>
      <c r="BA15" s="51">
        <f t="shared" ref="BA15:BF15" si="35">+BA7+BA13</f>
        <v>1382</v>
      </c>
      <c r="BB15" s="51">
        <f t="shared" si="35"/>
        <v>1399</v>
      </c>
      <c r="BC15" s="51">
        <f t="shared" si="35"/>
        <v>1403</v>
      </c>
      <c r="BD15" s="51">
        <f t="shared" si="35"/>
        <v>1387</v>
      </c>
      <c r="BE15" s="51">
        <f t="shared" si="35"/>
        <v>1375</v>
      </c>
      <c r="BF15" s="51">
        <f t="shared" si="35"/>
        <v>1360</v>
      </c>
      <c r="BG15" s="51">
        <f t="shared" ref="BG15:BL15" si="36">+BG7+BG13</f>
        <v>1378</v>
      </c>
      <c r="BH15" s="51">
        <f t="shared" si="36"/>
        <v>1403</v>
      </c>
      <c r="BI15" s="51">
        <f t="shared" si="36"/>
        <v>1350</v>
      </c>
      <c r="BJ15" s="51">
        <f t="shared" si="36"/>
        <v>1358</v>
      </c>
      <c r="BK15" s="51">
        <f t="shared" si="36"/>
        <v>1325</v>
      </c>
      <c r="BL15" s="51">
        <f t="shared" si="36"/>
        <v>1319</v>
      </c>
      <c r="BM15" s="51">
        <f t="shared" ref="BM15:BR15" si="37">+BM7+BM13</f>
        <v>1327</v>
      </c>
      <c r="BN15" s="51">
        <f t="shared" si="37"/>
        <v>1311</v>
      </c>
      <c r="BO15" s="51">
        <f t="shared" si="37"/>
        <v>1261</v>
      </c>
      <c r="BP15" s="51">
        <f t="shared" si="37"/>
        <v>1256</v>
      </c>
      <c r="BQ15" s="51">
        <f t="shared" si="37"/>
        <v>1243</v>
      </c>
      <c r="BR15" s="51">
        <f t="shared" si="37"/>
        <v>1252</v>
      </c>
      <c r="BS15" s="51">
        <f t="shared" ref="BS15:BX15" si="38">+BS7+BS13</f>
        <v>1269</v>
      </c>
      <c r="BT15" s="51">
        <f t="shared" si="38"/>
        <v>1271</v>
      </c>
      <c r="BU15" s="51">
        <f t="shared" si="38"/>
        <v>1237</v>
      </c>
      <c r="BV15" s="51">
        <f t="shared" si="38"/>
        <v>1255</v>
      </c>
      <c r="BW15" s="51">
        <f t="shared" si="38"/>
        <v>1236</v>
      </c>
      <c r="BX15" s="51">
        <f t="shared" si="38"/>
        <v>1217</v>
      </c>
      <c r="BY15" s="51">
        <f t="shared" ref="BY15:CD15" si="39">+BY7+BY13</f>
        <v>1220</v>
      </c>
      <c r="BZ15" s="51">
        <f t="shared" si="39"/>
        <v>1256</v>
      </c>
      <c r="CA15" s="51">
        <f t="shared" si="39"/>
        <v>1230</v>
      </c>
      <c r="CB15" s="51">
        <f t="shared" si="39"/>
        <v>1224</v>
      </c>
      <c r="CC15" s="51">
        <f t="shared" si="39"/>
        <v>1232</v>
      </c>
      <c r="CD15" s="51">
        <f t="shared" si="39"/>
        <v>1241</v>
      </c>
      <c r="CE15" s="51">
        <f t="shared" ref="CE15:CJ15" si="40">+CE7+CE13</f>
        <v>1280</v>
      </c>
      <c r="CF15" s="51">
        <f t="shared" si="40"/>
        <v>1269</v>
      </c>
      <c r="CG15" s="51">
        <f t="shared" si="40"/>
        <v>1241</v>
      </c>
      <c r="CH15" s="51">
        <f t="shared" si="40"/>
        <v>1250</v>
      </c>
      <c r="CI15" s="51">
        <f t="shared" si="40"/>
        <v>1247</v>
      </c>
      <c r="CJ15" s="51">
        <f t="shared" si="40"/>
        <v>1241</v>
      </c>
      <c r="CK15" s="51">
        <f t="shared" ref="CK15:CP15" si="41">+CK7+CK13</f>
        <v>1247</v>
      </c>
      <c r="CL15" s="51">
        <f t="shared" si="41"/>
        <v>1247</v>
      </c>
      <c r="CM15" s="51">
        <f t="shared" si="41"/>
        <v>1289</v>
      </c>
      <c r="CN15" s="51">
        <f t="shared" si="41"/>
        <v>1303</v>
      </c>
      <c r="CO15" s="51">
        <f t="shared" si="41"/>
        <v>1309</v>
      </c>
      <c r="CP15" s="51">
        <f t="shared" si="41"/>
        <v>1303</v>
      </c>
      <c r="CQ15" s="51">
        <f>+CQ7+CQ13</f>
        <v>1367</v>
      </c>
      <c r="CR15" s="51">
        <v>1368</v>
      </c>
      <c r="CS15" s="51">
        <f>+CS7+CS13</f>
        <v>1353</v>
      </c>
      <c r="CT15" s="51">
        <f>+CT7+CT13</f>
        <v>1358</v>
      </c>
      <c r="CU15" s="51">
        <f>+CU7+CU13</f>
        <v>1358</v>
      </c>
      <c r="CV15" s="51">
        <f>+CV7+CV13</f>
        <v>1367</v>
      </c>
      <c r="CW15" s="51">
        <f>+CW7+CW13</f>
        <v>1369</v>
      </c>
    </row>
    <row r="16" spans="1:101" s="4" customFormat="1" ht="13.15" customHeight="1" x14ac:dyDescent="0.2">
      <c r="A16" s="48" t="s">
        <v>9</v>
      </c>
      <c r="B16" s="49"/>
      <c r="C16" s="50"/>
      <c r="D16" s="51"/>
      <c r="E16" s="61">
        <f>E15*12</f>
        <v>18910390.079999998</v>
      </c>
      <c r="F16" s="61">
        <f>F15*12</f>
        <v>17140828.200000003</v>
      </c>
      <c r="G16" s="61">
        <f>G15*12</f>
        <v>1769561.8800000004</v>
      </c>
      <c r="H16" s="275"/>
      <c r="I16" s="275"/>
      <c r="J16" s="3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&amp;C&amp;"Garamond,Bold"SAINT CLARE'S HEALTH SYSTEM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  <colBreaks count="1" manualBreakCount="1">
    <brk id="7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>
    <tabColor rgb="FFFF0000"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.25" style="5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75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5">
      <c r="A3" s="64" t="s">
        <v>23</v>
      </c>
      <c r="B3" s="65" t="str">
        <f>Legacy!E4</f>
        <v>1/1/25 - 12/31/25</v>
      </c>
      <c r="C3" s="66" t="s">
        <v>11</v>
      </c>
      <c r="D3" s="246">
        <v>217</v>
      </c>
      <c r="E3" s="150">
        <v>686.49</v>
      </c>
      <c r="F3" s="152">
        <f>+E3-G3</f>
        <v>686.49</v>
      </c>
      <c r="G3" s="152">
        <v>0</v>
      </c>
      <c r="H3" s="27" t="e">
        <f>+"Total:"&amp;TEXT(E3/I3-1,"0.00%")&amp;"/ EE:"&amp;TEXT(G3/J3-1,"0.00%")</f>
        <v>#DIV/0!</v>
      </c>
      <c r="I3" s="27">
        <f>+[2]Landmark!E3</f>
        <v>576.94000000000005</v>
      </c>
      <c r="J3" s="27">
        <f>+[2]Landmark!G3</f>
        <v>0</v>
      </c>
      <c r="K3" s="67">
        <v>196</v>
      </c>
      <c r="L3" s="67">
        <v>195</v>
      </c>
      <c r="M3" s="67">
        <v>197</v>
      </c>
      <c r="N3" s="67">
        <v>196</v>
      </c>
      <c r="O3" s="67">
        <v>197</v>
      </c>
      <c r="P3" s="67">
        <v>202</v>
      </c>
      <c r="Q3" s="67">
        <v>200</v>
      </c>
      <c r="R3" s="67">
        <v>198</v>
      </c>
      <c r="S3" s="67">
        <v>198</v>
      </c>
      <c r="T3" s="67">
        <v>192</v>
      </c>
      <c r="U3" s="67">
        <v>202</v>
      </c>
      <c r="V3" s="67">
        <v>202</v>
      </c>
      <c r="W3" s="67">
        <v>209</v>
      </c>
      <c r="X3" s="67">
        <v>208</v>
      </c>
      <c r="Y3" s="67">
        <v>209</v>
      </c>
      <c r="Z3" s="67">
        <v>212</v>
      </c>
      <c r="AA3" s="67">
        <v>211</v>
      </c>
      <c r="AB3" s="67">
        <v>199</v>
      </c>
      <c r="AC3" s="67">
        <v>198</v>
      </c>
      <c r="AD3" s="67">
        <v>197</v>
      </c>
      <c r="AE3" s="67">
        <v>198</v>
      </c>
      <c r="AF3" s="67">
        <v>198</v>
      </c>
      <c r="AG3" s="67">
        <v>193</v>
      </c>
      <c r="AH3" s="67">
        <v>192</v>
      </c>
      <c r="AI3" s="67">
        <v>190</v>
      </c>
      <c r="AJ3" s="67">
        <v>188</v>
      </c>
      <c r="AK3" s="67">
        <v>189</v>
      </c>
      <c r="AL3" s="67">
        <v>189</v>
      </c>
      <c r="AM3" s="67">
        <v>189</v>
      </c>
      <c r="AN3" s="67">
        <v>186</v>
      </c>
      <c r="AO3" s="67">
        <v>188</v>
      </c>
      <c r="AP3" s="67">
        <v>188</v>
      </c>
      <c r="AQ3" s="67">
        <v>186</v>
      </c>
      <c r="AR3" s="67">
        <v>184</v>
      </c>
      <c r="AS3" s="67">
        <v>185</v>
      </c>
      <c r="AT3" s="246">
        <v>185</v>
      </c>
      <c r="AU3" s="246">
        <v>189</v>
      </c>
      <c r="AV3" s="246">
        <v>187</v>
      </c>
      <c r="AW3" s="246">
        <v>182</v>
      </c>
      <c r="AX3" s="246">
        <v>179</v>
      </c>
      <c r="AY3" s="246">
        <v>182</v>
      </c>
      <c r="AZ3" s="246">
        <v>181</v>
      </c>
      <c r="BA3" s="246">
        <v>171</v>
      </c>
      <c r="BB3" s="246">
        <v>187</v>
      </c>
      <c r="BC3" s="246">
        <v>188</v>
      </c>
      <c r="BD3" s="246">
        <v>190</v>
      </c>
      <c r="BE3" s="246">
        <v>196</v>
      </c>
      <c r="BF3" s="246">
        <v>197</v>
      </c>
      <c r="BG3" s="246">
        <v>208</v>
      </c>
      <c r="BH3" s="246">
        <v>216</v>
      </c>
      <c r="BI3" s="246">
        <v>207</v>
      </c>
      <c r="BJ3" s="246">
        <v>210</v>
      </c>
      <c r="BK3" s="246">
        <v>205</v>
      </c>
      <c r="BL3" s="246">
        <v>202</v>
      </c>
      <c r="BM3" s="246">
        <v>200</v>
      </c>
      <c r="BN3" s="246">
        <v>206</v>
      </c>
      <c r="BO3" s="246">
        <v>208</v>
      </c>
      <c r="BP3" s="246">
        <v>215</v>
      </c>
      <c r="BQ3" s="66">
        <v>211</v>
      </c>
      <c r="BR3" s="246">
        <v>212</v>
      </c>
      <c r="BS3" s="246">
        <v>211</v>
      </c>
      <c r="BT3" s="246">
        <v>210</v>
      </c>
      <c r="BU3" s="246">
        <v>205</v>
      </c>
      <c r="BV3" s="246">
        <v>206</v>
      </c>
      <c r="BW3" s="246">
        <v>207</v>
      </c>
      <c r="BX3" s="246">
        <v>206</v>
      </c>
      <c r="BY3" s="246">
        <v>205</v>
      </c>
      <c r="BZ3" s="246">
        <v>203</v>
      </c>
      <c r="CA3" s="246">
        <v>208</v>
      </c>
      <c r="CB3" s="246">
        <v>205</v>
      </c>
      <c r="CC3" s="246">
        <v>208</v>
      </c>
      <c r="CD3" s="246">
        <v>213</v>
      </c>
      <c r="CE3" s="246">
        <v>217</v>
      </c>
      <c r="CF3" s="246">
        <v>216</v>
      </c>
      <c r="CG3" s="246">
        <v>218</v>
      </c>
      <c r="CH3" s="246">
        <v>212</v>
      </c>
      <c r="CI3" s="246">
        <v>223</v>
      </c>
      <c r="CJ3" s="246">
        <v>223</v>
      </c>
      <c r="CK3" s="246">
        <v>220</v>
      </c>
      <c r="CL3" s="246">
        <v>221</v>
      </c>
      <c r="CM3" s="246">
        <v>231</v>
      </c>
      <c r="CN3" s="246">
        <v>232</v>
      </c>
      <c r="CO3" s="246">
        <v>227</v>
      </c>
      <c r="CP3" s="246">
        <v>227</v>
      </c>
      <c r="CQ3" s="246">
        <v>231</v>
      </c>
      <c r="CR3" s="246">
        <v>223</v>
      </c>
      <c r="CS3" s="246">
        <v>221</v>
      </c>
      <c r="CT3" s="246">
        <v>217</v>
      </c>
      <c r="CU3" s="246">
        <v>220</v>
      </c>
      <c r="CV3" s="246">
        <v>218</v>
      </c>
      <c r="CW3" s="246">
        <v>217</v>
      </c>
    </row>
    <row r="4" spans="1:101" s="14" customFormat="1" ht="13.15" customHeight="1" x14ac:dyDescent="0.25">
      <c r="A4" s="22"/>
      <c r="B4" s="15"/>
      <c r="C4" s="66" t="s">
        <v>18</v>
      </c>
      <c r="D4" s="246">
        <v>68</v>
      </c>
      <c r="E4" s="150">
        <v>1441.6</v>
      </c>
      <c r="F4" s="152">
        <f>+E4-G4</f>
        <v>1360.98</v>
      </c>
      <c r="G4" s="152">
        <v>80.62</v>
      </c>
      <c r="H4" s="27" t="str">
        <f>+"Total:"&amp;TEXT(E4/I4-1,"0.00%")&amp;"/ EE:"&amp;TEXT(G4/J4-1,"0.00%")</f>
        <v>Total:18.99%/ EE:0.00%</v>
      </c>
      <c r="I4" s="27">
        <f>+[2]Landmark!E4</f>
        <v>1211.55</v>
      </c>
      <c r="J4" s="27">
        <f>+[2]Landmark!G4</f>
        <v>80.62</v>
      </c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>
        <v>144</v>
      </c>
      <c r="Z4" s="67">
        <v>137</v>
      </c>
      <c r="AA4" s="67">
        <v>137</v>
      </c>
      <c r="AB4" s="67">
        <v>136</v>
      </c>
      <c r="AC4" s="67">
        <v>129</v>
      </c>
      <c r="AD4" s="67">
        <v>128</v>
      </c>
      <c r="AE4" s="67">
        <v>124</v>
      </c>
      <c r="AF4" s="67">
        <v>125</v>
      </c>
      <c r="AG4" s="67">
        <v>121</v>
      </c>
      <c r="AH4" s="67">
        <v>121</v>
      </c>
      <c r="AI4" s="67">
        <v>105</v>
      </c>
      <c r="AJ4" s="67">
        <v>100</v>
      </c>
      <c r="AK4" s="67">
        <v>100</v>
      </c>
      <c r="AL4" s="67">
        <v>99</v>
      </c>
      <c r="AM4" s="67">
        <v>97</v>
      </c>
      <c r="AN4" s="67">
        <v>95</v>
      </c>
      <c r="AO4" s="67">
        <v>92</v>
      </c>
      <c r="AP4" s="67">
        <v>96</v>
      </c>
      <c r="AQ4" s="67">
        <v>95</v>
      </c>
      <c r="AR4" s="67">
        <v>95</v>
      </c>
      <c r="AS4" s="67">
        <v>92</v>
      </c>
      <c r="AT4" s="246">
        <v>94</v>
      </c>
      <c r="AU4" s="246">
        <v>85</v>
      </c>
      <c r="AV4" s="246">
        <v>81</v>
      </c>
      <c r="AW4" s="246">
        <v>77</v>
      </c>
      <c r="AX4" s="246">
        <v>76</v>
      </c>
      <c r="AY4" s="246">
        <v>77</v>
      </c>
      <c r="AZ4" s="246">
        <v>75</v>
      </c>
      <c r="BA4" s="246">
        <v>76</v>
      </c>
      <c r="BB4" s="246">
        <v>74</v>
      </c>
      <c r="BC4" s="246">
        <v>72</v>
      </c>
      <c r="BD4" s="246">
        <v>70</v>
      </c>
      <c r="BE4" s="246">
        <v>71</v>
      </c>
      <c r="BF4" s="246">
        <v>70</v>
      </c>
      <c r="BG4" s="246">
        <v>70</v>
      </c>
      <c r="BH4" s="246">
        <v>71</v>
      </c>
      <c r="BI4" s="246">
        <v>66</v>
      </c>
      <c r="BJ4" s="246">
        <v>67</v>
      </c>
      <c r="BK4" s="246">
        <v>65</v>
      </c>
      <c r="BL4" s="246">
        <v>65</v>
      </c>
      <c r="BM4" s="246">
        <v>66</v>
      </c>
      <c r="BN4" s="246">
        <v>66</v>
      </c>
      <c r="BO4" s="246">
        <v>64</v>
      </c>
      <c r="BP4" s="246">
        <v>64</v>
      </c>
      <c r="BQ4" s="66">
        <v>64</v>
      </c>
      <c r="BR4" s="246">
        <v>62</v>
      </c>
      <c r="BS4" s="246">
        <v>61</v>
      </c>
      <c r="BT4" s="246">
        <v>60</v>
      </c>
      <c r="BU4" s="246">
        <v>61</v>
      </c>
      <c r="BV4" s="246">
        <v>61</v>
      </c>
      <c r="BW4" s="246">
        <v>58</v>
      </c>
      <c r="BX4" s="246">
        <v>58</v>
      </c>
      <c r="BY4" s="246">
        <v>61</v>
      </c>
      <c r="BZ4" s="246">
        <v>62</v>
      </c>
      <c r="CA4" s="246">
        <v>63</v>
      </c>
      <c r="CB4" s="246">
        <v>64</v>
      </c>
      <c r="CC4" s="246">
        <v>64</v>
      </c>
      <c r="CD4" s="246">
        <v>65</v>
      </c>
      <c r="CE4" s="246">
        <v>67</v>
      </c>
      <c r="CF4" s="246">
        <v>68</v>
      </c>
      <c r="CG4" s="246">
        <v>68</v>
      </c>
      <c r="CH4" s="246">
        <v>69</v>
      </c>
      <c r="CI4" s="246">
        <v>68</v>
      </c>
      <c r="CJ4" s="246">
        <v>67</v>
      </c>
      <c r="CK4" s="246">
        <v>67</v>
      </c>
      <c r="CL4" s="246">
        <v>67</v>
      </c>
      <c r="CM4" s="246">
        <v>67</v>
      </c>
      <c r="CN4" s="246">
        <v>68</v>
      </c>
      <c r="CO4" s="246">
        <v>65</v>
      </c>
      <c r="CP4" s="246">
        <v>66</v>
      </c>
      <c r="CQ4" s="246">
        <v>68</v>
      </c>
      <c r="CR4" s="246">
        <v>67</v>
      </c>
      <c r="CS4" s="246">
        <v>66</v>
      </c>
      <c r="CT4" s="246">
        <v>68</v>
      </c>
      <c r="CU4" s="246">
        <v>64</v>
      </c>
      <c r="CV4" s="246">
        <v>69</v>
      </c>
      <c r="CW4" s="246">
        <v>68</v>
      </c>
    </row>
    <row r="5" spans="1:101" s="14" customFormat="1" ht="13.15" customHeight="1" x14ac:dyDescent="0.25">
      <c r="A5" s="22"/>
      <c r="B5" s="15"/>
      <c r="C5" s="66" t="s">
        <v>19</v>
      </c>
      <c r="D5" s="246">
        <v>50</v>
      </c>
      <c r="E5" s="150">
        <v>1297.44</v>
      </c>
      <c r="F5" s="152">
        <f>+E5-G5</f>
        <v>1224.8800000000001</v>
      </c>
      <c r="G5" s="152">
        <v>72.56</v>
      </c>
      <c r="H5" s="27" t="str">
        <f>+"Total:"&amp;TEXT(E5/I5-1,"0.00%")&amp;"/ EE:"&amp;TEXT(G5/J5-1,"0.00%")</f>
        <v>Total:18.99%/ EE:0.00%</v>
      </c>
      <c r="I5" s="27">
        <f>+[2]Landmark!E5</f>
        <v>1090.4000000000001</v>
      </c>
      <c r="J5" s="27">
        <f>+[2]Landmark!G5</f>
        <v>72.56</v>
      </c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>
        <v>82</v>
      </c>
      <c r="Z5" s="67">
        <v>78</v>
      </c>
      <c r="AA5" s="67">
        <v>78</v>
      </c>
      <c r="AB5" s="67">
        <v>76</v>
      </c>
      <c r="AC5" s="67">
        <v>77</v>
      </c>
      <c r="AD5" s="67">
        <v>76</v>
      </c>
      <c r="AE5" s="67">
        <v>72</v>
      </c>
      <c r="AF5" s="67">
        <v>74</v>
      </c>
      <c r="AG5" s="67">
        <v>71</v>
      </c>
      <c r="AH5" s="67">
        <v>71</v>
      </c>
      <c r="AI5" s="67">
        <v>71</v>
      </c>
      <c r="AJ5" s="67">
        <v>70</v>
      </c>
      <c r="AK5" s="67">
        <v>69</v>
      </c>
      <c r="AL5" s="67">
        <v>71</v>
      </c>
      <c r="AM5" s="67">
        <v>66</v>
      </c>
      <c r="AN5" s="67">
        <v>62</v>
      </c>
      <c r="AO5" s="67">
        <v>67</v>
      </c>
      <c r="AP5" s="67">
        <v>70</v>
      </c>
      <c r="AQ5" s="67">
        <v>69</v>
      </c>
      <c r="AR5" s="67">
        <v>68</v>
      </c>
      <c r="AS5" s="67">
        <v>64</v>
      </c>
      <c r="AT5" s="246">
        <v>66</v>
      </c>
      <c r="AU5" s="246">
        <v>69</v>
      </c>
      <c r="AV5" s="246">
        <v>72</v>
      </c>
      <c r="AW5" s="246">
        <v>70</v>
      </c>
      <c r="AX5" s="246">
        <v>73</v>
      </c>
      <c r="AY5" s="246">
        <v>73</v>
      </c>
      <c r="AZ5" s="246">
        <v>71</v>
      </c>
      <c r="BA5" s="246">
        <v>72</v>
      </c>
      <c r="BB5" s="246">
        <v>71</v>
      </c>
      <c r="BC5" s="246">
        <v>67</v>
      </c>
      <c r="BD5" s="246">
        <v>66</v>
      </c>
      <c r="BE5" s="246">
        <v>63</v>
      </c>
      <c r="BF5" s="246">
        <v>59</v>
      </c>
      <c r="BG5" s="246">
        <v>58</v>
      </c>
      <c r="BH5" s="246">
        <v>54</v>
      </c>
      <c r="BI5" s="246">
        <v>52</v>
      </c>
      <c r="BJ5" s="246">
        <v>52</v>
      </c>
      <c r="BK5" s="246">
        <v>49</v>
      </c>
      <c r="BL5" s="246">
        <v>47</v>
      </c>
      <c r="BM5" s="246">
        <v>50</v>
      </c>
      <c r="BN5" s="246">
        <v>50</v>
      </c>
      <c r="BO5" s="246">
        <v>48</v>
      </c>
      <c r="BP5" s="246">
        <v>46</v>
      </c>
      <c r="BQ5" s="66">
        <v>47</v>
      </c>
      <c r="BR5" s="246">
        <v>46</v>
      </c>
      <c r="BS5" s="246">
        <v>43</v>
      </c>
      <c r="BT5" s="246">
        <v>43</v>
      </c>
      <c r="BU5" s="246">
        <v>43</v>
      </c>
      <c r="BV5" s="246">
        <v>43</v>
      </c>
      <c r="BW5" s="246">
        <v>42</v>
      </c>
      <c r="BX5" s="246">
        <v>42</v>
      </c>
      <c r="BY5" s="246">
        <v>37</v>
      </c>
      <c r="BZ5" s="246">
        <v>37</v>
      </c>
      <c r="CA5" s="246">
        <v>36</v>
      </c>
      <c r="CB5" s="246">
        <v>36</v>
      </c>
      <c r="CC5" s="246">
        <v>36</v>
      </c>
      <c r="CD5" s="246">
        <v>36</v>
      </c>
      <c r="CE5" s="246">
        <v>41</v>
      </c>
      <c r="CF5" s="246">
        <v>43</v>
      </c>
      <c r="CG5" s="246">
        <v>42</v>
      </c>
      <c r="CH5" s="246">
        <v>46</v>
      </c>
      <c r="CI5" s="246">
        <v>44</v>
      </c>
      <c r="CJ5" s="246">
        <v>44</v>
      </c>
      <c r="CK5" s="246">
        <v>44</v>
      </c>
      <c r="CL5" s="246">
        <v>43</v>
      </c>
      <c r="CM5" s="246">
        <v>43</v>
      </c>
      <c r="CN5" s="246">
        <v>43</v>
      </c>
      <c r="CO5" s="246">
        <v>45</v>
      </c>
      <c r="CP5" s="246">
        <v>45</v>
      </c>
      <c r="CQ5" s="246">
        <v>49</v>
      </c>
      <c r="CR5" s="246">
        <v>48</v>
      </c>
      <c r="CS5" s="246">
        <v>48</v>
      </c>
      <c r="CT5" s="246">
        <v>49</v>
      </c>
      <c r="CU5" s="246">
        <v>47</v>
      </c>
      <c r="CV5" s="246">
        <v>46</v>
      </c>
      <c r="CW5" s="246">
        <v>50</v>
      </c>
    </row>
    <row r="6" spans="1:101" s="14" customFormat="1" ht="13.15" customHeight="1" x14ac:dyDescent="0.25">
      <c r="A6" s="22"/>
      <c r="B6" s="15"/>
      <c r="C6" s="66" t="s">
        <v>12</v>
      </c>
      <c r="D6" s="247">
        <v>73</v>
      </c>
      <c r="E6" s="151">
        <v>2162.39</v>
      </c>
      <c r="F6" s="153">
        <f>+E6-G6</f>
        <v>2041.4699999999998</v>
      </c>
      <c r="G6" s="153">
        <v>120.92</v>
      </c>
      <c r="H6" s="27" t="str">
        <f>+"Total:"&amp;TEXT(E6/I6-1,"0.00%")&amp;"/ EE:"&amp;TEXT(G6/J6-1,"0.00%")</f>
        <v>Total:18.99%/ EE:0.00%</v>
      </c>
      <c r="I6" s="27">
        <f>+[2]Landmark!E6</f>
        <v>1817.32</v>
      </c>
      <c r="J6" s="27">
        <f>+[2]Landmark!G6</f>
        <v>120.92</v>
      </c>
      <c r="K6" s="68">
        <v>436</v>
      </c>
      <c r="L6" s="68">
        <v>436</v>
      </c>
      <c r="M6" s="68">
        <v>435</v>
      </c>
      <c r="N6" s="68">
        <v>439</v>
      </c>
      <c r="O6" s="68">
        <v>435</v>
      </c>
      <c r="P6" s="68">
        <v>430</v>
      </c>
      <c r="Q6" s="68">
        <f>630-Q3</f>
        <v>430</v>
      </c>
      <c r="R6" s="68">
        <f>630-R3</f>
        <v>432</v>
      </c>
      <c r="S6" s="68">
        <f>634-S3</f>
        <v>436</v>
      </c>
      <c r="T6" s="68">
        <f>630-T3</f>
        <v>438</v>
      </c>
      <c r="U6" s="68">
        <f>635-U3</f>
        <v>433</v>
      </c>
      <c r="V6" s="68">
        <f>631-V3</f>
        <v>429</v>
      </c>
      <c r="W6" s="68">
        <v>426</v>
      </c>
      <c r="X6" s="68">
        <f>632-X3</f>
        <v>424</v>
      </c>
      <c r="Y6" s="68">
        <v>197</v>
      </c>
      <c r="Z6" s="68">
        <v>186</v>
      </c>
      <c r="AA6" s="68">
        <v>183</v>
      </c>
      <c r="AB6" s="68">
        <v>179</v>
      </c>
      <c r="AC6" s="68">
        <v>175</v>
      </c>
      <c r="AD6" s="68">
        <v>175</v>
      </c>
      <c r="AE6" s="68">
        <v>174</v>
      </c>
      <c r="AF6" s="68">
        <v>172</v>
      </c>
      <c r="AG6" s="68">
        <v>168</v>
      </c>
      <c r="AH6" s="68">
        <v>168</v>
      </c>
      <c r="AI6" s="68">
        <v>147</v>
      </c>
      <c r="AJ6" s="68">
        <v>149</v>
      </c>
      <c r="AK6" s="68">
        <v>149</v>
      </c>
      <c r="AL6" s="68">
        <v>149</v>
      </c>
      <c r="AM6" s="68">
        <v>147</v>
      </c>
      <c r="AN6" s="68">
        <v>138</v>
      </c>
      <c r="AO6" s="68">
        <v>140</v>
      </c>
      <c r="AP6" s="68">
        <v>139</v>
      </c>
      <c r="AQ6" s="68">
        <v>138</v>
      </c>
      <c r="AR6" s="68">
        <v>137</v>
      </c>
      <c r="AS6" s="68">
        <v>137</v>
      </c>
      <c r="AT6" s="247">
        <v>134</v>
      </c>
      <c r="AU6" s="247">
        <v>122</v>
      </c>
      <c r="AV6" s="247">
        <v>116</v>
      </c>
      <c r="AW6" s="247">
        <v>115</v>
      </c>
      <c r="AX6" s="247">
        <v>111</v>
      </c>
      <c r="AY6" s="247">
        <v>111</v>
      </c>
      <c r="AZ6" s="247">
        <v>107</v>
      </c>
      <c r="BA6" s="247">
        <v>107</v>
      </c>
      <c r="BB6" s="247">
        <v>108</v>
      </c>
      <c r="BC6" s="247">
        <v>106</v>
      </c>
      <c r="BD6" s="247">
        <v>104</v>
      </c>
      <c r="BE6" s="247">
        <v>105</v>
      </c>
      <c r="BF6" s="247">
        <v>104</v>
      </c>
      <c r="BG6" s="247">
        <v>99</v>
      </c>
      <c r="BH6" s="247">
        <v>99</v>
      </c>
      <c r="BI6" s="247">
        <v>95</v>
      </c>
      <c r="BJ6" s="247">
        <v>98</v>
      </c>
      <c r="BK6" s="247">
        <v>95</v>
      </c>
      <c r="BL6" s="247">
        <v>93</v>
      </c>
      <c r="BM6" s="247">
        <v>92</v>
      </c>
      <c r="BN6" s="247">
        <v>93</v>
      </c>
      <c r="BO6" s="247">
        <v>93</v>
      </c>
      <c r="BP6" s="247">
        <v>92</v>
      </c>
      <c r="BQ6" s="305">
        <v>89</v>
      </c>
      <c r="BR6" s="247">
        <v>89</v>
      </c>
      <c r="BS6" s="247">
        <v>85</v>
      </c>
      <c r="BT6" s="247">
        <v>84</v>
      </c>
      <c r="BU6" s="247">
        <v>82</v>
      </c>
      <c r="BV6" s="247">
        <v>84</v>
      </c>
      <c r="BW6" s="247">
        <v>79</v>
      </c>
      <c r="BX6" s="247">
        <v>79</v>
      </c>
      <c r="BY6" s="247">
        <v>74</v>
      </c>
      <c r="BZ6" s="247">
        <v>76</v>
      </c>
      <c r="CA6" s="247">
        <v>76</v>
      </c>
      <c r="CB6" s="247">
        <v>75</v>
      </c>
      <c r="CC6" s="247">
        <v>76</v>
      </c>
      <c r="CD6" s="247">
        <v>75</v>
      </c>
      <c r="CE6" s="247">
        <v>72</v>
      </c>
      <c r="CF6" s="247">
        <v>74</v>
      </c>
      <c r="CG6" s="247">
        <v>75</v>
      </c>
      <c r="CH6" s="247">
        <v>76</v>
      </c>
      <c r="CI6" s="247">
        <v>74</v>
      </c>
      <c r="CJ6" s="247">
        <v>75</v>
      </c>
      <c r="CK6" s="247">
        <v>74</v>
      </c>
      <c r="CL6" s="247">
        <v>77</v>
      </c>
      <c r="CM6" s="247">
        <v>79</v>
      </c>
      <c r="CN6" s="247">
        <v>79</v>
      </c>
      <c r="CO6" s="247">
        <v>78</v>
      </c>
      <c r="CP6" s="247">
        <v>76</v>
      </c>
      <c r="CQ6" s="247">
        <v>73</v>
      </c>
      <c r="CR6" s="247">
        <v>74</v>
      </c>
      <c r="CS6" s="247">
        <v>74</v>
      </c>
      <c r="CT6" s="247">
        <v>72</v>
      </c>
      <c r="CU6" s="247">
        <v>72</v>
      </c>
      <c r="CV6" s="247">
        <v>73</v>
      </c>
      <c r="CW6" s="247">
        <v>73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408</v>
      </c>
      <c r="E7" s="70">
        <f>SUMPRODUCT(E3:E6,$D3:$D6)</f>
        <v>469723.6</v>
      </c>
      <c r="F7" s="70">
        <f>SUMPRODUCT(F3:F6,$D3:$D6)</f>
        <v>451786.28</v>
      </c>
      <c r="G7" s="70">
        <f>SUMPRODUCT(G3:G6,$D3:$D6)</f>
        <v>17937.32</v>
      </c>
      <c r="H7" s="34"/>
      <c r="I7" s="34"/>
      <c r="K7" s="67">
        <f t="shared" ref="K7:P7" si="0">SUM(K3:K6)</f>
        <v>632</v>
      </c>
      <c r="L7" s="67">
        <f t="shared" si="0"/>
        <v>631</v>
      </c>
      <c r="M7" s="67">
        <f t="shared" si="0"/>
        <v>632</v>
      </c>
      <c r="N7" s="67">
        <f t="shared" si="0"/>
        <v>635</v>
      </c>
      <c r="O7" s="67">
        <f t="shared" si="0"/>
        <v>632</v>
      </c>
      <c r="P7" s="67">
        <f t="shared" si="0"/>
        <v>632</v>
      </c>
      <c r="Q7" s="67">
        <f t="shared" ref="Q7:V7" si="1">SUM(Q3:Q6)</f>
        <v>630</v>
      </c>
      <c r="R7" s="67">
        <f t="shared" si="1"/>
        <v>630</v>
      </c>
      <c r="S7" s="67">
        <f t="shared" si="1"/>
        <v>634</v>
      </c>
      <c r="T7" s="67">
        <f t="shared" si="1"/>
        <v>630</v>
      </c>
      <c r="U7" s="67">
        <f t="shared" si="1"/>
        <v>635</v>
      </c>
      <c r="V7" s="67">
        <f t="shared" si="1"/>
        <v>631</v>
      </c>
      <c r="W7" s="67">
        <f t="shared" ref="W7:AB7" si="2">SUM(W3:W6)</f>
        <v>635</v>
      </c>
      <c r="X7" s="67">
        <f t="shared" si="2"/>
        <v>632</v>
      </c>
      <c r="Y7" s="67">
        <f t="shared" si="2"/>
        <v>632</v>
      </c>
      <c r="Z7" s="67">
        <f t="shared" si="2"/>
        <v>613</v>
      </c>
      <c r="AA7" s="67">
        <f t="shared" si="2"/>
        <v>609</v>
      </c>
      <c r="AB7" s="67">
        <f t="shared" si="2"/>
        <v>590</v>
      </c>
      <c r="AC7" s="67">
        <f t="shared" ref="AC7:AH7" si="3">SUM(AC3:AC6)</f>
        <v>579</v>
      </c>
      <c r="AD7" s="67">
        <f t="shared" si="3"/>
        <v>576</v>
      </c>
      <c r="AE7" s="67">
        <f t="shared" si="3"/>
        <v>568</v>
      </c>
      <c r="AF7" s="67">
        <f t="shared" si="3"/>
        <v>569</v>
      </c>
      <c r="AG7" s="67">
        <f t="shared" si="3"/>
        <v>553</v>
      </c>
      <c r="AH7" s="67">
        <f t="shared" si="3"/>
        <v>552</v>
      </c>
      <c r="AI7" s="67">
        <f t="shared" ref="AI7:AN7" si="4">SUM(AI3:AI6)</f>
        <v>513</v>
      </c>
      <c r="AJ7" s="67">
        <f t="shared" si="4"/>
        <v>507</v>
      </c>
      <c r="AK7" s="67">
        <f t="shared" si="4"/>
        <v>507</v>
      </c>
      <c r="AL7" s="67">
        <f t="shared" si="4"/>
        <v>508</v>
      </c>
      <c r="AM7" s="67">
        <f t="shared" si="4"/>
        <v>499</v>
      </c>
      <c r="AN7" s="67">
        <f t="shared" si="4"/>
        <v>481</v>
      </c>
      <c r="AO7" s="67">
        <f t="shared" ref="AO7:AT7" si="5">SUM(AO3:AO6)</f>
        <v>487</v>
      </c>
      <c r="AP7" s="67">
        <f t="shared" si="5"/>
        <v>493</v>
      </c>
      <c r="AQ7" s="67">
        <f t="shared" si="5"/>
        <v>488</v>
      </c>
      <c r="AR7" s="67">
        <f t="shared" si="5"/>
        <v>484</v>
      </c>
      <c r="AS7" s="67">
        <f t="shared" si="5"/>
        <v>478</v>
      </c>
      <c r="AT7" s="67">
        <f t="shared" si="5"/>
        <v>479</v>
      </c>
      <c r="AU7" s="67">
        <f t="shared" ref="AU7:AZ7" si="6">SUM(AU3:AU6)</f>
        <v>465</v>
      </c>
      <c r="AV7" s="67">
        <f t="shared" si="6"/>
        <v>456</v>
      </c>
      <c r="AW7" s="67">
        <f t="shared" si="6"/>
        <v>444</v>
      </c>
      <c r="AX7" s="67">
        <f t="shared" si="6"/>
        <v>439</v>
      </c>
      <c r="AY7" s="67">
        <f t="shared" si="6"/>
        <v>443</v>
      </c>
      <c r="AZ7" s="67">
        <f t="shared" si="6"/>
        <v>434</v>
      </c>
      <c r="BA7" s="67">
        <f t="shared" ref="BA7:BF7" si="7">SUM(BA3:BA6)</f>
        <v>426</v>
      </c>
      <c r="BB7" s="67">
        <f t="shared" si="7"/>
        <v>440</v>
      </c>
      <c r="BC7" s="67">
        <f t="shared" si="7"/>
        <v>433</v>
      </c>
      <c r="BD7" s="67">
        <f t="shared" si="7"/>
        <v>430</v>
      </c>
      <c r="BE7" s="67">
        <f t="shared" si="7"/>
        <v>435</v>
      </c>
      <c r="BF7" s="67">
        <f t="shared" si="7"/>
        <v>430</v>
      </c>
      <c r="BG7" s="67">
        <f t="shared" ref="BG7:BL7" si="8">SUM(BG3:BG6)</f>
        <v>435</v>
      </c>
      <c r="BH7" s="67">
        <f t="shared" si="8"/>
        <v>440</v>
      </c>
      <c r="BI7" s="67">
        <f t="shared" si="8"/>
        <v>420</v>
      </c>
      <c r="BJ7" s="67">
        <f t="shared" si="8"/>
        <v>427</v>
      </c>
      <c r="BK7" s="67">
        <f t="shared" si="8"/>
        <v>414</v>
      </c>
      <c r="BL7" s="67">
        <f t="shared" si="8"/>
        <v>407</v>
      </c>
      <c r="BM7" s="67">
        <f t="shared" ref="BM7:BR7" si="9">SUM(BM3:BM6)</f>
        <v>408</v>
      </c>
      <c r="BN7" s="67">
        <f t="shared" si="9"/>
        <v>415</v>
      </c>
      <c r="BO7" s="67">
        <f t="shared" si="9"/>
        <v>413</v>
      </c>
      <c r="BP7" s="67">
        <f t="shared" si="9"/>
        <v>417</v>
      </c>
      <c r="BQ7" s="94">
        <f t="shared" si="9"/>
        <v>411</v>
      </c>
      <c r="BR7" s="67">
        <f t="shared" si="9"/>
        <v>409</v>
      </c>
      <c r="BS7" s="67">
        <f t="shared" ref="BS7:BX7" si="10">SUM(BS3:BS6)</f>
        <v>400</v>
      </c>
      <c r="BT7" s="67">
        <f t="shared" si="10"/>
        <v>397</v>
      </c>
      <c r="BU7" s="67">
        <f t="shared" si="10"/>
        <v>391</v>
      </c>
      <c r="BV7" s="67">
        <f t="shared" si="10"/>
        <v>394</v>
      </c>
      <c r="BW7" s="67">
        <f t="shared" si="10"/>
        <v>386</v>
      </c>
      <c r="BX7" s="67">
        <f t="shared" si="10"/>
        <v>385</v>
      </c>
      <c r="BY7" s="67">
        <f t="shared" ref="BY7:CD7" si="11">SUM(BY3:BY6)</f>
        <v>377</v>
      </c>
      <c r="BZ7" s="67">
        <f t="shared" si="11"/>
        <v>378</v>
      </c>
      <c r="CA7" s="67">
        <f t="shared" si="11"/>
        <v>383</v>
      </c>
      <c r="CB7" s="67">
        <f t="shared" si="11"/>
        <v>380</v>
      </c>
      <c r="CC7" s="67">
        <f t="shared" si="11"/>
        <v>384</v>
      </c>
      <c r="CD7" s="67">
        <f t="shared" si="11"/>
        <v>389</v>
      </c>
      <c r="CE7" s="67">
        <f t="shared" ref="CE7:CJ7" si="12">SUM(CE3:CE6)</f>
        <v>397</v>
      </c>
      <c r="CF7" s="67">
        <f t="shared" si="12"/>
        <v>401</v>
      </c>
      <c r="CG7" s="67">
        <f t="shared" si="12"/>
        <v>403</v>
      </c>
      <c r="CH7" s="67">
        <f t="shared" si="12"/>
        <v>403</v>
      </c>
      <c r="CI7" s="67">
        <f t="shared" si="12"/>
        <v>409</v>
      </c>
      <c r="CJ7" s="67">
        <f t="shared" si="12"/>
        <v>409</v>
      </c>
      <c r="CK7" s="67">
        <f t="shared" ref="CK7:CP7" si="13">SUM(CK3:CK6)</f>
        <v>405</v>
      </c>
      <c r="CL7" s="67">
        <f t="shared" si="13"/>
        <v>408</v>
      </c>
      <c r="CM7" s="67">
        <f t="shared" si="13"/>
        <v>420</v>
      </c>
      <c r="CN7" s="67">
        <f t="shared" si="13"/>
        <v>422</v>
      </c>
      <c r="CO7" s="67">
        <f t="shared" si="13"/>
        <v>415</v>
      </c>
      <c r="CP7" s="67">
        <f t="shared" si="13"/>
        <v>414</v>
      </c>
      <c r="CQ7" s="67">
        <f>SUM(CQ3:CQ6)</f>
        <v>421</v>
      </c>
      <c r="CR7" s="67">
        <v>412</v>
      </c>
      <c r="CS7" s="67">
        <f>SUM(CS3:CS6)</f>
        <v>409</v>
      </c>
      <c r="CT7" s="67">
        <f>SUM(CT3:CT6)</f>
        <v>406</v>
      </c>
      <c r="CU7" s="67">
        <f>SUM(CU3:CU6)</f>
        <v>403</v>
      </c>
      <c r="CV7" s="67">
        <f>SUM(CV3:CV6)</f>
        <v>406</v>
      </c>
      <c r="CW7" s="67">
        <f>SUM(CW3:CW6)</f>
        <v>408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5">
      <c r="A9" s="64" t="s">
        <v>22</v>
      </c>
      <c r="B9" s="65" t="str">
        <f>B3</f>
        <v>1/1/25 - 12/31/25</v>
      </c>
      <c r="C9" s="66" t="s">
        <v>11</v>
      </c>
      <c r="D9" s="67">
        <v>16</v>
      </c>
      <c r="E9" s="152">
        <v>518.77</v>
      </c>
      <c r="F9" s="152">
        <f>+E9-G9</f>
        <v>416.97999999999996</v>
      </c>
      <c r="G9" s="152">
        <v>101.79</v>
      </c>
      <c r="H9" s="27" t="str">
        <f>+"Total:"&amp;TEXT(E9/I9-1,"0.00%")&amp;"/ EE:"&amp;TEXT(G9/J9-1,"0.00%")</f>
        <v>Total:18.99%/ EE:0.00%</v>
      </c>
      <c r="I9" s="27">
        <f>+[2]Landmark!E9</f>
        <v>435.99</v>
      </c>
      <c r="J9" s="27">
        <f>+[2]Landmark!G9</f>
        <v>101.79</v>
      </c>
      <c r="K9" s="67">
        <v>2</v>
      </c>
      <c r="L9" s="67">
        <v>3</v>
      </c>
      <c r="M9" s="67">
        <v>3</v>
      </c>
      <c r="N9" s="67">
        <v>3</v>
      </c>
      <c r="O9" s="67">
        <v>3</v>
      </c>
      <c r="P9" s="67">
        <v>2</v>
      </c>
      <c r="Q9" s="67">
        <v>2</v>
      </c>
      <c r="R9" s="67">
        <v>3</v>
      </c>
      <c r="S9" s="67">
        <v>4</v>
      </c>
      <c r="T9" s="67">
        <v>4</v>
      </c>
      <c r="U9" s="67">
        <v>3</v>
      </c>
      <c r="V9" s="67">
        <v>5</v>
      </c>
      <c r="W9" s="67">
        <v>4</v>
      </c>
      <c r="X9" s="67">
        <v>5</v>
      </c>
      <c r="Y9" s="67">
        <v>5</v>
      </c>
      <c r="Z9" s="67">
        <v>4</v>
      </c>
      <c r="AA9" s="67">
        <v>3</v>
      </c>
      <c r="AB9" s="67">
        <v>3</v>
      </c>
      <c r="AC9" s="67">
        <v>2</v>
      </c>
      <c r="AD9" s="67">
        <v>2</v>
      </c>
      <c r="AE9" s="67">
        <v>3</v>
      </c>
      <c r="AF9" s="67">
        <v>3</v>
      </c>
      <c r="AG9" s="67">
        <v>5</v>
      </c>
      <c r="AH9" s="67">
        <v>5</v>
      </c>
      <c r="AI9" s="67">
        <v>9</v>
      </c>
      <c r="AJ9" s="67">
        <v>7</v>
      </c>
      <c r="AK9" s="67">
        <v>6</v>
      </c>
      <c r="AL9" s="67">
        <v>6</v>
      </c>
      <c r="AM9" s="67">
        <v>6</v>
      </c>
      <c r="AN9" s="67">
        <v>7</v>
      </c>
      <c r="AO9" s="67">
        <v>6</v>
      </c>
      <c r="AP9" s="67">
        <v>7</v>
      </c>
      <c r="AQ9" s="67">
        <v>5</v>
      </c>
      <c r="AR9" s="67">
        <v>6</v>
      </c>
      <c r="AS9" s="67">
        <v>7</v>
      </c>
      <c r="AT9" s="67">
        <v>6</v>
      </c>
      <c r="AU9" s="67">
        <v>6</v>
      </c>
      <c r="AV9" s="67">
        <v>6</v>
      </c>
      <c r="AW9" s="67">
        <v>6</v>
      </c>
      <c r="AX9" s="67">
        <v>6</v>
      </c>
      <c r="AY9" s="67">
        <v>6</v>
      </c>
      <c r="AZ9" s="67">
        <v>6</v>
      </c>
      <c r="BA9" s="67">
        <v>6</v>
      </c>
      <c r="BB9" s="67">
        <v>6</v>
      </c>
      <c r="BC9" s="67">
        <v>6</v>
      </c>
      <c r="BD9" s="67">
        <v>5</v>
      </c>
      <c r="BE9" s="67">
        <v>4</v>
      </c>
      <c r="BF9" s="67">
        <v>4</v>
      </c>
      <c r="BG9" s="67">
        <v>4</v>
      </c>
      <c r="BH9" s="67">
        <v>5</v>
      </c>
      <c r="BI9" s="67">
        <v>5</v>
      </c>
      <c r="BJ9" s="67">
        <v>6</v>
      </c>
      <c r="BK9" s="67">
        <v>6</v>
      </c>
      <c r="BL9" s="67">
        <v>7</v>
      </c>
      <c r="BM9" s="67">
        <v>7</v>
      </c>
      <c r="BN9" s="67">
        <v>7</v>
      </c>
      <c r="BO9" s="67">
        <v>7</v>
      </c>
      <c r="BP9" s="67">
        <v>8</v>
      </c>
      <c r="BQ9" s="94">
        <v>7</v>
      </c>
      <c r="BR9" s="67">
        <v>7</v>
      </c>
      <c r="BS9" s="67">
        <v>7</v>
      </c>
      <c r="BT9" s="67">
        <v>8</v>
      </c>
      <c r="BU9" s="67">
        <v>7</v>
      </c>
      <c r="BV9" s="67">
        <v>7</v>
      </c>
      <c r="BW9" s="67">
        <v>8</v>
      </c>
      <c r="BX9" s="67">
        <v>9</v>
      </c>
      <c r="BY9" s="67">
        <v>10</v>
      </c>
      <c r="BZ9" s="67">
        <v>13</v>
      </c>
      <c r="CA9" s="67">
        <v>14</v>
      </c>
      <c r="CB9" s="67">
        <v>14</v>
      </c>
      <c r="CC9" s="67">
        <v>14</v>
      </c>
      <c r="CD9" s="67">
        <v>16</v>
      </c>
      <c r="CE9" s="67">
        <v>16</v>
      </c>
      <c r="CF9" s="67">
        <v>16</v>
      </c>
      <c r="CG9" s="67">
        <v>16</v>
      </c>
      <c r="CH9" s="67">
        <v>17</v>
      </c>
      <c r="CI9" s="67">
        <v>15</v>
      </c>
      <c r="CJ9" s="67">
        <v>17</v>
      </c>
      <c r="CK9" s="67">
        <v>17</v>
      </c>
      <c r="CL9" s="67">
        <v>18</v>
      </c>
      <c r="CM9" s="67">
        <v>18</v>
      </c>
      <c r="CN9" s="67">
        <v>19</v>
      </c>
      <c r="CO9" s="67">
        <v>19</v>
      </c>
      <c r="CP9" s="67">
        <v>19</v>
      </c>
      <c r="CQ9" s="67">
        <v>16</v>
      </c>
      <c r="CR9" s="67">
        <v>14</v>
      </c>
      <c r="CS9" s="67">
        <v>14</v>
      </c>
      <c r="CT9" s="67">
        <v>16</v>
      </c>
      <c r="CU9" s="67">
        <v>15</v>
      </c>
      <c r="CV9" s="67">
        <v>15</v>
      </c>
      <c r="CW9" s="67">
        <v>16</v>
      </c>
    </row>
    <row r="10" spans="1:101" s="14" customFormat="1" ht="13.15" customHeight="1" x14ac:dyDescent="0.25">
      <c r="A10" s="22"/>
      <c r="B10" s="15"/>
      <c r="C10" s="66" t="s">
        <v>18</v>
      </c>
      <c r="D10" s="67">
        <v>2</v>
      </c>
      <c r="E10" s="152">
        <v>1037.57</v>
      </c>
      <c r="F10" s="152">
        <f>+E10-G10</f>
        <v>799.78</v>
      </c>
      <c r="G10" s="152">
        <v>237.79</v>
      </c>
      <c r="H10" s="27" t="str">
        <f>+"Total:"&amp;TEXT(E10/I10-1,"0.00%")&amp;"/ EE:"&amp;TEXT(G10/J10-1,"0.00%")</f>
        <v>Total:18.99%/ EE:0.00%</v>
      </c>
      <c r="I10" s="27">
        <f>+[2]Landmark!E10</f>
        <v>872</v>
      </c>
      <c r="J10" s="27">
        <f>+[2]Landmark!G10</f>
        <v>237.79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>
        <v>0</v>
      </c>
      <c r="Z10" s="67">
        <v>0</v>
      </c>
      <c r="AA10" s="67">
        <v>0</v>
      </c>
      <c r="AB10" s="67">
        <v>0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7">
        <v>1</v>
      </c>
      <c r="AJ10" s="67">
        <v>1</v>
      </c>
      <c r="AK10" s="67">
        <v>1</v>
      </c>
      <c r="AL10" s="67">
        <v>1</v>
      </c>
      <c r="AM10" s="67">
        <v>1</v>
      </c>
      <c r="AN10" s="67">
        <v>1</v>
      </c>
      <c r="AO10" s="67">
        <v>1</v>
      </c>
      <c r="AP10" s="67">
        <v>2</v>
      </c>
      <c r="AQ10" s="67">
        <v>2</v>
      </c>
      <c r="AR10" s="67">
        <v>2</v>
      </c>
      <c r="AS10" s="67">
        <v>2</v>
      </c>
      <c r="AT10" s="67">
        <v>2</v>
      </c>
      <c r="AU10" s="67">
        <v>2</v>
      </c>
      <c r="AV10" s="67">
        <v>0</v>
      </c>
      <c r="AW10" s="67">
        <v>0</v>
      </c>
      <c r="AX10" s="67">
        <v>0</v>
      </c>
      <c r="AY10" s="67">
        <v>0</v>
      </c>
      <c r="AZ10" s="67">
        <v>0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1</v>
      </c>
      <c r="BH10" s="67">
        <v>1</v>
      </c>
      <c r="BI10" s="67">
        <v>1</v>
      </c>
      <c r="BJ10" s="67">
        <v>1</v>
      </c>
      <c r="BK10" s="67">
        <v>1</v>
      </c>
      <c r="BL10" s="67">
        <v>1</v>
      </c>
      <c r="BM10" s="67">
        <v>1</v>
      </c>
      <c r="BN10" s="67">
        <v>1</v>
      </c>
      <c r="BO10" s="67">
        <v>1</v>
      </c>
      <c r="BP10" s="67">
        <v>1</v>
      </c>
      <c r="BQ10" s="94">
        <v>1</v>
      </c>
      <c r="BR10" s="67">
        <v>1</v>
      </c>
      <c r="BS10" s="67">
        <v>1</v>
      </c>
      <c r="BT10" s="67">
        <v>1</v>
      </c>
      <c r="BU10" s="67">
        <v>1</v>
      </c>
      <c r="BV10" s="67">
        <v>1</v>
      </c>
      <c r="BW10" s="67">
        <v>1</v>
      </c>
      <c r="BX10" s="67">
        <v>1</v>
      </c>
      <c r="BY10" s="67">
        <v>0</v>
      </c>
      <c r="BZ10" s="67">
        <v>0</v>
      </c>
      <c r="CA10" s="67">
        <v>0</v>
      </c>
      <c r="CB10" s="67">
        <v>0</v>
      </c>
      <c r="CC10" s="67">
        <v>0</v>
      </c>
      <c r="CD10" s="67">
        <v>0</v>
      </c>
      <c r="CE10" s="67">
        <v>2</v>
      </c>
      <c r="CF10" s="67">
        <v>2</v>
      </c>
      <c r="CG10" s="67">
        <v>2</v>
      </c>
      <c r="CH10" s="67">
        <v>2</v>
      </c>
      <c r="CI10" s="67">
        <v>2</v>
      </c>
      <c r="CJ10" s="67">
        <v>2</v>
      </c>
      <c r="CK10" s="67">
        <v>2</v>
      </c>
      <c r="CL10" s="67">
        <v>2</v>
      </c>
      <c r="CM10" s="67">
        <v>3</v>
      </c>
      <c r="CN10" s="67">
        <v>3</v>
      </c>
      <c r="CO10" s="67">
        <v>3</v>
      </c>
      <c r="CP10" s="67">
        <v>3</v>
      </c>
      <c r="CQ10" s="67">
        <v>2</v>
      </c>
      <c r="CR10" s="67">
        <v>2</v>
      </c>
      <c r="CS10" s="67">
        <v>2</v>
      </c>
      <c r="CT10" s="67">
        <v>2</v>
      </c>
      <c r="CU10" s="67">
        <v>2</v>
      </c>
      <c r="CV10" s="67">
        <v>2</v>
      </c>
      <c r="CW10" s="67">
        <v>2</v>
      </c>
    </row>
    <row r="11" spans="1:101" s="14" customFormat="1" ht="13.15" customHeight="1" x14ac:dyDescent="0.25">
      <c r="A11" s="22"/>
      <c r="B11" s="15"/>
      <c r="C11" s="66" t="s">
        <v>19</v>
      </c>
      <c r="D11" s="67">
        <v>4</v>
      </c>
      <c r="E11" s="152">
        <v>933.8</v>
      </c>
      <c r="F11" s="152">
        <f>+E11-G11</f>
        <v>735.24</v>
      </c>
      <c r="G11" s="152">
        <v>198.56</v>
      </c>
      <c r="H11" s="27" t="str">
        <f>+"Total:"&amp;TEXT(E11/I11-1,"0.00%")&amp;"/ EE:"&amp;TEXT(G11/J11-1,"0.00%")</f>
        <v>Total:18.99%/ EE:0.00%</v>
      </c>
      <c r="I11" s="27">
        <f>+[2]Landmark!E11</f>
        <v>784.79</v>
      </c>
      <c r="J11" s="27">
        <f>+[2]Landmark!G11</f>
        <v>198.56</v>
      </c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>
        <v>1</v>
      </c>
      <c r="Z11" s="67">
        <v>2</v>
      </c>
      <c r="AA11" s="67">
        <v>3</v>
      </c>
      <c r="AB11" s="67">
        <v>3</v>
      </c>
      <c r="AC11" s="67">
        <v>4</v>
      </c>
      <c r="AD11" s="67">
        <v>4</v>
      </c>
      <c r="AE11" s="67">
        <v>4</v>
      </c>
      <c r="AF11" s="67">
        <v>3</v>
      </c>
      <c r="AG11" s="67">
        <v>4</v>
      </c>
      <c r="AH11" s="67">
        <v>4</v>
      </c>
      <c r="AI11" s="67">
        <v>3</v>
      </c>
      <c r="AJ11" s="67">
        <v>2</v>
      </c>
      <c r="AK11" s="67">
        <v>2</v>
      </c>
      <c r="AL11" s="67">
        <v>2</v>
      </c>
      <c r="AM11" s="67">
        <v>3</v>
      </c>
      <c r="AN11" s="67">
        <v>3</v>
      </c>
      <c r="AO11" s="67">
        <v>3</v>
      </c>
      <c r="AP11" s="67">
        <v>2</v>
      </c>
      <c r="AQ11" s="67">
        <v>2</v>
      </c>
      <c r="AR11" s="67">
        <v>2</v>
      </c>
      <c r="AS11" s="67">
        <v>2</v>
      </c>
      <c r="AT11" s="67">
        <v>3</v>
      </c>
      <c r="AU11" s="67">
        <v>3</v>
      </c>
      <c r="AV11" s="67">
        <v>3</v>
      </c>
      <c r="AW11" s="67">
        <v>2</v>
      </c>
      <c r="AX11" s="67">
        <v>1</v>
      </c>
      <c r="AY11" s="67">
        <v>1</v>
      </c>
      <c r="AZ11" s="67">
        <v>1</v>
      </c>
      <c r="BA11" s="67">
        <v>1</v>
      </c>
      <c r="BB11" s="67">
        <v>1</v>
      </c>
      <c r="BC11" s="67">
        <v>1</v>
      </c>
      <c r="BD11" s="67">
        <v>1</v>
      </c>
      <c r="BE11" s="67">
        <v>1</v>
      </c>
      <c r="BF11" s="67">
        <v>1</v>
      </c>
      <c r="BG11" s="67">
        <v>1</v>
      </c>
      <c r="BH11" s="67">
        <v>1</v>
      </c>
      <c r="BI11" s="67">
        <v>1</v>
      </c>
      <c r="BJ11" s="67">
        <v>1</v>
      </c>
      <c r="BK11" s="67">
        <v>2</v>
      </c>
      <c r="BL11" s="67">
        <v>2</v>
      </c>
      <c r="BM11" s="67">
        <v>2</v>
      </c>
      <c r="BN11" s="67">
        <v>2</v>
      </c>
      <c r="BO11" s="67">
        <v>1</v>
      </c>
      <c r="BP11" s="67">
        <v>2</v>
      </c>
      <c r="BQ11" s="94">
        <v>2</v>
      </c>
      <c r="BR11" s="67">
        <v>2</v>
      </c>
      <c r="BS11" s="67">
        <v>1</v>
      </c>
      <c r="BT11" s="67">
        <v>1</v>
      </c>
      <c r="BU11" s="67">
        <v>1</v>
      </c>
      <c r="BV11" s="67">
        <v>2</v>
      </c>
      <c r="BW11" s="67">
        <v>2</v>
      </c>
      <c r="BX11" s="67">
        <v>2</v>
      </c>
      <c r="BY11" s="67">
        <v>2</v>
      </c>
      <c r="BZ11" s="67">
        <v>2</v>
      </c>
      <c r="CA11" s="67">
        <v>3</v>
      </c>
      <c r="CB11" s="67">
        <v>2</v>
      </c>
      <c r="CC11" s="67">
        <v>3</v>
      </c>
      <c r="CD11" s="67">
        <v>3</v>
      </c>
      <c r="CE11" s="67">
        <v>2</v>
      </c>
      <c r="CF11" s="67">
        <v>3</v>
      </c>
      <c r="CG11" s="67">
        <v>3</v>
      </c>
      <c r="CH11" s="67">
        <v>3</v>
      </c>
      <c r="CI11" s="67">
        <v>3</v>
      </c>
      <c r="CJ11" s="67">
        <v>3</v>
      </c>
      <c r="CK11" s="67">
        <v>3</v>
      </c>
      <c r="CL11" s="67">
        <v>3</v>
      </c>
      <c r="CM11" s="67">
        <v>3</v>
      </c>
      <c r="CN11" s="67">
        <v>3</v>
      </c>
      <c r="CO11" s="67">
        <v>3</v>
      </c>
      <c r="CP11" s="67">
        <v>3</v>
      </c>
      <c r="CQ11" s="67">
        <v>3</v>
      </c>
      <c r="CR11" s="67">
        <v>2</v>
      </c>
      <c r="CS11" s="67">
        <v>2</v>
      </c>
      <c r="CT11" s="67">
        <v>3</v>
      </c>
      <c r="CU11" s="67">
        <v>3</v>
      </c>
      <c r="CV11" s="67">
        <v>4</v>
      </c>
      <c r="CW11" s="67">
        <v>4</v>
      </c>
    </row>
    <row r="12" spans="1:101" s="14" customFormat="1" ht="13.15" customHeight="1" x14ac:dyDescent="0.25">
      <c r="A12" s="22"/>
      <c r="B12" s="15"/>
      <c r="C12" s="66" t="s">
        <v>12</v>
      </c>
      <c r="D12" s="68">
        <v>1</v>
      </c>
      <c r="E12" s="153">
        <v>1556.37</v>
      </c>
      <c r="F12" s="153">
        <f>+E12-G12</f>
        <v>1160.0899999999999</v>
      </c>
      <c r="G12" s="153">
        <v>396.28</v>
      </c>
      <c r="H12" s="27" t="str">
        <f>+"Total:"&amp;TEXT(E12/I12-1,"0.00%")&amp;"/ EE:"&amp;TEXT(G12/J12-1,"0.00%")</f>
        <v>Total:18.99%/ EE:0.00%</v>
      </c>
      <c r="I12" s="27">
        <f>+[2]Landmark!E12</f>
        <v>1308</v>
      </c>
      <c r="J12" s="27">
        <f>+[2]Landmark!G12</f>
        <v>396.28</v>
      </c>
      <c r="K12" s="68">
        <v>2</v>
      </c>
      <c r="L12" s="68">
        <v>2</v>
      </c>
      <c r="M12" s="68">
        <v>2</v>
      </c>
      <c r="N12" s="68">
        <v>3</v>
      </c>
      <c r="O12" s="68">
        <v>3</v>
      </c>
      <c r="P12" s="68">
        <v>3</v>
      </c>
      <c r="Q12" s="68">
        <f>5-Q9</f>
        <v>3</v>
      </c>
      <c r="R12" s="68">
        <f>6-R9</f>
        <v>3</v>
      </c>
      <c r="S12" s="68">
        <f>6-S9</f>
        <v>2</v>
      </c>
      <c r="T12" s="68">
        <f>6-T9</f>
        <v>2</v>
      </c>
      <c r="U12" s="68">
        <v>2</v>
      </c>
      <c r="V12" s="68">
        <v>2</v>
      </c>
      <c r="W12" s="68">
        <v>3</v>
      </c>
      <c r="X12" s="68">
        <f>8-X9</f>
        <v>3</v>
      </c>
      <c r="Y12" s="68">
        <v>2</v>
      </c>
      <c r="Z12" s="68">
        <v>2</v>
      </c>
      <c r="AA12" s="68">
        <v>2</v>
      </c>
      <c r="AB12" s="68">
        <v>2</v>
      </c>
      <c r="AC12" s="68">
        <v>1</v>
      </c>
      <c r="AD12" s="68">
        <v>1</v>
      </c>
      <c r="AE12" s="68">
        <v>1</v>
      </c>
      <c r="AF12" s="68">
        <v>1</v>
      </c>
      <c r="AG12" s="68">
        <v>1</v>
      </c>
      <c r="AH12" s="68">
        <v>1</v>
      </c>
      <c r="AI12" s="68">
        <v>2</v>
      </c>
      <c r="AJ12" s="68">
        <v>2</v>
      </c>
      <c r="AK12" s="68">
        <v>2</v>
      </c>
      <c r="AL12" s="68">
        <v>2</v>
      </c>
      <c r="AM12" s="68">
        <v>2</v>
      </c>
      <c r="AN12" s="68">
        <v>2</v>
      </c>
      <c r="AO12" s="68">
        <v>2</v>
      </c>
      <c r="AP12" s="68">
        <v>2</v>
      </c>
      <c r="AQ12" s="68">
        <v>2</v>
      </c>
      <c r="AR12" s="68">
        <v>2</v>
      </c>
      <c r="AS12" s="68">
        <v>2</v>
      </c>
      <c r="AT12" s="68">
        <v>2</v>
      </c>
      <c r="AU12" s="68">
        <v>2</v>
      </c>
      <c r="AV12" s="68">
        <v>1</v>
      </c>
      <c r="AW12" s="68">
        <v>1</v>
      </c>
      <c r="AX12" s="68">
        <v>1</v>
      </c>
      <c r="AY12" s="68">
        <v>1</v>
      </c>
      <c r="AZ12" s="68">
        <v>1</v>
      </c>
      <c r="BA12" s="68">
        <v>1</v>
      </c>
      <c r="BB12" s="68">
        <v>1</v>
      </c>
      <c r="BC12" s="68">
        <v>1</v>
      </c>
      <c r="BD12" s="68">
        <v>1</v>
      </c>
      <c r="BE12" s="68">
        <v>1</v>
      </c>
      <c r="BF12" s="68">
        <v>1</v>
      </c>
      <c r="BG12" s="68">
        <v>1</v>
      </c>
      <c r="BH12" s="68">
        <v>1</v>
      </c>
      <c r="BI12" s="68">
        <v>1</v>
      </c>
      <c r="BJ12" s="68">
        <v>2</v>
      </c>
      <c r="BK12" s="68">
        <v>1</v>
      </c>
      <c r="BL12" s="68">
        <v>1</v>
      </c>
      <c r="BM12" s="68">
        <v>1</v>
      </c>
      <c r="BN12" s="68">
        <v>1</v>
      </c>
      <c r="BO12" s="68">
        <v>1</v>
      </c>
      <c r="BP12" s="68">
        <v>1</v>
      </c>
      <c r="BQ12" s="250">
        <v>1</v>
      </c>
      <c r="BR12" s="68">
        <v>1</v>
      </c>
      <c r="BS12" s="68">
        <v>1</v>
      </c>
      <c r="BT12" s="68">
        <v>1</v>
      </c>
      <c r="BU12" s="68">
        <v>0</v>
      </c>
      <c r="BV12" s="68">
        <v>1</v>
      </c>
      <c r="BW12" s="68">
        <v>0</v>
      </c>
      <c r="BX12" s="68">
        <v>0</v>
      </c>
      <c r="BY12" s="68">
        <v>0</v>
      </c>
      <c r="BZ12" s="68">
        <v>0</v>
      </c>
      <c r="CA12" s="68">
        <v>0</v>
      </c>
      <c r="CB12" s="68">
        <v>0</v>
      </c>
      <c r="CC12" s="68">
        <v>0</v>
      </c>
      <c r="CD12" s="68">
        <v>2</v>
      </c>
      <c r="CE12" s="68">
        <v>2</v>
      </c>
      <c r="CF12" s="68">
        <v>2</v>
      </c>
      <c r="CG12" s="68">
        <v>2</v>
      </c>
      <c r="CH12" s="68">
        <v>2</v>
      </c>
      <c r="CI12" s="68">
        <v>3</v>
      </c>
      <c r="CJ12" s="68">
        <v>3</v>
      </c>
      <c r="CK12" s="68">
        <v>3</v>
      </c>
      <c r="CL12" s="68">
        <v>3</v>
      </c>
      <c r="CM12" s="68">
        <v>3</v>
      </c>
      <c r="CN12" s="68">
        <v>2</v>
      </c>
      <c r="CO12" s="68">
        <v>3</v>
      </c>
      <c r="CP12" s="68">
        <v>3</v>
      </c>
      <c r="CQ12" s="68">
        <v>3</v>
      </c>
      <c r="CR12" s="68">
        <v>3</v>
      </c>
      <c r="CS12" s="68">
        <v>2</v>
      </c>
      <c r="CT12" s="68">
        <v>1</v>
      </c>
      <c r="CU12" s="68">
        <v>1</v>
      </c>
      <c r="CV12" s="68">
        <v>1</v>
      </c>
      <c r="CW12" s="68">
        <v>1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23</v>
      </c>
      <c r="E13" s="70">
        <f>SUMPRODUCT(E9:E12,$D9:$D12)</f>
        <v>15667.029999999999</v>
      </c>
      <c r="F13" s="70">
        <f>SUMPRODUCT(F9:F12,$D9:$D12)</f>
        <v>12372.29</v>
      </c>
      <c r="G13" s="70">
        <f>SUMPRODUCT(G9:G12,$D9:$D12)</f>
        <v>3294.74</v>
      </c>
      <c r="H13" s="34"/>
      <c r="I13" s="34"/>
      <c r="K13" s="67">
        <f t="shared" ref="K13:P13" si="14">SUM(K9:K12)</f>
        <v>4</v>
      </c>
      <c r="L13" s="67">
        <f t="shared" si="14"/>
        <v>5</v>
      </c>
      <c r="M13" s="67">
        <f t="shared" si="14"/>
        <v>5</v>
      </c>
      <c r="N13" s="67">
        <f t="shared" si="14"/>
        <v>6</v>
      </c>
      <c r="O13" s="67">
        <f t="shared" si="14"/>
        <v>6</v>
      </c>
      <c r="P13" s="67">
        <f t="shared" si="14"/>
        <v>5</v>
      </c>
      <c r="Q13" s="67">
        <f t="shared" ref="Q13:V13" si="15">SUM(Q9:Q12)</f>
        <v>5</v>
      </c>
      <c r="R13" s="67">
        <f t="shared" si="15"/>
        <v>6</v>
      </c>
      <c r="S13" s="67">
        <f t="shared" si="15"/>
        <v>6</v>
      </c>
      <c r="T13" s="67">
        <f t="shared" si="15"/>
        <v>6</v>
      </c>
      <c r="U13" s="67">
        <f t="shared" si="15"/>
        <v>5</v>
      </c>
      <c r="V13" s="67">
        <f t="shared" si="15"/>
        <v>7</v>
      </c>
      <c r="W13" s="67">
        <f t="shared" ref="W13:AB13" si="16">SUM(W9:W12)</f>
        <v>7</v>
      </c>
      <c r="X13" s="67">
        <f t="shared" si="16"/>
        <v>8</v>
      </c>
      <c r="Y13" s="67">
        <f t="shared" si="16"/>
        <v>8</v>
      </c>
      <c r="Z13" s="67">
        <f t="shared" si="16"/>
        <v>8</v>
      </c>
      <c r="AA13" s="67">
        <f t="shared" si="16"/>
        <v>8</v>
      </c>
      <c r="AB13" s="67">
        <f t="shared" si="16"/>
        <v>8</v>
      </c>
      <c r="AC13" s="67">
        <f t="shared" ref="AC13:AH13" si="17">SUM(AC9:AC12)</f>
        <v>7</v>
      </c>
      <c r="AD13" s="67">
        <f t="shared" si="17"/>
        <v>7</v>
      </c>
      <c r="AE13" s="67">
        <f t="shared" si="17"/>
        <v>8</v>
      </c>
      <c r="AF13" s="67">
        <f t="shared" si="17"/>
        <v>7</v>
      </c>
      <c r="AG13" s="67">
        <f t="shared" si="17"/>
        <v>10</v>
      </c>
      <c r="AH13" s="67">
        <f t="shared" si="17"/>
        <v>10</v>
      </c>
      <c r="AI13" s="67">
        <f t="shared" ref="AI13:AN13" si="18">SUM(AI9:AI12)</f>
        <v>15</v>
      </c>
      <c r="AJ13" s="67">
        <f t="shared" si="18"/>
        <v>12</v>
      </c>
      <c r="AK13" s="67">
        <f t="shared" si="18"/>
        <v>11</v>
      </c>
      <c r="AL13" s="67">
        <f t="shared" si="18"/>
        <v>11</v>
      </c>
      <c r="AM13" s="67">
        <f t="shared" si="18"/>
        <v>12</v>
      </c>
      <c r="AN13" s="67">
        <f t="shared" si="18"/>
        <v>13</v>
      </c>
      <c r="AO13" s="67">
        <f t="shared" ref="AO13:AT13" si="19">SUM(AO9:AO12)</f>
        <v>12</v>
      </c>
      <c r="AP13" s="67">
        <f t="shared" si="19"/>
        <v>13</v>
      </c>
      <c r="AQ13" s="67">
        <f t="shared" si="19"/>
        <v>11</v>
      </c>
      <c r="AR13" s="67">
        <f t="shared" si="19"/>
        <v>12</v>
      </c>
      <c r="AS13" s="67">
        <f t="shared" si="19"/>
        <v>13</v>
      </c>
      <c r="AT13" s="67">
        <f t="shared" si="19"/>
        <v>13</v>
      </c>
      <c r="AU13" s="67">
        <f t="shared" ref="AU13:AZ13" si="20">SUM(AU9:AU12)</f>
        <v>13</v>
      </c>
      <c r="AV13" s="67">
        <f t="shared" si="20"/>
        <v>10</v>
      </c>
      <c r="AW13" s="67">
        <f t="shared" si="20"/>
        <v>9</v>
      </c>
      <c r="AX13" s="67">
        <f t="shared" si="20"/>
        <v>8</v>
      </c>
      <c r="AY13" s="67">
        <f t="shared" si="20"/>
        <v>8</v>
      </c>
      <c r="AZ13" s="67">
        <f t="shared" si="20"/>
        <v>8</v>
      </c>
      <c r="BA13" s="67">
        <f t="shared" ref="BA13:BF13" si="21">SUM(BA9:BA12)</f>
        <v>8</v>
      </c>
      <c r="BB13" s="67">
        <f t="shared" si="21"/>
        <v>8</v>
      </c>
      <c r="BC13" s="67">
        <f t="shared" si="21"/>
        <v>8</v>
      </c>
      <c r="BD13" s="67">
        <f t="shared" si="21"/>
        <v>7</v>
      </c>
      <c r="BE13" s="67">
        <f t="shared" si="21"/>
        <v>6</v>
      </c>
      <c r="BF13" s="67">
        <f t="shared" si="21"/>
        <v>6</v>
      </c>
      <c r="BG13" s="67">
        <f t="shared" ref="BG13:BL13" si="22">SUM(BG9:BG12)</f>
        <v>7</v>
      </c>
      <c r="BH13" s="67">
        <f t="shared" si="22"/>
        <v>8</v>
      </c>
      <c r="BI13" s="67">
        <f t="shared" si="22"/>
        <v>8</v>
      </c>
      <c r="BJ13" s="67">
        <f t="shared" si="22"/>
        <v>10</v>
      </c>
      <c r="BK13" s="67">
        <f t="shared" si="22"/>
        <v>10</v>
      </c>
      <c r="BL13" s="67">
        <f t="shared" si="22"/>
        <v>11</v>
      </c>
      <c r="BM13" s="67">
        <f t="shared" ref="BM13:BR13" si="23">SUM(BM9:BM12)</f>
        <v>11</v>
      </c>
      <c r="BN13" s="67">
        <f t="shared" si="23"/>
        <v>11</v>
      </c>
      <c r="BO13" s="67">
        <f t="shared" si="23"/>
        <v>10</v>
      </c>
      <c r="BP13" s="67">
        <f t="shared" si="23"/>
        <v>12</v>
      </c>
      <c r="BQ13" s="94">
        <f t="shared" si="23"/>
        <v>11</v>
      </c>
      <c r="BR13" s="67">
        <f t="shared" si="23"/>
        <v>11</v>
      </c>
      <c r="BS13" s="67">
        <f t="shared" ref="BS13:BX13" si="24">SUM(BS9:BS12)</f>
        <v>10</v>
      </c>
      <c r="BT13" s="67">
        <f t="shared" si="24"/>
        <v>11</v>
      </c>
      <c r="BU13" s="67">
        <f t="shared" si="24"/>
        <v>9</v>
      </c>
      <c r="BV13" s="67">
        <f t="shared" si="24"/>
        <v>11</v>
      </c>
      <c r="BW13" s="67">
        <f t="shared" si="24"/>
        <v>11</v>
      </c>
      <c r="BX13" s="67">
        <f t="shared" si="24"/>
        <v>12</v>
      </c>
      <c r="BY13" s="67">
        <f t="shared" ref="BY13:CD13" si="25">SUM(BY9:BY12)</f>
        <v>12</v>
      </c>
      <c r="BZ13" s="67">
        <f t="shared" si="25"/>
        <v>15</v>
      </c>
      <c r="CA13" s="67">
        <f t="shared" si="25"/>
        <v>17</v>
      </c>
      <c r="CB13" s="67">
        <f t="shared" si="25"/>
        <v>16</v>
      </c>
      <c r="CC13" s="67">
        <f t="shared" si="25"/>
        <v>17</v>
      </c>
      <c r="CD13" s="67">
        <f t="shared" si="25"/>
        <v>21</v>
      </c>
      <c r="CE13" s="67">
        <f t="shared" ref="CE13:CJ13" si="26">SUM(CE9:CE12)</f>
        <v>22</v>
      </c>
      <c r="CF13" s="67">
        <f t="shared" si="26"/>
        <v>23</v>
      </c>
      <c r="CG13" s="67">
        <f t="shared" si="26"/>
        <v>23</v>
      </c>
      <c r="CH13" s="67">
        <f t="shared" si="26"/>
        <v>24</v>
      </c>
      <c r="CI13" s="67">
        <f t="shared" si="26"/>
        <v>23</v>
      </c>
      <c r="CJ13" s="67">
        <f t="shared" si="26"/>
        <v>25</v>
      </c>
      <c r="CK13" s="67">
        <f t="shared" ref="CK13:CP13" si="27">SUM(CK9:CK12)</f>
        <v>25</v>
      </c>
      <c r="CL13" s="67">
        <f t="shared" si="27"/>
        <v>26</v>
      </c>
      <c r="CM13" s="67">
        <f t="shared" si="27"/>
        <v>27</v>
      </c>
      <c r="CN13" s="67">
        <f t="shared" si="27"/>
        <v>27</v>
      </c>
      <c r="CO13" s="67">
        <f t="shared" si="27"/>
        <v>28</v>
      </c>
      <c r="CP13" s="67">
        <f t="shared" si="27"/>
        <v>28</v>
      </c>
      <c r="CQ13" s="67">
        <f>SUM(CQ9:CQ12)</f>
        <v>24</v>
      </c>
      <c r="CR13" s="67">
        <v>21</v>
      </c>
      <c r="CS13" s="67">
        <f>SUM(CS9:CS12)</f>
        <v>20</v>
      </c>
      <c r="CT13" s="67">
        <f>SUM(CT9:CT12)</f>
        <v>22</v>
      </c>
      <c r="CU13" s="67">
        <f>SUM(CU9:CU12)</f>
        <v>21</v>
      </c>
      <c r="CV13" s="67">
        <f>SUM(CV9:CV12)</f>
        <v>22</v>
      </c>
      <c r="CW13" s="67">
        <f>SUM(CW9:CW12)</f>
        <v>23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431</v>
      </c>
      <c r="E15" s="61">
        <f>+E7+E13</f>
        <v>485390.63</v>
      </c>
      <c r="F15" s="61">
        <f>+F7+F13</f>
        <v>464158.57</v>
      </c>
      <c r="G15" s="61">
        <f>+G7+G13</f>
        <v>21232.059999999998</v>
      </c>
      <c r="H15" s="275"/>
      <c r="I15" s="275"/>
      <c r="K15" s="51">
        <f t="shared" ref="K15:P15" si="28">+K7+K13</f>
        <v>636</v>
      </c>
      <c r="L15" s="51">
        <f t="shared" si="28"/>
        <v>636</v>
      </c>
      <c r="M15" s="51">
        <f t="shared" si="28"/>
        <v>637</v>
      </c>
      <c r="N15" s="51">
        <f t="shared" si="28"/>
        <v>641</v>
      </c>
      <c r="O15" s="51">
        <f t="shared" si="28"/>
        <v>638</v>
      </c>
      <c r="P15" s="51">
        <f t="shared" si="28"/>
        <v>637</v>
      </c>
      <c r="Q15" s="51">
        <f t="shared" ref="Q15:V15" si="29">+Q7+Q13</f>
        <v>635</v>
      </c>
      <c r="R15" s="51">
        <f t="shared" si="29"/>
        <v>636</v>
      </c>
      <c r="S15" s="51">
        <f t="shared" si="29"/>
        <v>640</v>
      </c>
      <c r="T15" s="51">
        <f t="shared" si="29"/>
        <v>636</v>
      </c>
      <c r="U15" s="51">
        <f t="shared" si="29"/>
        <v>640</v>
      </c>
      <c r="V15" s="51">
        <f t="shared" si="29"/>
        <v>638</v>
      </c>
      <c r="W15" s="51">
        <f t="shared" ref="W15:AB15" si="30">+W7+W13</f>
        <v>642</v>
      </c>
      <c r="X15" s="51">
        <f t="shared" si="30"/>
        <v>640</v>
      </c>
      <c r="Y15" s="51">
        <f t="shared" si="30"/>
        <v>640</v>
      </c>
      <c r="Z15" s="51">
        <f t="shared" si="30"/>
        <v>621</v>
      </c>
      <c r="AA15" s="51">
        <f t="shared" si="30"/>
        <v>617</v>
      </c>
      <c r="AB15" s="51">
        <f t="shared" si="30"/>
        <v>598</v>
      </c>
      <c r="AC15" s="51">
        <f t="shared" ref="AC15:AH15" si="31">+AC7+AC13</f>
        <v>586</v>
      </c>
      <c r="AD15" s="51">
        <f t="shared" si="31"/>
        <v>583</v>
      </c>
      <c r="AE15" s="51">
        <f t="shared" si="31"/>
        <v>576</v>
      </c>
      <c r="AF15" s="51">
        <f t="shared" si="31"/>
        <v>576</v>
      </c>
      <c r="AG15" s="51">
        <f t="shared" si="31"/>
        <v>563</v>
      </c>
      <c r="AH15" s="51">
        <f t="shared" si="31"/>
        <v>562</v>
      </c>
      <c r="AI15" s="51">
        <f t="shared" ref="AI15:AN15" si="32">+AI7+AI13</f>
        <v>528</v>
      </c>
      <c r="AJ15" s="51">
        <f t="shared" si="32"/>
        <v>519</v>
      </c>
      <c r="AK15" s="51">
        <f t="shared" si="32"/>
        <v>518</v>
      </c>
      <c r="AL15" s="51">
        <f t="shared" si="32"/>
        <v>519</v>
      </c>
      <c r="AM15" s="51">
        <f t="shared" si="32"/>
        <v>511</v>
      </c>
      <c r="AN15" s="51">
        <f t="shared" si="32"/>
        <v>494</v>
      </c>
      <c r="AO15" s="51">
        <f t="shared" ref="AO15:AT15" si="33">+AO7+AO13</f>
        <v>499</v>
      </c>
      <c r="AP15" s="51">
        <f t="shared" si="33"/>
        <v>506</v>
      </c>
      <c r="AQ15" s="51">
        <f t="shared" si="33"/>
        <v>499</v>
      </c>
      <c r="AR15" s="51">
        <f t="shared" si="33"/>
        <v>496</v>
      </c>
      <c r="AS15" s="51">
        <f t="shared" si="33"/>
        <v>491</v>
      </c>
      <c r="AT15" s="51">
        <f t="shared" si="33"/>
        <v>492</v>
      </c>
      <c r="AU15" s="51">
        <f t="shared" ref="AU15:AZ15" si="34">+AU7+AU13</f>
        <v>478</v>
      </c>
      <c r="AV15" s="51">
        <f t="shared" si="34"/>
        <v>466</v>
      </c>
      <c r="AW15" s="51">
        <f t="shared" si="34"/>
        <v>453</v>
      </c>
      <c r="AX15" s="51">
        <f t="shared" si="34"/>
        <v>447</v>
      </c>
      <c r="AY15" s="51">
        <f t="shared" si="34"/>
        <v>451</v>
      </c>
      <c r="AZ15" s="51">
        <f t="shared" si="34"/>
        <v>442</v>
      </c>
      <c r="BA15" s="51">
        <f t="shared" ref="BA15:BF15" si="35">+BA7+BA13</f>
        <v>434</v>
      </c>
      <c r="BB15" s="51">
        <f t="shared" si="35"/>
        <v>448</v>
      </c>
      <c r="BC15" s="51">
        <f t="shared" si="35"/>
        <v>441</v>
      </c>
      <c r="BD15" s="51">
        <f t="shared" si="35"/>
        <v>437</v>
      </c>
      <c r="BE15" s="51">
        <f t="shared" si="35"/>
        <v>441</v>
      </c>
      <c r="BF15" s="51">
        <f t="shared" si="35"/>
        <v>436</v>
      </c>
      <c r="BG15" s="51">
        <f t="shared" ref="BG15:BL15" si="36">+BG7+BG13</f>
        <v>442</v>
      </c>
      <c r="BH15" s="51">
        <f t="shared" si="36"/>
        <v>448</v>
      </c>
      <c r="BI15" s="51">
        <f t="shared" si="36"/>
        <v>428</v>
      </c>
      <c r="BJ15" s="51">
        <f t="shared" si="36"/>
        <v>437</v>
      </c>
      <c r="BK15" s="51">
        <f t="shared" si="36"/>
        <v>424</v>
      </c>
      <c r="BL15" s="51">
        <f t="shared" si="36"/>
        <v>418</v>
      </c>
      <c r="BM15" s="51">
        <f t="shared" ref="BM15:BR15" si="37">+BM7+BM13</f>
        <v>419</v>
      </c>
      <c r="BN15" s="51">
        <f t="shared" si="37"/>
        <v>426</v>
      </c>
      <c r="BO15" s="51">
        <f t="shared" si="37"/>
        <v>423</v>
      </c>
      <c r="BP15" s="51">
        <f t="shared" si="37"/>
        <v>429</v>
      </c>
      <c r="BQ15" s="51">
        <f t="shared" si="37"/>
        <v>422</v>
      </c>
      <c r="BR15" s="51">
        <f t="shared" si="37"/>
        <v>420</v>
      </c>
      <c r="BS15" s="51">
        <f t="shared" ref="BS15:BX15" si="38">+BS7+BS13</f>
        <v>410</v>
      </c>
      <c r="BT15" s="51">
        <f t="shared" si="38"/>
        <v>408</v>
      </c>
      <c r="BU15" s="51">
        <f t="shared" si="38"/>
        <v>400</v>
      </c>
      <c r="BV15" s="51">
        <f t="shared" si="38"/>
        <v>405</v>
      </c>
      <c r="BW15" s="51">
        <f t="shared" si="38"/>
        <v>397</v>
      </c>
      <c r="BX15" s="51">
        <f t="shared" si="38"/>
        <v>397</v>
      </c>
      <c r="BY15" s="51">
        <f t="shared" ref="BY15:CD15" si="39">+BY7+BY13</f>
        <v>389</v>
      </c>
      <c r="BZ15" s="51">
        <f t="shared" si="39"/>
        <v>393</v>
      </c>
      <c r="CA15" s="51">
        <f t="shared" si="39"/>
        <v>400</v>
      </c>
      <c r="CB15" s="51">
        <f t="shared" si="39"/>
        <v>396</v>
      </c>
      <c r="CC15" s="51">
        <f t="shared" si="39"/>
        <v>401</v>
      </c>
      <c r="CD15" s="51">
        <f t="shared" si="39"/>
        <v>410</v>
      </c>
      <c r="CE15" s="51">
        <f t="shared" ref="CE15:CJ15" si="40">+CE7+CE13</f>
        <v>419</v>
      </c>
      <c r="CF15" s="51">
        <f t="shared" si="40"/>
        <v>424</v>
      </c>
      <c r="CG15" s="51">
        <f t="shared" si="40"/>
        <v>426</v>
      </c>
      <c r="CH15" s="51">
        <f t="shared" si="40"/>
        <v>427</v>
      </c>
      <c r="CI15" s="51">
        <f t="shared" si="40"/>
        <v>432</v>
      </c>
      <c r="CJ15" s="51">
        <f t="shared" si="40"/>
        <v>434</v>
      </c>
      <c r="CK15" s="51">
        <f t="shared" ref="CK15:CP15" si="41">+CK7+CK13</f>
        <v>430</v>
      </c>
      <c r="CL15" s="51">
        <f t="shared" si="41"/>
        <v>434</v>
      </c>
      <c r="CM15" s="51">
        <f t="shared" si="41"/>
        <v>447</v>
      </c>
      <c r="CN15" s="51">
        <f t="shared" si="41"/>
        <v>449</v>
      </c>
      <c r="CO15" s="51">
        <f t="shared" si="41"/>
        <v>443</v>
      </c>
      <c r="CP15" s="51">
        <f t="shared" si="41"/>
        <v>442</v>
      </c>
      <c r="CQ15" s="51">
        <f>+CQ7+CQ13</f>
        <v>445</v>
      </c>
      <c r="CR15" s="51">
        <v>433</v>
      </c>
      <c r="CS15" s="51">
        <f>+CS7+CS13</f>
        <v>429</v>
      </c>
      <c r="CT15" s="51">
        <f>+CT7+CT13</f>
        <v>428</v>
      </c>
      <c r="CU15" s="51">
        <f>+CU7+CU13</f>
        <v>424</v>
      </c>
      <c r="CV15" s="51">
        <f>+CV7+CV13</f>
        <v>428</v>
      </c>
      <c r="CW15" s="51">
        <f>+CW7+CW13</f>
        <v>431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5824687.5600000005</v>
      </c>
      <c r="F16" s="100">
        <f>F15*12</f>
        <v>5569902.8399999999</v>
      </c>
      <c r="G16" s="100">
        <f>G15*12</f>
        <v>254784.71999999997</v>
      </c>
      <c r="H16" s="266"/>
      <c r="I16" s="26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33"/>
      <c r="F18" s="33"/>
      <c r="G18" s="33"/>
      <c r="H18" s="33"/>
      <c r="I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5">
      <c r="A19" s="130"/>
      <c r="B19" s="32"/>
      <c r="C19" s="19"/>
      <c r="D19" s="33"/>
      <c r="E19" s="27"/>
      <c r="F19" s="27"/>
      <c r="G19" s="27"/>
      <c r="H19" s="27"/>
      <c r="I19" s="27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A20" s="36"/>
      <c r="B20" s="32"/>
      <c r="C20" s="19"/>
      <c r="D20" s="33"/>
      <c r="E20" s="88"/>
      <c r="F20" s="88"/>
      <c r="G20" s="88"/>
      <c r="H20" s="88"/>
      <c r="I20" s="88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hidden="1" customHeight="1" x14ac:dyDescent="0.2">
      <c r="B21" s="32"/>
      <c r="C21" s="19"/>
      <c r="D21" s="33"/>
      <c r="E21" s="88">
        <v>785355.55999999994</v>
      </c>
      <c r="F21" s="88">
        <v>729261.93</v>
      </c>
      <c r="G21" s="88">
        <v>56093.63</v>
      </c>
      <c r="H21" s="88"/>
      <c r="I21" s="88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hidden="1" customHeight="1" x14ac:dyDescent="0.25">
      <c r="B22" s="32"/>
      <c r="C22" s="37"/>
      <c r="D22" s="33"/>
      <c r="E22" s="212">
        <f>E15/E21-1</f>
        <v>-0.38194792941938294</v>
      </c>
      <c r="F22" s="212">
        <f>F15/F21-1</f>
        <v>-0.36352282917058354</v>
      </c>
      <c r="G22" s="212">
        <f>G15/G21-1</f>
        <v>-0.62148892842199732</v>
      </c>
      <c r="H22" s="212"/>
      <c r="I22" s="21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B23" s="32"/>
      <c r="C23" s="19"/>
      <c r="D23" s="33"/>
      <c r="E23" s="38"/>
      <c r="F23" s="38"/>
      <c r="G23" s="38"/>
      <c r="H23" s="38"/>
      <c r="I23" s="38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5"/>
      <c r="B24" s="32"/>
      <c r="C24" s="19"/>
      <c r="D24" s="33"/>
      <c r="E24" s="27"/>
      <c r="F24" s="27"/>
      <c r="G24" s="27"/>
      <c r="H24" s="27"/>
      <c r="I24" s="27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A26" s="36"/>
      <c r="B26" s="32"/>
      <c r="C26" s="19"/>
      <c r="D26" s="33"/>
      <c r="E26" s="27"/>
      <c r="F26" s="27"/>
      <c r="G26" s="27"/>
      <c r="H26" s="27"/>
      <c r="I26" s="27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19"/>
      <c r="D27" s="33"/>
      <c r="E27" s="34"/>
      <c r="F27" s="27"/>
      <c r="G27" s="27"/>
      <c r="H27" s="27"/>
      <c r="I27" s="27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B28" s="32"/>
      <c r="C28" s="37"/>
      <c r="D28" s="33"/>
      <c r="F28" s="34"/>
      <c r="G28" s="34"/>
      <c r="H28" s="34"/>
      <c r="I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</row>
    <row r="29" spans="1:101" s="14" customFormat="1" ht="15" customHeight="1" x14ac:dyDescent="0.25">
      <c r="A29" s="52"/>
      <c r="B29" s="32"/>
      <c r="C29" s="37"/>
      <c r="D29" s="55"/>
      <c r="E29" s="56"/>
      <c r="F29" s="56"/>
      <c r="G29" s="56"/>
      <c r="H29" s="56"/>
      <c r="I29" s="56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</row>
    <row r="30" spans="1:101" s="14" customFormat="1" ht="15" customHeight="1" x14ac:dyDescent="0.2">
      <c r="A30" s="52"/>
      <c r="B30" s="53"/>
      <c r="C30" s="31"/>
      <c r="D30" s="31"/>
      <c r="E30" s="54"/>
      <c r="F30" s="54"/>
      <c r="G30" s="54"/>
      <c r="H30" s="54"/>
      <c r="I30" s="54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</row>
    <row r="31" spans="1:101" s="14" customFormat="1" ht="15" customHeight="1" x14ac:dyDescent="0.25">
      <c r="B31" s="32"/>
      <c r="C31" s="19"/>
      <c r="D31" s="33"/>
      <c r="E31" s="38"/>
      <c r="F31" s="38"/>
      <c r="G31" s="38"/>
      <c r="H31" s="38"/>
      <c r="I31" s="38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5"/>
      <c r="B32" s="32"/>
      <c r="C32" s="19"/>
      <c r="D32" s="33"/>
      <c r="E32" s="27"/>
      <c r="F32" s="27"/>
      <c r="G32" s="27"/>
      <c r="H32" s="27"/>
      <c r="I32" s="27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A34" s="36"/>
      <c r="B34" s="32"/>
      <c r="C34" s="19"/>
      <c r="D34" s="33"/>
      <c r="E34" s="27"/>
      <c r="F34" s="27"/>
      <c r="G34" s="27"/>
      <c r="H34" s="27"/>
      <c r="I34" s="27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19"/>
      <c r="D35" s="33"/>
      <c r="E35" s="27"/>
      <c r="F35" s="27"/>
      <c r="G35" s="27"/>
      <c r="H35" s="27"/>
      <c r="I35" s="27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B36" s="32"/>
      <c r="C36" s="37"/>
      <c r="D36" s="33"/>
      <c r="E36" s="34"/>
      <c r="F36" s="27"/>
      <c r="G36" s="34"/>
      <c r="H36" s="34"/>
      <c r="I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</row>
    <row r="37" spans="1:101" s="14" customFormat="1" ht="15" customHeight="1" x14ac:dyDescent="0.25">
      <c r="A37" s="52"/>
      <c r="B37" s="32"/>
      <c r="C37" s="37"/>
      <c r="D37" s="55"/>
      <c r="E37" s="56"/>
      <c r="F37" s="56"/>
      <c r="G37" s="56"/>
      <c r="H37" s="56"/>
      <c r="I37" s="56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</row>
    <row r="38" spans="1:101" s="14" customFormat="1" ht="15" customHeight="1" x14ac:dyDescent="0.2">
      <c r="A38" s="52"/>
      <c r="B38" s="26"/>
      <c r="C38" s="26"/>
      <c r="D38" s="25"/>
      <c r="E38" s="54"/>
      <c r="F38" s="54"/>
      <c r="G38" s="54"/>
      <c r="H38" s="54"/>
      <c r="I38" s="54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">
      <c r="A39" s="5"/>
      <c r="B39" s="26"/>
      <c r="C39" s="26"/>
      <c r="D39" s="25"/>
      <c r="E39" s="26"/>
      <c r="F39" s="26"/>
      <c r="G39" s="26"/>
      <c r="H39" s="26"/>
      <c r="I39" s="26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57"/>
      <c r="B41" s="58"/>
      <c r="C41" s="58"/>
      <c r="D41" s="59"/>
      <c r="E41" s="60"/>
      <c r="F41" s="60"/>
      <c r="G41" s="60"/>
      <c r="H41" s="60"/>
      <c r="I41" s="60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&amp;C&amp;"Garamond,Bold"LANDMARK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9" max="6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>
    <tabColor rgb="FFFF0000"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7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.25" style="131" hidden="1" customWidth="1"/>
    <col min="11" max="58" width="7.7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101" width="7.7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107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76</v>
      </c>
      <c r="B2" s="77"/>
      <c r="C2" s="78"/>
      <c r="D2" s="111"/>
      <c r="E2" s="80"/>
      <c r="F2" s="80"/>
      <c r="G2" s="80"/>
      <c r="H2" s="268"/>
      <c r="I2" s="268"/>
      <c r="J2" s="10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244">
        <v>338</v>
      </c>
      <c r="E3" s="150">
        <v>747.13</v>
      </c>
      <c r="F3" s="150">
        <f>+E3-G3</f>
        <v>747.13</v>
      </c>
      <c r="G3" s="152">
        <v>0</v>
      </c>
      <c r="H3" s="27" t="e">
        <f>+"Total:"&amp;TEXT(E3/I3-1,"0.00%")&amp;"/ EE:"&amp;TEXT(G3/J3-1,"0.00%")</f>
        <v>#DIV/0!</v>
      </c>
      <c r="I3" s="27">
        <f>+'[2]Saint Mary''s Passaic'!E3</f>
        <v>627.9</v>
      </c>
      <c r="J3" s="27">
        <f>+'[2]Saint Mary''s Passaic'!G3</f>
        <v>0</v>
      </c>
      <c r="K3" s="173">
        <v>109</v>
      </c>
      <c r="L3" s="173">
        <v>104</v>
      </c>
      <c r="M3" s="173">
        <v>105</v>
      </c>
      <c r="N3" s="173">
        <v>103</v>
      </c>
      <c r="O3" s="173">
        <v>100</v>
      </c>
      <c r="P3" s="173">
        <v>105</v>
      </c>
      <c r="Q3" s="173">
        <v>107</v>
      </c>
      <c r="R3" s="173">
        <v>95</v>
      </c>
      <c r="S3" s="173">
        <v>96</v>
      </c>
      <c r="T3" s="173">
        <v>96</v>
      </c>
      <c r="U3" s="173">
        <v>97</v>
      </c>
      <c r="V3" s="173">
        <v>97</v>
      </c>
      <c r="W3" s="173">
        <v>103</v>
      </c>
      <c r="X3" s="173">
        <v>103</v>
      </c>
      <c r="Y3" s="173">
        <v>101</v>
      </c>
      <c r="Z3" s="173">
        <v>101</v>
      </c>
      <c r="AA3" s="173">
        <v>103</v>
      </c>
      <c r="AB3" s="173">
        <v>103</v>
      </c>
      <c r="AC3" s="173">
        <v>102</v>
      </c>
      <c r="AD3" s="173">
        <v>103</v>
      </c>
      <c r="AE3" s="173">
        <v>104</v>
      </c>
      <c r="AF3" s="173">
        <v>106</v>
      </c>
      <c r="AG3" s="173">
        <v>107</v>
      </c>
      <c r="AH3" s="173">
        <v>107</v>
      </c>
      <c r="AI3" s="173">
        <v>145</v>
      </c>
      <c r="AJ3" s="173">
        <v>148</v>
      </c>
      <c r="AK3" s="173">
        <v>149</v>
      </c>
      <c r="AL3" s="173">
        <v>153</v>
      </c>
      <c r="AM3" s="173">
        <v>152</v>
      </c>
      <c r="AN3" s="173">
        <v>142</v>
      </c>
      <c r="AO3" s="173">
        <v>142</v>
      </c>
      <c r="AP3" s="173">
        <v>146</v>
      </c>
      <c r="AQ3" s="173">
        <v>150</v>
      </c>
      <c r="AR3" s="173">
        <v>151</v>
      </c>
      <c r="AS3" s="173">
        <v>150</v>
      </c>
      <c r="AT3" s="244">
        <v>152</v>
      </c>
      <c r="AU3" s="244">
        <v>273</v>
      </c>
      <c r="AV3" s="244">
        <v>275</v>
      </c>
      <c r="AW3" s="244">
        <v>276</v>
      </c>
      <c r="AX3" s="244">
        <v>265</v>
      </c>
      <c r="AY3" s="244">
        <v>268</v>
      </c>
      <c r="AZ3" s="244">
        <v>268</v>
      </c>
      <c r="BA3" s="244">
        <v>269</v>
      </c>
      <c r="BB3" s="244">
        <v>266</v>
      </c>
      <c r="BC3" s="244">
        <v>265</v>
      </c>
      <c r="BD3" s="244">
        <v>263</v>
      </c>
      <c r="BE3" s="244">
        <v>267</v>
      </c>
      <c r="BF3" s="244">
        <v>263</v>
      </c>
      <c r="BG3" s="244">
        <v>281</v>
      </c>
      <c r="BH3" s="244">
        <v>288</v>
      </c>
      <c r="BI3" s="244">
        <v>291</v>
      </c>
      <c r="BJ3" s="244">
        <v>293</v>
      </c>
      <c r="BK3" s="244">
        <v>280</v>
      </c>
      <c r="BL3" s="244">
        <v>281</v>
      </c>
      <c r="BM3" s="244">
        <v>280</v>
      </c>
      <c r="BN3" s="244">
        <v>283</v>
      </c>
      <c r="BO3" s="244">
        <v>281</v>
      </c>
      <c r="BP3" s="244">
        <v>271</v>
      </c>
      <c r="BQ3" s="240">
        <v>275</v>
      </c>
      <c r="BR3" s="244">
        <v>279</v>
      </c>
      <c r="BS3" s="244">
        <v>288</v>
      </c>
      <c r="BT3" s="244">
        <v>289</v>
      </c>
      <c r="BU3" s="244">
        <v>286</v>
      </c>
      <c r="BV3" s="244">
        <v>293</v>
      </c>
      <c r="BW3" s="244">
        <v>293</v>
      </c>
      <c r="BX3" s="244">
        <v>298</v>
      </c>
      <c r="BY3" s="244">
        <v>295</v>
      </c>
      <c r="BZ3" s="244">
        <v>290</v>
      </c>
      <c r="CA3" s="244">
        <v>294</v>
      </c>
      <c r="CB3" s="244">
        <v>291</v>
      </c>
      <c r="CC3" s="244">
        <v>286</v>
      </c>
      <c r="CD3" s="244">
        <v>291</v>
      </c>
      <c r="CE3" s="244">
        <v>309</v>
      </c>
      <c r="CF3" s="244">
        <v>307</v>
      </c>
      <c r="CG3" s="244">
        <v>302</v>
      </c>
      <c r="CH3" s="244">
        <v>305</v>
      </c>
      <c r="CI3" s="244">
        <v>303</v>
      </c>
      <c r="CJ3" s="244">
        <v>307</v>
      </c>
      <c r="CK3" s="244">
        <v>308</v>
      </c>
      <c r="CL3" s="244">
        <v>306</v>
      </c>
      <c r="CM3" s="244">
        <v>298</v>
      </c>
      <c r="CN3" s="244">
        <v>302</v>
      </c>
      <c r="CO3" s="244">
        <v>303</v>
      </c>
      <c r="CP3" s="244">
        <v>307</v>
      </c>
      <c r="CQ3" s="244">
        <v>333</v>
      </c>
      <c r="CR3" s="244">
        <v>335</v>
      </c>
      <c r="CS3" s="244">
        <v>333</v>
      </c>
      <c r="CT3" s="244">
        <v>329</v>
      </c>
      <c r="CU3" s="244">
        <v>333</v>
      </c>
      <c r="CV3" s="244">
        <v>330</v>
      </c>
      <c r="CW3" s="244">
        <v>338</v>
      </c>
    </row>
    <row r="4" spans="1:101" s="14" customFormat="1" ht="13.15" customHeight="1" x14ac:dyDescent="0.2">
      <c r="A4" s="22"/>
      <c r="B4" s="15"/>
      <c r="C4" s="66" t="s">
        <v>18</v>
      </c>
      <c r="D4" s="244">
        <v>53</v>
      </c>
      <c r="E4" s="150">
        <v>1568.96</v>
      </c>
      <c r="F4" s="150">
        <f>+E4-G4</f>
        <v>1444.04</v>
      </c>
      <c r="G4" s="152">
        <v>124.92</v>
      </c>
      <c r="H4" s="27" t="str">
        <f>+"Total:"&amp;TEXT(E4/I4-1,"0.00%")&amp;"/ EE:"&amp;TEXT(G4/J4-1,"0.00%")</f>
        <v>Total:18.99%/ EE:0.00%</v>
      </c>
      <c r="I4" s="27">
        <f>+'[2]Saint Mary''s Passaic'!E4</f>
        <v>1318.59</v>
      </c>
      <c r="J4" s="27">
        <f>+'[2]Saint Mary''s Passaic'!G4</f>
        <v>124.92</v>
      </c>
      <c r="K4" s="173">
        <v>23</v>
      </c>
      <c r="L4" s="173">
        <v>22</v>
      </c>
      <c r="M4" s="173">
        <v>21</v>
      </c>
      <c r="N4" s="173">
        <v>21</v>
      </c>
      <c r="O4" s="173">
        <v>22</v>
      </c>
      <c r="P4" s="173">
        <v>21</v>
      </c>
      <c r="Q4" s="173">
        <v>22</v>
      </c>
      <c r="R4" s="173">
        <v>24</v>
      </c>
      <c r="S4" s="173">
        <v>23</v>
      </c>
      <c r="T4" s="173">
        <v>24</v>
      </c>
      <c r="U4" s="173">
        <v>24</v>
      </c>
      <c r="V4" s="173">
        <v>24</v>
      </c>
      <c r="W4" s="173">
        <v>24</v>
      </c>
      <c r="X4" s="173">
        <v>24</v>
      </c>
      <c r="Y4" s="173">
        <v>22</v>
      </c>
      <c r="Z4" s="173">
        <v>23</v>
      </c>
      <c r="AA4" s="173">
        <v>25</v>
      </c>
      <c r="AB4" s="173">
        <v>24</v>
      </c>
      <c r="AC4" s="173">
        <v>24</v>
      </c>
      <c r="AD4" s="173">
        <v>22</v>
      </c>
      <c r="AE4" s="173">
        <v>21</v>
      </c>
      <c r="AF4" s="173">
        <v>21</v>
      </c>
      <c r="AG4" s="173">
        <v>24</v>
      </c>
      <c r="AH4" s="173">
        <v>25</v>
      </c>
      <c r="AI4" s="173">
        <v>32</v>
      </c>
      <c r="AJ4" s="173">
        <v>33</v>
      </c>
      <c r="AK4" s="173">
        <v>32</v>
      </c>
      <c r="AL4" s="173">
        <v>32</v>
      </c>
      <c r="AM4" s="173">
        <v>32</v>
      </c>
      <c r="AN4" s="173">
        <v>31</v>
      </c>
      <c r="AO4" s="173">
        <v>30</v>
      </c>
      <c r="AP4" s="173">
        <v>30</v>
      </c>
      <c r="AQ4" s="173">
        <v>34</v>
      </c>
      <c r="AR4" s="173">
        <v>34</v>
      </c>
      <c r="AS4" s="173">
        <v>34</v>
      </c>
      <c r="AT4" s="244">
        <v>35</v>
      </c>
      <c r="AU4" s="244">
        <v>80</v>
      </c>
      <c r="AV4" s="244">
        <v>80</v>
      </c>
      <c r="AW4" s="244">
        <v>81</v>
      </c>
      <c r="AX4" s="244">
        <v>81</v>
      </c>
      <c r="AY4" s="244">
        <v>79</v>
      </c>
      <c r="AZ4" s="244">
        <v>80</v>
      </c>
      <c r="BA4" s="244">
        <v>79</v>
      </c>
      <c r="BB4" s="244">
        <v>79</v>
      </c>
      <c r="BC4" s="244">
        <v>83</v>
      </c>
      <c r="BD4" s="244">
        <v>82</v>
      </c>
      <c r="BE4" s="244">
        <v>82</v>
      </c>
      <c r="BF4" s="244">
        <v>79</v>
      </c>
      <c r="BG4" s="244">
        <v>81</v>
      </c>
      <c r="BH4" s="244">
        <v>83</v>
      </c>
      <c r="BI4" s="244">
        <v>80</v>
      </c>
      <c r="BJ4" s="244">
        <v>79</v>
      </c>
      <c r="BK4" s="244">
        <v>76</v>
      </c>
      <c r="BL4" s="244">
        <v>75</v>
      </c>
      <c r="BM4" s="244">
        <v>74</v>
      </c>
      <c r="BN4" s="244">
        <v>72</v>
      </c>
      <c r="BO4" s="244">
        <v>71</v>
      </c>
      <c r="BP4" s="244">
        <v>69</v>
      </c>
      <c r="BQ4" s="240">
        <v>68</v>
      </c>
      <c r="BR4" s="244">
        <v>68</v>
      </c>
      <c r="BS4" s="244">
        <v>64</v>
      </c>
      <c r="BT4" s="244">
        <v>64</v>
      </c>
      <c r="BU4" s="244">
        <v>63</v>
      </c>
      <c r="BV4" s="244">
        <v>64</v>
      </c>
      <c r="BW4" s="244">
        <v>57</v>
      </c>
      <c r="BX4" s="244">
        <v>59</v>
      </c>
      <c r="BY4" s="244">
        <v>60</v>
      </c>
      <c r="BZ4" s="244">
        <v>61</v>
      </c>
      <c r="CA4" s="244">
        <v>62</v>
      </c>
      <c r="CB4" s="244">
        <v>61</v>
      </c>
      <c r="CC4" s="244">
        <v>61</v>
      </c>
      <c r="CD4" s="244">
        <v>61</v>
      </c>
      <c r="CE4" s="244">
        <v>68</v>
      </c>
      <c r="CF4" s="244">
        <v>68</v>
      </c>
      <c r="CG4" s="244">
        <v>66</v>
      </c>
      <c r="CH4" s="244">
        <v>63</v>
      </c>
      <c r="CI4" s="244">
        <v>59</v>
      </c>
      <c r="CJ4" s="244">
        <v>59</v>
      </c>
      <c r="CK4" s="244">
        <v>60</v>
      </c>
      <c r="CL4" s="244">
        <v>59</v>
      </c>
      <c r="CM4" s="244">
        <v>59</v>
      </c>
      <c r="CN4" s="244">
        <v>60</v>
      </c>
      <c r="CO4" s="244">
        <v>58</v>
      </c>
      <c r="CP4" s="244">
        <v>57</v>
      </c>
      <c r="CQ4" s="244">
        <v>59</v>
      </c>
      <c r="CR4" s="244">
        <v>58</v>
      </c>
      <c r="CS4" s="244">
        <v>56</v>
      </c>
      <c r="CT4" s="244">
        <v>54</v>
      </c>
      <c r="CU4" s="244">
        <v>54</v>
      </c>
      <c r="CV4" s="244">
        <v>53</v>
      </c>
      <c r="CW4" s="244">
        <v>53</v>
      </c>
    </row>
    <row r="5" spans="1:101" s="14" customFormat="1" ht="13.15" customHeight="1" x14ac:dyDescent="0.2">
      <c r="A5" s="22"/>
      <c r="B5" s="15"/>
      <c r="C5" s="66" t="s">
        <v>19</v>
      </c>
      <c r="D5" s="244">
        <v>52</v>
      </c>
      <c r="E5" s="150">
        <v>1412.07</v>
      </c>
      <c r="F5" s="150">
        <f>+E5-G5</f>
        <v>1309.8599999999999</v>
      </c>
      <c r="G5" s="152">
        <v>102.21</v>
      </c>
      <c r="H5" s="27" t="str">
        <f>+"Total:"&amp;TEXT(E5/I5-1,"0.00%")&amp;"/ EE:"&amp;TEXT(G5/J5-1,"0.00%")</f>
        <v>Total:18.99%/ EE:0.00%</v>
      </c>
      <c r="I5" s="27">
        <f>+'[2]Saint Mary''s Passaic'!E5</f>
        <v>1186.73</v>
      </c>
      <c r="J5" s="27">
        <f>+'[2]Saint Mary''s Passaic'!G5</f>
        <v>102.21</v>
      </c>
      <c r="K5" s="173">
        <v>21</v>
      </c>
      <c r="L5" s="173">
        <v>20</v>
      </c>
      <c r="M5" s="173">
        <v>20</v>
      </c>
      <c r="N5" s="173">
        <v>19</v>
      </c>
      <c r="O5" s="173">
        <v>19</v>
      </c>
      <c r="P5" s="173">
        <v>18</v>
      </c>
      <c r="Q5" s="173">
        <v>18</v>
      </c>
      <c r="R5" s="173">
        <v>19</v>
      </c>
      <c r="S5" s="173">
        <v>19</v>
      </c>
      <c r="T5" s="173">
        <v>19</v>
      </c>
      <c r="U5" s="173">
        <v>19</v>
      </c>
      <c r="V5" s="173">
        <v>20</v>
      </c>
      <c r="W5" s="173">
        <v>15</v>
      </c>
      <c r="X5" s="173">
        <v>17</v>
      </c>
      <c r="Y5" s="173">
        <v>16</v>
      </c>
      <c r="Z5" s="173">
        <v>19</v>
      </c>
      <c r="AA5" s="173">
        <v>19</v>
      </c>
      <c r="AB5" s="173">
        <v>19</v>
      </c>
      <c r="AC5" s="173">
        <v>18</v>
      </c>
      <c r="AD5" s="173">
        <v>18</v>
      </c>
      <c r="AE5" s="173">
        <v>20</v>
      </c>
      <c r="AF5" s="173">
        <v>20</v>
      </c>
      <c r="AG5" s="173">
        <v>21</v>
      </c>
      <c r="AH5" s="173">
        <v>21</v>
      </c>
      <c r="AI5" s="173">
        <v>30</v>
      </c>
      <c r="AJ5" s="173">
        <v>32</v>
      </c>
      <c r="AK5" s="173">
        <v>34</v>
      </c>
      <c r="AL5" s="173">
        <v>30</v>
      </c>
      <c r="AM5" s="173">
        <v>31</v>
      </c>
      <c r="AN5" s="173">
        <v>32</v>
      </c>
      <c r="AO5" s="173">
        <v>31</v>
      </c>
      <c r="AP5" s="173">
        <v>34</v>
      </c>
      <c r="AQ5" s="173">
        <v>34</v>
      </c>
      <c r="AR5" s="173">
        <v>35</v>
      </c>
      <c r="AS5" s="173">
        <v>34</v>
      </c>
      <c r="AT5" s="244">
        <v>34</v>
      </c>
      <c r="AU5" s="244">
        <v>63</v>
      </c>
      <c r="AV5" s="244">
        <v>63</v>
      </c>
      <c r="AW5" s="244">
        <v>61</v>
      </c>
      <c r="AX5" s="244">
        <v>63</v>
      </c>
      <c r="AY5" s="244">
        <v>63</v>
      </c>
      <c r="AZ5" s="244">
        <v>62</v>
      </c>
      <c r="BA5" s="244">
        <v>62</v>
      </c>
      <c r="BB5" s="244">
        <v>64</v>
      </c>
      <c r="BC5" s="244">
        <v>62</v>
      </c>
      <c r="BD5" s="244">
        <v>64</v>
      </c>
      <c r="BE5" s="244">
        <v>62</v>
      </c>
      <c r="BF5" s="244">
        <v>64</v>
      </c>
      <c r="BG5" s="244">
        <v>61</v>
      </c>
      <c r="BH5" s="244">
        <v>64</v>
      </c>
      <c r="BI5" s="244">
        <v>62</v>
      </c>
      <c r="BJ5" s="244">
        <v>62</v>
      </c>
      <c r="BK5" s="244">
        <v>60</v>
      </c>
      <c r="BL5" s="244">
        <v>57</v>
      </c>
      <c r="BM5" s="244">
        <v>56</v>
      </c>
      <c r="BN5" s="244">
        <v>56</v>
      </c>
      <c r="BO5" s="244">
        <v>55</v>
      </c>
      <c r="BP5" s="244">
        <v>54</v>
      </c>
      <c r="BQ5" s="240">
        <v>51</v>
      </c>
      <c r="BR5" s="244">
        <v>53</v>
      </c>
      <c r="BS5" s="244">
        <v>45</v>
      </c>
      <c r="BT5" s="244">
        <v>46</v>
      </c>
      <c r="BU5" s="244">
        <v>49</v>
      </c>
      <c r="BV5" s="244">
        <v>48</v>
      </c>
      <c r="BW5" s="244">
        <v>49</v>
      </c>
      <c r="BX5" s="244">
        <v>51</v>
      </c>
      <c r="BY5" s="244">
        <v>50</v>
      </c>
      <c r="BZ5" s="244">
        <v>50</v>
      </c>
      <c r="CA5" s="244">
        <v>50</v>
      </c>
      <c r="CB5" s="244">
        <v>51</v>
      </c>
      <c r="CC5" s="244">
        <v>50</v>
      </c>
      <c r="CD5" s="244">
        <v>48</v>
      </c>
      <c r="CE5" s="244">
        <v>50</v>
      </c>
      <c r="CF5" s="244">
        <v>52</v>
      </c>
      <c r="CG5" s="244">
        <v>51</v>
      </c>
      <c r="CH5" s="244">
        <v>48</v>
      </c>
      <c r="CI5" s="244">
        <v>50</v>
      </c>
      <c r="CJ5" s="244">
        <v>50</v>
      </c>
      <c r="CK5" s="244">
        <v>50</v>
      </c>
      <c r="CL5" s="244">
        <v>50</v>
      </c>
      <c r="CM5" s="244">
        <v>50</v>
      </c>
      <c r="CN5" s="244">
        <v>51</v>
      </c>
      <c r="CO5" s="244">
        <v>50</v>
      </c>
      <c r="CP5" s="244">
        <v>50</v>
      </c>
      <c r="CQ5" s="244">
        <v>52</v>
      </c>
      <c r="CR5" s="244">
        <v>51</v>
      </c>
      <c r="CS5" s="244">
        <v>52</v>
      </c>
      <c r="CT5" s="244">
        <v>54</v>
      </c>
      <c r="CU5" s="244">
        <v>54</v>
      </c>
      <c r="CV5" s="244">
        <v>53</v>
      </c>
      <c r="CW5" s="244">
        <v>52</v>
      </c>
    </row>
    <row r="6" spans="1:101" s="14" customFormat="1" ht="13.15" customHeight="1" x14ac:dyDescent="0.2">
      <c r="A6" s="22"/>
      <c r="B6" s="15"/>
      <c r="C6" s="66" t="s">
        <v>12</v>
      </c>
      <c r="D6" s="245">
        <v>51</v>
      </c>
      <c r="E6" s="151">
        <v>2353.48</v>
      </c>
      <c r="F6" s="151">
        <f>+E6-G6</f>
        <v>2097.96</v>
      </c>
      <c r="G6" s="153">
        <v>255.52</v>
      </c>
      <c r="H6" s="27" t="str">
        <f>+"Total:"&amp;TEXT(E6/I6-1,"0.00%")&amp;"/ EE:"&amp;TEXT(G6/J6-1,"0.00%")</f>
        <v>Total:18.99%/ EE:0.00%</v>
      </c>
      <c r="I6" s="27">
        <f>+'[2]Saint Mary''s Passaic'!E6</f>
        <v>1977.91</v>
      </c>
      <c r="J6" s="27">
        <f>+'[2]Saint Mary''s Passaic'!G6</f>
        <v>255.52</v>
      </c>
      <c r="K6" s="174">
        <v>23</v>
      </c>
      <c r="L6" s="174">
        <v>23</v>
      </c>
      <c r="M6" s="174">
        <v>23</v>
      </c>
      <c r="N6" s="174">
        <v>22</v>
      </c>
      <c r="O6" s="174">
        <v>23</v>
      </c>
      <c r="P6" s="174">
        <v>23</v>
      </c>
      <c r="Q6" s="174">
        <v>23</v>
      </c>
      <c r="R6" s="174">
        <v>24</v>
      </c>
      <c r="S6" s="174">
        <v>26</v>
      </c>
      <c r="T6" s="174">
        <v>26</v>
      </c>
      <c r="U6" s="174">
        <v>26</v>
      </c>
      <c r="V6" s="174">
        <v>28</v>
      </c>
      <c r="W6" s="174">
        <v>25</v>
      </c>
      <c r="X6" s="174">
        <v>25</v>
      </c>
      <c r="Y6" s="174">
        <v>24</v>
      </c>
      <c r="Z6" s="174">
        <v>24</v>
      </c>
      <c r="AA6" s="174">
        <v>23</v>
      </c>
      <c r="AB6" s="174">
        <v>23</v>
      </c>
      <c r="AC6" s="174">
        <v>22</v>
      </c>
      <c r="AD6" s="174">
        <v>22</v>
      </c>
      <c r="AE6" s="174">
        <v>22</v>
      </c>
      <c r="AF6" s="174">
        <v>22</v>
      </c>
      <c r="AG6" s="174">
        <v>23</v>
      </c>
      <c r="AH6" s="174">
        <v>23</v>
      </c>
      <c r="AI6" s="174">
        <v>29</v>
      </c>
      <c r="AJ6" s="174">
        <v>30</v>
      </c>
      <c r="AK6" s="174">
        <v>32</v>
      </c>
      <c r="AL6" s="174">
        <v>32</v>
      </c>
      <c r="AM6" s="174">
        <v>33</v>
      </c>
      <c r="AN6" s="174">
        <v>32</v>
      </c>
      <c r="AO6" s="174">
        <v>32</v>
      </c>
      <c r="AP6" s="174">
        <v>33</v>
      </c>
      <c r="AQ6" s="174">
        <v>34</v>
      </c>
      <c r="AR6" s="174">
        <v>33</v>
      </c>
      <c r="AS6" s="174">
        <v>33</v>
      </c>
      <c r="AT6" s="245">
        <v>33</v>
      </c>
      <c r="AU6" s="245">
        <v>71</v>
      </c>
      <c r="AV6" s="245">
        <v>70</v>
      </c>
      <c r="AW6" s="245">
        <v>66</v>
      </c>
      <c r="AX6" s="245">
        <v>65</v>
      </c>
      <c r="AY6" s="245">
        <v>64</v>
      </c>
      <c r="AZ6" s="245">
        <v>66</v>
      </c>
      <c r="BA6" s="245">
        <v>66</v>
      </c>
      <c r="BB6" s="245">
        <v>63</v>
      </c>
      <c r="BC6" s="245">
        <v>62</v>
      </c>
      <c r="BD6" s="245">
        <v>61</v>
      </c>
      <c r="BE6" s="245">
        <v>62</v>
      </c>
      <c r="BF6" s="245">
        <v>58</v>
      </c>
      <c r="BG6" s="245">
        <v>57</v>
      </c>
      <c r="BH6" s="245">
        <v>58</v>
      </c>
      <c r="BI6" s="245">
        <v>57</v>
      </c>
      <c r="BJ6" s="245">
        <v>58</v>
      </c>
      <c r="BK6" s="245">
        <v>56</v>
      </c>
      <c r="BL6" s="245">
        <v>56</v>
      </c>
      <c r="BM6" s="245">
        <v>58</v>
      </c>
      <c r="BN6" s="245">
        <v>59</v>
      </c>
      <c r="BO6" s="245">
        <v>58</v>
      </c>
      <c r="BP6" s="245">
        <v>59</v>
      </c>
      <c r="BQ6" s="241">
        <v>58</v>
      </c>
      <c r="BR6" s="245">
        <v>59</v>
      </c>
      <c r="BS6" s="245">
        <v>56</v>
      </c>
      <c r="BT6" s="245">
        <v>56</v>
      </c>
      <c r="BU6" s="245">
        <v>56</v>
      </c>
      <c r="BV6" s="245">
        <v>58</v>
      </c>
      <c r="BW6" s="245">
        <v>55</v>
      </c>
      <c r="BX6" s="245">
        <v>57</v>
      </c>
      <c r="BY6" s="245">
        <v>55</v>
      </c>
      <c r="BZ6" s="245">
        <v>54</v>
      </c>
      <c r="CA6" s="245">
        <v>56</v>
      </c>
      <c r="CB6" s="245">
        <v>55</v>
      </c>
      <c r="CC6" s="245">
        <v>54</v>
      </c>
      <c r="CD6" s="245">
        <v>53</v>
      </c>
      <c r="CE6" s="245">
        <v>48</v>
      </c>
      <c r="CF6" s="245">
        <v>47</v>
      </c>
      <c r="CG6" s="245">
        <v>45</v>
      </c>
      <c r="CH6" s="245">
        <v>46</v>
      </c>
      <c r="CI6" s="245">
        <v>46</v>
      </c>
      <c r="CJ6" s="245">
        <v>45</v>
      </c>
      <c r="CK6" s="245">
        <v>47</v>
      </c>
      <c r="CL6" s="245">
        <v>47</v>
      </c>
      <c r="CM6" s="245">
        <v>48</v>
      </c>
      <c r="CN6" s="245">
        <v>49</v>
      </c>
      <c r="CO6" s="245">
        <v>48</v>
      </c>
      <c r="CP6" s="245">
        <v>48</v>
      </c>
      <c r="CQ6" s="245">
        <v>46</v>
      </c>
      <c r="CR6" s="245">
        <v>46</v>
      </c>
      <c r="CS6" s="245">
        <v>50</v>
      </c>
      <c r="CT6" s="245">
        <v>50</v>
      </c>
      <c r="CU6" s="245">
        <v>50</v>
      </c>
      <c r="CV6" s="245">
        <v>50</v>
      </c>
      <c r="CW6" s="245">
        <v>51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494</v>
      </c>
      <c r="E7" s="70">
        <f>SUMPRODUCT(E3:E6,$D3:$D6)</f>
        <v>529139.94000000006</v>
      </c>
      <c r="F7" s="70">
        <f>SUMPRODUCT(F3:F6,$D3:$D6)</f>
        <v>504172.74000000005</v>
      </c>
      <c r="G7" s="70">
        <f>SUMPRODUCT(G3:G6,$D3:$D6)</f>
        <v>24967.200000000001</v>
      </c>
      <c r="H7" s="34"/>
      <c r="I7" s="34"/>
      <c r="J7" s="108"/>
      <c r="K7" s="67">
        <f t="shared" ref="K7:P7" si="0">SUM(K3:K6)</f>
        <v>176</v>
      </c>
      <c r="L7" s="67">
        <f t="shared" si="0"/>
        <v>169</v>
      </c>
      <c r="M7" s="67">
        <f t="shared" si="0"/>
        <v>169</v>
      </c>
      <c r="N7" s="67">
        <f t="shared" si="0"/>
        <v>165</v>
      </c>
      <c r="O7" s="67">
        <f t="shared" si="0"/>
        <v>164</v>
      </c>
      <c r="P7" s="67">
        <f t="shared" si="0"/>
        <v>167</v>
      </c>
      <c r="Q7" s="67">
        <f t="shared" ref="Q7:V7" si="1">SUM(Q3:Q6)</f>
        <v>170</v>
      </c>
      <c r="R7" s="67">
        <f t="shared" si="1"/>
        <v>162</v>
      </c>
      <c r="S7" s="67">
        <f t="shared" si="1"/>
        <v>164</v>
      </c>
      <c r="T7" s="67">
        <f t="shared" si="1"/>
        <v>165</v>
      </c>
      <c r="U7" s="67">
        <f t="shared" si="1"/>
        <v>166</v>
      </c>
      <c r="V7" s="67">
        <f t="shared" si="1"/>
        <v>169</v>
      </c>
      <c r="W7" s="67">
        <f t="shared" ref="W7:AB7" si="2">SUM(W3:W6)</f>
        <v>167</v>
      </c>
      <c r="X7" s="67">
        <f t="shared" si="2"/>
        <v>169</v>
      </c>
      <c r="Y7" s="67">
        <f t="shared" si="2"/>
        <v>163</v>
      </c>
      <c r="Z7" s="67">
        <f t="shared" si="2"/>
        <v>167</v>
      </c>
      <c r="AA7" s="67">
        <f t="shared" si="2"/>
        <v>170</v>
      </c>
      <c r="AB7" s="67">
        <f t="shared" si="2"/>
        <v>169</v>
      </c>
      <c r="AC7" s="67">
        <f t="shared" ref="AC7:AH7" si="3">SUM(AC3:AC6)</f>
        <v>166</v>
      </c>
      <c r="AD7" s="67">
        <f t="shared" si="3"/>
        <v>165</v>
      </c>
      <c r="AE7" s="67">
        <f t="shared" si="3"/>
        <v>167</v>
      </c>
      <c r="AF7" s="67">
        <f t="shared" si="3"/>
        <v>169</v>
      </c>
      <c r="AG7" s="67">
        <f t="shared" si="3"/>
        <v>175</v>
      </c>
      <c r="AH7" s="67">
        <f t="shared" si="3"/>
        <v>176</v>
      </c>
      <c r="AI7" s="67">
        <f t="shared" ref="AI7:AN7" si="4">SUM(AI3:AI6)</f>
        <v>236</v>
      </c>
      <c r="AJ7" s="67">
        <f t="shared" si="4"/>
        <v>243</v>
      </c>
      <c r="AK7" s="67">
        <f t="shared" si="4"/>
        <v>247</v>
      </c>
      <c r="AL7" s="67">
        <f t="shared" si="4"/>
        <v>247</v>
      </c>
      <c r="AM7" s="67">
        <f t="shared" si="4"/>
        <v>248</v>
      </c>
      <c r="AN7" s="67">
        <f t="shared" si="4"/>
        <v>237</v>
      </c>
      <c r="AO7" s="67">
        <f t="shared" ref="AO7:AT7" si="5">SUM(AO3:AO6)</f>
        <v>235</v>
      </c>
      <c r="AP7" s="67">
        <f t="shared" si="5"/>
        <v>243</v>
      </c>
      <c r="AQ7" s="67">
        <f t="shared" si="5"/>
        <v>252</v>
      </c>
      <c r="AR7" s="67">
        <f t="shared" si="5"/>
        <v>253</v>
      </c>
      <c r="AS7" s="67">
        <f t="shared" si="5"/>
        <v>251</v>
      </c>
      <c r="AT7" s="67">
        <f t="shared" si="5"/>
        <v>254</v>
      </c>
      <c r="AU7" s="67">
        <f t="shared" ref="AU7:AZ7" si="6">SUM(AU3:AU6)</f>
        <v>487</v>
      </c>
      <c r="AV7" s="67">
        <f t="shared" si="6"/>
        <v>488</v>
      </c>
      <c r="AW7" s="67">
        <f t="shared" si="6"/>
        <v>484</v>
      </c>
      <c r="AX7" s="67">
        <f t="shared" si="6"/>
        <v>474</v>
      </c>
      <c r="AY7" s="67">
        <f t="shared" si="6"/>
        <v>474</v>
      </c>
      <c r="AZ7" s="67">
        <f t="shared" si="6"/>
        <v>476</v>
      </c>
      <c r="BA7" s="67">
        <f t="shared" ref="BA7:BF7" si="7">SUM(BA3:BA6)</f>
        <v>476</v>
      </c>
      <c r="BB7" s="67">
        <f t="shared" si="7"/>
        <v>472</v>
      </c>
      <c r="BC7" s="67">
        <f t="shared" si="7"/>
        <v>472</v>
      </c>
      <c r="BD7" s="67">
        <f t="shared" si="7"/>
        <v>470</v>
      </c>
      <c r="BE7" s="67">
        <f t="shared" si="7"/>
        <v>473</v>
      </c>
      <c r="BF7" s="67">
        <f t="shared" si="7"/>
        <v>464</v>
      </c>
      <c r="BG7" s="67">
        <f t="shared" ref="BG7:BL7" si="8">SUM(BG3:BG6)</f>
        <v>480</v>
      </c>
      <c r="BH7" s="67">
        <f t="shared" si="8"/>
        <v>493</v>
      </c>
      <c r="BI7" s="67">
        <f t="shared" si="8"/>
        <v>490</v>
      </c>
      <c r="BJ7" s="67">
        <f t="shared" si="8"/>
        <v>492</v>
      </c>
      <c r="BK7" s="67">
        <f t="shared" si="8"/>
        <v>472</v>
      </c>
      <c r="BL7" s="67">
        <f t="shared" si="8"/>
        <v>469</v>
      </c>
      <c r="BM7" s="67">
        <f t="shared" ref="BM7:BR7" si="9">SUM(BM3:BM6)</f>
        <v>468</v>
      </c>
      <c r="BN7" s="67">
        <f t="shared" si="9"/>
        <v>470</v>
      </c>
      <c r="BO7" s="67">
        <f t="shared" si="9"/>
        <v>465</v>
      </c>
      <c r="BP7" s="67">
        <f t="shared" si="9"/>
        <v>453</v>
      </c>
      <c r="BQ7" s="94">
        <f t="shared" si="9"/>
        <v>452</v>
      </c>
      <c r="BR7" s="67">
        <f t="shared" si="9"/>
        <v>459</v>
      </c>
      <c r="BS7" s="67">
        <f t="shared" ref="BS7:BX7" si="10">SUM(BS3:BS6)</f>
        <v>453</v>
      </c>
      <c r="BT7" s="67">
        <f t="shared" si="10"/>
        <v>455</v>
      </c>
      <c r="BU7" s="67">
        <f t="shared" si="10"/>
        <v>454</v>
      </c>
      <c r="BV7" s="67">
        <f t="shared" si="10"/>
        <v>463</v>
      </c>
      <c r="BW7" s="67">
        <f t="shared" si="10"/>
        <v>454</v>
      </c>
      <c r="BX7" s="67">
        <f t="shared" si="10"/>
        <v>465</v>
      </c>
      <c r="BY7" s="67">
        <f t="shared" ref="BY7:CD7" si="11">SUM(BY3:BY6)</f>
        <v>460</v>
      </c>
      <c r="BZ7" s="67">
        <f t="shared" si="11"/>
        <v>455</v>
      </c>
      <c r="CA7" s="67">
        <f t="shared" si="11"/>
        <v>462</v>
      </c>
      <c r="CB7" s="67">
        <f t="shared" si="11"/>
        <v>458</v>
      </c>
      <c r="CC7" s="67">
        <f t="shared" si="11"/>
        <v>451</v>
      </c>
      <c r="CD7" s="67">
        <f t="shared" si="11"/>
        <v>453</v>
      </c>
      <c r="CE7" s="67">
        <f t="shared" ref="CE7:CJ7" si="12">SUM(CE3:CE6)</f>
        <v>475</v>
      </c>
      <c r="CF7" s="67">
        <f t="shared" si="12"/>
        <v>474</v>
      </c>
      <c r="CG7" s="67">
        <f t="shared" si="12"/>
        <v>464</v>
      </c>
      <c r="CH7" s="67">
        <f t="shared" si="12"/>
        <v>462</v>
      </c>
      <c r="CI7" s="67">
        <f t="shared" si="12"/>
        <v>458</v>
      </c>
      <c r="CJ7" s="67">
        <f t="shared" si="12"/>
        <v>461</v>
      </c>
      <c r="CK7" s="67">
        <f t="shared" ref="CK7:CP7" si="13">SUM(CK3:CK6)</f>
        <v>465</v>
      </c>
      <c r="CL7" s="67">
        <f t="shared" si="13"/>
        <v>462</v>
      </c>
      <c r="CM7" s="67">
        <f t="shared" si="13"/>
        <v>455</v>
      </c>
      <c r="CN7" s="67">
        <f t="shared" si="13"/>
        <v>462</v>
      </c>
      <c r="CO7" s="67">
        <f t="shared" si="13"/>
        <v>459</v>
      </c>
      <c r="CP7" s="67">
        <f t="shared" si="13"/>
        <v>462</v>
      </c>
      <c r="CQ7" s="67">
        <f>SUM(CQ3:CQ6)</f>
        <v>490</v>
      </c>
      <c r="CR7" s="67">
        <v>490</v>
      </c>
      <c r="CS7" s="67">
        <f>SUM(CS3:CS6)</f>
        <v>491</v>
      </c>
      <c r="CT7" s="67">
        <f>SUM(CT3:CT6)</f>
        <v>487</v>
      </c>
      <c r="CU7" s="67">
        <f>SUM(CU3:CU6)</f>
        <v>491</v>
      </c>
      <c r="CV7" s="67">
        <f>SUM(CV3:CV6)</f>
        <v>486</v>
      </c>
      <c r="CW7" s="67">
        <f>SUM(CW3:CW6)</f>
        <v>494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108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idden="1" x14ac:dyDescent="0.2">
      <c r="A9" s="64" t="s">
        <v>77</v>
      </c>
      <c r="B9" s="65" t="str">
        <f>B3</f>
        <v>1/1/25 - 12/31/25</v>
      </c>
      <c r="C9" s="66" t="s">
        <v>11</v>
      </c>
      <c r="D9" s="244">
        <v>0</v>
      </c>
      <c r="E9" s="154">
        <v>766.67</v>
      </c>
      <c r="F9" s="150">
        <v>604.82000000000005</v>
      </c>
      <c r="G9" s="152">
        <f>E9-F9</f>
        <v>161.84999999999991</v>
      </c>
      <c r="H9" s="27"/>
      <c r="I9" s="27"/>
      <c r="J9" s="109"/>
      <c r="K9" s="173">
        <v>198</v>
      </c>
      <c r="L9" s="173">
        <v>203</v>
      </c>
      <c r="M9" s="173">
        <v>206</v>
      </c>
      <c r="N9" s="173">
        <v>202</v>
      </c>
      <c r="O9" s="173">
        <v>203</v>
      </c>
      <c r="P9" s="173">
        <v>202</v>
      </c>
      <c r="Q9" s="173">
        <v>202</v>
      </c>
      <c r="R9" s="173">
        <v>200</v>
      </c>
      <c r="S9" s="173">
        <v>197</v>
      </c>
      <c r="T9" s="173">
        <v>196</v>
      </c>
      <c r="U9" s="173">
        <v>194</v>
      </c>
      <c r="V9" s="173">
        <v>195</v>
      </c>
      <c r="W9" s="173">
        <v>201</v>
      </c>
      <c r="X9" s="173">
        <v>201</v>
      </c>
      <c r="Y9" s="173">
        <v>199</v>
      </c>
      <c r="Z9" s="173">
        <v>196</v>
      </c>
      <c r="AA9" s="173">
        <v>198</v>
      </c>
      <c r="AB9" s="173">
        <v>198</v>
      </c>
      <c r="AC9" s="173">
        <v>189</v>
      </c>
      <c r="AD9" s="173">
        <v>189</v>
      </c>
      <c r="AE9" s="173">
        <v>186</v>
      </c>
      <c r="AF9" s="173">
        <v>185</v>
      </c>
      <c r="AG9" s="173">
        <v>179</v>
      </c>
      <c r="AH9" s="173">
        <v>180</v>
      </c>
      <c r="AI9" s="173">
        <v>154</v>
      </c>
      <c r="AJ9" s="173">
        <v>155</v>
      </c>
      <c r="AK9" s="173">
        <v>155</v>
      </c>
      <c r="AL9" s="173">
        <v>153</v>
      </c>
      <c r="AM9" s="173">
        <v>153</v>
      </c>
      <c r="AN9" s="173">
        <v>151</v>
      </c>
      <c r="AO9" s="173">
        <v>146</v>
      </c>
      <c r="AP9" s="173">
        <v>143</v>
      </c>
      <c r="AQ9" s="173">
        <v>141</v>
      </c>
      <c r="AR9" s="173">
        <v>141</v>
      </c>
      <c r="AS9" s="173">
        <v>140</v>
      </c>
      <c r="AT9" s="244">
        <v>140</v>
      </c>
      <c r="AU9" s="244">
        <v>0</v>
      </c>
      <c r="AV9" s="244">
        <v>0</v>
      </c>
      <c r="AW9" s="244">
        <v>0</v>
      </c>
      <c r="AX9" s="244">
        <v>0</v>
      </c>
      <c r="AY9" s="244">
        <v>0</v>
      </c>
      <c r="AZ9" s="244">
        <v>0</v>
      </c>
      <c r="BA9" s="244">
        <v>0</v>
      </c>
      <c r="BB9" s="244">
        <v>0</v>
      </c>
      <c r="BC9" s="244">
        <v>0</v>
      </c>
      <c r="BD9" s="244">
        <v>0</v>
      </c>
      <c r="BE9" s="244">
        <v>0</v>
      </c>
      <c r="BF9" s="244">
        <v>0</v>
      </c>
      <c r="BG9" s="244">
        <v>0</v>
      </c>
      <c r="BH9" s="244">
        <v>0</v>
      </c>
      <c r="BI9" s="244">
        <v>0</v>
      </c>
      <c r="BJ9" s="244">
        <v>0</v>
      </c>
      <c r="BK9" s="244">
        <v>0</v>
      </c>
      <c r="BL9" s="244">
        <v>0</v>
      </c>
      <c r="BM9" s="244">
        <v>0</v>
      </c>
      <c r="BN9" s="244">
        <v>0</v>
      </c>
      <c r="BO9" s="244">
        <v>0</v>
      </c>
      <c r="BP9" s="244">
        <v>0</v>
      </c>
      <c r="BQ9" s="240">
        <v>0</v>
      </c>
      <c r="BR9" s="244">
        <v>0</v>
      </c>
      <c r="BS9" s="244">
        <v>0</v>
      </c>
      <c r="BT9" s="244">
        <v>0</v>
      </c>
      <c r="BU9" s="244">
        <v>0</v>
      </c>
      <c r="BV9" s="244">
        <v>0</v>
      </c>
      <c r="BW9" s="244">
        <v>0</v>
      </c>
      <c r="BX9" s="244">
        <v>0</v>
      </c>
      <c r="BY9" s="244">
        <v>0</v>
      </c>
      <c r="BZ9" s="244">
        <v>0</v>
      </c>
      <c r="CA9" s="244">
        <v>0</v>
      </c>
      <c r="CB9" s="244">
        <v>0</v>
      </c>
      <c r="CC9" s="244">
        <v>0</v>
      </c>
      <c r="CD9" s="244">
        <v>0</v>
      </c>
      <c r="CE9" s="244">
        <v>0</v>
      </c>
      <c r="CF9" s="244">
        <v>0</v>
      </c>
      <c r="CG9" s="244">
        <v>0</v>
      </c>
      <c r="CH9" s="244">
        <v>0</v>
      </c>
      <c r="CI9" s="244">
        <v>0</v>
      </c>
      <c r="CJ9" s="244">
        <v>0</v>
      </c>
      <c r="CK9" s="244">
        <v>0</v>
      </c>
      <c r="CL9" s="244">
        <v>0</v>
      </c>
      <c r="CM9" s="244">
        <v>0</v>
      </c>
      <c r="CN9" s="244">
        <v>0</v>
      </c>
      <c r="CO9" s="244">
        <v>0</v>
      </c>
      <c r="CP9" s="244">
        <v>0</v>
      </c>
      <c r="CQ9" s="244">
        <v>0</v>
      </c>
      <c r="CR9" s="244">
        <v>0</v>
      </c>
      <c r="CS9" s="244">
        <v>0</v>
      </c>
      <c r="CT9" s="244">
        <v>0</v>
      </c>
      <c r="CU9" s="244">
        <v>0</v>
      </c>
      <c r="CV9" s="244">
        <v>0</v>
      </c>
      <c r="CW9" s="244">
        <v>0</v>
      </c>
    </row>
    <row r="10" spans="1:101" s="14" customFormat="1" ht="13.15" hidden="1" customHeight="1" x14ac:dyDescent="0.2">
      <c r="A10" s="22"/>
      <c r="B10" s="15"/>
      <c r="C10" s="66" t="s">
        <v>18</v>
      </c>
      <c r="D10" s="244">
        <v>0</v>
      </c>
      <c r="E10" s="154">
        <v>1649.1</v>
      </c>
      <c r="F10" s="150">
        <v>1284.53</v>
      </c>
      <c r="G10" s="152">
        <f>E10-F10</f>
        <v>364.56999999999994</v>
      </c>
      <c r="H10" s="27"/>
      <c r="I10" s="27"/>
      <c r="J10" s="109"/>
      <c r="K10" s="173">
        <v>84</v>
      </c>
      <c r="L10" s="173">
        <v>86</v>
      </c>
      <c r="M10" s="173">
        <v>83</v>
      </c>
      <c r="N10" s="173">
        <v>84</v>
      </c>
      <c r="O10" s="173">
        <v>83</v>
      </c>
      <c r="P10" s="173">
        <v>84</v>
      </c>
      <c r="Q10" s="173">
        <v>83</v>
      </c>
      <c r="R10" s="173">
        <v>80</v>
      </c>
      <c r="S10" s="173">
        <v>79</v>
      </c>
      <c r="T10" s="173">
        <v>80</v>
      </c>
      <c r="U10" s="173">
        <v>81</v>
      </c>
      <c r="V10" s="173">
        <v>80</v>
      </c>
      <c r="W10" s="173">
        <v>76</v>
      </c>
      <c r="X10" s="173">
        <v>74</v>
      </c>
      <c r="Y10" s="173">
        <v>70</v>
      </c>
      <c r="Z10" s="173">
        <v>70</v>
      </c>
      <c r="AA10" s="173">
        <v>69</v>
      </c>
      <c r="AB10" s="173">
        <v>70</v>
      </c>
      <c r="AC10" s="173">
        <v>71</v>
      </c>
      <c r="AD10" s="173">
        <v>70</v>
      </c>
      <c r="AE10" s="173">
        <v>68</v>
      </c>
      <c r="AF10" s="173">
        <v>69</v>
      </c>
      <c r="AG10" s="173">
        <v>68</v>
      </c>
      <c r="AH10" s="173">
        <v>68</v>
      </c>
      <c r="AI10" s="173">
        <v>58</v>
      </c>
      <c r="AJ10" s="173">
        <v>55</v>
      </c>
      <c r="AK10" s="173">
        <v>55</v>
      </c>
      <c r="AL10" s="173">
        <v>55</v>
      </c>
      <c r="AM10" s="173">
        <v>56</v>
      </c>
      <c r="AN10" s="173">
        <v>50</v>
      </c>
      <c r="AO10" s="173">
        <v>51</v>
      </c>
      <c r="AP10" s="173">
        <v>51</v>
      </c>
      <c r="AQ10" s="173">
        <v>53</v>
      </c>
      <c r="AR10" s="173">
        <v>52</v>
      </c>
      <c r="AS10" s="173">
        <v>51</v>
      </c>
      <c r="AT10" s="244">
        <v>51</v>
      </c>
      <c r="AU10" s="244">
        <v>0</v>
      </c>
      <c r="AV10" s="244">
        <v>0</v>
      </c>
      <c r="AW10" s="244">
        <v>0</v>
      </c>
      <c r="AX10" s="244">
        <v>0</v>
      </c>
      <c r="AY10" s="244">
        <v>0</v>
      </c>
      <c r="AZ10" s="244">
        <v>0</v>
      </c>
      <c r="BA10" s="244">
        <v>0</v>
      </c>
      <c r="BB10" s="244">
        <v>0</v>
      </c>
      <c r="BC10" s="244">
        <v>0</v>
      </c>
      <c r="BD10" s="244">
        <v>0</v>
      </c>
      <c r="BE10" s="244">
        <v>0</v>
      </c>
      <c r="BF10" s="244">
        <v>0</v>
      </c>
      <c r="BG10" s="244">
        <v>0</v>
      </c>
      <c r="BH10" s="244">
        <v>0</v>
      </c>
      <c r="BI10" s="244">
        <v>0</v>
      </c>
      <c r="BJ10" s="244">
        <v>0</v>
      </c>
      <c r="BK10" s="244">
        <v>0</v>
      </c>
      <c r="BL10" s="244">
        <v>0</v>
      </c>
      <c r="BM10" s="244">
        <v>0</v>
      </c>
      <c r="BN10" s="244">
        <v>0</v>
      </c>
      <c r="BO10" s="244">
        <v>0</v>
      </c>
      <c r="BP10" s="244">
        <v>0</v>
      </c>
      <c r="BQ10" s="240">
        <v>0</v>
      </c>
      <c r="BR10" s="244">
        <v>0</v>
      </c>
      <c r="BS10" s="244">
        <v>0</v>
      </c>
      <c r="BT10" s="244">
        <v>0</v>
      </c>
      <c r="BU10" s="244">
        <v>0</v>
      </c>
      <c r="BV10" s="244">
        <v>0</v>
      </c>
      <c r="BW10" s="244">
        <v>0</v>
      </c>
      <c r="BX10" s="244">
        <v>0</v>
      </c>
      <c r="BY10" s="244">
        <v>0</v>
      </c>
      <c r="BZ10" s="244">
        <v>0</v>
      </c>
      <c r="CA10" s="244">
        <v>0</v>
      </c>
      <c r="CB10" s="244">
        <v>0</v>
      </c>
      <c r="CC10" s="244">
        <v>0</v>
      </c>
      <c r="CD10" s="244">
        <v>0</v>
      </c>
      <c r="CE10" s="244">
        <v>0</v>
      </c>
      <c r="CF10" s="244">
        <v>0</v>
      </c>
      <c r="CG10" s="244">
        <v>0</v>
      </c>
      <c r="CH10" s="244">
        <v>0</v>
      </c>
      <c r="CI10" s="244">
        <v>0</v>
      </c>
      <c r="CJ10" s="244">
        <v>0</v>
      </c>
      <c r="CK10" s="244">
        <v>0</v>
      </c>
      <c r="CL10" s="244">
        <v>0</v>
      </c>
      <c r="CM10" s="244">
        <v>0</v>
      </c>
      <c r="CN10" s="244">
        <v>0</v>
      </c>
      <c r="CO10" s="244">
        <v>0</v>
      </c>
      <c r="CP10" s="244">
        <v>0</v>
      </c>
      <c r="CQ10" s="244">
        <v>0</v>
      </c>
      <c r="CR10" s="244">
        <v>0</v>
      </c>
      <c r="CS10" s="244">
        <v>0</v>
      </c>
      <c r="CT10" s="244">
        <v>0</v>
      </c>
      <c r="CU10" s="244">
        <v>0</v>
      </c>
      <c r="CV10" s="244">
        <v>0</v>
      </c>
      <c r="CW10" s="244">
        <v>0</v>
      </c>
    </row>
    <row r="11" spans="1:101" s="14" customFormat="1" ht="13.15" hidden="1" customHeight="1" x14ac:dyDescent="0.2">
      <c r="A11" s="22"/>
      <c r="B11" s="15"/>
      <c r="C11" s="66" t="s">
        <v>19</v>
      </c>
      <c r="D11" s="244">
        <v>0</v>
      </c>
      <c r="E11" s="152">
        <v>1594.56</v>
      </c>
      <c r="F11" s="150">
        <v>1240.22</v>
      </c>
      <c r="G11" s="152">
        <f>E11-F11</f>
        <v>354.33999999999992</v>
      </c>
      <c r="H11" s="27"/>
      <c r="I11" s="27"/>
      <c r="J11" s="109"/>
      <c r="K11" s="173">
        <v>61</v>
      </c>
      <c r="L11" s="173">
        <v>60</v>
      </c>
      <c r="M11" s="173">
        <v>60</v>
      </c>
      <c r="N11" s="173">
        <v>58</v>
      </c>
      <c r="O11" s="173">
        <v>60</v>
      </c>
      <c r="P11" s="173">
        <v>55</v>
      </c>
      <c r="Q11" s="173">
        <v>55</v>
      </c>
      <c r="R11" s="173">
        <v>51</v>
      </c>
      <c r="S11" s="173">
        <v>51</v>
      </c>
      <c r="T11" s="173">
        <v>51</v>
      </c>
      <c r="U11" s="173">
        <v>51</v>
      </c>
      <c r="V11" s="173">
        <v>50</v>
      </c>
      <c r="W11" s="173">
        <v>49</v>
      </c>
      <c r="X11" s="173">
        <v>50</v>
      </c>
      <c r="Y11" s="173">
        <v>50</v>
      </c>
      <c r="Z11" s="173">
        <v>50</v>
      </c>
      <c r="AA11" s="173">
        <v>49</v>
      </c>
      <c r="AB11" s="173">
        <v>49</v>
      </c>
      <c r="AC11" s="173">
        <v>49</v>
      </c>
      <c r="AD11" s="173">
        <v>49</v>
      </c>
      <c r="AE11" s="173">
        <v>48</v>
      </c>
      <c r="AF11" s="173">
        <v>48</v>
      </c>
      <c r="AG11" s="173">
        <v>45</v>
      </c>
      <c r="AH11" s="173">
        <v>45</v>
      </c>
      <c r="AI11" s="173">
        <v>38</v>
      </c>
      <c r="AJ11" s="173">
        <v>41</v>
      </c>
      <c r="AK11" s="173">
        <v>40</v>
      </c>
      <c r="AL11" s="173">
        <v>39</v>
      </c>
      <c r="AM11" s="173">
        <v>37</v>
      </c>
      <c r="AN11" s="173">
        <v>37</v>
      </c>
      <c r="AO11" s="173">
        <v>36</v>
      </c>
      <c r="AP11" s="173">
        <v>37</v>
      </c>
      <c r="AQ11" s="173">
        <v>36</v>
      </c>
      <c r="AR11" s="173">
        <v>35</v>
      </c>
      <c r="AS11" s="173">
        <v>33</v>
      </c>
      <c r="AT11" s="244">
        <v>33</v>
      </c>
      <c r="AU11" s="244">
        <v>0</v>
      </c>
      <c r="AV11" s="244">
        <v>0</v>
      </c>
      <c r="AW11" s="244">
        <v>0</v>
      </c>
      <c r="AX11" s="244">
        <v>0</v>
      </c>
      <c r="AY11" s="244">
        <v>0</v>
      </c>
      <c r="AZ11" s="244">
        <v>0</v>
      </c>
      <c r="BA11" s="244">
        <v>0</v>
      </c>
      <c r="BB11" s="244">
        <v>0</v>
      </c>
      <c r="BC11" s="244">
        <v>0</v>
      </c>
      <c r="BD11" s="244">
        <v>0</v>
      </c>
      <c r="BE11" s="244">
        <v>0</v>
      </c>
      <c r="BF11" s="244">
        <v>0</v>
      </c>
      <c r="BG11" s="244">
        <v>0</v>
      </c>
      <c r="BH11" s="244">
        <v>0</v>
      </c>
      <c r="BI11" s="244">
        <v>0</v>
      </c>
      <c r="BJ11" s="244">
        <v>0</v>
      </c>
      <c r="BK11" s="244">
        <v>0</v>
      </c>
      <c r="BL11" s="244">
        <v>0</v>
      </c>
      <c r="BM11" s="244">
        <v>0</v>
      </c>
      <c r="BN11" s="244">
        <v>0</v>
      </c>
      <c r="BO11" s="244">
        <v>0</v>
      </c>
      <c r="BP11" s="244">
        <v>0</v>
      </c>
      <c r="BQ11" s="240">
        <v>0</v>
      </c>
      <c r="BR11" s="244">
        <v>0</v>
      </c>
      <c r="BS11" s="244">
        <v>0</v>
      </c>
      <c r="BT11" s="244">
        <v>0</v>
      </c>
      <c r="BU11" s="244">
        <v>0</v>
      </c>
      <c r="BV11" s="244">
        <v>0</v>
      </c>
      <c r="BW11" s="244">
        <v>0</v>
      </c>
      <c r="BX11" s="244">
        <v>0</v>
      </c>
      <c r="BY11" s="244">
        <v>0</v>
      </c>
      <c r="BZ11" s="244">
        <v>0</v>
      </c>
      <c r="CA11" s="244">
        <v>0</v>
      </c>
      <c r="CB11" s="244">
        <v>0</v>
      </c>
      <c r="CC11" s="244">
        <v>0</v>
      </c>
      <c r="CD11" s="244">
        <v>0</v>
      </c>
      <c r="CE11" s="244">
        <v>0</v>
      </c>
      <c r="CF11" s="244">
        <v>0</v>
      </c>
      <c r="CG11" s="244">
        <v>0</v>
      </c>
      <c r="CH11" s="244">
        <v>0</v>
      </c>
      <c r="CI11" s="244">
        <v>0</v>
      </c>
      <c r="CJ11" s="244">
        <v>0</v>
      </c>
      <c r="CK11" s="244">
        <v>0</v>
      </c>
      <c r="CL11" s="244">
        <v>0</v>
      </c>
      <c r="CM11" s="244">
        <v>0</v>
      </c>
      <c r="CN11" s="244">
        <v>0</v>
      </c>
      <c r="CO11" s="244">
        <v>0</v>
      </c>
      <c r="CP11" s="244">
        <v>0</v>
      </c>
      <c r="CQ11" s="244">
        <v>0</v>
      </c>
      <c r="CR11" s="244">
        <v>0</v>
      </c>
      <c r="CS11" s="244">
        <v>0</v>
      </c>
      <c r="CT11" s="244">
        <v>0</v>
      </c>
      <c r="CU11" s="244">
        <v>0</v>
      </c>
      <c r="CV11" s="244">
        <v>0</v>
      </c>
      <c r="CW11" s="244">
        <v>0</v>
      </c>
    </row>
    <row r="12" spans="1:101" s="14" customFormat="1" ht="13.15" hidden="1" customHeight="1" x14ac:dyDescent="0.2">
      <c r="A12" s="20"/>
      <c r="B12" s="15"/>
      <c r="C12" s="66" t="s">
        <v>12</v>
      </c>
      <c r="D12" s="245">
        <v>0</v>
      </c>
      <c r="E12" s="153">
        <v>2377.5700000000002</v>
      </c>
      <c r="F12" s="151">
        <v>1850.66</v>
      </c>
      <c r="G12" s="153">
        <f>E12-F12</f>
        <v>526.91000000000008</v>
      </c>
      <c r="H12" s="134"/>
      <c r="I12" s="134"/>
      <c r="J12" s="109"/>
      <c r="K12" s="174">
        <v>76</v>
      </c>
      <c r="L12" s="174">
        <v>76</v>
      </c>
      <c r="M12" s="174">
        <v>75</v>
      </c>
      <c r="N12" s="174">
        <v>74</v>
      </c>
      <c r="O12" s="174">
        <v>76</v>
      </c>
      <c r="P12" s="174">
        <v>77</v>
      </c>
      <c r="Q12" s="174">
        <v>76</v>
      </c>
      <c r="R12" s="174">
        <v>73</v>
      </c>
      <c r="S12" s="174">
        <v>73</v>
      </c>
      <c r="T12" s="174">
        <v>72</v>
      </c>
      <c r="U12" s="174">
        <v>72</v>
      </c>
      <c r="V12" s="174">
        <v>71</v>
      </c>
      <c r="W12" s="174">
        <v>69</v>
      </c>
      <c r="X12" s="174">
        <v>68</v>
      </c>
      <c r="Y12" s="174">
        <v>63</v>
      </c>
      <c r="Z12" s="174">
        <v>61</v>
      </c>
      <c r="AA12" s="174">
        <v>61</v>
      </c>
      <c r="AB12" s="174">
        <v>60</v>
      </c>
      <c r="AC12" s="174">
        <v>57</v>
      </c>
      <c r="AD12" s="174">
        <v>57</v>
      </c>
      <c r="AE12" s="174">
        <v>56</v>
      </c>
      <c r="AF12" s="174">
        <v>56</v>
      </c>
      <c r="AG12" s="174">
        <v>54</v>
      </c>
      <c r="AH12" s="174">
        <v>53</v>
      </c>
      <c r="AI12" s="174">
        <v>51</v>
      </c>
      <c r="AJ12" s="174">
        <v>50</v>
      </c>
      <c r="AK12" s="174">
        <v>50</v>
      </c>
      <c r="AL12" s="174">
        <v>49</v>
      </c>
      <c r="AM12" s="174">
        <v>48</v>
      </c>
      <c r="AN12" s="174">
        <v>45</v>
      </c>
      <c r="AO12" s="174">
        <v>45</v>
      </c>
      <c r="AP12" s="174">
        <v>45</v>
      </c>
      <c r="AQ12" s="174">
        <v>44</v>
      </c>
      <c r="AR12" s="174">
        <v>43</v>
      </c>
      <c r="AS12" s="174">
        <v>43</v>
      </c>
      <c r="AT12" s="245">
        <v>43</v>
      </c>
      <c r="AU12" s="245">
        <v>0</v>
      </c>
      <c r="AV12" s="245">
        <v>0</v>
      </c>
      <c r="AW12" s="245">
        <v>0</v>
      </c>
      <c r="AX12" s="245">
        <v>0</v>
      </c>
      <c r="AY12" s="245">
        <v>0</v>
      </c>
      <c r="AZ12" s="245">
        <v>0</v>
      </c>
      <c r="BA12" s="245">
        <v>0</v>
      </c>
      <c r="BB12" s="245">
        <v>0</v>
      </c>
      <c r="BC12" s="245">
        <v>0</v>
      </c>
      <c r="BD12" s="245">
        <v>0</v>
      </c>
      <c r="BE12" s="245">
        <v>0</v>
      </c>
      <c r="BF12" s="245">
        <v>0</v>
      </c>
      <c r="BG12" s="245">
        <v>0</v>
      </c>
      <c r="BH12" s="245">
        <v>0</v>
      </c>
      <c r="BI12" s="245">
        <v>0</v>
      </c>
      <c r="BJ12" s="245">
        <v>0</v>
      </c>
      <c r="BK12" s="245">
        <v>0</v>
      </c>
      <c r="BL12" s="245">
        <v>0</v>
      </c>
      <c r="BM12" s="245">
        <v>0</v>
      </c>
      <c r="BN12" s="245">
        <v>0</v>
      </c>
      <c r="BO12" s="245">
        <v>0</v>
      </c>
      <c r="BP12" s="245">
        <v>0</v>
      </c>
      <c r="BQ12" s="241">
        <v>0</v>
      </c>
      <c r="BR12" s="245">
        <v>0</v>
      </c>
      <c r="BS12" s="245">
        <v>0</v>
      </c>
      <c r="BT12" s="245">
        <v>0</v>
      </c>
      <c r="BU12" s="245">
        <v>0</v>
      </c>
      <c r="BV12" s="245">
        <v>0</v>
      </c>
      <c r="BW12" s="245">
        <v>0</v>
      </c>
      <c r="BX12" s="245">
        <v>0</v>
      </c>
      <c r="BY12" s="245">
        <v>0</v>
      </c>
      <c r="BZ12" s="245">
        <v>0</v>
      </c>
      <c r="CA12" s="245">
        <v>0</v>
      </c>
      <c r="CB12" s="245">
        <v>0</v>
      </c>
      <c r="CC12" s="245">
        <v>0</v>
      </c>
      <c r="CD12" s="245">
        <v>0</v>
      </c>
      <c r="CE12" s="245">
        <v>0</v>
      </c>
      <c r="CF12" s="245">
        <v>0</v>
      </c>
      <c r="CG12" s="245">
        <v>0</v>
      </c>
      <c r="CH12" s="245">
        <v>0</v>
      </c>
      <c r="CI12" s="245">
        <v>0</v>
      </c>
      <c r="CJ12" s="245">
        <v>0</v>
      </c>
      <c r="CK12" s="245">
        <v>0</v>
      </c>
      <c r="CL12" s="245">
        <v>0</v>
      </c>
      <c r="CM12" s="245">
        <v>0</v>
      </c>
      <c r="CN12" s="245">
        <v>0</v>
      </c>
      <c r="CO12" s="245">
        <v>0</v>
      </c>
      <c r="CP12" s="245">
        <v>0</v>
      </c>
      <c r="CQ12" s="245">
        <v>0</v>
      </c>
      <c r="CR12" s="245">
        <v>0</v>
      </c>
      <c r="CS12" s="245">
        <v>0</v>
      </c>
      <c r="CT12" s="245">
        <v>0</v>
      </c>
      <c r="CU12" s="245">
        <v>0</v>
      </c>
      <c r="CV12" s="245">
        <v>0</v>
      </c>
      <c r="CW12" s="245">
        <v>0</v>
      </c>
    </row>
    <row r="13" spans="1:101" s="14" customFormat="1" ht="13.15" hidden="1" customHeight="1" x14ac:dyDescent="0.25">
      <c r="A13" s="20"/>
      <c r="B13" s="15"/>
      <c r="C13" s="69" t="s">
        <v>7</v>
      </c>
      <c r="D13" s="67">
        <f>SUM(D9:D12)</f>
        <v>0</v>
      </c>
      <c r="E13" s="95">
        <f>SUMPRODUCT(E9:E12,$D9:$D12)</f>
        <v>0</v>
      </c>
      <c r="F13" s="95">
        <f>SUMPRODUCT(F9:F12,$D9:$D12)</f>
        <v>0</v>
      </c>
      <c r="G13" s="95">
        <f>SUMPRODUCT(G9:G12,$D9:$D12)</f>
        <v>0</v>
      </c>
      <c r="H13" s="138"/>
      <c r="I13" s="138"/>
      <c r="J13" s="108"/>
      <c r="K13" s="67">
        <f t="shared" ref="K13:P13" si="14">SUM(K9:K12)</f>
        <v>419</v>
      </c>
      <c r="L13" s="67">
        <f t="shared" si="14"/>
        <v>425</v>
      </c>
      <c r="M13" s="67">
        <f t="shared" si="14"/>
        <v>424</v>
      </c>
      <c r="N13" s="67">
        <f t="shared" si="14"/>
        <v>418</v>
      </c>
      <c r="O13" s="67">
        <f t="shared" si="14"/>
        <v>422</v>
      </c>
      <c r="P13" s="67">
        <f t="shared" si="14"/>
        <v>418</v>
      </c>
      <c r="Q13" s="67">
        <f t="shared" ref="Q13:V13" si="15">SUM(Q9:Q12)</f>
        <v>416</v>
      </c>
      <c r="R13" s="67">
        <f t="shared" si="15"/>
        <v>404</v>
      </c>
      <c r="S13" s="67">
        <f t="shared" si="15"/>
        <v>400</v>
      </c>
      <c r="T13" s="67">
        <f t="shared" si="15"/>
        <v>399</v>
      </c>
      <c r="U13" s="67">
        <f t="shared" si="15"/>
        <v>398</v>
      </c>
      <c r="V13" s="67">
        <f t="shared" si="15"/>
        <v>396</v>
      </c>
      <c r="W13" s="67">
        <f t="shared" ref="W13:AB13" si="16">SUM(W9:W12)</f>
        <v>395</v>
      </c>
      <c r="X13" s="67">
        <f t="shared" si="16"/>
        <v>393</v>
      </c>
      <c r="Y13" s="67">
        <f t="shared" si="16"/>
        <v>382</v>
      </c>
      <c r="Z13" s="67">
        <f t="shared" si="16"/>
        <v>377</v>
      </c>
      <c r="AA13" s="67">
        <f t="shared" si="16"/>
        <v>377</v>
      </c>
      <c r="AB13" s="67">
        <f t="shared" si="16"/>
        <v>377</v>
      </c>
      <c r="AC13" s="67">
        <f t="shared" ref="AC13:AH13" si="17">SUM(AC9:AC12)</f>
        <v>366</v>
      </c>
      <c r="AD13" s="67">
        <f t="shared" si="17"/>
        <v>365</v>
      </c>
      <c r="AE13" s="67">
        <f t="shared" si="17"/>
        <v>358</v>
      </c>
      <c r="AF13" s="67">
        <f t="shared" si="17"/>
        <v>358</v>
      </c>
      <c r="AG13" s="67">
        <f t="shared" si="17"/>
        <v>346</v>
      </c>
      <c r="AH13" s="67">
        <f t="shared" si="17"/>
        <v>346</v>
      </c>
      <c r="AI13" s="67">
        <f t="shared" ref="AI13:AN13" si="18">SUM(AI9:AI12)</f>
        <v>301</v>
      </c>
      <c r="AJ13" s="67">
        <f t="shared" si="18"/>
        <v>301</v>
      </c>
      <c r="AK13" s="67">
        <f t="shared" si="18"/>
        <v>300</v>
      </c>
      <c r="AL13" s="67">
        <f t="shared" si="18"/>
        <v>296</v>
      </c>
      <c r="AM13" s="67">
        <f t="shared" si="18"/>
        <v>294</v>
      </c>
      <c r="AN13" s="67">
        <f t="shared" si="18"/>
        <v>283</v>
      </c>
      <c r="AO13" s="67">
        <f t="shared" ref="AO13:AT13" si="19">SUM(AO9:AO12)</f>
        <v>278</v>
      </c>
      <c r="AP13" s="67">
        <f t="shared" si="19"/>
        <v>276</v>
      </c>
      <c r="AQ13" s="67">
        <f t="shared" si="19"/>
        <v>274</v>
      </c>
      <c r="AR13" s="67">
        <f t="shared" si="19"/>
        <v>271</v>
      </c>
      <c r="AS13" s="67">
        <f t="shared" si="19"/>
        <v>267</v>
      </c>
      <c r="AT13" s="67">
        <f t="shared" si="19"/>
        <v>267</v>
      </c>
      <c r="AU13" s="67">
        <f t="shared" ref="AU13:AZ13" si="20">SUM(AU9:AU12)</f>
        <v>0</v>
      </c>
      <c r="AV13" s="67">
        <f t="shared" si="20"/>
        <v>0</v>
      </c>
      <c r="AW13" s="67">
        <f t="shared" si="20"/>
        <v>0</v>
      </c>
      <c r="AX13" s="67">
        <f t="shared" si="20"/>
        <v>0</v>
      </c>
      <c r="AY13" s="67">
        <f t="shared" si="20"/>
        <v>0</v>
      </c>
      <c r="AZ13" s="67">
        <f t="shared" si="20"/>
        <v>0</v>
      </c>
      <c r="BA13" s="67">
        <f t="shared" ref="BA13:BF13" si="21">SUM(BA9:BA12)</f>
        <v>0</v>
      </c>
      <c r="BB13" s="67">
        <f t="shared" si="21"/>
        <v>0</v>
      </c>
      <c r="BC13" s="67">
        <f t="shared" si="21"/>
        <v>0</v>
      </c>
      <c r="BD13" s="67">
        <f t="shared" si="21"/>
        <v>0</v>
      </c>
      <c r="BE13" s="67">
        <f t="shared" si="21"/>
        <v>0</v>
      </c>
      <c r="BF13" s="67">
        <f t="shared" si="21"/>
        <v>0</v>
      </c>
      <c r="BG13" s="67">
        <f t="shared" ref="BG13:BL13" si="22">SUM(BG9:BG12)</f>
        <v>0</v>
      </c>
      <c r="BH13" s="67">
        <f t="shared" si="22"/>
        <v>0</v>
      </c>
      <c r="BI13" s="67">
        <f t="shared" si="22"/>
        <v>0</v>
      </c>
      <c r="BJ13" s="67">
        <f t="shared" si="22"/>
        <v>0</v>
      </c>
      <c r="BK13" s="67">
        <f t="shared" si="22"/>
        <v>0</v>
      </c>
      <c r="BL13" s="67">
        <f t="shared" si="22"/>
        <v>0</v>
      </c>
      <c r="BM13" s="67">
        <f t="shared" ref="BM13:BR13" si="23">SUM(BM9:BM12)</f>
        <v>0</v>
      </c>
      <c r="BN13" s="67">
        <f t="shared" si="23"/>
        <v>0</v>
      </c>
      <c r="BO13" s="67">
        <f t="shared" si="23"/>
        <v>0</v>
      </c>
      <c r="BP13" s="67">
        <f t="shared" si="23"/>
        <v>0</v>
      </c>
      <c r="BQ13" s="94">
        <f t="shared" si="23"/>
        <v>0</v>
      </c>
      <c r="BR13" s="67">
        <f t="shared" si="23"/>
        <v>0</v>
      </c>
      <c r="BS13" s="67">
        <f t="shared" ref="BS13:BX13" si="24">SUM(BS9:BS12)</f>
        <v>0</v>
      </c>
      <c r="BT13" s="67">
        <f t="shared" si="24"/>
        <v>0</v>
      </c>
      <c r="BU13" s="67">
        <f t="shared" si="24"/>
        <v>0</v>
      </c>
      <c r="BV13" s="67">
        <f t="shared" si="24"/>
        <v>0</v>
      </c>
      <c r="BW13" s="67">
        <f t="shared" si="24"/>
        <v>0</v>
      </c>
      <c r="BX13" s="67">
        <f t="shared" si="24"/>
        <v>0</v>
      </c>
      <c r="BY13" s="67">
        <f t="shared" ref="BY13:CD13" si="25">SUM(BY9:BY12)</f>
        <v>0</v>
      </c>
      <c r="BZ13" s="67">
        <f t="shared" si="25"/>
        <v>0</v>
      </c>
      <c r="CA13" s="67">
        <f t="shared" si="25"/>
        <v>0</v>
      </c>
      <c r="CB13" s="67">
        <f t="shared" si="25"/>
        <v>0</v>
      </c>
      <c r="CC13" s="67">
        <f t="shared" si="25"/>
        <v>0</v>
      </c>
      <c r="CD13" s="67">
        <f t="shared" si="25"/>
        <v>0</v>
      </c>
      <c r="CE13" s="67">
        <f t="shared" ref="CE13:CJ13" si="26">SUM(CE9:CE12)</f>
        <v>0</v>
      </c>
      <c r="CF13" s="67">
        <f t="shared" si="26"/>
        <v>0</v>
      </c>
      <c r="CG13" s="67">
        <f t="shared" si="26"/>
        <v>0</v>
      </c>
      <c r="CH13" s="67">
        <f t="shared" si="26"/>
        <v>0</v>
      </c>
      <c r="CI13" s="67">
        <f t="shared" si="26"/>
        <v>0</v>
      </c>
      <c r="CJ13" s="67">
        <f t="shared" si="26"/>
        <v>0</v>
      </c>
      <c r="CK13" s="67">
        <f t="shared" ref="CK13:CP13" si="27">SUM(CK9:CK12)</f>
        <v>0</v>
      </c>
      <c r="CL13" s="67">
        <f t="shared" si="27"/>
        <v>0</v>
      </c>
      <c r="CM13" s="67">
        <f t="shared" si="27"/>
        <v>0</v>
      </c>
      <c r="CN13" s="67">
        <f t="shared" si="27"/>
        <v>0</v>
      </c>
      <c r="CO13" s="67">
        <f t="shared" si="27"/>
        <v>0</v>
      </c>
      <c r="CP13" s="67">
        <f t="shared" si="27"/>
        <v>0</v>
      </c>
      <c r="CQ13" s="67">
        <f>SUM(CQ9:CQ12)</f>
        <v>0</v>
      </c>
      <c r="CR13" s="67">
        <v>0</v>
      </c>
      <c r="CS13" s="67">
        <f>SUM(CS9:CS12)</f>
        <v>0</v>
      </c>
      <c r="CT13" s="67">
        <f>SUM(CT9:CT12)</f>
        <v>0</v>
      </c>
      <c r="CU13" s="67">
        <f>SUM(CU9:CU12)</f>
        <v>0</v>
      </c>
      <c r="CV13" s="67">
        <f>SUM(CV9:CV12)</f>
        <v>0</v>
      </c>
      <c r="CW13" s="67">
        <f>SUM(CW9:CW12)</f>
        <v>0</v>
      </c>
    </row>
    <row r="14" spans="1:101" s="14" customFormat="1" ht="13.15" hidden="1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8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">
      <c r="A15" s="64" t="s">
        <v>22</v>
      </c>
      <c r="B15" s="65" t="str">
        <f>B3</f>
        <v>1/1/25 - 12/31/25</v>
      </c>
      <c r="C15" s="66" t="s">
        <v>11</v>
      </c>
      <c r="D15" s="173">
        <v>36</v>
      </c>
      <c r="E15" s="152">
        <v>518.77</v>
      </c>
      <c r="F15" s="152">
        <f>+E15-G15</f>
        <v>416.97999999999996</v>
      </c>
      <c r="G15" s="152">
        <v>101.79</v>
      </c>
      <c r="H15" s="27" t="str">
        <f>+"Total:"&amp;TEXT(E15/I15-1,"0.00%")&amp;"/ EE:"&amp;TEXT(G15/J15-1,"0.00%")</f>
        <v>Total:18.99%/ EE:0.00%</v>
      </c>
      <c r="I15" s="27">
        <f>+'[2]Saint Mary''s Passaic'!E15</f>
        <v>435.99</v>
      </c>
      <c r="J15" s="27">
        <f>+'[2]Saint Mary''s Passaic'!G15</f>
        <v>101.79</v>
      </c>
      <c r="K15" s="173">
        <v>11</v>
      </c>
      <c r="L15" s="173">
        <v>11</v>
      </c>
      <c r="M15" s="173">
        <v>11</v>
      </c>
      <c r="N15" s="173">
        <v>10</v>
      </c>
      <c r="O15" s="173">
        <v>12</v>
      </c>
      <c r="P15" s="173">
        <v>12</v>
      </c>
      <c r="Q15" s="173">
        <v>12</v>
      </c>
      <c r="R15" s="173">
        <v>12</v>
      </c>
      <c r="S15" s="173">
        <v>12</v>
      </c>
      <c r="T15" s="173">
        <v>12</v>
      </c>
      <c r="U15" s="173">
        <v>12</v>
      </c>
      <c r="V15" s="173">
        <v>13</v>
      </c>
      <c r="W15" s="173">
        <v>13</v>
      </c>
      <c r="X15" s="173">
        <v>11</v>
      </c>
      <c r="Y15" s="173">
        <v>11</v>
      </c>
      <c r="Z15" s="173">
        <v>10</v>
      </c>
      <c r="AA15" s="173">
        <v>10</v>
      </c>
      <c r="AB15" s="173">
        <v>10</v>
      </c>
      <c r="AC15" s="173">
        <v>10</v>
      </c>
      <c r="AD15" s="173">
        <v>10</v>
      </c>
      <c r="AE15" s="173">
        <v>10</v>
      </c>
      <c r="AF15" s="173">
        <v>10</v>
      </c>
      <c r="AG15" s="173">
        <v>8</v>
      </c>
      <c r="AH15" s="173">
        <v>8</v>
      </c>
      <c r="AI15" s="173">
        <v>10</v>
      </c>
      <c r="AJ15" s="173">
        <v>9</v>
      </c>
      <c r="AK15" s="173">
        <v>9</v>
      </c>
      <c r="AL15" s="173">
        <v>9</v>
      </c>
      <c r="AM15" s="173">
        <v>8</v>
      </c>
      <c r="AN15" s="173">
        <v>9</v>
      </c>
      <c r="AO15" s="173">
        <v>10</v>
      </c>
      <c r="AP15" s="173">
        <v>10</v>
      </c>
      <c r="AQ15" s="173">
        <v>10</v>
      </c>
      <c r="AR15" s="173">
        <v>10</v>
      </c>
      <c r="AS15" s="173">
        <v>10</v>
      </c>
      <c r="AT15" s="173">
        <v>9</v>
      </c>
      <c r="AU15" s="173">
        <v>26</v>
      </c>
      <c r="AV15" s="173">
        <v>28</v>
      </c>
      <c r="AW15" s="173">
        <v>28</v>
      </c>
      <c r="AX15" s="173">
        <v>28</v>
      </c>
      <c r="AY15" s="173">
        <v>25</v>
      </c>
      <c r="AZ15" s="173">
        <v>24</v>
      </c>
      <c r="BA15" s="173">
        <v>24</v>
      </c>
      <c r="BB15" s="173">
        <v>24</v>
      </c>
      <c r="BC15" s="173">
        <v>23</v>
      </c>
      <c r="BD15" s="173">
        <v>23</v>
      </c>
      <c r="BE15" s="173">
        <v>23</v>
      </c>
      <c r="BF15" s="173">
        <v>22</v>
      </c>
      <c r="BG15" s="173">
        <v>19</v>
      </c>
      <c r="BH15" s="173">
        <v>20</v>
      </c>
      <c r="BI15" s="173">
        <v>20</v>
      </c>
      <c r="BJ15" s="173">
        <v>20</v>
      </c>
      <c r="BK15" s="173">
        <v>18</v>
      </c>
      <c r="BL15" s="173">
        <v>19</v>
      </c>
      <c r="BM15" s="173">
        <v>19</v>
      </c>
      <c r="BN15" s="173">
        <v>21</v>
      </c>
      <c r="BO15" s="173">
        <v>21</v>
      </c>
      <c r="BP15" s="173">
        <v>21</v>
      </c>
      <c r="BQ15" s="240">
        <v>19</v>
      </c>
      <c r="BR15" s="173">
        <v>22</v>
      </c>
      <c r="BS15" s="173">
        <v>26</v>
      </c>
      <c r="BT15" s="173">
        <v>26</v>
      </c>
      <c r="BU15" s="173">
        <v>23</v>
      </c>
      <c r="BV15" s="173">
        <v>24</v>
      </c>
      <c r="BW15" s="173">
        <v>23</v>
      </c>
      <c r="BX15" s="173">
        <v>24</v>
      </c>
      <c r="BY15" s="173">
        <v>27</v>
      </c>
      <c r="BZ15" s="173">
        <v>26</v>
      </c>
      <c r="CA15" s="173">
        <v>28</v>
      </c>
      <c r="CB15" s="173">
        <v>32</v>
      </c>
      <c r="CC15" s="173">
        <v>33</v>
      </c>
      <c r="CD15" s="173">
        <v>33</v>
      </c>
      <c r="CE15" s="173">
        <v>35</v>
      </c>
      <c r="CF15" s="173">
        <v>36</v>
      </c>
      <c r="CG15" s="173">
        <v>35</v>
      </c>
      <c r="CH15" s="173">
        <v>33</v>
      </c>
      <c r="CI15" s="173">
        <v>34</v>
      </c>
      <c r="CJ15" s="173">
        <v>33</v>
      </c>
      <c r="CK15" s="173">
        <v>34</v>
      </c>
      <c r="CL15" s="173">
        <v>36</v>
      </c>
      <c r="CM15" s="173">
        <v>36</v>
      </c>
      <c r="CN15" s="173">
        <v>36</v>
      </c>
      <c r="CO15" s="173">
        <v>37</v>
      </c>
      <c r="CP15" s="173">
        <v>38</v>
      </c>
      <c r="CQ15" s="173">
        <v>39</v>
      </c>
      <c r="CR15" s="173">
        <v>37</v>
      </c>
      <c r="CS15" s="173">
        <v>37</v>
      </c>
      <c r="CT15" s="173">
        <v>37</v>
      </c>
      <c r="CU15" s="173">
        <v>39</v>
      </c>
      <c r="CV15" s="173">
        <v>38</v>
      </c>
      <c r="CW15" s="173">
        <v>36</v>
      </c>
    </row>
    <row r="16" spans="1:101" s="14" customFormat="1" ht="13.15" customHeight="1" x14ac:dyDescent="0.2">
      <c r="A16" s="22"/>
      <c r="B16" s="15"/>
      <c r="C16" s="66" t="s">
        <v>18</v>
      </c>
      <c r="D16" s="173">
        <v>4</v>
      </c>
      <c r="E16" s="152">
        <v>1037.57</v>
      </c>
      <c r="F16" s="152">
        <f>+E16-G16</f>
        <v>799.78</v>
      </c>
      <c r="G16" s="152">
        <v>237.79</v>
      </c>
      <c r="H16" s="27" t="str">
        <f>+"Total:"&amp;TEXT(E16/I16-1,"0.00%")&amp;"/ EE:"&amp;TEXT(G16/J16-1,"0.00%")</f>
        <v>Total:18.99%/ EE:0.00%</v>
      </c>
      <c r="I16" s="27">
        <f>+'[2]Saint Mary''s Passaic'!E16</f>
        <v>872</v>
      </c>
      <c r="J16" s="27">
        <f>+'[2]Saint Mary''s Passaic'!G16</f>
        <v>237.79</v>
      </c>
      <c r="K16" s="173">
        <v>2</v>
      </c>
      <c r="L16" s="173">
        <v>2</v>
      </c>
      <c r="M16" s="173">
        <v>2</v>
      </c>
      <c r="N16" s="173">
        <v>2</v>
      </c>
      <c r="O16" s="173">
        <v>2</v>
      </c>
      <c r="P16" s="173">
        <v>2</v>
      </c>
      <c r="Q16" s="173">
        <v>1</v>
      </c>
      <c r="R16" s="173">
        <v>1</v>
      </c>
      <c r="S16" s="173">
        <v>1</v>
      </c>
      <c r="T16" s="173">
        <v>1</v>
      </c>
      <c r="U16" s="173">
        <v>1</v>
      </c>
      <c r="V16" s="173">
        <v>1</v>
      </c>
      <c r="W16" s="173">
        <v>0</v>
      </c>
      <c r="X16" s="173">
        <v>0</v>
      </c>
      <c r="Y16" s="173">
        <v>0</v>
      </c>
      <c r="Z16" s="173">
        <v>0</v>
      </c>
      <c r="AA16" s="173">
        <v>0</v>
      </c>
      <c r="AB16" s="173">
        <v>0</v>
      </c>
      <c r="AC16" s="173">
        <v>0</v>
      </c>
      <c r="AD16" s="173">
        <v>0</v>
      </c>
      <c r="AE16" s="173">
        <v>0</v>
      </c>
      <c r="AF16" s="173">
        <v>0</v>
      </c>
      <c r="AG16" s="173">
        <v>0</v>
      </c>
      <c r="AH16" s="173">
        <v>0</v>
      </c>
      <c r="AI16" s="173">
        <v>0</v>
      </c>
      <c r="AJ16" s="173">
        <v>0</v>
      </c>
      <c r="AK16" s="173">
        <v>0</v>
      </c>
      <c r="AL16" s="173">
        <v>0</v>
      </c>
      <c r="AM16" s="173">
        <v>0</v>
      </c>
      <c r="AN16" s="173">
        <v>0</v>
      </c>
      <c r="AO16" s="173">
        <v>0</v>
      </c>
      <c r="AP16" s="173">
        <v>0</v>
      </c>
      <c r="AQ16" s="173">
        <v>0</v>
      </c>
      <c r="AR16" s="173">
        <v>0</v>
      </c>
      <c r="AS16" s="173">
        <v>0</v>
      </c>
      <c r="AT16" s="173">
        <v>0</v>
      </c>
      <c r="AU16" s="173">
        <v>2</v>
      </c>
      <c r="AV16" s="173">
        <v>2</v>
      </c>
      <c r="AW16" s="173">
        <v>2</v>
      </c>
      <c r="AX16" s="173">
        <v>2</v>
      </c>
      <c r="AY16" s="173">
        <v>2</v>
      </c>
      <c r="AZ16" s="173">
        <v>2</v>
      </c>
      <c r="BA16" s="173">
        <v>2</v>
      </c>
      <c r="BB16" s="173">
        <v>4</v>
      </c>
      <c r="BC16" s="173">
        <v>4</v>
      </c>
      <c r="BD16" s="173">
        <v>3</v>
      </c>
      <c r="BE16" s="173">
        <v>4</v>
      </c>
      <c r="BF16" s="173">
        <v>4</v>
      </c>
      <c r="BG16" s="173">
        <v>4</v>
      </c>
      <c r="BH16" s="173">
        <v>4</v>
      </c>
      <c r="BI16" s="173">
        <v>4</v>
      </c>
      <c r="BJ16" s="173">
        <v>4</v>
      </c>
      <c r="BK16" s="173">
        <v>3</v>
      </c>
      <c r="BL16" s="173">
        <v>3</v>
      </c>
      <c r="BM16" s="173">
        <v>2</v>
      </c>
      <c r="BN16" s="173">
        <v>2</v>
      </c>
      <c r="BO16" s="173">
        <v>3</v>
      </c>
      <c r="BP16" s="173">
        <v>3</v>
      </c>
      <c r="BQ16" s="240">
        <v>3</v>
      </c>
      <c r="BR16" s="173">
        <v>3</v>
      </c>
      <c r="BS16" s="173">
        <v>2</v>
      </c>
      <c r="BT16" s="173">
        <v>2</v>
      </c>
      <c r="BU16" s="173">
        <v>2</v>
      </c>
      <c r="BV16" s="173">
        <v>2</v>
      </c>
      <c r="BW16" s="173">
        <v>3</v>
      </c>
      <c r="BX16" s="173">
        <v>4</v>
      </c>
      <c r="BY16" s="173">
        <v>4</v>
      </c>
      <c r="BZ16" s="173">
        <v>3</v>
      </c>
      <c r="CA16" s="173">
        <v>4</v>
      </c>
      <c r="CB16" s="173">
        <v>4</v>
      </c>
      <c r="CC16" s="173">
        <v>4</v>
      </c>
      <c r="CD16" s="173">
        <v>4</v>
      </c>
      <c r="CE16" s="173">
        <v>4</v>
      </c>
      <c r="CF16" s="173">
        <v>4</v>
      </c>
      <c r="CG16" s="173">
        <v>5</v>
      </c>
      <c r="CH16" s="173">
        <v>5</v>
      </c>
      <c r="CI16" s="173">
        <v>5</v>
      </c>
      <c r="CJ16" s="173">
        <v>4</v>
      </c>
      <c r="CK16" s="173">
        <v>4</v>
      </c>
      <c r="CL16" s="173">
        <v>4</v>
      </c>
      <c r="CM16" s="173">
        <v>3</v>
      </c>
      <c r="CN16" s="173">
        <v>4</v>
      </c>
      <c r="CO16" s="173">
        <v>3</v>
      </c>
      <c r="CP16" s="173">
        <v>3</v>
      </c>
      <c r="CQ16" s="173">
        <v>3</v>
      </c>
      <c r="CR16" s="173">
        <v>3</v>
      </c>
      <c r="CS16" s="173">
        <v>3</v>
      </c>
      <c r="CT16" s="173">
        <v>3</v>
      </c>
      <c r="CU16" s="173">
        <v>4</v>
      </c>
      <c r="CV16" s="173">
        <v>4</v>
      </c>
      <c r="CW16" s="173">
        <v>4</v>
      </c>
    </row>
    <row r="17" spans="1:101" s="14" customFormat="1" ht="13.15" customHeight="1" x14ac:dyDescent="0.2">
      <c r="A17" s="22"/>
      <c r="B17" s="15"/>
      <c r="C17" s="66" t="s">
        <v>19</v>
      </c>
      <c r="D17" s="173">
        <v>13</v>
      </c>
      <c r="E17" s="152">
        <v>933.8</v>
      </c>
      <c r="F17" s="152">
        <f>+E17-G17</f>
        <v>735.24</v>
      </c>
      <c r="G17" s="152">
        <v>198.56</v>
      </c>
      <c r="H17" s="27" t="str">
        <f>+"Total:"&amp;TEXT(E17/I17-1,"0.00%")&amp;"/ EE:"&amp;TEXT(G17/J17-1,"0.00%")</f>
        <v>Total:18.99%/ EE:0.00%</v>
      </c>
      <c r="I17" s="27">
        <f>+'[2]Saint Mary''s Passaic'!E17</f>
        <v>784.79</v>
      </c>
      <c r="J17" s="27">
        <f>+'[2]Saint Mary''s Passaic'!G17</f>
        <v>198.56</v>
      </c>
      <c r="K17" s="173">
        <v>1</v>
      </c>
      <c r="L17" s="173">
        <v>1</v>
      </c>
      <c r="M17" s="173">
        <v>1</v>
      </c>
      <c r="N17" s="173">
        <v>1</v>
      </c>
      <c r="O17" s="173">
        <v>2</v>
      </c>
      <c r="P17" s="173">
        <v>2</v>
      </c>
      <c r="Q17" s="173">
        <v>2</v>
      </c>
      <c r="R17" s="173">
        <v>2</v>
      </c>
      <c r="S17" s="173">
        <v>2</v>
      </c>
      <c r="T17" s="173">
        <v>2</v>
      </c>
      <c r="U17" s="173">
        <v>2</v>
      </c>
      <c r="V17" s="173">
        <v>2</v>
      </c>
      <c r="W17" s="173">
        <v>2</v>
      </c>
      <c r="X17" s="173">
        <v>2</v>
      </c>
      <c r="Y17" s="173">
        <v>2</v>
      </c>
      <c r="Z17" s="173">
        <v>2</v>
      </c>
      <c r="AA17" s="173">
        <v>2</v>
      </c>
      <c r="AB17" s="173">
        <v>2</v>
      </c>
      <c r="AC17" s="173">
        <v>2</v>
      </c>
      <c r="AD17" s="173">
        <v>2</v>
      </c>
      <c r="AE17" s="173">
        <v>3</v>
      </c>
      <c r="AF17" s="173">
        <v>2</v>
      </c>
      <c r="AG17" s="173">
        <v>2</v>
      </c>
      <c r="AH17" s="173">
        <v>2</v>
      </c>
      <c r="AI17" s="173">
        <v>3</v>
      </c>
      <c r="AJ17" s="173">
        <v>3</v>
      </c>
      <c r="AK17" s="173">
        <v>3</v>
      </c>
      <c r="AL17" s="173">
        <v>3</v>
      </c>
      <c r="AM17" s="173">
        <v>3</v>
      </c>
      <c r="AN17" s="173">
        <v>3</v>
      </c>
      <c r="AO17" s="173">
        <v>3</v>
      </c>
      <c r="AP17" s="173">
        <v>3</v>
      </c>
      <c r="AQ17" s="173">
        <v>3</v>
      </c>
      <c r="AR17" s="173">
        <v>3</v>
      </c>
      <c r="AS17" s="173">
        <v>3</v>
      </c>
      <c r="AT17" s="173">
        <v>3</v>
      </c>
      <c r="AU17" s="173">
        <v>5</v>
      </c>
      <c r="AV17" s="173">
        <v>5</v>
      </c>
      <c r="AW17" s="173">
        <v>5</v>
      </c>
      <c r="AX17" s="173">
        <v>5</v>
      </c>
      <c r="AY17" s="173">
        <v>4</v>
      </c>
      <c r="AZ17" s="173">
        <v>4</v>
      </c>
      <c r="BA17" s="173">
        <v>4</v>
      </c>
      <c r="BB17" s="173">
        <v>4</v>
      </c>
      <c r="BC17" s="173">
        <v>6</v>
      </c>
      <c r="BD17" s="173">
        <v>6</v>
      </c>
      <c r="BE17" s="173">
        <v>6</v>
      </c>
      <c r="BF17" s="173">
        <v>7</v>
      </c>
      <c r="BG17" s="173">
        <v>6</v>
      </c>
      <c r="BH17" s="173">
        <v>6</v>
      </c>
      <c r="BI17" s="173">
        <v>6</v>
      </c>
      <c r="BJ17" s="173">
        <v>6</v>
      </c>
      <c r="BK17" s="173">
        <v>6</v>
      </c>
      <c r="BL17" s="173">
        <v>6</v>
      </c>
      <c r="BM17" s="173">
        <v>6</v>
      </c>
      <c r="BN17" s="173">
        <v>6</v>
      </c>
      <c r="BO17" s="173">
        <v>6</v>
      </c>
      <c r="BP17" s="173">
        <v>6</v>
      </c>
      <c r="BQ17" s="240">
        <v>6</v>
      </c>
      <c r="BR17" s="173">
        <v>6</v>
      </c>
      <c r="BS17" s="173">
        <v>6</v>
      </c>
      <c r="BT17" s="173">
        <v>6</v>
      </c>
      <c r="BU17" s="173">
        <v>6</v>
      </c>
      <c r="BV17" s="173">
        <v>6</v>
      </c>
      <c r="BW17" s="173">
        <v>7</v>
      </c>
      <c r="BX17" s="173">
        <v>6</v>
      </c>
      <c r="BY17" s="173">
        <v>7</v>
      </c>
      <c r="BZ17" s="173">
        <v>7</v>
      </c>
      <c r="CA17" s="173">
        <v>6</v>
      </c>
      <c r="CB17" s="173">
        <v>6</v>
      </c>
      <c r="CC17" s="173">
        <v>7</v>
      </c>
      <c r="CD17" s="173">
        <v>6</v>
      </c>
      <c r="CE17" s="173">
        <v>4</v>
      </c>
      <c r="CF17" s="173">
        <v>4</v>
      </c>
      <c r="CG17" s="173">
        <v>3</v>
      </c>
      <c r="CH17" s="173">
        <v>5</v>
      </c>
      <c r="CI17" s="173">
        <v>5</v>
      </c>
      <c r="CJ17" s="173">
        <v>6</v>
      </c>
      <c r="CK17" s="173">
        <v>7</v>
      </c>
      <c r="CL17" s="173">
        <v>7</v>
      </c>
      <c r="CM17" s="173">
        <v>8</v>
      </c>
      <c r="CN17" s="173">
        <v>8</v>
      </c>
      <c r="CO17" s="173">
        <v>9</v>
      </c>
      <c r="CP17" s="173">
        <v>9</v>
      </c>
      <c r="CQ17" s="173">
        <v>9</v>
      </c>
      <c r="CR17" s="173">
        <v>11</v>
      </c>
      <c r="CS17" s="173">
        <v>11</v>
      </c>
      <c r="CT17" s="173">
        <v>13</v>
      </c>
      <c r="CU17" s="173">
        <v>14</v>
      </c>
      <c r="CV17" s="173">
        <v>14</v>
      </c>
      <c r="CW17" s="173">
        <v>13</v>
      </c>
    </row>
    <row r="18" spans="1:101" s="14" customFormat="1" ht="13.15" customHeight="1" x14ac:dyDescent="0.2">
      <c r="A18" s="20"/>
      <c r="B18" s="15"/>
      <c r="C18" s="66" t="s">
        <v>12</v>
      </c>
      <c r="D18" s="174">
        <v>10</v>
      </c>
      <c r="E18" s="153">
        <v>1556.37</v>
      </c>
      <c r="F18" s="153">
        <f>+E18-G18</f>
        <v>1160.0899999999999</v>
      </c>
      <c r="G18" s="153">
        <v>396.28</v>
      </c>
      <c r="H18" s="27" t="str">
        <f>+"Total:"&amp;TEXT(E18/I18-1,"0.00%")&amp;"/ EE:"&amp;TEXT(G18/J18-1,"0.00%")</f>
        <v>Total:18.99%/ EE:0.00%</v>
      </c>
      <c r="I18" s="27">
        <f>+'[2]Saint Mary''s Passaic'!E18</f>
        <v>1308</v>
      </c>
      <c r="J18" s="27">
        <f>+'[2]Saint Mary''s Passaic'!G18</f>
        <v>396.28</v>
      </c>
      <c r="K18" s="174">
        <v>1</v>
      </c>
      <c r="L18" s="174">
        <v>1</v>
      </c>
      <c r="M18" s="174">
        <v>1</v>
      </c>
      <c r="N18" s="174">
        <v>1</v>
      </c>
      <c r="O18" s="174">
        <v>1</v>
      </c>
      <c r="P18" s="174">
        <v>1</v>
      </c>
      <c r="Q18" s="174">
        <v>1</v>
      </c>
      <c r="R18" s="174">
        <v>1</v>
      </c>
      <c r="S18" s="174">
        <v>1</v>
      </c>
      <c r="T18" s="174">
        <v>1</v>
      </c>
      <c r="U18" s="174">
        <v>1</v>
      </c>
      <c r="V18" s="174">
        <v>1</v>
      </c>
      <c r="W18" s="174">
        <v>0</v>
      </c>
      <c r="X18" s="174">
        <v>0</v>
      </c>
      <c r="Y18" s="174">
        <v>0</v>
      </c>
      <c r="Z18" s="174">
        <v>0</v>
      </c>
      <c r="AA18" s="174">
        <v>0</v>
      </c>
      <c r="AB18" s="174">
        <v>0</v>
      </c>
      <c r="AC18" s="174">
        <v>0</v>
      </c>
      <c r="AD18" s="174">
        <v>0</v>
      </c>
      <c r="AE18" s="174">
        <v>0</v>
      </c>
      <c r="AF18" s="174">
        <v>0</v>
      </c>
      <c r="AG18" s="174">
        <v>0</v>
      </c>
      <c r="AH18" s="174">
        <v>0</v>
      </c>
      <c r="AI18" s="174">
        <v>1</v>
      </c>
      <c r="AJ18" s="174">
        <v>1</v>
      </c>
      <c r="AK18" s="174">
        <v>1</v>
      </c>
      <c r="AL18" s="174">
        <v>1</v>
      </c>
      <c r="AM18" s="174">
        <v>1</v>
      </c>
      <c r="AN18" s="174">
        <v>1</v>
      </c>
      <c r="AO18" s="174">
        <v>1</v>
      </c>
      <c r="AP18" s="174">
        <v>1</v>
      </c>
      <c r="AQ18" s="174">
        <v>1</v>
      </c>
      <c r="AR18" s="174">
        <v>1</v>
      </c>
      <c r="AS18" s="174">
        <v>1</v>
      </c>
      <c r="AT18" s="174">
        <v>1</v>
      </c>
      <c r="AU18" s="174">
        <v>3</v>
      </c>
      <c r="AV18" s="174">
        <v>3</v>
      </c>
      <c r="AW18" s="174">
        <v>3</v>
      </c>
      <c r="AX18" s="174">
        <v>3</v>
      </c>
      <c r="AY18" s="174">
        <v>3</v>
      </c>
      <c r="AZ18" s="174">
        <v>3</v>
      </c>
      <c r="BA18" s="174">
        <v>3</v>
      </c>
      <c r="BB18" s="174">
        <v>2</v>
      </c>
      <c r="BC18" s="174">
        <v>2</v>
      </c>
      <c r="BD18" s="174">
        <v>3</v>
      </c>
      <c r="BE18" s="174">
        <v>4</v>
      </c>
      <c r="BF18" s="174">
        <v>4</v>
      </c>
      <c r="BG18" s="174">
        <v>5</v>
      </c>
      <c r="BH18" s="174">
        <v>5</v>
      </c>
      <c r="BI18" s="174">
        <v>4</v>
      </c>
      <c r="BJ18" s="174">
        <v>4</v>
      </c>
      <c r="BK18" s="174">
        <v>4</v>
      </c>
      <c r="BL18" s="174">
        <v>4</v>
      </c>
      <c r="BM18" s="174">
        <v>5</v>
      </c>
      <c r="BN18" s="174">
        <v>5</v>
      </c>
      <c r="BO18" s="174">
        <v>5</v>
      </c>
      <c r="BP18" s="174">
        <v>5</v>
      </c>
      <c r="BQ18" s="241">
        <v>5</v>
      </c>
      <c r="BR18" s="174">
        <v>5</v>
      </c>
      <c r="BS18" s="174">
        <v>5</v>
      </c>
      <c r="BT18" s="174">
        <v>5</v>
      </c>
      <c r="BU18" s="174">
        <v>5</v>
      </c>
      <c r="BV18" s="174">
        <v>5</v>
      </c>
      <c r="BW18" s="174">
        <v>5</v>
      </c>
      <c r="BX18" s="174">
        <v>5</v>
      </c>
      <c r="BY18" s="174">
        <v>5</v>
      </c>
      <c r="BZ18" s="174">
        <v>5</v>
      </c>
      <c r="CA18" s="174">
        <v>5</v>
      </c>
      <c r="CB18" s="174">
        <v>5</v>
      </c>
      <c r="CC18" s="174">
        <v>5</v>
      </c>
      <c r="CD18" s="174">
        <v>6</v>
      </c>
      <c r="CE18" s="174">
        <v>9</v>
      </c>
      <c r="CF18" s="174">
        <v>9</v>
      </c>
      <c r="CG18" s="174">
        <v>9</v>
      </c>
      <c r="CH18" s="174">
        <v>9</v>
      </c>
      <c r="CI18" s="174">
        <v>8</v>
      </c>
      <c r="CJ18" s="174">
        <v>8</v>
      </c>
      <c r="CK18" s="174">
        <v>9</v>
      </c>
      <c r="CL18" s="174">
        <v>9</v>
      </c>
      <c r="CM18" s="174">
        <v>9</v>
      </c>
      <c r="CN18" s="174">
        <v>8</v>
      </c>
      <c r="CO18" s="174">
        <v>8</v>
      </c>
      <c r="CP18" s="174">
        <v>8</v>
      </c>
      <c r="CQ18" s="174">
        <v>9</v>
      </c>
      <c r="CR18" s="174">
        <v>9</v>
      </c>
      <c r="CS18" s="174">
        <v>10</v>
      </c>
      <c r="CT18" s="174">
        <v>10</v>
      </c>
      <c r="CU18" s="174">
        <v>10</v>
      </c>
      <c r="CV18" s="174">
        <v>10</v>
      </c>
      <c r="CW18" s="174">
        <v>10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63</v>
      </c>
      <c r="E19" s="95">
        <f>SUMPRODUCT(E15:E18,$D15:$D18)</f>
        <v>50529.1</v>
      </c>
      <c r="F19" s="95">
        <f>SUMPRODUCT(F15:F18,$D15:$D18)</f>
        <v>39369.42</v>
      </c>
      <c r="G19" s="95">
        <f>SUMPRODUCT(G15:G18,$D15:$D18)</f>
        <v>11159.68</v>
      </c>
      <c r="H19" s="138"/>
      <c r="I19" s="138"/>
      <c r="J19" s="108"/>
      <c r="K19" s="67">
        <f t="shared" ref="K19:P19" si="28">SUM(K15:K18)</f>
        <v>15</v>
      </c>
      <c r="L19" s="67">
        <f t="shared" si="28"/>
        <v>15</v>
      </c>
      <c r="M19" s="67">
        <f t="shared" si="28"/>
        <v>15</v>
      </c>
      <c r="N19" s="67">
        <f t="shared" si="28"/>
        <v>14</v>
      </c>
      <c r="O19" s="67">
        <f t="shared" si="28"/>
        <v>17</v>
      </c>
      <c r="P19" s="67">
        <f t="shared" si="28"/>
        <v>17</v>
      </c>
      <c r="Q19" s="67">
        <f t="shared" ref="Q19:V19" si="29">SUM(Q15:Q18)</f>
        <v>16</v>
      </c>
      <c r="R19" s="67">
        <f t="shared" si="29"/>
        <v>16</v>
      </c>
      <c r="S19" s="67">
        <f t="shared" si="29"/>
        <v>16</v>
      </c>
      <c r="T19" s="67">
        <f t="shared" si="29"/>
        <v>16</v>
      </c>
      <c r="U19" s="67">
        <f t="shared" si="29"/>
        <v>16</v>
      </c>
      <c r="V19" s="67">
        <f t="shared" si="29"/>
        <v>17</v>
      </c>
      <c r="W19" s="67">
        <f t="shared" ref="W19:AB19" si="30">SUM(W15:W18)</f>
        <v>15</v>
      </c>
      <c r="X19" s="67">
        <f t="shared" si="30"/>
        <v>13</v>
      </c>
      <c r="Y19" s="67">
        <f t="shared" si="30"/>
        <v>13</v>
      </c>
      <c r="Z19" s="67">
        <f t="shared" si="30"/>
        <v>12</v>
      </c>
      <c r="AA19" s="67">
        <f t="shared" si="30"/>
        <v>12</v>
      </c>
      <c r="AB19" s="67">
        <f t="shared" si="30"/>
        <v>12</v>
      </c>
      <c r="AC19" s="67">
        <f t="shared" ref="AC19:AH19" si="31">SUM(AC15:AC18)</f>
        <v>12</v>
      </c>
      <c r="AD19" s="67">
        <f t="shared" si="31"/>
        <v>12</v>
      </c>
      <c r="AE19" s="67">
        <f t="shared" si="31"/>
        <v>13</v>
      </c>
      <c r="AF19" s="67">
        <f t="shared" si="31"/>
        <v>12</v>
      </c>
      <c r="AG19" s="67">
        <f t="shared" si="31"/>
        <v>10</v>
      </c>
      <c r="AH19" s="67">
        <f t="shared" si="31"/>
        <v>10</v>
      </c>
      <c r="AI19" s="67">
        <f t="shared" ref="AI19:AN19" si="32">SUM(AI15:AI18)</f>
        <v>14</v>
      </c>
      <c r="AJ19" s="67">
        <f t="shared" si="32"/>
        <v>13</v>
      </c>
      <c r="AK19" s="67">
        <f t="shared" si="32"/>
        <v>13</v>
      </c>
      <c r="AL19" s="67">
        <f t="shared" si="32"/>
        <v>13</v>
      </c>
      <c r="AM19" s="67">
        <f t="shared" si="32"/>
        <v>12</v>
      </c>
      <c r="AN19" s="67">
        <f t="shared" si="32"/>
        <v>13</v>
      </c>
      <c r="AO19" s="67">
        <f t="shared" ref="AO19:AT19" si="33">SUM(AO15:AO18)</f>
        <v>14</v>
      </c>
      <c r="AP19" s="67">
        <f t="shared" si="33"/>
        <v>14</v>
      </c>
      <c r="AQ19" s="67">
        <f t="shared" si="33"/>
        <v>14</v>
      </c>
      <c r="AR19" s="67">
        <f t="shared" si="33"/>
        <v>14</v>
      </c>
      <c r="AS19" s="67">
        <f t="shared" si="33"/>
        <v>14</v>
      </c>
      <c r="AT19" s="67">
        <f t="shared" si="33"/>
        <v>13</v>
      </c>
      <c r="AU19" s="67">
        <f t="shared" ref="AU19:AZ19" si="34">SUM(AU15:AU18)</f>
        <v>36</v>
      </c>
      <c r="AV19" s="67">
        <f t="shared" si="34"/>
        <v>38</v>
      </c>
      <c r="AW19" s="67">
        <f t="shared" si="34"/>
        <v>38</v>
      </c>
      <c r="AX19" s="67">
        <f t="shared" si="34"/>
        <v>38</v>
      </c>
      <c r="AY19" s="67">
        <f t="shared" si="34"/>
        <v>34</v>
      </c>
      <c r="AZ19" s="67">
        <f t="shared" si="34"/>
        <v>33</v>
      </c>
      <c r="BA19" s="67">
        <f t="shared" ref="BA19:BF19" si="35">SUM(BA15:BA18)</f>
        <v>33</v>
      </c>
      <c r="BB19" s="67">
        <f t="shared" si="35"/>
        <v>34</v>
      </c>
      <c r="BC19" s="67">
        <f t="shared" si="35"/>
        <v>35</v>
      </c>
      <c r="BD19" s="67">
        <f t="shared" si="35"/>
        <v>35</v>
      </c>
      <c r="BE19" s="67">
        <f t="shared" si="35"/>
        <v>37</v>
      </c>
      <c r="BF19" s="67">
        <f t="shared" si="35"/>
        <v>37</v>
      </c>
      <c r="BG19" s="67">
        <f t="shared" ref="BG19:BL19" si="36">SUM(BG15:BG18)</f>
        <v>34</v>
      </c>
      <c r="BH19" s="67">
        <f t="shared" si="36"/>
        <v>35</v>
      </c>
      <c r="BI19" s="67">
        <f t="shared" si="36"/>
        <v>34</v>
      </c>
      <c r="BJ19" s="67">
        <f t="shared" si="36"/>
        <v>34</v>
      </c>
      <c r="BK19" s="67">
        <f t="shared" si="36"/>
        <v>31</v>
      </c>
      <c r="BL19" s="67">
        <f t="shared" si="36"/>
        <v>32</v>
      </c>
      <c r="BM19" s="67">
        <f t="shared" ref="BM19:BR19" si="37">SUM(BM15:BM18)</f>
        <v>32</v>
      </c>
      <c r="BN19" s="67">
        <f t="shared" si="37"/>
        <v>34</v>
      </c>
      <c r="BO19" s="67">
        <f t="shared" si="37"/>
        <v>35</v>
      </c>
      <c r="BP19" s="67">
        <f t="shared" si="37"/>
        <v>35</v>
      </c>
      <c r="BQ19" s="94">
        <f t="shared" si="37"/>
        <v>33</v>
      </c>
      <c r="BR19" s="67">
        <f t="shared" si="37"/>
        <v>36</v>
      </c>
      <c r="BS19" s="67">
        <f t="shared" ref="BS19:BX19" si="38">SUM(BS15:BS18)</f>
        <v>39</v>
      </c>
      <c r="BT19" s="67">
        <f t="shared" si="38"/>
        <v>39</v>
      </c>
      <c r="BU19" s="67">
        <f t="shared" si="38"/>
        <v>36</v>
      </c>
      <c r="BV19" s="67">
        <f t="shared" si="38"/>
        <v>37</v>
      </c>
      <c r="BW19" s="67">
        <f t="shared" si="38"/>
        <v>38</v>
      </c>
      <c r="BX19" s="67">
        <f t="shared" si="38"/>
        <v>39</v>
      </c>
      <c r="BY19" s="67">
        <f t="shared" ref="BY19:CD19" si="39">SUM(BY15:BY18)</f>
        <v>43</v>
      </c>
      <c r="BZ19" s="67">
        <f t="shared" si="39"/>
        <v>41</v>
      </c>
      <c r="CA19" s="67">
        <f t="shared" si="39"/>
        <v>43</v>
      </c>
      <c r="CB19" s="67">
        <f t="shared" si="39"/>
        <v>47</v>
      </c>
      <c r="CC19" s="67">
        <f t="shared" si="39"/>
        <v>49</v>
      </c>
      <c r="CD19" s="67">
        <f t="shared" si="39"/>
        <v>49</v>
      </c>
      <c r="CE19" s="67">
        <f t="shared" ref="CE19:CJ19" si="40">SUM(CE15:CE18)</f>
        <v>52</v>
      </c>
      <c r="CF19" s="67">
        <f t="shared" si="40"/>
        <v>53</v>
      </c>
      <c r="CG19" s="67">
        <f t="shared" si="40"/>
        <v>52</v>
      </c>
      <c r="CH19" s="67">
        <f t="shared" si="40"/>
        <v>52</v>
      </c>
      <c r="CI19" s="67">
        <f t="shared" si="40"/>
        <v>52</v>
      </c>
      <c r="CJ19" s="67">
        <f t="shared" si="40"/>
        <v>51</v>
      </c>
      <c r="CK19" s="67">
        <f t="shared" ref="CK19:CP19" si="41">SUM(CK15:CK18)</f>
        <v>54</v>
      </c>
      <c r="CL19" s="67">
        <f t="shared" si="41"/>
        <v>56</v>
      </c>
      <c r="CM19" s="67">
        <f t="shared" si="41"/>
        <v>56</v>
      </c>
      <c r="CN19" s="67">
        <f t="shared" si="41"/>
        <v>56</v>
      </c>
      <c r="CO19" s="67">
        <f t="shared" si="41"/>
        <v>57</v>
      </c>
      <c r="CP19" s="67">
        <f t="shared" si="41"/>
        <v>58</v>
      </c>
      <c r="CQ19" s="67">
        <f>SUM(CQ15:CQ18)</f>
        <v>60</v>
      </c>
      <c r="CR19" s="67">
        <v>60</v>
      </c>
      <c r="CS19" s="67">
        <f>SUM(CS15:CS18)</f>
        <v>61</v>
      </c>
      <c r="CT19" s="67">
        <f>SUM(CT15:CT18)</f>
        <v>63</v>
      </c>
      <c r="CU19" s="67">
        <f>SUM(CU15:CU18)</f>
        <v>67</v>
      </c>
      <c r="CV19" s="67">
        <f>SUM(CV15:CV18)</f>
        <v>66</v>
      </c>
      <c r="CW19" s="67">
        <f>SUM(CW15:CW18)</f>
        <v>63</v>
      </c>
    </row>
    <row r="20" spans="1:101" s="4" customFormat="1" ht="13.15" customHeight="1" x14ac:dyDescent="0.2">
      <c r="A20" s="48" t="s">
        <v>8</v>
      </c>
      <c r="B20" s="49"/>
      <c r="C20" s="50" t="s">
        <v>10</v>
      </c>
      <c r="D20" s="51">
        <f>D7+D13+D19</f>
        <v>557</v>
      </c>
      <c r="E20" s="99">
        <f>E7+E13+E19</f>
        <v>579669.04</v>
      </c>
      <c r="F20" s="99">
        <f>F7+F13+F19</f>
        <v>543542.16</v>
      </c>
      <c r="G20" s="99">
        <f>G7+G13+G19</f>
        <v>36126.880000000005</v>
      </c>
      <c r="H20" s="265"/>
      <c r="I20" s="265"/>
      <c r="J20" s="107"/>
      <c r="K20" s="51">
        <f t="shared" ref="K20:P20" si="42">K7+K13+K19</f>
        <v>610</v>
      </c>
      <c r="L20" s="51">
        <f t="shared" si="42"/>
        <v>609</v>
      </c>
      <c r="M20" s="51">
        <f t="shared" si="42"/>
        <v>608</v>
      </c>
      <c r="N20" s="51">
        <f t="shared" si="42"/>
        <v>597</v>
      </c>
      <c r="O20" s="51">
        <f t="shared" si="42"/>
        <v>603</v>
      </c>
      <c r="P20" s="51">
        <f t="shared" si="42"/>
        <v>602</v>
      </c>
      <c r="Q20" s="51">
        <f t="shared" ref="Q20:V20" si="43">Q7+Q13+Q19</f>
        <v>602</v>
      </c>
      <c r="R20" s="51">
        <f t="shared" si="43"/>
        <v>582</v>
      </c>
      <c r="S20" s="51">
        <f t="shared" si="43"/>
        <v>580</v>
      </c>
      <c r="T20" s="51">
        <f t="shared" si="43"/>
        <v>580</v>
      </c>
      <c r="U20" s="51">
        <f t="shared" si="43"/>
        <v>580</v>
      </c>
      <c r="V20" s="51">
        <f t="shared" si="43"/>
        <v>582</v>
      </c>
      <c r="W20" s="51">
        <f t="shared" ref="W20:AB20" si="44">W7+W13+W19</f>
        <v>577</v>
      </c>
      <c r="X20" s="51">
        <f t="shared" si="44"/>
        <v>575</v>
      </c>
      <c r="Y20" s="51">
        <f t="shared" si="44"/>
        <v>558</v>
      </c>
      <c r="Z20" s="51">
        <f t="shared" si="44"/>
        <v>556</v>
      </c>
      <c r="AA20" s="51">
        <f t="shared" si="44"/>
        <v>559</v>
      </c>
      <c r="AB20" s="51">
        <f t="shared" si="44"/>
        <v>558</v>
      </c>
      <c r="AC20" s="51">
        <f t="shared" ref="AC20:AH20" si="45">AC7+AC13+AC19</f>
        <v>544</v>
      </c>
      <c r="AD20" s="51">
        <f t="shared" si="45"/>
        <v>542</v>
      </c>
      <c r="AE20" s="51">
        <f t="shared" si="45"/>
        <v>538</v>
      </c>
      <c r="AF20" s="51">
        <f t="shared" si="45"/>
        <v>539</v>
      </c>
      <c r="AG20" s="51">
        <f t="shared" si="45"/>
        <v>531</v>
      </c>
      <c r="AH20" s="51">
        <f t="shared" si="45"/>
        <v>532</v>
      </c>
      <c r="AI20" s="51">
        <f t="shared" ref="AI20:AN20" si="46">AI7+AI13+AI19</f>
        <v>551</v>
      </c>
      <c r="AJ20" s="51">
        <f t="shared" si="46"/>
        <v>557</v>
      </c>
      <c r="AK20" s="51">
        <f t="shared" si="46"/>
        <v>560</v>
      </c>
      <c r="AL20" s="51">
        <f t="shared" si="46"/>
        <v>556</v>
      </c>
      <c r="AM20" s="51">
        <f t="shared" si="46"/>
        <v>554</v>
      </c>
      <c r="AN20" s="51">
        <f t="shared" si="46"/>
        <v>533</v>
      </c>
      <c r="AO20" s="51">
        <f t="shared" ref="AO20:AT20" si="47">AO7+AO13+AO19</f>
        <v>527</v>
      </c>
      <c r="AP20" s="51">
        <f t="shared" si="47"/>
        <v>533</v>
      </c>
      <c r="AQ20" s="51">
        <f t="shared" si="47"/>
        <v>540</v>
      </c>
      <c r="AR20" s="51">
        <f t="shared" si="47"/>
        <v>538</v>
      </c>
      <c r="AS20" s="51">
        <f t="shared" si="47"/>
        <v>532</v>
      </c>
      <c r="AT20" s="51">
        <f t="shared" si="47"/>
        <v>534</v>
      </c>
      <c r="AU20" s="51">
        <f t="shared" ref="AU20:AZ20" si="48">AU7+AU13+AU19</f>
        <v>523</v>
      </c>
      <c r="AV20" s="51">
        <f t="shared" si="48"/>
        <v>526</v>
      </c>
      <c r="AW20" s="51">
        <f t="shared" si="48"/>
        <v>522</v>
      </c>
      <c r="AX20" s="51">
        <f t="shared" si="48"/>
        <v>512</v>
      </c>
      <c r="AY20" s="51">
        <f t="shared" si="48"/>
        <v>508</v>
      </c>
      <c r="AZ20" s="51">
        <f t="shared" si="48"/>
        <v>509</v>
      </c>
      <c r="BA20" s="51">
        <f t="shared" ref="BA20:BF20" si="49">BA7+BA13+BA19</f>
        <v>509</v>
      </c>
      <c r="BB20" s="51">
        <f t="shared" si="49"/>
        <v>506</v>
      </c>
      <c r="BC20" s="51">
        <f t="shared" si="49"/>
        <v>507</v>
      </c>
      <c r="BD20" s="51">
        <f t="shared" si="49"/>
        <v>505</v>
      </c>
      <c r="BE20" s="51">
        <f t="shared" si="49"/>
        <v>510</v>
      </c>
      <c r="BF20" s="51">
        <f t="shared" si="49"/>
        <v>501</v>
      </c>
      <c r="BG20" s="51">
        <f t="shared" ref="BG20:BL20" si="50">BG7+BG13+BG19</f>
        <v>514</v>
      </c>
      <c r="BH20" s="51">
        <f t="shared" si="50"/>
        <v>528</v>
      </c>
      <c r="BI20" s="51">
        <f t="shared" si="50"/>
        <v>524</v>
      </c>
      <c r="BJ20" s="51">
        <f t="shared" si="50"/>
        <v>526</v>
      </c>
      <c r="BK20" s="51">
        <f t="shared" si="50"/>
        <v>503</v>
      </c>
      <c r="BL20" s="51">
        <f t="shared" si="50"/>
        <v>501</v>
      </c>
      <c r="BM20" s="51">
        <f t="shared" ref="BM20:BR20" si="51">BM7+BM13+BM19</f>
        <v>500</v>
      </c>
      <c r="BN20" s="51">
        <f t="shared" si="51"/>
        <v>504</v>
      </c>
      <c r="BO20" s="51">
        <f t="shared" si="51"/>
        <v>500</v>
      </c>
      <c r="BP20" s="51">
        <f t="shared" si="51"/>
        <v>488</v>
      </c>
      <c r="BQ20" s="51">
        <f t="shared" si="51"/>
        <v>485</v>
      </c>
      <c r="BR20" s="51">
        <f t="shared" si="51"/>
        <v>495</v>
      </c>
      <c r="BS20" s="51">
        <f t="shared" ref="BS20:BX20" si="52">BS7+BS13+BS19</f>
        <v>492</v>
      </c>
      <c r="BT20" s="51">
        <f t="shared" si="52"/>
        <v>494</v>
      </c>
      <c r="BU20" s="51">
        <f t="shared" si="52"/>
        <v>490</v>
      </c>
      <c r="BV20" s="51">
        <f t="shared" si="52"/>
        <v>500</v>
      </c>
      <c r="BW20" s="51">
        <f t="shared" si="52"/>
        <v>492</v>
      </c>
      <c r="BX20" s="51">
        <f t="shared" si="52"/>
        <v>504</v>
      </c>
      <c r="BY20" s="51">
        <f t="shared" ref="BY20:CD20" si="53">BY7+BY13+BY19</f>
        <v>503</v>
      </c>
      <c r="BZ20" s="51">
        <f t="shared" si="53"/>
        <v>496</v>
      </c>
      <c r="CA20" s="51">
        <f t="shared" si="53"/>
        <v>505</v>
      </c>
      <c r="CB20" s="51">
        <f t="shared" si="53"/>
        <v>505</v>
      </c>
      <c r="CC20" s="51">
        <f t="shared" si="53"/>
        <v>500</v>
      </c>
      <c r="CD20" s="51">
        <f t="shared" si="53"/>
        <v>502</v>
      </c>
      <c r="CE20" s="51">
        <f t="shared" ref="CE20:CJ20" si="54">CE7+CE13+CE19</f>
        <v>527</v>
      </c>
      <c r="CF20" s="51">
        <f t="shared" si="54"/>
        <v>527</v>
      </c>
      <c r="CG20" s="51">
        <f t="shared" si="54"/>
        <v>516</v>
      </c>
      <c r="CH20" s="51">
        <f t="shared" si="54"/>
        <v>514</v>
      </c>
      <c r="CI20" s="51">
        <f t="shared" si="54"/>
        <v>510</v>
      </c>
      <c r="CJ20" s="51">
        <f t="shared" si="54"/>
        <v>512</v>
      </c>
      <c r="CK20" s="51">
        <f t="shared" ref="CK20:CP20" si="55">CK7+CK13+CK19</f>
        <v>519</v>
      </c>
      <c r="CL20" s="51">
        <f t="shared" si="55"/>
        <v>518</v>
      </c>
      <c r="CM20" s="51">
        <f t="shared" si="55"/>
        <v>511</v>
      </c>
      <c r="CN20" s="51">
        <f t="shared" si="55"/>
        <v>518</v>
      </c>
      <c r="CO20" s="51">
        <f t="shared" si="55"/>
        <v>516</v>
      </c>
      <c r="CP20" s="51">
        <f t="shared" si="55"/>
        <v>520</v>
      </c>
      <c r="CQ20" s="51">
        <f>CQ7+CQ13+CQ19</f>
        <v>550</v>
      </c>
      <c r="CR20" s="51">
        <v>550</v>
      </c>
      <c r="CS20" s="51">
        <f>CS7+CS13+CS19</f>
        <v>552</v>
      </c>
      <c r="CT20" s="51">
        <f>CT7+CT13+CT19</f>
        <v>550</v>
      </c>
      <c r="CU20" s="51">
        <f>CU7+CU13+CU19</f>
        <v>558</v>
      </c>
      <c r="CV20" s="51">
        <f>CV7+CV13+CV19</f>
        <v>552</v>
      </c>
      <c r="CW20" s="51">
        <f>CW7+CW13+CW19</f>
        <v>557</v>
      </c>
    </row>
    <row r="21" spans="1:101" s="14" customFormat="1" ht="13.15" customHeight="1" x14ac:dyDescent="0.25">
      <c r="A21" s="48" t="s">
        <v>9</v>
      </c>
      <c r="B21" s="50"/>
      <c r="C21" s="96"/>
      <c r="D21" s="96"/>
      <c r="E21" s="100">
        <f>E20*12</f>
        <v>6956028.4800000004</v>
      </c>
      <c r="F21" s="100">
        <f>F20*12</f>
        <v>6522505.9199999999</v>
      </c>
      <c r="G21" s="100">
        <f>G20*12</f>
        <v>433522.56000000006</v>
      </c>
      <c r="H21" s="266"/>
      <c r="I21" s="266"/>
      <c r="J21" s="109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</row>
    <row r="22" spans="1:101" s="14" customFormat="1" ht="15" customHeight="1" x14ac:dyDescent="0.2">
      <c r="A22" s="52"/>
      <c r="B22" s="53"/>
      <c r="C22" s="31"/>
      <c r="D22" s="31"/>
      <c r="E22" s="54"/>
      <c r="F22" s="54"/>
      <c r="G22" s="54"/>
      <c r="H22" s="54"/>
      <c r="I22" s="54"/>
      <c r="J22" s="109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</row>
    <row r="23" spans="1:101" s="14" customFormat="1" ht="15" hidden="1" customHeight="1" x14ac:dyDescent="0.25">
      <c r="A23" s="196" t="s">
        <v>85</v>
      </c>
      <c r="B23" s="32"/>
      <c r="C23" s="19"/>
      <c r="D23" s="33"/>
      <c r="E23" s="27"/>
      <c r="F23" s="27"/>
      <c r="G23" s="27"/>
      <c r="H23" s="27"/>
      <c r="I23" s="27"/>
      <c r="J23" s="109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hidden="1" customHeight="1" x14ac:dyDescent="0.25">
      <c r="A24" s="196" t="s">
        <v>171</v>
      </c>
      <c r="B24" s="32"/>
      <c r="C24" s="19"/>
      <c r="D24" s="33"/>
      <c r="E24" s="27"/>
      <c r="F24" s="27"/>
      <c r="G24" s="27"/>
      <c r="H24" s="27"/>
      <c r="I24" s="27"/>
      <c r="J24" s="109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195" t="s">
        <v>137</v>
      </c>
      <c r="B25" s="32"/>
      <c r="C25" s="19"/>
      <c r="D25" s="33"/>
      <c r="E25" s="27"/>
      <c r="F25" s="27"/>
      <c r="G25" s="27"/>
      <c r="H25" s="27"/>
      <c r="I25" s="27"/>
      <c r="J25" s="109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34"/>
      <c r="H26" s="34"/>
      <c r="I26" s="34"/>
      <c r="J26" s="109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27"/>
      <c r="G27" s="34"/>
      <c r="H27" s="34"/>
      <c r="I27" s="34"/>
      <c r="J27" s="108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108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26"/>
      <c r="C29" s="26"/>
      <c r="D29" s="25"/>
      <c r="E29" s="54"/>
      <c r="F29" s="54"/>
      <c r="G29" s="54"/>
      <c r="H29" s="54"/>
      <c r="I29" s="54"/>
      <c r="J29" s="108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</row>
    <row r="30" spans="1:101" s="14" customFormat="1" ht="15" customHeight="1" x14ac:dyDescent="0.2">
      <c r="A30" s="5"/>
      <c r="B30" s="26"/>
      <c r="C30" s="26"/>
      <c r="D30" s="25"/>
      <c r="E30" s="26"/>
      <c r="F30" s="26"/>
      <c r="G30" s="26"/>
      <c r="H30" s="26"/>
      <c r="I30" s="26"/>
      <c r="J30" s="108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</row>
    <row r="31" spans="1:101" s="14" customFormat="1" ht="15" customHeight="1" x14ac:dyDescent="0.25">
      <c r="A31" s="57"/>
      <c r="B31" s="58"/>
      <c r="C31" s="58"/>
      <c r="D31" s="59"/>
      <c r="E31" s="60"/>
      <c r="F31" s="60"/>
      <c r="G31" s="60"/>
      <c r="H31" s="60"/>
      <c r="I31" s="60"/>
      <c r="J31" s="10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</row>
    <row r="32" spans="1:101" s="14" customFormat="1" ht="15" customHeight="1" x14ac:dyDescent="0.25">
      <c r="A32" s="57"/>
      <c r="B32" s="58"/>
      <c r="C32" s="58"/>
      <c r="D32" s="59"/>
      <c r="E32" s="60"/>
      <c r="F32" s="60"/>
      <c r="G32" s="60"/>
      <c r="H32" s="60"/>
      <c r="I32" s="60"/>
      <c r="J32" s="10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34"/>
      <c r="H33" s="34"/>
      <c r="I33" s="34"/>
      <c r="J33" s="108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">
      <c r="A34" s="36"/>
      <c r="B34" s="32"/>
      <c r="C34" s="19"/>
      <c r="D34" s="33"/>
      <c r="E34" s="88"/>
      <c r="F34" s="88"/>
      <c r="G34" s="88"/>
      <c r="H34" s="88"/>
      <c r="I34" s="88"/>
      <c r="J34" s="108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">
      <c r="B35" s="32"/>
      <c r="C35" s="19"/>
      <c r="D35" s="33"/>
      <c r="E35" s="88"/>
      <c r="F35" s="88"/>
      <c r="G35" s="88"/>
      <c r="H35" s="88"/>
      <c r="I35" s="88"/>
      <c r="J35" s="108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B36" s="32"/>
      <c r="C36" s="37"/>
      <c r="D36" s="33"/>
      <c r="E36" s="34"/>
      <c r="F36" s="34"/>
      <c r="G36" s="34"/>
      <c r="H36" s="34"/>
      <c r="I36" s="34"/>
      <c r="J36" s="108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</row>
    <row r="37" spans="1:101" s="14" customFormat="1" ht="10.15" customHeight="1" x14ac:dyDescent="0.25">
      <c r="B37" s="32"/>
      <c r="C37" s="19"/>
      <c r="D37" s="33"/>
      <c r="E37" s="38"/>
      <c r="F37" s="38"/>
      <c r="G37" s="23"/>
      <c r="H37" s="23"/>
      <c r="I37" s="23"/>
      <c r="J37" s="109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</row>
    <row r="44" spans="1:101" x14ac:dyDescent="0.2">
      <c r="E44" s="88"/>
      <c r="F44" s="88"/>
      <c r="G44" s="88"/>
      <c r="H44" s="88"/>
      <c r="I44" s="88"/>
    </row>
    <row r="45" spans="1:101" x14ac:dyDescent="0.2">
      <c r="E45" s="88"/>
      <c r="F45" s="88"/>
      <c r="G45" s="88"/>
      <c r="H45" s="88"/>
      <c r="I45" s="88"/>
    </row>
    <row r="54" spans="5:9" x14ac:dyDescent="0.2">
      <c r="E54" s="88"/>
      <c r="F54" s="88"/>
      <c r="G54" s="88"/>
      <c r="H54" s="88"/>
      <c r="I54" s="88"/>
    </row>
    <row r="55" spans="5:9" x14ac:dyDescent="0.2">
      <c r="E55" s="88"/>
      <c r="F55" s="88"/>
      <c r="G55" s="88"/>
      <c r="H55" s="88"/>
      <c r="I55" s="88"/>
    </row>
    <row r="64" spans="5:9" x14ac:dyDescent="0.2">
      <c r="E64" s="88"/>
      <c r="F64" s="88"/>
      <c r="G64" s="88"/>
      <c r="H64" s="88"/>
      <c r="I64" s="88"/>
    </row>
    <row r="65" spans="5:9" x14ac:dyDescent="0.2">
      <c r="E65" s="88"/>
      <c r="F65" s="88"/>
      <c r="G65" s="88"/>
      <c r="H65" s="88"/>
      <c r="I65" s="88"/>
    </row>
    <row r="74" spans="5:9" x14ac:dyDescent="0.2">
      <c r="E74" s="88"/>
      <c r="F74" s="88"/>
      <c r="G74" s="88"/>
      <c r="H74" s="88"/>
      <c r="I74" s="88"/>
    </row>
    <row r="75" spans="5:9" x14ac:dyDescent="0.2">
      <c r="E75" s="88"/>
      <c r="F75" s="88"/>
      <c r="G75" s="88"/>
      <c r="H75" s="88"/>
      <c r="I75" s="88"/>
    </row>
    <row r="84" spans="5:9" x14ac:dyDescent="0.2">
      <c r="E84" s="88"/>
      <c r="F84" s="88"/>
      <c r="G84" s="88"/>
      <c r="H84" s="88"/>
      <c r="I84" s="88"/>
    </row>
    <row r="85" spans="5:9" x14ac:dyDescent="0.2">
      <c r="E85" s="88"/>
      <c r="F85" s="88"/>
      <c r="G85" s="88"/>
      <c r="H85" s="88"/>
      <c r="I85" s="88"/>
    </row>
    <row r="94" spans="5:9" x14ac:dyDescent="0.2">
      <c r="E94" s="88"/>
      <c r="F94" s="88"/>
      <c r="G94" s="88"/>
      <c r="H94" s="88"/>
      <c r="I94" s="88"/>
    </row>
    <row r="95" spans="5:9" x14ac:dyDescent="0.2">
      <c r="E95" s="88"/>
      <c r="F95" s="88"/>
      <c r="G95" s="88"/>
      <c r="H95" s="88"/>
      <c r="I95" s="88"/>
    </row>
    <row r="104" spans="5:9" x14ac:dyDescent="0.2">
      <c r="E104" s="88"/>
      <c r="F104" s="88"/>
      <c r="G104" s="88"/>
      <c r="H104" s="88"/>
      <c r="I104" s="88"/>
    </row>
    <row r="105" spans="5:9" x14ac:dyDescent="0.2">
      <c r="E105" s="88"/>
      <c r="F105" s="88"/>
      <c r="G105" s="88"/>
      <c r="H105" s="88"/>
      <c r="I105" s="88"/>
    </row>
    <row r="114" spans="5:9" x14ac:dyDescent="0.2">
      <c r="E114" s="88"/>
      <c r="F114" s="88"/>
      <c r="G114" s="88"/>
      <c r="H114" s="88"/>
      <c r="I114" s="88"/>
    </row>
    <row r="115" spans="5:9" x14ac:dyDescent="0.2">
      <c r="E115" s="88"/>
      <c r="F115" s="88"/>
      <c r="G115" s="88"/>
      <c r="H115" s="88"/>
      <c r="I115" s="88"/>
    </row>
    <row r="124" spans="5:9" x14ac:dyDescent="0.2">
      <c r="E124" s="88"/>
      <c r="F124" s="88"/>
      <c r="G124" s="88"/>
      <c r="H124" s="88"/>
      <c r="I124" s="88"/>
    </row>
    <row r="125" spans="5:9" x14ac:dyDescent="0.2">
      <c r="E125" s="88"/>
      <c r="F125" s="88"/>
      <c r="G125" s="88"/>
      <c r="H125" s="88"/>
      <c r="I125" s="88"/>
    </row>
    <row r="134" spans="5:9" x14ac:dyDescent="0.2">
      <c r="E134" s="88"/>
      <c r="F134" s="88"/>
      <c r="G134" s="88"/>
      <c r="H134" s="88"/>
      <c r="I134" s="88"/>
    </row>
    <row r="135" spans="5:9" x14ac:dyDescent="0.2">
      <c r="E135" s="88"/>
      <c r="F135" s="88"/>
      <c r="G135" s="88"/>
      <c r="H135" s="88"/>
      <c r="I135" s="88"/>
    </row>
    <row r="144" spans="5:9" x14ac:dyDescent="0.2">
      <c r="E144" s="88"/>
      <c r="F144" s="88"/>
      <c r="G144" s="88"/>
      <c r="H144" s="88"/>
      <c r="I144" s="88"/>
    </row>
    <row r="145" spans="5:9" x14ac:dyDescent="0.2">
      <c r="E145" s="88"/>
      <c r="F145" s="88"/>
      <c r="G145" s="88"/>
      <c r="H145" s="88"/>
      <c r="I145" s="88"/>
    </row>
    <row r="149" spans="5:9" x14ac:dyDescent="0.2">
      <c r="E149" s="88"/>
      <c r="F149" s="88"/>
      <c r="G149" s="88"/>
      <c r="H149" s="88"/>
      <c r="I149" s="88"/>
    </row>
    <row r="150" spans="5:9" x14ac:dyDescent="0.2">
      <c r="E150" s="88"/>
      <c r="F150" s="88"/>
      <c r="G150" s="88"/>
      <c r="H150" s="88"/>
      <c r="I150" s="88"/>
    </row>
    <row r="151" spans="5:9" x14ac:dyDescent="0.2">
      <c r="E151" s="88"/>
      <c r="F151" s="88"/>
      <c r="G151" s="88"/>
      <c r="H151" s="88"/>
      <c r="I151" s="88"/>
    </row>
    <row r="152" spans="5:9" x14ac:dyDescent="0.2">
      <c r="E152" s="88"/>
      <c r="F152" s="88"/>
      <c r="G152" s="88"/>
      <c r="H152" s="88"/>
      <c r="I152" s="88"/>
    </row>
    <row r="153" spans="5:9" x14ac:dyDescent="0.2">
      <c r="E153" s="88"/>
      <c r="F153" s="88"/>
      <c r="G153" s="88"/>
      <c r="H153" s="88"/>
      <c r="I153" s="88"/>
    </row>
    <row r="154" spans="5:9" x14ac:dyDescent="0.2">
      <c r="E154" s="88"/>
      <c r="F154" s="88"/>
      <c r="G154" s="88"/>
      <c r="H154" s="88"/>
      <c r="I154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&amp;C&amp;"Garamond,Bold"SAINT MARY'S GENERAL HOSPITAL, PASSAIC NJ
FUNDING AND CONTRIBUTION LEVELS
 YEAR 2020 BENEFIT RENEWALS</oddHeader>
    <oddFooter>&amp;L&amp;10Keenan HealthCare
License No. 0451271&amp;C&amp;10Page &amp;P&amp;R&amp;10&amp;D</oddFooter>
  </headerFooter>
  <rowBreaks count="1" manualBreakCount="1">
    <brk id="30" max="6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tabColor rgb="FFFF0000"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.25" style="13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78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255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+'[2]Southern Regional'!E3</f>
        <v>627.89</v>
      </c>
      <c r="J3" s="27">
        <f>+'[2]Southern Regional'!G3</f>
        <v>54.17</v>
      </c>
      <c r="K3" s="165">
        <v>450</v>
      </c>
      <c r="L3" s="165">
        <v>445</v>
      </c>
      <c r="M3" s="165">
        <v>450</v>
      </c>
      <c r="N3" s="165">
        <v>447</v>
      </c>
      <c r="O3" s="165">
        <v>447</v>
      </c>
      <c r="P3" s="165">
        <v>448</v>
      </c>
      <c r="Q3" s="165">
        <v>445</v>
      </c>
      <c r="R3" s="165">
        <v>446</v>
      </c>
      <c r="S3" s="165">
        <v>441</v>
      </c>
      <c r="T3" s="165">
        <v>435</v>
      </c>
      <c r="U3" s="165">
        <v>442</v>
      </c>
      <c r="V3" s="165">
        <v>433</v>
      </c>
      <c r="W3" s="165">
        <v>472</v>
      </c>
      <c r="X3" s="165">
        <v>468</v>
      </c>
      <c r="Y3" s="165">
        <v>467</v>
      </c>
      <c r="Z3" s="165">
        <v>458</v>
      </c>
      <c r="AA3" s="165">
        <v>459</v>
      </c>
      <c r="AB3" s="165">
        <v>455</v>
      </c>
      <c r="AC3" s="165">
        <v>443</v>
      </c>
      <c r="AD3" s="165">
        <v>446</v>
      </c>
      <c r="AE3" s="165">
        <v>445</v>
      </c>
      <c r="AF3" s="165">
        <v>448</v>
      </c>
      <c r="AG3" s="165">
        <v>438</v>
      </c>
      <c r="AH3" s="165">
        <v>433</v>
      </c>
      <c r="AI3" s="165">
        <v>453</v>
      </c>
      <c r="AJ3" s="165">
        <v>437</v>
      </c>
      <c r="AK3" s="165">
        <v>435</v>
      </c>
      <c r="AL3" s="165">
        <v>430</v>
      </c>
      <c r="AM3" s="165">
        <v>423</v>
      </c>
      <c r="AN3" s="165">
        <v>414</v>
      </c>
      <c r="AO3" s="165">
        <v>397</v>
      </c>
      <c r="AP3" s="165">
        <v>396</v>
      </c>
      <c r="AQ3" s="165">
        <v>383</v>
      </c>
      <c r="AR3" s="165">
        <v>374</v>
      </c>
      <c r="AS3" s="165">
        <v>353</v>
      </c>
      <c r="AT3" s="165">
        <v>347</v>
      </c>
      <c r="AU3" s="165">
        <v>379</v>
      </c>
      <c r="AV3" s="165">
        <v>366</v>
      </c>
      <c r="AW3" s="165">
        <v>359</v>
      </c>
      <c r="AX3" s="165">
        <v>346</v>
      </c>
      <c r="AY3" s="165">
        <v>345</v>
      </c>
      <c r="AZ3" s="165">
        <v>336</v>
      </c>
      <c r="BA3" s="165">
        <v>326</v>
      </c>
      <c r="BB3" s="165">
        <v>318</v>
      </c>
      <c r="BC3" s="165">
        <v>316</v>
      </c>
      <c r="BD3" s="165">
        <v>315</v>
      </c>
      <c r="BE3" s="165">
        <v>310</v>
      </c>
      <c r="BF3" s="165">
        <v>300</v>
      </c>
      <c r="BG3" s="165">
        <v>318</v>
      </c>
      <c r="BH3" s="165">
        <v>329</v>
      </c>
      <c r="BI3" s="165">
        <v>318</v>
      </c>
      <c r="BJ3" s="165">
        <v>319</v>
      </c>
      <c r="BK3" s="165">
        <v>306</v>
      </c>
      <c r="BL3" s="165">
        <v>300</v>
      </c>
      <c r="BM3" s="165">
        <v>301</v>
      </c>
      <c r="BN3" s="165">
        <v>292</v>
      </c>
      <c r="BO3" s="165">
        <v>286</v>
      </c>
      <c r="BP3" s="165">
        <v>285</v>
      </c>
      <c r="BQ3" s="240">
        <v>286</v>
      </c>
      <c r="BR3" s="165">
        <v>291</v>
      </c>
      <c r="BS3" s="165">
        <v>294</v>
      </c>
      <c r="BT3" s="165">
        <v>295</v>
      </c>
      <c r="BU3" s="165">
        <v>287</v>
      </c>
      <c r="BV3" s="165">
        <v>288</v>
      </c>
      <c r="BW3" s="165">
        <v>271</v>
      </c>
      <c r="BX3" s="165">
        <v>279</v>
      </c>
      <c r="BY3" s="165">
        <v>267</v>
      </c>
      <c r="BZ3" s="165">
        <v>268</v>
      </c>
      <c r="CA3" s="165">
        <v>261</v>
      </c>
      <c r="CB3" s="165">
        <v>259</v>
      </c>
      <c r="CC3" s="165">
        <v>250</v>
      </c>
      <c r="CD3" s="165">
        <v>241</v>
      </c>
      <c r="CE3" s="165">
        <v>263</v>
      </c>
      <c r="CF3" s="165">
        <v>256</v>
      </c>
      <c r="CG3" s="165">
        <v>257</v>
      </c>
      <c r="CH3" s="165">
        <v>258</v>
      </c>
      <c r="CI3" s="165">
        <v>240</v>
      </c>
      <c r="CJ3" s="165">
        <v>242</v>
      </c>
      <c r="CK3" s="165">
        <v>236</v>
      </c>
      <c r="CL3" s="165">
        <v>240</v>
      </c>
      <c r="CM3" s="165">
        <v>236</v>
      </c>
      <c r="CN3" s="165">
        <v>247</v>
      </c>
      <c r="CO3" s="165">
        <v>243</v>
      </c>
      <c r="CP3" s="165">
        <v>243</v>
      </c>
      <c r="CQ3" s="165">
        <v>256</v>
      </c>
      <c r="CR3" s="165">
        <v>251</v>
      </c>
      <c r="CS3" s="165">
        <v>247</v>
      </c>
      <c r="CT3" s="165">
        <v>247</v>
      </c>
      <c r="CU3" s="165">
        <v>250</v>
      </c>
      <c r="CV3" s="165">
        <v>254</v>
      </c>
      <c r="CW3" s="165">
        <v>255</v>
      </c>
    </row>
    <row r="4" spans="1:101" s="14" customFormat="1" ht="13.15" customHeight="1" x14ac:dyDescent="0.2">
      <c r="A4" s="22"/>
      <c r="B4" s="15"/>
      <c r="C4" s="66" t="s">
        <v>18</v>
      </c>
      <c r="D4" s="165">
        <v>37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+'[2]Southern Regional'!E4</f>
        <v>1318.6</v>
      </c>
      <c r="J4" s="27">
        <f>+'[2]Southern Regional'!G4</f>
        <v>144.29</v>
      </c>
      <c r="K4" s="165">
        <v>78</v>
      </c>
      <c r="L4" s="165">
        <v>81</v>
      </c>
      <c r="M4" s="165">
        <v>82</v>
      </c>
      <c r="N4" s="165">
        <v>81</v>
      </c>
      <c r="O4" s="165">
        <v>82</v>
      </c>
      <c r="P4" s="165">
        <v>83</v>
      </c>
      <c r="Q4" s="165">
        <v>80</v>
      </c>
      <c r="R4" s="165">
        <v>79</v>
      </c>
      <c r="S4" s="165">
        <v>83</v>
      </c>
      <c r="T4" s="165">
        <v>83</v>
      </c>
      <c r="U4" s="165">
        <v>82</v>
      </c>
      <c r="V4" s="165">
        <v>87</v>
      </c>
      <c r="W4" s="165">
        <v>81</v>
      </c>
      <c r="X4" s="165">
        <v>80</v>
      </c>
      <c r="Y4" s="165">
        <v>79</v>
      </c>
      <c r="Z4" s="165">
        <v>77</v>
      </c>
      <c r="AA4" s="165">
        <v>76</v>
      </c>
      <c r="AB4" s="165">
        <v>75</v>
      </c>
      <c r="AC4" s="165">
        <v>73</v>
      </c>
      <c r="AD4" s="165">
        <v>73</v>
      </c>
      <c r="AE4" s="165">
        <v>76</v>
      </c>
      <c r="AF4" s="165">
        <v>76</v>
      </c>
      <c r="AG4" s="165">
        <v>75</v>
      </c>
      <c r="AH4" s="165">
        <v>78</v>
      </c>
      <c r="AI4" s="165">
        <v>72</v>
      </c>
      <c r="AJ4" s="165">
        <v>75</v>
      </c>
      <c r="AK4" s="165">
        <v>76</v>
      </c>
      <c r="AL4" s="165">
        <v>71</v>
      </c>
      <c r="AM4" s="165">
        <v>72</v>
      </c>
      <c r="AN4" s="165">
        <v>74</v>
      </c>
      <c r="AO4" s="165">
        <v>75</v>
      </c>
      <c r="AP4" s="165">
        <v>78</v>
      </c>
      <c r="AQ4" s="165">
        <v>75</v>
      </c>
      <c r="AR4" s="165">
        <v>74</v>
      </c>
      <c r="AS4" s="165">
        <v>69</v>
      </c>
      <c r="AT4" s="165">
        <v>70</v>
      </c>
      <c r="AU4" s="165">
        <v>59</v>
      </c>
      <c r="AV4" s="165">
        <v>63</v>
      </c>
      <c r="AW4" s="165">
        <v>62</v>
      </c>
      <c r="AX4" s="165">
        <v>60</v>
      </c>
      <c r="AY4" s="165">
        <v>58</v>
      </c>
      <c r="AZ4" s="165">
        <v>58</v>
      </c>
      <c r="BA4" s="165">
        <v>53</v>
      </c>
      <c r="BB4" s="165">
        <v>53</v>
      </c>
      <c r="BC4" s="165">
        <v>51</v>
      </c>
      <c r="BD4" s="165">
        <v>50</v>
      </c>
      <c r="BE4" s="165">
        <v>52</v>
      </c>
      <c r="BF4" s="165">
        <v>48</v>
      </c>
      <c r="BG4" s="165">
        <v>53</v>
      </c>
      <c r="BH4" s="165">
        <v>54</v>
      </c>
      <c r="BI4" s="165">
        <v>54</v>
      </c>
      <c r="BJ4" s="165">
        <v>52</v>
      </c>
      <c r="BK4" s="165">
        <v>46</v>
      </c>
      <c r="BL4" s="165">
        <v>46</v>
      </c>
      <c r="BM4" s="165">
        <v>47</v>
      </c>
      <c r="BN4" s="165">
        <v>46</v>
      </c>
      <c r="BO4" s="165">
        <v>49</v>
      </c>
      <c r="BP4" s="165">
        <v>48</v>
      </c>
      <c r="BQ4" s="240">
        <v>47</v>
      </c>
      <c r="BR4" s="165">
        <v>46</v>
      </c>
      <c r="BS4" s="165">
        <v>43</v>
      </c>
      <c r="BT4" s="165">
        <v>40</v>
      </c>
      <c r="BU4" s="165">
        <v>41</v>
      </c>
      <c r="BV4" s="165">
        <v>41</v>
      </c>
      <c r="BW4" s="165">
        <v>40</v>
      </c>
      <c r="BX4" s="165">
        <v>41</v>
      </c>
      <c r="BY4" s="165">
        <v>43</v>
      </c>
      <c r="BZ4" s="165">
        <v>44</v>
      </c>
      <c r="CA4" s="165">
        <v>44</v>
      </c>
      <c r="CB4" s="165">
        <v>42</v>
      </c>
      <c r="CC4" s="165">
        <v>41</v>
      </c>
      <c r="CD4" s="165">
        <v>40</v>
      </c>
      <c r="CE4" s="165">
        <v>40</v>
      </c>
      <c r="CF4" s="165">
        <v>40</v>
      </c>
      <c r="CG4" s="165">
        <v>40</v>
      </c>
      <c r="CH4" s="165">
        <v>40</v>
      </c>
      <c r="CI4" s="165">
        <v>40</v>
      </c>
      <c r="CJ4" s="165">
        <v>41</v>
      </c>
      <c r="CK4" s="165">
        <v>41</v>
      </c>
      <c r="CL4" s="165">
        <v>40</v>
      </c>
      <c r="CM4" s="165">
        <v>39</v>
      </c>
      <c r="CN4" s="165">
        <v>41</v>
      </c>
      <c r="CO4" s="165">
        <v>43</v>
      </c>
      <c r="CP4" s="165">
        <v>41</v>
      </c>
      <c r="CQ4" s="165">
        <v>40</v>
      </c>
      <c r="CR4" s="165">
        <v>40</v>
      </c>
      <c r="CS4" s="165">
        <v>37</v>
      </c>
      <c r="CT4" s="165">
        <v>37</v>
      </c>
      <c r="CU4" s="165">
        <v>37</v>
      </c>
      <c r="CV4" s="165">
        <v>38</v>
      </c>
      <c r="CW4" s="165">
        <v>37</v>
      </c>
    </row>
    <row r="5" spans="1:101" s="14" customFormat="1" ht="13.15" customHeight="1" x14ac:dyDescent="0.2">
      <c r="A5" s="22"/>
      <c r="B5" s="15"/>
      <c r="C5" s="66" t="s">
        <v>19</v>
      </c>
      <c r="D5" s="165">
        <v>76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+'[2]Southern Regional'!E5</f>
        <v>1186.73</v>
      </c>
      <c r="J5" s="27">
        <f>+'[2]Southern Regional'!G5</f>
        <v>118.05</v>
      </c>
      <c r="K5" s="165">
        <v>183</v>
      </c>
      <c r="L5" s="165">
        <v>187</v>
      </c>
      <c r="M5" s="165">
        <v>186</v>
      </c>
      <c r="N5" s="165">
        <v>186</v>
      </c>
      <c r="O5" s="165">
        <v>187</v>
      </c>
      <c r="P5" s="165">
        <v>184</v>
      </c>
      <c r="Q5" s="165">
        <v>183</v>
      </c>
      <c r="R5" s="165">
        <v>181</v>
      </c>
      <c r="S5" s="165">
        <v>170</v>
      </c>
      <c r="T5" s="165">
        <v>174</v>
      </c>
      <c r="U5" s="165">
        <v>176</v>
      </c>
      <c r="V5" s="165">
        <v>178</v>
      </c>
      <c r="W5" s="165">
        <v>165</v>
      </c>
      <c r="X5" s="165">
        <v>164</v>
      </c>
      <c r="Y5" s="165">
        <v>163</v>
      </c>
      <c r="Z5" s="165">
        <v>156</v>
      </c>
      <c r="AA5" s="165">
        <v>154</v>
      </c>
      <c r="AB5" s="165">
        <v>154</v>
      </c>
      <c r="AC5" s="165">
        <v>153</v>
      </c>
      <c r="AD5" s="165">
        <v>153</v>
      </c>
      <c r="AE5" s="165">
        <v>154</v>
      </c>
      <c r="AF5" s="165">
        <v>153</v>
      </c>
      <c r="AG5" s="165">
        <v>153</v>
      </c>
      <c r="AH5" s="165">
        <v>154</v>
      </c>
      <c r="AI5" s="165">
        <v>172</v>
      </c>
      <c r="AJ5" s="165">
        <v>174</v>
      </c>
      <c r="AK5" s="165">
        <v>171</v>
      </c>
      <c r="AL5" s="165">
        <v>167</v>
      </c>
      <c r="AM5" s="165">
        <v>162</v>
      </c>
      <c r="AN5" s="165">
        <v>158</v>
      </c>
      <c r="AO5" s="165">
        <v>152</v>
      </c>
      <c r="AP5" s="165">
        <v>151</v>
      </c>
      <c r="AQ5" s="165">
        <v>153</v>
      </c>
      <c r="AR5" s="165">
        <v>150</v>
      </c>
      <c r="AS5" s="165">
        <v>145</v>
      </c>
      <c r="AT5" s="165">
        <v>142</v>
      </c>
      <c r="AU5" s="165">
        <v>135</v>
      </c>
      <c r="AV5" s="165">
        <v>136</v>
      </c>
      <c r="AW5" s="165">
        <v>134</v>
      </c>
      <c r="AX5" s="165">
        <v>132</v>
      </c>
      <c r="AY5" s="165">
        <v>128</v>
      </c>
      <c r="AZ5" s="165">
        <v>121</v>
      </c>
      <c r="BA5" s="165">
        <v>118</v>
      </c>
      <c r="BB5" s="165">
        <v>114</v>
      </c>
      <c r="BC5" s="165">
        <v>113</v>
      </c>
      <c r="BD5" s="165">
        <v>107</v>
      </c>
      <c r="BE5" s="165">
        <v>107</v>
      </c>
      <c r="BF5" s="165">
        <v>104</v>
      </c>
      <c r="BG5" s="165">
        <v>104</v>
      </c>
      <c r="BH5" s="165">
        <v>107</v>
      </c>
      <c r="BI5" s="165">
        <v>103</v>
      </c>
      <c r="BJ5" s="165">
        <v>104</v>
      </c>
      <c r="BK5" s="165">
        <v>94</v>
      </c>
      <c r="BL5" s="165">
        <v>91</v>
      </c>
      <c r="BM5" s="165">
        <v>88</v>
      </c>
      <c r="BN5" s="165">
        <v>89</v>
      </c>
      <c r="BO5" s="165">
        <v>88</v>
      </c>
      <c r="BP5" s="165">
        <v>87</v>
      </c>
      <c r="BQ5" s="240">
        <v>87</v>
      </c>
      <c r="BR5" s="165">
        <v>85</v>
      </c>
      <c r="BS5" s="165">
        <v>84</v>
      </c>
      <c r="BT5" s="165">
        <v>81</v>
      </c>
      <c r="BU5" s="165">
        <v>76</v>
      </c>
      <c r="BV5" s="165">
        <v>81</v>
      </c>
      <c r="BW5" s="165">
        <v>74</v>
      </c>
      <c r="BX5" s="165">
        <v>78</v>
      </c>
      <c r="BY5" s="165">
        <v>76</v>
      </c>
      <c r="BZ5" s="165">
        <v>81</v>
      </c>
      <c r="CA5" s="165">
        <v>82</v>
      </c>
      <c r="CB5" s="165">
        <v>84</v>
      </c>
      <c r="CC5" s="165">
        <v>83</v>
      </c>
      <c r="CD5" s="165">
        <v>79</v>
      </c>
      <c r="CE5" s="165">
        <v>82</v>
      </c>
      <c r="CF5" s="165">
        <v>82</v>
      </c>
      <c r="CG5" s="165">
        <v>75</v>
      </c>
      <c r="CH5" s="165">
        <v>78</v>
      </c>
      <c r="CI5" s="165">
        <v>77</v>
      </c>
      <c r="CJ5" s="165">
        <v>80</v>
      </c>
      <c r="CK5" s="165">
        <v>75</v>
      </c>
      <c r="CL5" s="165">
        <v>71</v>
      </c>
      <c r="CM5" s="165">
        <v>69</v>
      </c>
      <c r="CN5" s="165">
        <v>67</v>
      </c>
      <c r="CO5" s="165">
        <v>67</v>
      </c>
      <c r="CP5" s="165">
        <v>67</v>
      </c>
      <c r="CQ5" s="165">
        <v>76</v>
      </c>
      <c r="CR5" s="165">
        <v>76</v>
      </c>
      <c r="CS5" s="165">
        <v>73</v>
      </c>
      <c r="CT5" s="165">
        <v>74</v>
      </c>
      <c r="CU5" s="165">
        <v>73</v>
      </c>
      <c r="CV5" s="165">
        <v>73</v>
      </c>
      <c r="CW5" s="165">
        <v>76</v>
      </c>
    </row>
    <row r="6" spans="1:101" s="14" customFormat="1" ht="13.15" customHeight="1" x14ac:dyDescent="0.2">
      <c r="A6" s="22"/>
      <c r="B6" s="15"/>
      <c r="C6" s="66" t="s">
        <v>12</v>
      </c>
      <c r="D6" s="165">
        <v>47</v>
      </c>
      <c r="E6" s="151">
        <v>2353.48</v>
      </c>
      <c r="F6" s="153">
        <f>+E6-G6</f>
        <v>2058.35</v>
      </c>
      <c r="G6" s="153">
        <v>295.13</v>
      </c>
      <c r="H6" s="134" t="str">
        <f>+"Total:"&amp;TEXT(E6/I6-1,"0.00%")&amp;"/ EE:"&amp;TEXT(G6/J6-1,"0.00%")</f>
        <v>Total:18.99%/ EE:0.00%</v>
      </c>
      <c r="I6" s="27">
        <f>+'[2]Southern Regional'!E6</f>
        <v>1977.91</v>
      </c>
      <c r="J6" s="27">
        <f>+'[2]Southern Regional'!G6</f>
        <v>295.13</v>
      </c>
      <c r="K6" s="166">
        <v>111</v>
      </c>
      <c r="L6" s="166">
        <v>109</v>
      </c>
      <c r="M6" s="166">
        <v>107</v>
      </c>
      <c r="N6" s="166">
        <v>103</v>
      </c>
      <c r="O6" s="166">
        <v>103</v>
      </c>
      <c r="P6" s="166">
        <v>106</v>
      </c>
      <c r="Q6" s="166">
        <v>107</v>
      </c>
      <c r="R6" s="166">
        <v>109</v>
      </c>
      <c r="S6" s="166">
        <v>108</v>
      </c>
      <c r="T6" s="166">
        <v>108</v>
      </c>
      <c r="U6" s="166">
        <v>103</v>
      </c>
      <c r="V6" s="166">
        <v>105</v>
      </c>
      <c r="W6" s="166">
        <v>96</v>
      </c>
      <c r="X6" s="166">
        <v>96</v>
      </c>
      <c r="Y6" s="166">
        <v>95</v>
      </c>
      <c r="Z6" s="166">
        <v>95</v>
      </c>
      <c r="AA6" s="166">
        <v>97</v>
      </c>
      <c r="AB6" s="166">
        <v>97</v>
      </c>
      <c r="AC6" s="166">
        <v>96</v>
      </c>
      <c r="AD6" s="166">
        <v>96</v>
      </c>
      <c r="AE6" s="166">
        <v>92</v>
      </c>
      <c r="AF6" s="166">
        <v>90</v>
      </c>
      <c r="AG6" s="166">
        <v>87</v>
      </c>
      <c r="AH6" s="166">
        <v>87</v>
      </c>
      <c r="AI6" s="166">
        <v>89</v>
      </c>
      <c r="AJ6" s="166">
        <v>89</v>
      </c>
      <c r="AK6" s="166">
        <v>90</v>
      </c>
      <c r="AL6" s="166">
        <v>92</v>
      </c>
      <c r="AM6" s="166">
        <v>89</v>
      </c>
      <c r="AN6" s="166">
        <v>88</v>
      </c>
      <c r="AO6" s="166">
        <v>88</v>
      </c>
      <c r="AP6" s="166">
        <v>92</v>
      </c>
      <c r="AQ6" s="166">
        <v>92</v>
      </c>
      <c r="AR6" s="166">
        <v>92</v>
      </c>
      <c r="AS6" s="166">
        <v>90</v>
      </c>
      <c r="AT6" s="166">
        <v>90</v>
      </c>
      <c r="AU6" s="166">
        <v>87</v>
      </c>
      <c r="AV6" s="166">
        <v>87</v>
      </c>
      <c r="AW6" s="166">
        <v>88</v>
      </c>
      <c r="AX6" s="166">
        <v>86</v>
      </c>
      <c r="AY6" s="166">
        <v>83</v>
      </c>
      <c r="AZ6" s="166">
        <v>80</v>
      </c>
      <c r="BA6" s="166">
        <v>84</v>
      </c>
      <c r="BB6" s="166">
        <v>84</v>
      </c>
      <c r="BC6" s="166">
        <v>83</v>
      </c>
      <c r="BD6" s="166">
        <v>81</v>
      </c>
      <c r="BE6" s="166">
        <v>79</v>
      </c>
      <c r="BF6" s="166">
        <v>75</v>
      </c>
      <c r="BG6" s="166">
        <v>72</v>
      </c>
      <c r="BH6" s="166">
        <v>75</v>
      </c>
      <c r="BI6" s="166">
        <v>72</v>
      </c>
      <c r="BJ6" s="166">
        <v>73</v>
      </c>
      <c r="BK6" s="166">
        <v>65</v>
      </c>
      <c r="BL6" s="166">
        <v>64</v>
      </c>
      <c r="BM6" s="166">
        <v>59</v>
      </c>
      <c r="BN6" s="166">
        <v>60</v>
      </c>
      <c r="BO6" s="166">
        <v>57</v>
      </c>
      <c r="BP6" s="166">
        <v>57</v>
      </c>
      <c r="BQ6" s="241">
        <v>54</v>
      </c>
      <c r="BR6" s="166">
        <v>56</v>
      </c>
      <c r="BS6" s="165">
        <v>55</v>
      </c>
      <c r="BT6" s="165">
        <v>53</v>
      </c>
      <c r="BU6" s="165">
        <v>50</v>
      </c>
      <c r="BV6" s="165">
        <v>54</v>
      </c>
      <c r="BW6" s="165">
        <v>49</v>
      </c>
      <c r="BX6" s="165">
        <v>49</v>
      </c>
      <c r="BY6" s="165">
        <v>49</v>
      </c>
      <c r="BZ6" s="165">
        <v>48</v>
      </c>
      <c r="CA6" s="165">
        <v>47</v>
      </c>
      <c r="CB6" s="165">
        <v>45</v>
      </c>
      <c r="CC6" s="165">
        <v>44</v>
      </c>
      <c r="CD6" s="165">
        <v>44</v>
      </c>
      <c r="CE6" s="165">
        <v>43</v>
      </c>
      <c r="CF6" s="165">
        <v>43</v>
      </c>
      <c r="CG6" s="165">
        <v>43</v>
      </c>
      <c r="CH6" s="165">
        <v>44</v>
      </c>
      <c r="CI6" s="165">
        <v>43</v>
      </c>
      <c r="CJ6" s="165">
        <v>40</v>
      </c>
      <c r="CK6" s="165">
        <v>40</v>
      </c>
      <c r="CL6" s="165">
        <v>41</v>
      </c>
      <c r="CM6" s="165">
        <v>41</v>
      </c>
      <c r="CN6" s="165">
        <v>40</v>
      </c>
      <c r="CO6" s="165">
        <v>40</v>
      </c>
      <c r="CP6" s="165">
        <v>41</v>
      </c>
      <c r="CQ6" s="165">
        <v>47</v>
      </c>
      <c r="CR6" s="165">
        <v>42</v>
      </c>
      <c r="CS6" s="165">
        <v>44</v>
      </c>
      <c r="CT6" s="165">
        <v>46</v>
      </c>
      <c r="CU6" s="165">
        <v>45</v>
      </c>
      <c r="CV6" s="165">
        <v>45</v>
      </c>
      <c r="CW6" s="165">
        <v>47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415</v>
      </c>
      <c r="E7" s="70">
        <f>SUMPRODUCT(E3:E6,$D3:$D6)</f>
        <v>466498.37</v>
      </c>
      <c r="F7" s="70">
        <f>SUMPRODUCT(F3:F6,$D3:$D6)</f>
        <v>424503.38</v>
      </c>
      <c r="G7" s="70">
        <f>SUMPRODUCT(G3:G6,$D3:$D6)</f>
        <v>41994.990000000005</v>
      </c>
      <c r="H7" s="34"/>
      <c r="I7" s="34"/>
      <c r="J7" s="32"/>
      <c r="K7" s="67">
        <f t="shared" ref="K7:P7" si="0">SUM(K3:K6)</f>
        <v>822</v>
      </c>
      <c r="L7" s="67">
        <f t="shared" si="0"/>
        <v>822</v>
      </c>
      <c r="M7" s="67">
        <f t="shared" si="0"/>
        <v>825</v>
      </c>
      <c r="N7" s="67">
        <f t="shared" si="0"/>
        <v>817</v>
      </c>
      <c r="O7" s="67">
        <f t="shared" si="0"/>
        <v>819</v>
      </c>
      <c r="P7" s="67">
        <f t="shared" si="0"/>
        <v>821</v>
      </c>
      <c r="Q7" s="67">
        <f t="shared" ref="Q7:V7" si="1">SUM(Q3:Q6)</f>
        <v>815</v>
      </c>
      <c r="R7" s="67">
        <f t="shared" si="1"/>
        <v>815</v>
      </c>
      <c r="S7" s="67">
        <f t="shared" si="1"/>
        <v>802</v>
      </c>
      <c r="T7" s="67">
        <f t="shared" si="1"/>
        <v>800</v>
      </c>
      <c r="U7" s="67">
        <f t="shared" si="1"/>
        <v>803</v>
      </c>
      <c r="V7" s="67">
        <f t="shared" si="1"/>
        <v>803</v>
      </c>
      <c r="W7" s="67">
        <f t="shared" ref="W7:AB7" si="2">SUM(W3:W6)</f>
        <v>814</v>
      </c>
      <c r="X7" s="67">
        <f t="shared" si="2"/>
        <v>808</v>
      </c>
      <c r="Y7" s="67">
        <f t="shared" si="2"/>
        <v>804</v>
      </c>
      <c r="Z7" s="67">
        <f t="shared" si="2"/>
        <v>786</v>
      </c>
      <c r="AA7" s="67">
        <f t="shared" si="2"/>
        <v>786</v>
      </c>
      <c r="AB7" s="67">
        <f t="shared" si="2"/>
        <v>781</v>
      </c>
      <c r="AC7" s="67">
        <f t="shared" ref="AC7:AH7" si="3">SUM(AC3:AC6)</f>
        <v>765</v>
      </c>
      <c r="AD7" s="67">
        <f t="shared" si="3"/>
        <v>768</v>
      </c>
      <c r="AE7" s="67">
        <f t="shared" si="3"/>
        <v>767</v>
      </c>
      <c r="AF7" s="67">
        <f t="shared" si="3"/>
        <v>767</v>
      </c>
      <c r="AG7" s="67">
        <f t="shared" si="3"/>
        <v>753</v>
      </c>
      <c r="AH7" s="67">
        <f t="shared" si="3"/>
        <v>752</v>
      </c>
      <c r="AI7" s="67">
        <f t="shared" ref="AI7:AN7" si="4">SUM(AI3:AI6)</f>
        <v>786</v>
      </c>
      <c r="AJ7" s="67">
        <f t="shared" si="4"/>
        <v>775</v>
      </c>
      <c r="AK7" s="67">
        <f t="shared" si="4"/>
        <v>772</v>
      </c>
      <c r="AL7" s="67">
        <f t="shared" si="4"/>
        <v>760</v>
      </c>
      <c r="AM7" s="67">
        <f t="shared" si="4"/>
        <v>746</v>
      </c>
      <c r="AN7" s="67">
        <f t="shared" si="4"/>
        <v>734</v>
      </c>
      <c r="AO7" s="67">
        <f t="shared" ref="AO7:AT7" si="5">SUM(AO3:AO6)</f>
        <v>712</v>
      </c>
      <c r="AP7" s="67">
        <f t="shared" si="5"/>
        <v>717</v>
      </c>
      <c r="AQ7" s="67">
        <f t="shared" si="5"/>
        <v>703</v>
      </c>
      <c r="AR7" s="67">
        <f t="shared" si="5"/>
        <v>690</v>
      </c>
      <c r="AS7" s="67">
        <f t="shared" si="5"/>
        <v>657</v>
      </c>
      <c r="AT7" s="67">
        <f t="shared" si="5"/>
        <v>649</v>
      </c>
      <c r="AU7" s="67">
        <f t="shared" ref="AU7:AZ7" si="6">SUM(AU3:AU6)</f>
        <v>660</v>
      </c>
      <c r="AV7" s="67">
        <f t="shared" si="6"/>
        <v>652</v>
      </c>
      <c r="AW7" s="67">
        <f t="shared" si="6"/>
        <v>643</v>
      </c>
      <c r="AX7" s="67">
        <f t="shared" si="6"/>
        <v>624</v>
      </c>
      <c r="AY7" s="67">
        <f t="shared" si="6"/>
        <v>614</v>
      </c>
      <c r="AZ7" s="67">
        <f t="shared" si="6"/>
        <v>595</v>
      </c>
      <c r="BA7" s="67">
        <f t="shared" ref="BA7:BF7" si="7">SUM(BA3:BA6)</f>
        <v>581</v>
      </c>
      <c r="BB7" s="67">
        <f t="shared" si="7"/>
        <v>569</v>
      </c>
      <c r="BC7" s="67">
        <f t="shared" si="7"/>
        <v>563</v>
      </c>
      <c r="BD7" s="67">
        <f t="shared" si="7"/>
        <v>553</v>
      </c>
      <c r="BE7" s="67">
        <f t="shared" si="7"/>
        <v>548</v>
      </c>
      <c r="BF7" s="67">
        <f t="shared" si="7"/>
        <v>527</v>
      </c>
      <c r="BG7" s="67">
        <f t="shared" ref="BG7:BL7" si="8">SUM(BG3:BG6)</f>
        <v>547</v>
      </c>
      <c r="BH7" s="67">
        <f t="shared" si="8"/>
        <v>565</v>
      </c>
      <c r="BI7" s="67">
        <f t="shared" si="8"/>
        <v>547</v>
      </c>
      <c r="BJ7" s="67">
        <f t="shared" si="8"/>
        <v>548</v>
      </c>
      <c r="BK7" s="67">
        <f t="shared" si="8"/>
        <v>511</v>
      </c>
      <c r="BL7" s="67">
        <f t="shared" si="8"/>
        <v>501</v>
      </c>
      <c r="BM7" s="67">
        <f t="shared" ref="BM7:BR7" si="9">SUM(BM3:BM6)</f>
        <v>495</v>
      </c>
      <c r="BN7" s="67">
        <f t="shared" si="9"/>
        <v>487</v>
      </c>
      <c r="BO7" s="67">
        <f t="shared" si="9"/>
        <v>480</v>
      </c>
      <c r="BP7" s="67">
        <f t="shared" si="9"/>
        <v>477</v>
      </c>
      <c r="BQ7" s="94">
        <f t="shared" si="9"/>
        <v>474</v>
      </c>
      <c r="BR7" s="67">
        <f t="shared" si="9"/>
        <v>478</v>
      </c>
      <c r="BS7" s="67">
        <f t="shared" ref="BS7:BX7" si="10">SUM(BS3:BS6)</f>
        <v>476</v>
      </c>
      <c r="BT7" s="67">
        <f t="shared" si="10"/>
        <v>469</v>
      </c>
      <c r="BU7" s="67">
        <f t="shared" si="10"/>
        <v>454</v>
      </c>
      <c r="BV7" s="67">
        <f t="shared" si="10"/>
        <v>464</v>
      </c>
      <c r="BW7" s="67">
        <f t="shared" si="10"/>
        <v>434</v>
      </c>
      <c r="BX7" s="67">
        <f t="shared" si="10"/>
        <v>447</v>
      </c>
      <c r="BY7" s="67">
        <f t="shared" ref="BY7:CD7" si="11">SUM(BY3:BY6)</f>
        <v>435</v>
      </c>
      <c r="BZ7" s="67">
        <f t="shared" si="11"/>
        <v>441</v>
      </c>
      <c r="CA7" s="67">
        <f t="shared" si="11"/>
        <v>434</v>
      </c>
      <c r="CB7" s="67">
        <f t="shared" si="11"/>
        <v>430</v>
      </c>
      <c r="CC7" s="67">
        <f t="shared" si="11"/>
        <v>418</v>
      </c>
      <c r="CD7" s="67">
        <f t="shared" si="11"/>
        <v>404</v>
      </c>
      <c r="CE7" s="67">
        <f t="shared" ref="CE7:CJ7" si="12">SUM(CE3:CE6)</f>
        <v>428</v>
      </c>
      <c r="CF7" s="67">
        <f t="shared" si="12"/>
        <v>421</v>
      </c>
      <c r="CG7" s="67">
        <f t="shared" si="12"/>
        <v>415</v>
      </c>
      <c r="CH7" s="67">
        <f t="shared" si="12"/>
        <v>420</v>
      </c>
      <c r="CI7" s="67">
        <f t="shared" si="12"/>
        <v>400</v>
      </c>
      <c r="CJ7" s="67">
        <f t="shared" si="12"/>
        <v>403</v>
      </c>
      <c r="CK7" s="67">
        <f t="shared" ref="CK7:CP7" si="13">SUM(CK3:CK6)</f>
        <v>392</v>
      </c>
      <c r="CL7" s="67">
        <f t="shared" si="13"/>
        <v>392</v>
      </c>
      <c r="CM7" s="67">
        <f t="shared" si="13"/>
        <v>385</v>
      </c>
      <c r="CN7" s="67">
        <f t="shared" si="13"/>
        <v>395</v>
      </c>
      <c r="CO7" s="67">
        <f t="shared" si="13"/>
        <v>393</v>
      </c>
      <c r="CP7" s="67">
        <f t="shared" si="13"/>
        <v>392</v>
      </c>
      <c r="CQ7" s="67">
        <f>SUM(CQ3:CQ6)</f>
        <v>419</v>
      </c>
      <c r="CR7" s="67">
        <v>409</v>
      </c>
      <c r="CS7" s="67">
        <f>SUM(CS3:CS6)</f>
        <v>401</v>
      </c>
      <c r="CT7" s="67">
        <f>SUM(CT3:CT6)</f>
        <v>404</v>
      </c>
      <c r="CU7" s="67">
        <f>SUM(CU3:CU6)</f>
        <v>405</v>
      </c>
      <c r="CV7" s="67">
        <f>SUM(CV3:CV6)</f>
        <v>410</v>
      </c>
      <c r="CW7" s="67">
        <f>SUM(CW3:CW6)</f>
        <v>415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56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+'[2]Southern Regional'!E9</f>
        <v>435.99</v>
      </c>
      <c r="J9" s="27">
        <f>+'[2]Southern Regional'!G9</f>
        <v>103.15</v>
      </c>
      <c r="K9" s="165">
        <v>19</v>
      </c>
      <c r="L9" s="165">
        <v>20</v>
      </c>
      <c r="M9" s="165">
        <v>21</v>
      </c>
      <c r="N9" s="165">
        <v>22</v>
      </c>
      <c r="O9" s="165">
        <v>20</v>
      </c>
      <c r="P9" s="165">
        <v>21</v>
      </c>
      <c r="Q9" s="165">
        <v>20</v>
      </c>
      <c r="R9" s="165">
        <v>21</v>
      </c>
      <c r="S9" s="165">
        <v>21</v>
      </c>
      <c r="T9" s="165">
        <v>21</v>
      </c>
      <c r="U9" s="165">
        <v>24</v>
      </c>
      <c r="V9" s="165">
        <v>25</v>
      </c>
      <c r="W9" s="165">
        <v>29</v>
      </c>
      <c r="X9" s="165">
        <v>29</v>
      </c>
      <c r="Y9" s="165">
        <v>29</v>
      </c>
      <c r="Z9" s="165">
        <v>30</v>
      </c>
      <c r="AA9" s="165">
        <v>30</v>
      </c>
      <c r="AB9" s="165">
        <v>28</v>
      </c>
      <c r="AC9" s="165">
        <v>31</v>
      </c>
      <c r="AD9" s="165">
        <v>32</v>
      </c>
      <c r="AE9" s="165">
        <v>33</v>
      </c>
      <c r="AF9" s="165">
        <v>34</v>
      </c>
      <c r="AG9" s="165">
        <v>33</v>
      </c>
      <c r="AH9" s="165">
        <v>33</v>
      </c>
      <c r="AI9" s="165">
        <v>35</v>
      </c>
      <c r="AJ9" s="165">
        <v>34</v>
      </c>
      <c r="AK9" s="165">
        <v>29</v>
      </c>
      <c r="AL9" s="165">
        <v>26</v>
      </c>
      <c r="AM9" s="165">
        <v>27</v>
      </c>
      <c r="AN9" s="165">
        <v>29</v>
      </c>
      <c r="AO9" s="165">
        <v>31</v>
      </c>
      <c r="AP9" s="165">
        <v>33</v>
      </c>
      <c r="AQ9" s="165">
        <v>33</v>
      </c>
      <c r="AR9" s="165">
        <v>33</v>
      </c>
      <c r="AS9" s="165">
        <v>35</v>
      </c>
      <c r="AT9" s="165">
        <v>35</v>
      </c>
      <c r="AU9" s="165">
        <v>48</v>
      </c>
      <c r="AV9" s="165">
        <v>44</v>
      </c>
      <c r="AW9" s="165">
        <v>41</v>
      </c>
      <c r="AX9" s="165">
        <v>39</v>
      </c>
      <c r="AY9" s="165">
        <v>38</v>
      </c>
      <c r="AZ9" s="165">
        <v>39</v>
      </c>
      <c r="BA9" s="165">
        <v>40</v>
      </c>
      <c r="BB9" s="165">
        <v>39</v>
      </c>
      <c r="BC9" s="165">
        <v>39</v>
      </c>
      <c r="BD9" s="165">
        <v>38</v>
      </c>
      <c r="BE9" s="165">
        <v>43</v>
      </c>
      <c r="BF9" s="165">
        <v>42</v>
      </c>
      <c r="BG9" s="165">
        <v>42</v>
      </c>
      <c r="BH9" s="165">
        <v>41</v>
      </c>
      <c r="BI9" s="165">
        <v>40</v>
      </c>
      <c r="BJ9" s="165">
        <v>42</v>
      </c>
      <c r="BK9" s="165">
        <v>42</v>
      </c>
      <c r="BL9" s="165">
        <v>43</v>
      </c>
      <c r="BM9" s="165">
        <v>46</v>
      </c>
      <c r="BN9" s="165">
        <v>51</v>
      </c>
      <c r="BO9" s="165">
        <v>56</v>
      </c>
      <c r="BP9" s="165">
        <v>57</v>
      </c>
      <c r="BQ9" s="240">
        <v>58</v>
      </c>
      <c r="BR9" s="165">
        <v>65</v>
      </c>
      <c r="BS9" s="165">
        <v>74</v>
      </c>
      <c r="BT9" s="165">
        <v>71</v>
      </c>
      <c r="BU9" s="165">
        <v>68</v>
      </c>
      <c r="BV9" s="165">
        <v>69</v>
      </c>
      <c r="BW9" s="165">
        <v>75</v>
      </c>
      <c r="BX9" s="165">
        <v>80</v>
      </c>
      <c r="BY9" s="165">
        <v>81</v>
      </c>
      <c r="BZ9" s="165">
        <v>83</v>
      </c>
      <c r="CA9" s="165">
        <v>83</v>
      </c>
      <c r="CB9" s="165">
        <v>77</v>
      </c>
      <c r="CC9" s="165">
        <v>76</v>
      </c>
      <c r="CD9" s="165">
        <v>74</v>
      </c>
      <c r="CE9" s="165">
        <v>70</v>
      </c>
      <c r="CF9" s="165">
        <v>73</v>
      </c>
      <c r="CG9" s="165">
        <v>72</v>
      </c>
      <c r="CH9" s="165">
        <v>76</v>
      </c>
      <c r="CI9" s="165">
        <v>81</v>
      </c>
      <c r="CJ9" s="165">
        <v>77</v>
      </c>
      <c r="CK9" s="165">
        <v>74</v>
      </c>
      <c r="CL9" s="165">
        <v>70</v>
      </c>
      <c r="CM9" s="165">
        <v>63</v>
      </c>
      <c r="CN9" s="165">
        <v>67</v>
      </c>
      <c r="CO9" s="165">
        <v>68</v>
      </c>
      <c r="CP9" s="165">
        <v>71</v>
      </c>
      <c r="CQ9" s="165">
        <v>63</v>
      </c>
      <c r="CR9" s="165">
        <v>63</v>
      </c>
      <c r="CS9" s="165">
        <v>65</v>
      </c>
      <c r="CT9" s="165">
        <v>61</v>
      </c>
      <c r="CU9" s="165">
        <v>64</v>
      </c>
      <c r="CV9" s="165">
        <v>59</v>
      </c>
      <c r="CW9" s="165">
        <v>56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8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+'[2]Southern Regional'!E10</f>
        <v>872</v>
      </c>
      <c r="J10" s="27">
        <f>+'[2]Southern Regional'!G10</f>
        <v>240.98</v>
      </c>
      <c r="K10" s="165">
        <v>0</v>
      </c>
      <c r="L10" s="165">
        <v>2</v>
      </c>
      <c r="M10" s="165">
        <v>2</v>
      </c>
      <c r="N10" s="165">
        <v>2</v>
      </c>
      <c r="O10" s="165">
        <v>2</v>
      </c>
      <c r="P10" s="165">
        <v>2</v>
      </c>
      <c r="Q10" s="165">
        <v>2</v>
      </c>
      <c r="R10" s="165">
        <v>2</v>
      </c>
      <c r="S10" s="165">
        <v>2</v>
      </c>
      <c r="T10" s="165">
        <v>1</v>
      </c>
      <c r="U10" s="165">
        <v>1</v>
      </c>
      <c r="V10" s="165">
        <v>1</v>
      </c>
      <c r="W10" s="165">
        <v>2</v>
      </c>
      <c r="X10" s="165">
        <v>2</v>
      </c>
      <c r="Y10" s="165">
        <v>2</v>
      </c>
      <c r="Z10" s="165">
        <v>2</v>
      </c>
      <c r="AA10" s="165">
        <v>2</v>
      </c>
      <c r="AB10" s="165">
        <v>2</v>
      </c>
      <c r="AC10" s="165">
        <v>3</v>
      </c>
      <c r="AD10" s="165">
        <v>4</v>
      </c>
      <c r="AE10" s="165">
        <v>4</v>
      </c>
      <c r="AF10" s="165">
        <v>4</v>
      </c>
      <c r="AG10" s="165">
        <v>4</v>
      </c>
      <c r="AH10" s="165">
        <v>4</v>
      </c>
      <c r="AI10" s="165">
        <v>5</v>
      </c>
      <c r="AJ10" s="165">
        <v>4</v>
      </c>
      <c r="AK10" s="165">
        <v>4</v>
      </c>
      <c r="AL10" s="165">
        <v>5</v>
      </c>
      <c r="AM10" s="165">
        <v>5</v>
      </c>
      <c r="AN10" s="165">
        <v>5</v>
      </c>
      <c r="AO10" s="165">
        <v>4</v>
      </c>
      <c r="AP10" s="165">
        <v>4</v>
      </c>
      <c r="AQ10" s="165">
        <v>4</v>
      </c>
      <c r="AR10" s="165">
        <v>4</v>
      </c>
      <c r="AS10" s="165">
        <v>4</v>
      </c>
      <c r="AT10" s="165">
        <v>4</v>
      </c>
      <c r="AU10" s="165">
        <v>2</v>
      </c>
      <c r="AV10" s="165">
        <v>2</v>
      </c>
      <c r="AW10" s="165">
        <v>4</v>
      </c>
      <c r="AX10" s="165">
        <v>4</v>
      </c>
      <c r="AY10" s="165">
        <v>4</v>
      </c>
      <c r="AZ10" s="165">
        <v>4</v>
      </c>
      <c r="BA10" s="165">
        <v>4</v>
      </c>
      <c r="BB10" s="165">
        <v>5</v>
      </c>
      <c r="BC10" s="165">
        <v>4</v>
      </c>
      <c r="BD10" s="165">
        <v>4</v>
      </c>
      <c r="BE10" s="165">
        <v>4</v>
      </c>
      <c r="BF10" s="165">
        <v>4</v>
      </c>
      <c r="BG10" s="165">
        <v>4</v>
      </c>
      <c r="BH10" s="165">
        <v>5</v>
      </c>
      <c r="BI10" s="165">
        <v>6</v>
      </c>
      <c r="BJ10" s="165">
        <v>6</v>
      </c>
      <c r="BK10" s="165">
        <v>7</v>
      </c>
      <c r="BL10" s="165">
        <v>6</v>
      </c>
      <c r="BM10" s="165">
        <v>7</v>
      </c>
      <c r="BN10" s="165">
        <v>7</v>
      </c>
      <c r="BO10" s="165">
        <v>7</v>
      </c>
      <c r="BP10" s="165">
        <v>7</v>
      </c>
      <c r="BQ10" s="240">
        <v>7</v>
      </c>
      <c r="BR10" s="165">
        <v>9</v>
      </c>
      <c r="BS10" s="165">
        <v>8</v>
      </c>
      <c r="BT10" s="165">
        <v>8</v>
      </c>
      <c r="BU10" s="165">
        <v>8</v>
      </c>
      <c r="BV10" s="165">
        <v>8</v>
      </c>
      <c r="BW10" s="165">
        <v>7</v>
      </c>
      <c r="BX10" s="165">
        <v>9</v>
      </c>
      <c r="BY10" s="165">
        <v>7</v>
      </c>
      <c r="BZ10" s="165">
        <v>7</v>
      </c>
      <c r="CA10" s="165">
        <v>8</v>
      </c>
      <c r="CB10" s="165">
        <v>7</v>
      </c>
      <c r="CC10" s="165">
        <v>8</v>
      </c>
      <c r="CD10" s="165">
        <v>6</v>
      </c>
      <c r="CE10" s="165">
        <v>7</v>
      </c>
      <c r="CF10" s="165">
        <v>6</v>
      </c>
      <c r="CG10" s="165">
        <v>6</v>
      </c>
      <c r="CH10" s="165">
        <v>7</v>
      </c>
      <c r="CI10" s="165">
        <v>6</v>
      </c>
      <c r="CJ10" s="165">
        <v>7</v>
      </c>
      <c r="CK10" s="165">
        <v>7</v>
      </c>
      <c r="CL10" s="165">
        <v>7</v>
      </c>
      <c r="CM10" s="165">
        <v>7</v>
      </c>
      <c r="CN10" s="165">
        <v>7</v>
      </c>
      <c r="CO10" s="165">
        <v>6</v>
      </c>
      <c r="CP10" s="165">
        <v>5</v>
      </c>
      <c r="CQ10" s="165">
        <v>7</v>
      </c>
      <c r="CR10" s="165">
        <v>8</v>
      </c>
      <c r="CS10" s="165">
        <v>9</v>
      </c>
      <c r="CT10" s="165">
        <v>9</v>
      </c>
      <c r="CU10" s="165">
        <v>8</v>
      </c>
      <c r="CV10" s="165">
        <v>8</v>
      </c>
      <c r="CW10" s="165">
        <v>8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21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+'[2]Southern Regional'!E11</f>
        <v>784.79</v>
      </c>
      <c r="J11" s="27">
        <f>+'[2]Southern Regional'!G11</f>
        <v>201.22</v>
      </c>
      <c r="K11" s="165">
        <v>7</v>
      </c>
      <c r="L11" s="165">
        <v>7</v>
      </c>
      <c r="M11" s="165">
        <v>7</v>
      </c>
      <c r="N11" s="165">
        <v>4</v>
      </c>
      <c r="O11" s="165">
        <v>4</v>
      </c>
      <c r="P11" s="165">
        <v>4</v>
      </c>
      <c r="Q11" s="165">
        <v>4</v>
      </c>
      <c r="R11" s="165">
        <v>3</v>
      </c>
      <c r="S11" s="165">
        <v>3</v>
      </c>
      <c r="T11" s="165">
        <v>4</v>
      </c>
      <c r="U11" s="165">
        <v>5</v>
      </c>
      <c r="V11" s="165">
        <v>7</v>
      </c>
      <c r="W11" s="165">
        <v>6</v>
      </c>
      <c r="X11" s="165">
        <v>6</v>
      </c>
      <c r="Y11" s="165">
        <v>6</v>
      </c>
      <c r="Z11" s="165">
        <v>7</v>
      </c>
      <c r="AA11" s="165">
        <v>7</v>
      </c>
      <c r="AB11" s="165">
        <v>7</v>
      </c>
      <c r="AC11" s="165">
        <v>7</v>
      </c>
      <c r="AD11" s="165">
        <v>7</v>
      </c>
      <c r="AE11" s="165">
        <v>8</v>
      </c>
      <c r="AF11" s="165">
        <v>9</v>
      </c>
      <c r="AG11" s="165">
        <v>8</v>
      </c>
      <c r="AH11" s="165">
        <v>8</v>
      </c>
      <c r="AI11" s="165">
        <v>11</v>
      </c>
      <c r="AJ11" s="165">
        <v>11</v>
      </c>
      <c r="AK11" s="165">
        <v>11</v>
      </c>
      <c r="AL11" s="165">
        <v>11</v>
      </c>
      <c r="AM11" s="165">
        <v>11</v>
      </c>
      <c r="AN11" s="165">
        <v>13</v>
      </c>
      <c r="AO11" s="165">
        <v>14</v>
      </c>
      <c r="AP11" s="165">
        <v>14</v>
      </c>
      <c r="AQ11" s="165">
        <v>14</v>
      </c>
      <c r="AR11" s="165">
        <v>13</v>
      </c>
      <c r="AS11" s="165">
        <v>14</v>
      </c>
      <c r="AT11" s="165">
        <v>13</v>
      </c>
      <c r="AU11" s="165">
        <v>9</v>
      </c>
      <c r="AV11" s="165">
        <v>8</v>
      </c>
      <c r="AW11" s="165">
        <v>8</v>
      </c>
      <c r="AX11" s="165">
        <v>8</v>
      </c>
      <c r="AY11" s="165">
        <v>8</v>
      </c>
      <c r="AZ11" s="165">
        <v>7</v>
      </c>
      <c r="BA11" s="165">
        <v>7</v>
      </c>
      <c r="BB11" s="165">
        <v>8</v>
      </c>
      <c r="BC11" s="165">
        <v>10</v>
      </c>
      <c r="BD11" s="165">
        <v>10</v>
      </c>
      <c r="BE11" s="165">
        <v>13</v>
      </c>
      <c r="BF11" s="165">
        <v>12</v>
      </c>
      <c r="BG11" s="165">
        <v>14</v>
      </c>
      <c r="BH11" s="165">
        <v>13</v>
      </c>
      <c r="BI11" s="165">
        <v>14</v>
      </c>
      <c r="BJ11" s="165">
        <v>13</v>
      </c>
      <c r="BK11" s="165">
        <v>14</v>
      </c>
      <c r="BL11" s="165">
        <v>15</v>
      </c>
      <c r="BM11" s="165">
        <v>18</v>
      </c>
      <c r="BN11" s="165">
        <v>18</v>
      </c>
      <c r="BO11" s="165">
        <v>20</v>
      </c>
      <c r="BP11" s="165">
        <v>19</v>
      </c>
      <c r="BQ11" s="240">
        <v>17</v>
      </c>
      <c r="BR11" s="165">
        <v>20</v>
      </c>
      <c r="BS11" s="165">
        <v>14</v>
      </c>
      <c r="BT11" s="165">
        <v>18</v>
      </c>
      <c r="BU11" s="165">
        <v>18</v>
      </c>
      <c r="BV11" s="165">
        <v>18</v>
      </c>
      <c r="BW11" s="165">
        <v>20</v>
      </c>
      <c r="BX11" s="165">
        <v>20</v>
      </c>
      <c r="BY11" s="165">
        <v>26</v>
      </c>
      <c r="BZ11" s="165">
        <v>26</v>
      </c>
      <c r="CA11" s="165">
        <v>24</v>
      </c>
      <c r="CB11" s="165">
        <v>24</v>
      </c>
      <c r="CC11" s="165">
        <v>22</v>
      </c>
      <c r="CD11" s="165">
        <v>23</v>
      </c>
      <c r="CE11" s="165">
        <v>23</v>
      </c>
      <c r="CF11" s="165">
        <v>24</v>
      </c>
      <c r="CG11" s="165">
        <v>24</v>
      </c>
      <c r="CH11" s="165">
        <v>23</v>
      </c>
      <c r="CI11" s="165">
        <v>23</v>
      </c>
      <c r="CJ11" s="165">
        <v>24</v>
      </c>
      <c r="CK11" s="165">
        <v>26</v>
      </c>
      <c r="CL11" s="165">
        <v>26</v>
      </c>
      <c r="CM11" s="165">
        <v>27</v>
      </c>
      <c r="CN11" s="165">
        <v>24</v>
      </c>
      <c r="CO11" s="165">
        <v>25</v>
      </c>
      <c r="CP11" s="165">
        <v>25</v>
      </c>
      <c r="CQ11" s="165">
        <v>21</v>
      </c>
      <c r="CR11" s="165">
        <v>20</v>
      </c>
      <c r="CS11" s="165">
        <v>22</v>
      </c>
      <c r="CT11" s="165">
        <v>20</v>
      </c>
      <c r="CU11" s="165">
        <v>20</v>
      </c>
      <c r="CV11" s="165">
        <v>22</v>
      </c>
      <c r="CW11" s="165">
        <v>21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8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+'[2]Southern Regional'!E12</f>
        <v>1308</v>
      </c>
      <c r="J12" s="27">
        <f>+'[2]Southern Regional'!G12</f>
        <v>401.59</v>
      </c>
      <c r="K12" s="166">
        <v>1</v>
      </c>
      <c r="L12" s="166">
        <v>1</v>
      </c>
      <c r="M12" s="166">
        <v>1</v>
      </c>
      <c r="N12" s="166">
        <v>1</v>
      </c>
      <c r="O12" s="166">
        <v>1</v>
      </c>
      <c r="P12" s="166">
        <v>2</v>
      </c>
      <c r="Q12" s="166">
        <v>2</v>
      </c>
      <c r="R12" s="166">
        <v>2</v>
      </c>
      <c r="S12" s="166">
        <v>2</v>
      </c>
      <c r="T12" s="166">
        <v>2</v>
      </c>
      <c r="U12" s="166">
        <v>2</v>
      </c>
      <c r="V12" s="166">
        <v>2</v>
      </c>
      <c r="W12" s="166">
        <v>2</v>
      </c>
      <c r="X12" s="166">
        <v>2</v>
      </c>
      <c r="Y12" s="166">
        <v>2</v>
      </c>
      <c r="Z12" s="166">
        <v>2</v>
      </c>
      <c r="AA12" s="166">
        <v>2</v>
      </c>
      <c r="AB12" s="166">
        <v>2</v>
      </c>
      <c r="AC12" s="166">
        <v>2</v>
      </c>
      <c r="AD12" s="166">
        <v>3</v>
      </c>
      <c r="AE12" s="166">
        <v>3</v>
      </c>
      <c r="AF12" s="166">
        <v>3</v>
      </c>
      <c r="AG12" s="166">
        <v>3</v>
      </c>
      <c r="AH12" s="166">
        <v>3</v>
      </c>
      <c r="AI12" s="166">
        <v>4</v>
      </c>
      <c r="AJ12" s="166">
        <v>4</v>
      </c>
      <c r="AK12" s="166">
        <v>4</v>
      </c>
      <c r="AL12" s="166">
        <v>2</v>
      </c>
      <c r="AM12" s="166">
        <v>2</v>
      </c>
      <c r="AN12" s="166">
        <v>2</v>
      </c>
      <c r="AO12" s="166">
        <v>3</v>
      </c>
      <c r="AP12" s="166">
        <v>3</v>
      </c>
      <c r="AQ12" s="166">
        <v>3</v>
      </c>
      <c r="AR12" s="166">
        <v>3</v>
      </c>
      <c r="AS12" s="166">
        <v>2</v>
      </c>
      <c r="AT12" s="166">
        <v>2</v>
      </c>
      <c r="AU12" s="166">
        <v>3</v>
      </c>
      <c r="AV12" s="166">
        <v>3</v>
      </c>
      <c r="AW12" s="166">
        <v>4</v>
      </c>
      <c r="AX12" s="166">
        <v>3</v>
      </c>
      <c r="AY12" s="166">
        <v>3</v>
      </c>
      <c r="AZ12" s="166">
        <v>2</v>
      </c>
      <c r="BA12" s="166">
        <v>2</v>
      </c>
      <c r="BB12" s="166">
        <v>2</v>
      </c>
      <c r="BC12" s="166">
        <v>2</v>
      </c>
      <c r="BD12" s="166">
        <v>2</v>
      </c>
      <c r="BE12" s="166">
        <v>1</v>
      </c>
      <c r="BF12" s="166">
        <v>3</v>
      </c>
      <c r="BG12" s="166">
        <v>3</v>
      </c>
      <c r="BH12" s="166">
        <v>3</v>
      </c>
      <c r="BI12" s="166">
        <v>3</v>
      </c>
      <c r="BJ12" s="166">
        <v>4</v>
      </c>
      <c r="BK12" s="166">
        <v>9</v>
      </c>
      <c r="BL12" s="166">
        <v>10</v>
      </c>
      <c r="BM12" s="166">
        <v>10</v>
      </c>
      <c r="BN12" s="166">
        <v>10</v>
      </c>
      <c r="BO12" s="166">
        <v>11</v>
      </c>
      <c r="BP12" s="166">
        <v>11</v>
      </c>
      <c r="BQ12" s="241">
        <v>9</v>
      </c>
      <c r="BR12" s="166">
        <v>10</v>
      </c>
      <c r="BS12" s="166">
        <v>9</v>
      </c>
      <c r="BT12" s="166">
        <v>11</v>
      </c>
      <c r="BU12" s="166">
        <v>12</v>
      </c>
      <c r="BV12" s="166">
        <v>11</v>
      </c>
      <c r="BW12" s="166">
        <v>12</v>
      </c>
      <c r="BX12" s="166">
        <v>16</v>
      </c>
      <c r="BY12" s="166">
        <v>16</v>
      </c>
      <c r="BZ12" s="166">
        <v>18</v>
      </c>
      <c r="CA12" s="166">
        <v>15</v>
      </c>
      <c r="CB12" s="166">
        <v>14</v>
      </c>
      <c r="CC12" s="166">
        <v>14</v>
      </c>
      <c r="CD12" s="166">
        <v>13</v>
      </c>
      <c r="CE12" s="166">
        <v>13</v>
      </c>
      <c r="CF12" s="166">
        <v>13</v>
      </c>
      <c r="CG12" s="166">
        <v>13</v>
      </c>
      <c r="CH12" s="166">
        <v>13</v>
      </c>
      <c r="CI12" s="166">
        <v>12</v>
      </c>
      <c r="CJ12" s="166">
        <v>11</v>
      </c>
      <c r="CK12" s="166">
        <v>11</v>
      </c>
      <c r="CL12" s="166">
        <v>12</v>
      </c>
      <c r="CM12" s="166">
        <v>13</v>
      </c>
      <c r="CN12" s="166">
        <v>13</v>
      </c>
      <c r="CO12" s="166">
        <v>13</v>
      </c>
      <c r="CP12" s="166">
        <v>12</v>
      </c>
      <c r="CQ12" s="166">
        <v>10</v>
      </c>
      <c r="CR12" s="166">
        <v>10</v>
      </c>
      <c r="CS12" s="166">
        <v>9</v>
      </c>
      <c r="CT12" s="166">
        <v>9</v>
      </c>
      <c r="CU12" s="166">
        <v>8</v>
      </c>
      <c r="CV12" s="166">
        <v>8</v>
      </c>
      <c r="CW12" s="166">
        <v>8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93</v>
      </c>
      <c r="E13" s="70">
        <f>SUMPRODUCT(E9:E12,$D9:$D12)</f>
        <v>69412.44</v>
      </c>
      <c r="F13" s="70">
        <f>SUMPRODUCT(F9:F12,$D9:$D12)</f>
        <v>53707.06</v>
      </c>
      <c r="G13" s="70">
        <f>SUMPRODUCT(G9:G12,$D9:$D12)</f>
        <v>15705.38</v>
      </c>
      <c r="H13" s="34"/>
      <c r="I13" s="34"/>
      <c r="J13" s="106"/>
      <c r="K13" s="67">
        <f t="shared" ref="K13:P13" si="14">SUM(K9:K12)</f>
        <v>27</v>
      </c>
      <c r="L13" s="67">
        <f t="shared" si="14"/>
        <v>30</v>
      </c>
      <c r="M13" s="67">
        <f t="shared" si="14"/>
        <v>31</v>
      </c>
      <c r="N13" s="67">
        <f t="shared" si="14"/>
        <v>29</v>
      </c>
      <c r="O13" s="67">
        <f t="shared" si="14"/>
        <v>27</v>
      </c>
      <c r="P13" s="67">
        <f t="shared" si="14"/>
        <v>29</v>
      </c>
      <c r="Q13" s="67">
        <f t="shared" ref="Q13:V13" si="15">SUM(Q9:Q12)</f>
        <v>28</v>
      </c>
      <c r="R13" s="67">
        <f t="shared" si="15"/>
        <v>28</v>
      </c>
      <c r="S13" s="67">
        <f t="shared" si="15"/>
        <v>28</v>
      </c>
      <c r="T13" s="67">
        <f t="shared" si="15"/>
        <v>28</v>
      </c>
      <c r="U13" s="67">
        <f t="shared" si="15"/>
        <v>32</v>
      </c>
      <c r="V13" s="67">
        <f t="shared" si="15"/>
        <v>35</v>
      </c>
      <c r="W13" s="67">
        <f t="shared" ref="W13:AB13" si="16">SUM(W9:W12)</f>
        <v>39</v>
      </c>
      <c r="X13" s="67">
        <f t="shared" si="16"/>
        <v>39</v>
      </c>
      <c r="Y13" s="67">
        <f t="shared" si="16"/>
        <v>39</v>
      </c>
      <c r="Z13" s="67">
        <f t="shared" si="16"/>
        <v>41</v>
      </c>
      <c r="AA13" s="67">
        <f t="shared" si="16"/>
        <v>41</v>
      </c>
      <c r="AB13" s="67">
        <f t="shared" si="16"/>
        <v>39</v>
      </c>
      <c r="AC13" s="67">
        <f t="shared" ref="AC13:AH13" si="17">SUM(AC9:AC12)</f>
        <v>43</v>
      </c>
      <c r="AD13" s="67">
        <f t="shared" si="17"/>
        <v>46</v>
      </c>
      <c r="AE13" s="67">
        <f t="shared" si="17"/>
        <v>48</v>
      </c>
      <c r="AF13" s="67">
        <f t="shared" si="17"/>
        <v>50</v>
      </c>
      <c r="AG13" s="67">
        <f t="shared" si="17"/>
        <v>48</v>
      </c>
      <c r="AH13" s="67">
        <f t="shared" si="17"/>
        <v>48</v>
      </c>
      <c r="AI13" s="67">
        <f t="shared" ref="AI13:AN13" si="18">SUM(AI9:AI12)</f>
        <v>55</v>
      </c>
      <c r="AJ13" s="67">
        <f t="shared" si="18"/>
        <v>53</v>
      </c>
      <c r="AK13" s="67">
        <f t="shared" si="18"/>
        <v>48</v>
      </c>
      <c r="AL13" s="67">
        <f t="shared" si="18"/>
        <v>44</v>
      </c>
      <c r="AM13" s="67">
        <f t="shared" si="18"/>
        <v>45</v>
      </c>
      <c r="AN13" s="67">
        <f t="shared" si="18"/>
        <v>49</v>
      </c>
      <c r="AO13" s="67">
        <f t="shared" ref="AO13:AT13" si="19">SUM(AO9:AO12)</f>
        <v>52</v>
      </c>
      <c r="AP13" s="67">
        <f t="shared" si="19"/>
        <v>54</v>
      </c>
      <c r="AQ13" s="67">
        <f t="shared" si="19"/>
        <v>54</v>
      </c>
      <c r="AR13" s="67">
        <f t="shared" si="19"/>
        <v>53</v>
      </c>
      <c r="AS13" s="67">
        <f t="shared" si="19"/>
        <v>55</v>
      </c>
      <c r="AT13" s="67">
        <f t="shared" si="19"/>
        <v>54</v>
      </c>
      <c r="AU13" s="67">
        <f t="shared" ref="AU13:AZ13" si="20">SUM(AU9:AU12)</f>
        <v>62</v>
      </c>
      <c r="AV13" s="67">
        <f t="shared" si="20"/>
        <v>57</v>
      </c>
      <c r="AW13" s="67">
        <f t="shared" si="20"/>
        <v>57</v>
      </c>
      <c r="AX13" s="67">
        <f t="shared" si="20"/>
        <v>54</v>
      </c>
      <c r="AY13" s="67">
        <f t="shared" si="20"/>
        <v>53</v>
      </c>
      <c r="AZ13" s="67">
        <f t="shared" si="20"/>
        <v>52</v>
      </c>
      <c r="BA13" s="67">
        <f t="shared" ref="BA13:BF13" si="21">SUM(BA9:BA12)</f>
        <v>53</v>
      </c>
      <c r="BB13" s="67">
        <f t="shared" si="21"/>
        <v>54</v>
      </c>
      <c r="BC13" s="67">
        <f t="shared" si="21"/>
        <v>55</v>
      </c>
      <c r="BD13" s="67">
        <f t="shared" si="21"/>
        <v>54</v>
      </c>
      <c r="BE13" s="67">
        <f t="shared" si="21"/>
        <v>61</v>
      </c>
      <c r="BF13" s="67">
        <f t="shared" si="21"/>
        <v>61</v>
      </c>
      <c r="BG13" s="67">
        <f t="shared" ref="BG13:BL13" si="22">SUM(BG9:BG12)</f>
        <v>63</v>
      </c>
      <c r="BH13" s="67">
        <f t="shared" si="22"/>
        <v>62</v>
      </c>
      <c r="BI13" s="67">
        <f t="shared" si="22"/>
        <v>63</v>
      </c>
      <c r="BJ13" s="67">
        <f t="shared" si="22"/>
        <v>65</v>
      </c>
      <c r="BK13" s="67">
        <f t="shared" si="22"/>
        <v>72</v>
      </c>
      <c r="BL13" s="67">
        <f t="shared" si="22"/>
        <v>74</v>
      </c>
      <c r="BM13" s="67">
        <f t="shared" ref="BM13:BR13" si="23">SUM(BM9:BM12)</f>
        <v>81</v>
      </c>
      <c r="BN13" s="67">
        <f t="shared" si="23"/>
        <v>86</v>
      </c>
      <c r="BO13" s="67">
        <f t="shared" si="23"/>
        <v>94</v>
      </c>
      <c r="BP13" s="67">
        <f t="shared" si="23"/>
        <v>94</v>
      </c>
      <c r="BQ13" s="94">
        <f t="shared" si="23"/>
        <v>91</v>
      </c>
      <c r="BR13" s="67">
        <f t="shared" si="23"/>
        <v>104</v>
      </c>
      <c r="BS13" s="67">
        <f t="shared" ref="BS13:BX13" si="24">SUM(BS9:BS12)</f>
        <v>105</v>
      </c>
      <c r="BT13" s="67">
        <f t="shared" si="24"/>
        <v>108</v>
      </c>
      <c r="BU13" s="67">
        <f t="shared" si="24"/>
        <v>106</v>
      </c>
      <c r="BV13" s="67">
        <f t="shared" si="24"/>
        <v>106</v>
      </c>
      <c r="BW13" s="67">
        <f t="shared" si="24"/>
        <v>114</v>
      </c>
      <c r="BX13" s="67">
        <f t="shared" si="24"/>
        <v>125</v>
      </c>
      <c r="BY13" s="67">
        <f t="shared" ref="BY13:CD13" si="25">SUM(BY9:BY12)</f>
        <v>130</v>
      </c>
      <c r="BZ13" s="67">
        <f t="shared" si="25"/>
        <v>134</v>
      </c>
      <c r="CA13" s="67">
        <f t="shared" si="25"/>
        <v>130</v>
      </c>
      <c r="CB13" s="67">
        <f t="shared" si="25"/>
        <v>122</v>
      </c>
      <c r="CC13" s="67">
        <f t="shared" si="25"/>
        <v>120</v>
      </c>
      <c r="CD13" s="67">
        <f t="shared" si="25"/>
        <v>116</v>
      </c>
      <c r="CE13" s="67">
        <f t="shared" ref="CE13:CJ13" si="26">SUM(CE9:CE12)</f>
        <v>113</v>
      </c>
      <c r="CF13" s="67">
        <f t="shared" si="26"/>
        <v>116</v>
      </c>
      <c r="CG13" s="67">
        <f t="shared" si="26"/>
        <v>115</v>
      </c>
      <c r="CH13" s="67">
        <f t="shared" si="26"/>
        <v>119</v>
      </c>
      <c r="CI13" s="67">
        <f t="shared" si="26"/>
        <v>122</v>
      </c>
      <c r="CJ13" s="67">
        <f t="shared" si="26"/>
        <v>119</v>
      </c>
      <c r="CK13" s="67">
        <f t="shared" ref="CK13:CP13" si="27">SUM(CK9:CK12)</f>
        <v>118</v>
      </c>
      <c r="CL13" s="67">
        <f t="shared" si="27"/>
        <v>115</v>
      </c>
      <c r="CM13" s="67">
        <f t="shared" si="27"/>
        <v>110</v>
      </c>
      <c r="CN13" s="67">
        <f t="shared" si="27"/>
        <v>111</v>
      </c>
      <c r="CO13" s="67">
        <f t="shared" si="27"/>
        <v>112</v>
      </c>
      <c r="CP13" s="67">
        <f t="shared" si="27"/>
        <v>113</v>
      </c>
      <c r="CQ13" s="67">
        <f>SUM(CQ9:CQ12)</f>
        <v>101</v>
      </c>
      <c r="CR13" s="67">
        <v>101</v>
      </c>
      <c r="CS13" s="67">
        <f>SUM(CS9:CS12)</f>
        <v>105</v>
      </c>
      <c r="CT13" s="67">
        <f>SUM(CT9:CT12)</f>
        <v>99</v>
      </c>
      <c r="CU13" s="67">
        <f>SUM(CU9:CU12)</f>
        <v>100</v>
      </c>
      <c r="CV13" s="67">
        <f>SUM(CV9:CV12)</f>
        <v>97</v>
      </c>
      <c r="CW13" s="67">
        <f>SUM(CW9:CW12)</f>
        <v>93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508</v>
      </c>
      <c r="E15" s="61">
        <f>+E7+E13</f>
        <v>535910.81000000006</v>
      </c>
      <c r="F15" s="61">
        <f>+F7+F13</f>
        <v>478210.44</v>
      </c>
      <c r="G15" s="61">
        <f>+G7+G13</f>
        <v>57700.37</v>
      </c>
      <c r="H15" s="275"/>
      <c r="I15" s="275"/>
      <c r="J15" s="31"/>
      <c r="K15" s="51">
        <f t="shared" ref="K15:P15" si="28">+K7+K13</f>
        <v>849</v>
      </c>
      <c r="L15" s="51">
        <f t="shared" si="28"/>
        <v>852</v>
      </c>
      <c r="M15" s="51">
        <f t="shared" si="28"/>
        <v>856</v>
      </c>
      <c r="N15" s="51">
        <f t="shared" si="28"/>
        <v>846</v>
      </c>
      <c r="O15" s="51">
        <f t="shared" si="28"/>
        <v>846</v>
      </c>
      <c r="P15" s="51">
        <f t="shared" si="28"/>
        <v>850</v>
      </c>
      <c r="Q15" s="51">
        <f t="shared" ref="Q15:V15" si="29">+Q7+Q13</f>
        <v>843</v>
      </c>
      <c r="R15" s="51">
        <f t="shared" si="29"/>
        <v>843</v>
      </c>
      <c r="S15" s="51">
        <f t="shared" si="29"/>
        <v>830</v>
      </c>
      <c r="T15" s="51">
        <f t="shared" si="29"/>
        <v>828</v>
      </c>
      <c r="U15" s="51">
        <f t="shared" si="29"/>
        <v>835</v>
      </c>
      <c r="V15" s="51">
        <f t="shared" si="29"/>
        <v>838</v>
      </c>
      <c r="W15" s="51">
        <f t="shared" ref="W15:AB15" si="30">+W7+W13</f>
        <v>853</v>
      </c>
      <c r="X15" s="51">
        <f t="shared" si="30"/>
        <v>847</v>
      </c>
      <c r="Y15" s="51">
        <f t="shared" si="30"/>
        <v>843</v>
      </c>
      <c r="Z15" s="51">
        <f t="shared" si="30"/>
        <v>827</v>
      </c>
      <c r="AA15" s="51">
        <f t="shared" si="30"/>
        <v>827</v>
      </c>
      <c r="AB15" s="51">
        <f t="shared" si="30"/>
        <v>820</v>
      </c>
      <c r="AC15" s="51">
        <f t="shared" ref="AC15:AH15" si="31">+AC7+AC13</f>
        <v>808</v>
      </c>
      <c r="AD15" s="51">
        <f t="shared" si="31"/>
        <v>814</v>
      </c>
      <c r="AE15" s="51">
        <f t="shared" si="31"/>
        <v>815</v>
      </c>
      <c r="AF15" s="51">
        <f t="shared" si="31"/>
        <v>817</v>
      </c>
      <c r="AG15" s="51">
        <f t="shared" si="31"/>
        <v>801</v>
      </c>
      <c r="AH15" s="51">
        <f t="shared" si="31"/>
        <v>800</v>
      </c>
      <c r="AI15" s="51">
        <f t="shared" ref="AI15:AN15" si="32">+AI7+AI13</f>
        <v>841</v>
      </c>
      <c r="AJ15" s="51">
        <f t="shared" si="32"/>
        <v>828</v>
      </c>
      <c r="AK15" s="51">
        <f t="shared" si="32"/>
        <v>820</v>
      </c>
      <c r="AL15" s="51">
        <f t="shared" si="32"/>
        <v>804</v>
      </c>
      <c r="AM15" s="51">
        <f t="shared" si="32"/>
        <v>791</v>
      </c>
      <c r="AN15" s="51">
        <f t="shared" si="32"/>
        <v>783</v>
      </c>
      <c r="AO15" s="51">
        <f t="shared" ref="AO15:AT15" si="33">+AO7+AO13</f>
        <v>764</v>
      </c>
      <c r="AP15" s="51">
        <f t="shared" si="33"/>
        <v>771</v>
      </c>
      <c r="AQ15" s="51">
        <f t="shared" si="33"/>
        <v>757</v>
      </c>
      <c r="AR15" s="51">
        <f t="shared" si="33"/>
        <v>743</v>
      </c>
      <c r="AS15" s="51">
        <f t="shared" si="33"/>
        <v>712</v>
      </c>
      <c r="AT15" s="51">
        <f t="shared" si="33"/>
        <v>703</v>
      </c>
      <c r="AU15" s="51">
        <f t="shared" ref="AU15:AZ15" si="34">+AU7+AU13</f>
        <v>722</v>
      </c>
      <c r="AV15" s="51">
        <f t="shared" si="34"/>
        <v>709</v>
      </c>
      <c r="AW15" s="51">
        <f t="shared" si="34"/>
        <v>700</v>
      </c>
      <c r="AX15" s="51">
        <f t="shared" si="34"/>
        <v>678</v>
      </c>
      <c r="AY15" s="51">
        <f t="shared" si="34"/>
        <v>667</v>
      </c>
      <c r="AZ15" s="51">
        <f t="shared" si="34"/>
        <v>647</v>
      </c>
      <c r="BA15" s="51">
        <f t="shared" ref="BA15:BF15" si="35">+BA7+BA13</f>
        <v>634</v>
      </c>
      <c r="BB15" s="51">
        <f t="shared" si="35"/>
        <v>623</v>
      </c>
      <c r="BC15" s="51">
        <f t="shared" si="35"/>
        <v>618</v>
      </c>
      <c r="BD15" s="51">
        <f t="shared" si="35"/>
        <v>607</v>
      </c>
      <c r="BE15" s="51">
        <f t="shared" si="35"/>
        <v>609</v>
      </c>
      <c r="BF15" s="51">
        <f t="shared" si="35"/>
        <v>588</v>
      </c>
      <c r="BG15" s="51">
        <f t="shared" ref="BG15:BL15" si="36">+BG7+BG13</f>
        <v>610</v>
      </c>
      <c r="BH15" s="51">
        <f t="shared" si="36"/>
        <v>627</v>
      </c>
      <c r="BI15" s="51">
        <f t="shared" si="36"/>
        <v>610</v>
      </c>
      <c r="BJ15" s="51">
        <f t="shared" si="36"/>
        <v>613</v>
      </c>
      <c r="BK15" s="51">
        <f t="shared" si="36"/>
        <v>583</v>
      </c>
      <c r="BL15" s="51">
        <f t="shared" si="36"/>
        <v>575</v>
      </c>
      <c r="BM15" s="51">
        <f t="shared" ref="BM15:BR15" si="37">+BM7+BM13</f>
        <v>576</v>
      </c>
      <c r="BN15" s="51">
        <f t="shared" si="37"/>
        <v>573</v>
      </c>
      <c r="BO15" s="51">
        <f t="shared" si="37"/>
        <v>574</v>
      </c>
      <c r="BP15" s="51">
        <f t="shared" si="37"/>
        <v>571</v>
      </c>
      <c r="BQ15" s="51">
        <f t="shared" si="37"/>
        <v>565</v>
      </c>
      <c r="BR15" s="51">
        <f t="shared" si="37"/>
        <v>582</v>
      </c>
      <c r="BS15" s="51">
        <f t="shared" ref="BS15:BX15" si="38">+BS7+BS13</f>
        <v>581</v>
      </c>
      <c r="BT15" s="51">
        <f t="shared" si="38"/>
        <v>577</v>
      </c>
      <c r="BU15" s="51">
        <f t="shared" si="38"/>
        <v>560</v>
      </c>
      <c r="BV15" s="51">
        <f t="shared" si="38"/>
        <v>570</v>
      </c>
      <c r="BW15" s="51">
        <f t="shared" si="38"/>
        <v>548</v>
      </c>
      <c r="BX15" s="51">
        <f t="shared" si="38"/>
        <v>572</v>
      </c>
      <c r="BY15" s="51">
        <f t="shared" ref="BY15:CD15" si="39">+BY7+BY13</f>
        <v>565</v>
      </c>
      <c r="BZ15" s="51">
        <f t="shared" si="39"/>
        <v>575</v>
      </c>
      <c r="CA15" s="51">
        <f t="shared" si="39"/>
        <v>564</v>
      </c>
      <c r="CB15" s="51">
        <f t="shared" si="39"/>
        <v>552</v>
      </c>
      <c r="CC15" s="51">
        <f t="shared" si="39"/>
        <v>538</v>
      </c>
      <c r="CD15" s="51">
        <f t="shared" si="39"/>
        <v>520</v>
      </c>
      <c r="CE15" s="51">
        <f t="shared" ref="CE15:CJ15" si="40">+CE7+CE13</f>
        <v>541</v>
      </c>
      <c r="CF15" s="51">
        <f t="shared" si="40"/>
        <v>537</v>
      </c>
      <c r="CG15" s="51">
        <f t="shared" si="40"/>
        <v>530</v>
      </c>
      <c r="CH15" s="51">
        <f t="shared" si="40"/>
        <v>539</v>
      </c>
      <c r="CI15" s="51">
        <f t="shared" si="40"/>
        <v>522</v>
      </c>
      <c r="CJ15" s="51">
        <f t="shared" si="40"/>
        <v>522</v>
      </c>
      <c r="CK15" s="51">
        <f t="shared" ref="CK15:CP15" si="41">+CK7+CK13</f>
        <v>510</v>
      </c>
      <c r="CL15" s="51">
        <f t="shared" si="41"/>
        <v>507</v>
      </c>
      <c r="CM15" s="51">
        <f t="shared" si="41"/>
        <v>495</v>
      </c>
      <c r="CN15" s="51">
        <f t="shared" si="41"/>
        <v>506</v>
      </c>
      <c r="CO15" s="51">
        <f t="shared" si="41"/>
        <v>505</v>
      </c>
      <c r="CP15" s="51">
        <f t="shared" si="41"/>
        <v>505</v>
      </c>
      <c r="CQ15" s="51">
        <f>+CQ7+CQ13</f>
        <v>520</v>
      </c>
      <c r="CR15" s="51">
        <v>510</v>
      </c>
      <c r="CS15" s="51">
        <f>+CS7+CS13</f>
        <v>506</v>
      </c>
      <c r="CT15" s="51">
        <f>+CT7+CT13</f>
        <v>503</v>
      </c>
      <c r="CU15" s="51">
        <f>+CU7+CU13</f>
        <v>505</v>
      </c>
      <c r="CV15" s="51">
        <f>+CV7+CV13</f>
        <v>507</v>
      </c>
      <c r="CW15" s="51">
        <f>+CW7+CW13</f>
        <v>508</v>
      </c>
    </row>
    <row r="16" spans="1:101" s="4" customFormat="1" ht="13.15" customHeight="1" x14ac:dyDescent="0.2">
      <c r="A16" s="48" t="s">
        <v>9</v>
      </c>
      <c r="B16" s="49"/>
      <c r="C16" s="50"/>
      <c r="D16" s="51"/>
      <c r="E16" s="61">
        <f>E15*12</f>
        <v>6430929.7200000007</v>
      </c>
      <c r="F16" s="61">
        <f>F15*12</f>
        <v>5738525.2800000003</v>
      </c>
      <c r="G16" s="61">
        <f>G15*12</f>
        <v>692404.44000000006</v>
      </c>
      <c r="H16" s="275"/>
      <c r="I16" s="275"/>
      <c r="J16" s="3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&amp;C&amp;"Garamond,Bold"SOUTHERN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>
    <tabColor rgb="FF00B050"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125" style="13" hidden="1" customWidth="1"/>
    <col min="11" max="58" width="7.25" style="8" hidden="1" customWidth="1"/>
    <col min="59" max="59" width="7.625" style="8" bestFit="1" customWidth="1"/>
    <col min="60" max="60" width="7.75" style="8" bestFit="1" customWidth="1"/>
    <col min="61" max="61" width="7.625" style="8" bestFit="1" customWidth="1"/>
    <col min="62" max="62" width="7.5" style="8" bestFit="1" customWidth="1"/>
    <col min="63" max="63" width="8" style="8" bestFit="1" customWidth="1"/>
    <col min="64" max="64" width="7.625" style="8" bestFit="1" customWidth="1"/>
    <col min="65" max="65" width="7" style="8" bestFit="1" customWidth="1"/>
    <col min="66" max="67" width="8" style="8" bestFit="1" customWidth="1"/>
    <col min="68" max="68" width="7.625" style="8" bestFit="1" customWidth="1"/>
    <col min="69" max="69" width="7.75" style="8" bestFit="1" customWidth="1"/>
    <col min="70" max="70" width="8" style="8" bestFit="1" customWidth="1"/>
    <col min="71" max="95" width="7.25" style="8" customWidth="1"/>
    <col min="96" max="96" width="8.25" style="8" bestFit="1" customWidth="1"/>
    <col min="97" max="100" width="7.25" style="8" customWidth="1"/>
    <col min="101" max="16384" width="9" style="5"/>
  </cols>
  <sheetData>
    <row r="1" spans="1:100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</row>
    <row r="2" spans="1:100" s="82" customFormat="1" ht="13.15" customHeight="1" x14ac:dyDescent="0.25">
      <c r="A2" s="76" t="s">
        <v>79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</row>
    <row r="3" spans="1:100" s="14" customFormat="1" ht="13.15" customHeight="1" x14ac:dyDescent="0.2">
      <c r="A3" s="64" t="s">
        <v>69</v>
      </c>
      <c r="B3" s="65" t="str">
        <f>Legacy!E4</f>
        <v>1/1/25 - 12/31/25</v>
      </c>
      <c r="C3" s="66" t="s">
        <v>11</v>
      </c>
      <c r="D3" s="165">
        <v>0</v>
      </c>
      <c r="E3" s="150">
        <v>747.12</v>
      </c>
      <c r="F3" s="152">
        <f>+E3-G3</f>
        <v>692.95</v>
      </c>
      <c r="G3" s="152">
        <v>54.17</v>
      </c>
      <c r="H3" s="27" t="str">
        <f>+"Total:"&amp;TEXT(E3/I3-1,"0.00%")&amp;"/ EE:"&amp;TEXT(G3/J3-1,"0.00%")</f>
        <v>Total:18.99%/ EE:0.00%</v>
      </c>
      <c r="I3" s="27">
        <f>+[2]Lehigh!E3</f>
        <v>627.89</v>
      </c>
      <c r="J3" s="278">
        <f>+[2]Lehigh!G3</f>
        <v>54.17</v>
      </c>
      <c r="K3" s="165">
        <v>138</v>
      </c>
      <c r="L3" s="165">
        <v>131</v>
      </c>
      <c r="M3" s="165">
        <v>129</v>
      </c>
      <c r="N3" s="165">
        <v>131</v>
      </c>
      <c r="O3" s="165">
        <v>130</v>
      </c>
      <c r="P3" s="165">
        <v>127</v>
      </c>
      <c r="Q3" s="165">
        <v>128</v>
      </c>
      <c r="R3" s="165">
        <v>134</v>
      </c>
      <c r="S3" s="165">
        <v>132</v>
      </c>
      <c r="T3" s="165">
        <v>127</v>
      </c>
      <c r="U3" s="165">
        <v>129</v>
      </c>
      <c r="V3" s="165">
        <v>130</v>
      </c>
      <c r="W3" s="165">
        <v>134</v>
      </c>
      <c r="X3" s="165">
        <v>126</v>
      </c>
      <c r="Y3" s="165">
        <v>124</v>
      </c>
      <c r="Z3" s="165">
        <v>124</v>
      </c>
      <c r="AA3" s="165">
        <v>121</v>
      </c>
      <c r="AB3" s="165">
        <v>120</v>
      </c>
      <c r="AC3" s="165">
        <v>121</v>
      </c>
      <c r="AD3" s="165">
        <v>118</v>
      </c>
      <c r="AE3" s="165">
        <v>122</v>
      </c>
      <c r="AF3" s="165">
        <v>124</v>
      </c>
      <c r="AG3" s="165">
        <v>121</v>
      </c>
      <c r="AH3" s="165">
        <v>119</v>
      </c>
      <c r="AI3" s="165">
        <v>126</v>
      </c>
      <c r="AJ3" s="165">
        <v>126</v>
      </c>
      <c r="AK3" s="165">
        <v>124</v>
      </c>
      <c r="AL3" s="165">
        <v>124</v>
      </c>
      <c r="AM3" s="165">
        <v>126</v>
      </c>
      <c r="AN3" s="165">
        <v>125</v>
      </c>
      <c r="AO3" s="165">
        <v>124</v>
      </c>
      <c r="AP3" s="165">
        <v>123</v>
      </c>
      <c r="AQ3" s="165">
        <v>120</v>
      </c>
      <c r="AR3" s="165">
        <v>116</v>
      </c>
      <c r="AS3" s="165">
        <v>115</v>
      </c>
      <c r="AT3" s="165">
        <v>116</v>
      </c>
      <c r="AU3" s="165">
        <v>124</v>
      </c>
      <c r="AV3" s="165">
        <v>122</v>
      </c>
      <c r="AW3" s="165">
        <v>117</v>
      </c>
      <c r="AX3" s="165">
        <v>115</v>
      </c>
      <c r="AY3" s="165">
        <v>113</v>
      </c>
      <c r="AZ3" s="165">
        <v>109</v>
      </c>
      <c r="BA3" s="240">
        <v>111</v>
      </c>
      <c r="BB3" s="165">
        <v>107</v>
      </c>
      <c r="BC3" s="165">
        <v>107</v>
      </c>
      <c r="BD3" s="165">
        <v>107</v>
      </c>
      <c r="BE3" s="165">
        <v>107</v>
      </c>
      <c r="BF3" s="165">
        <v>107</v>
      </c>
      <c r="BG3" s="301">
        <v>112</v>
      </c>
      <c r="BH3" s="165">
        <v>116</v>
      </c>
      <c r="BI3" s="165">
        <v>110</v>
      </c>
      <c r="BJ3" s="165">
        <v>107</v>
      </c>
      <c r="BK3" s="165">
        <v>102</v>
      </c>
      <c r="BL3" s="165">
        <v>100</v>
      </c>
      <c r="BM3" s="165">
        <v>100</v>
      </c>
      <c r="BN3" s="165">
        <v>101</v>
      </c>
      <c r="BO3" s="165">
        <v>103</v>
      </c>
      <c r="BP3" s="165">
        <v>97</v>
      </c>
      <c r="BQ3" s="240">
        <v>97</v>
      </c>
      <c r="BR3" s="165">
        <v>91</v>
      </c>
      <c r="BS3" s="165">
        <v>92</v>
      </c>
      <c r="BT3" s="165">
        <v>92</v>
      </c>
      <c r="BU3" s="165">
        <v>91</v>
      </c>
      <c r="BV3" s="165">
        <v>91</v>
      </c>
      <c r="BW3" s="165">
        <v>90</v>
      </c>
      <c r="BX3" s="165">
        <v>90</v>
      </c>
      <c r="BY3" s="165">
        <v>89</v>
      </c>
      <c r="BZ3" s="165">
        <v>87</v>
      </c>
      <c r="CA3" s="165">
        <v>92</v>
      </c>
      <c r="CB3" s="165">
        <v>91</v>
      </c>
      <c r="CC3" s="165">
        <v>91</v>
      </c>
      <c r="CD3" s="165">
        <v>91</v>
      </c>
      <c r="CE3" s="165">
        <v>100</v>
      </c>
      <c r="CF3" s="165">
        <v>101</v>
      </c>
      <c r="CG3" s="165">
        <v>96</v>
      </c>
      <c r="CH3" s="165">
        <v>96</v>
      </c>
      <c r="CI3" s="165">
        <v>98</v>
      </c>
      <c r="CJ3" s="165">
        <v>100</v>
      </c>
      <c r="CK3" s="165">
        <v>102</v>
      </c>
      <c r="CL3" s="165">
        <v>99</v>
      </c>
      <c r="CM3" s="165">
        <v>99</v>
      </c>
      <c r="CN3" s="165">
        <v>96</v>
      </c>
      <c r="CO3" s="165">
        <v>96</v>
      </c>
      <c r="CP3" s="165">
        <v>94</v>
      </c>
      <c r="CQ3" s="165">
        <v>97</v>
      </c>
      <c r="CR3" s="165">
        <v>95</v>
      </c>
      <c r="CS3" s="165">
        <v>92</v>
      </c>
      <c r="CT3" s="165">
        <v>1</v>
      </c>
      <c r="CU3" s="165">
        <v>1</v>
      </c>
      <c r="CV3" s="165">
        <v>1</v>
      </c>
    </row>
    <row r="4" spans="1:100" s="14" customFormat="1" ht="13.15" customHeight="1" x14ac:dyDescent="0.2">
      <c r="A4" s="22"/>
      <c r="B4" s="15"/>
      <c r="C4" s="66" t="s">
        <v>18</v>
      </c>
      <c r="D4" s="165">
        <v>0</v>
      </c>
      <c r="E4" s="150">
        <v>1568.97</v>
      </c>
      <c r="F4" s="152">
        <f>+E4-G4</f>
        <v>1424.68</v>
      </c>
      <c r="G4" s="152">
        <v>144.29</v>
      </c>
      <c r="H4" s="27" t="str">
        <f>+"Total:"&amp;TEXT(E4/I4-1,"0.00%")&amp;"/ EE:"&amp;TEXT(G4/J4-1,"0.00%")</f>
        <v>Total:18.99%/ EE:0.00%</v>
      </c>
      <c r="I4" s="27">
        <f>+[2]Lehigh!E4</f>
        <v>1318.6</v>
      </c>
      <c r="J4" s="278">
        <f>+[2]Lehigh!G4</f>
        <v>144.29</v>
      </c>
      <c r="K4" s="165">
        <v>34</v>
      </c>
      <c r="L4" s="165">
        <v>35</v>
      </c>
      <c r="M4" s="165">
        <v>35</v>
      </c>
      <c r="N4" s="165">
        <v>37</v>
      </c>
      <c r="O4" s="165">
        <v>35</v>
      </c>
      <c r="P4" s="165">
        <v>36</v>
      </c>
      <c r="Q4" s="165">
        <v>35</v>
      </c>
      <c r="R4" s="165">
        <v>34</v>
      </c>
      <c r="S4" s="165">
        <v>33</v>
      </c>
      <c r="T4" s="165">
        <v>30</v>
      </c>
      <c r="U4" s="165">
        <v>32</v>
      </c>
      <c r="V4" s="165">
        <v>32</v>
      </c>
      <c r="W4" s="165">
        <v>32</v>
      </c>
      <c r="X4" s="165">
        <v>33</v>
      </c>
      <c r="Y4" s="165">
        <v>33</v>
      </c>
      <c r="Z4" s="165">
        <v>30</v>
      </c>
      <c r="AA4" s="165">
        <v>32</v>
      </c>
      <c r="AB4" s="165">
        <v>32</v>
      </c>
      <c r="AC4" s="165">
        <v>30</v>
      </c>
      <c r="AD4" s="165">
        <v>30</v>
      </c>
      <c r="AE4" s="165">
        <v>29</v>
      </c>
      <c r="AF4" s="165">
        <v>28</v>
      </c>
      <c r="AG4" s="165">
        <v>28</v>
      </c>
      <c r="AH4" s="165">
        <v>28</v>
      </c>
      <c r="AI4" s="165">
        <v>26</v>
      </c>
      <c r="AJ4" s="165">
        <v>24</v>
      </c>
      <c r="AK4" s="165">
        <v>24</v>
      </c>
      <c r="AL4" s="165">
        <v>25</v>
      </c>
      <c r="AM4" s="165">
        <v>27</v>
      </c>
      <c r="AN4" s="165">
        <v>26</v>
      </c>
      <c r="AO4" s="165">
        <v>28</v>
      </c>
      <c r="AP4" s="165">
        <v>27</v>
      </c>
      <c r="AQ4" s="165">
        <v>27</v>
      </c>
      <c r="AR4" s="165">
        <v>27</v>
      </c>
      <c r="AS4" s="165">
        <v>30</v>
      </c>
      <c r="AT4" s="165">
        <v>28</v>
      </c>
      <c r="AU4" s="165">
        <v>23</v>
      </c>
      <c r="AV4" s="165">
        <v>24</v>
      </c>
      <c r="AW4" s="165">
        <v>23</v>
      </c>
      <c r="AX4" s="165">
        <v>23</v>
      </c>
      <c r="AY4" s="165">
        <v>22</v>
      </c>
      <c r="AZ4" s="165">
        <v>19</v>
      </c>
      <c r="BA4" s="240">
        <v>20</v>
      </c>
      <c r="BB4" s="165">
        <v>21</v>
      </c>
      <c r="BC4" s="165">
        <v>21</v>
      </c>
      <c r="BD4" s="165">
        <v>21</v>
      </c>
      <c r="BE4" s="165">
        <v>21</v>
      </c>
      <c r="BF4" s="165">
        <v>22</v>
      </c>
      <c r="BG4" s="165">
        <v>21</v>
      </c>
      <c r="BH4" s="165">
        <v>22</v>
      </c>
      <c r="BI4" s="165">
        <v>22</v>
      </c>
      <c r="BJ4" s="165">
        <v>22</v>
      </c>
      <c r="BK4" s="165">
        <v>23</v>
      </c>
      <c r="BL4" s="165">
        <v>24</v>
      </c>
      <c r="BM4" s="165">
        <v>23</v>
      </c>
      <c r="BN4" s="165">
        <v>24</v>
      </c>
      <c r="BO4" s="165">
        <v>24</v>
      </c>
      <c r="BP4" s="165">
        <v>23</v>
      </c>
      <c r="BQ4" s="240">
        <v>22</v>
      </c>
      <c r="BR4" s="165">
        <v>23</v>
      </c>
      <c r="BS4" s="165">
        <v>21</v>
      </c>
      <c r="BT4" s="165">
        <v>21</v>
      </c>
      <c r="BU4" s="165">
        <v>18</v>
      </c>
      <c r="BV4" s="165">
        <v>21</v>
      </c>
      <c r="BW4" s="165">
        <v>18</v>
      </c>
      <c r="BX4" s="165">
        <v>17</v>
      </c>
      <c r="BY4" s="165">
        <v>17</v>
      </c>
      <c r="BZ4" s="165">
        <v>17</v>
      </c>
      <c r="CA4" s="165">
        <v>17</v>
      </c>
      <c r="CB4" s="165">
        <v>17</v>
      </c>
      <c r="CC4" s="165">
        <v>17</v>
      </c>
      <c r="CD4" s="165">
        <v>17</v>
      </c>
      <c r="CE4" s="165">
        <v>17</v>
      </c>
      <c r="CF4" s="165">
        <v>17</v>
      </c>
      <c r="CG4" s="165">
        <v>15</v>
      </c>
      <c r="CH4" s="165">
        <v>14</v>
      </c>
      <c r="CI4" s="165">
        <v>14</v>
      </c>
      <c r="CJ4" s="165">
        <v>14</v>
      </c>
      <c r="CK4" s="165">
        <v>15</v>
      </c>
      <c r="CL4" s="165">
        <v>14</v>
      </c>
      <c r="CM4" s="165">
        <v>14</v>
      </c>
      <c r="CN4" s="165">
        <v>13</v>
      </c>
      <c r="CO4" s="165">
        <v>13</v>
      </c>
      <c r="CP4" s="165">
        <v>13</v>
      </c>
      <c r="CQ4" s="165">
        <v>14</v>
      </c>
      <c r="CR4" s="165">
        <v>14</v>
      </c>
      <c r="CS4" s="165">
        <v>14</v>
      </c>
      <c r="CT4" s="165">
        <v>0</v>
      </c>
      <c r="CU4" s="165">
        <v>0</v>
      </c>
      <c r="CV4" s="165">
        <v>0</v>
      </c>
    </row>
    <row r="5" spans="1:100" s="14" customFormat="1" ht="13.15" customHeight="1" x14ac:dyDescent="0.2">
      <c r="A5" s="22"/>
      <c r="B5" s="15"/>
      <c r="C5" s="66" t="s">
        <v>19</v>
      </c>
      <c r="D5" s="165">
        <v>0</v>
      </c>
      <c r="E5" s="150">
        <v>1412.07</v>
      </c>
      <c r="F5" s="152">
        <f>+E5-G5</f>
        <v>1294.02</v>
      </c>
      <c r="G5" s="152">
        <v>118.05</v>
      </c>
      <c r="H5" s="27" t="str">
        <f>+"Total:"&amp;TEXT(E5/I5-1,"0.00%")&amp;"/ EE:"&amp;TEXT(G5/J5-1,"0.00%")</f>
        <v>Total:18.99%/ EE:0.00%</v>
      </c>
      <c r="I5" s="27">
        <f>+[2]Lehigh!E5</f>
        <v>1186.73</v>
      </c>
      <c r="J5" s="278">
        <f>+[2]Lehigh!G5</f>
        <v>118.05</v>
      </c>
      <c r="K5" s="165">
        <v>43</v>
      </c>
      <c r="L5" s="165">
        <v>40</v>
      </c>
      <c r="M5" s="165">
        <v>39</v>
      </c>
      <c r="N5" s="165">
        <v>38</v>
      </c>
      <c r="O5" s="165">
        <v>38</v>
      </c>
      <c r="P5" s="165">
        <v>38</v>
      </c>
      <c r="Q5" s="165">
        <v>38</v>
      </c>
      <c r="R5" s="165">
        <v>38</v>
      </c>
      <c r="S5" s="165">
        <v>36</v>
      </c>
      <c r="T5" s="165">
        <v>33</v>
      </c>
      <c r="U5" s="165">
        <v>32</v>
      </c>
      <c r="V5" s="165">
        <v>32</v>
      </c>
      <c r="W5" s="165">
        <v>31</v>
      </c>
      <c r="X5" s="165">
        <v>29</v>
      </c>
      <c r="Y5" s="165">
        <v>29</v>
      </c>
      <c r="Z5" s="165">
        <v>29</v>
      </c>
      <c r="AA5" s="165">
        <v>30</v>
      </c>
      <c r="AB5" s="165">
        <v>29</v>
      </c>
      <c r="AC5" s="165">
        <v>30</v>
      </c>
      <c r="AD5" s="165">
        <v>30</v>
      </c>
      <c r="AE5" s="165">
        <v>29</v>
      </c>
      <c r="AF5" s="165">
        <v>29</v>
      </c>
      <c r="AG5" s="165">
        <v>29</v>
      </c>
      <c r="AH5" s="165">
        <v>29</v>
      </c>
      <c r="AI5" s="165">
        <v>25</v>
      </c>
      <c r="AJ5" s="165">
        <v>25</v>
      </c>
      <c r="AK5" s="165">
        <v>23</v>
      </c>
      <c r="AL5" s="165">
        <v>25</v>
      </c>
      <c r="AM5" s="165">
        <v>23</v>
      </c>
      <c r="AN5" s="165">
        <v>23</v>
      </c>
      <c r="AO5" s="165">
        <v>23</v>
      </c>
      <c r="AP5" s="165">
        <v>22</v>
      </c>
      <c r="AQ5" s="165">
        <v>22</v>
      </c>
      <c r="AR5" s="165">
        <v>21</v>
      </c>
      <c r="AS5" s="165">
        <v>20</v>
      </c>
      <c r="AT5" s="165">
        <v>19</v>
      </c>
      <c r="AU5" s="165">
        <v>20</v>
      </c>
      <c r="AV5" s="165">
        <v>18</v>
      </c>
      <c r="AW5" s="165">
        <v>20</v>
      </c>
      <c r="AX5" s="165">
        <v>21</v>
      </c>
      <c r="AY5" s="165">
        <v>22</v>
      </c>
      <c r="AZ5" s="165">
        <v>22</v>
      </c>
      <c r="BA5" s="240">
        <v>21</v>
      </c>
      <c r="BB5" s="165">
        <v>20</v>
      </c>
      <c r="BC5" s="165">
        <v>21</v>
      </c>
      <c r="BD5" s="165">
        <v>21</v>
      </c>
      <c r="BE5" s="165">
        <v>21</v>
      </c>
      <c r="BF5" s="165">
        <v>21</v>
      </c>
      <c r="BG5" s="165">
        <v>22</v>
      </c>
      <c r="BH5" s="165">
        <v>22</v>
      </c>
      <c r="BI5" s="165">
        <v>21</v>
      </c>
      <c r="BJ5" s="165">
        <v>20</v>
      </c>
      <c r="BK5" s="165">
        <v>19</v>
      </c>
      <c r="BL5" s="165">
        <v>20</v>
      </c>
      <c r="BM5" s="165">
        <v>22</v>
      </c>
      <c r="BN5" s="165">
        <v>22</v>
      </c>
      <c r="BO5" s="165">
        <v>21</v>
      </c>
      <c r="BP5" s="165">
        <v>20</v>
      </c>
      <c r="BQ5" s="240">
        <v>20</v>
      </c>
      <c r="BR5" s="165">
        <v>19</v>
      </c>
      <c r="BS5" s="165">
        <v>19</v>
      </c>
      <c r="BT5" s="165">
        <v>20</v>
      </c>
      <c r="BU5" s="165">
        <v>19</v>
      </c>
      <c r="BV5" s="165">
        <v>18</v>
      </c>
      <c r="BW5" s="165">
        <v>20</v>
      </c>
      <c r="BX5" s="165">
        <v>19</v>
      </c>
      <c r="BY5" s="165">
        <v>19</v>
      </c>
      <c r="BZ5" s="165">
        <v>19</v>
      </c>
      <c r="CA5" s="165">
        <v>18</v>
      </c>
      <c r="CB5" s="165">
        <v>17</v>
      </c>
      <c r="CC5" s="165">
        <v>16</v>
      </c>
      <c r="CD5" s="165">
        <v>17</v>
      </c>
      <c r="CE5" s="165">
        <v>20</v>
      </c>
      <c r="CF5" s="165">
        <v>19</v>
      </c>
      <c r="CG5" s="165">
        <v>18</v>
      </c>
      <c r="CH5" s="165">
        <v>18</v>
      </c>
      <c r="CI5" s="165">
        <v>19</v>
      </c>
      <c r="CJ5" s="165">
        <v>19</v>
      </c>
      <c r="CK5" s="165">
        <v>20</v>
      </c>
      <c r="CL5" s="165">
        <v>23</v>
      </c>
      <c r="CM5" s="165">
        <v>23</v>
      </c>
      <c r="CN5" s="165">
        <v>21</v>
      </c>
      <c r="CO5" s="165">
        <v>21</v>
      </c>
      <c r="CP5" s="165">
        <v>21</v>
      </c>
      <c r="CQ5" s="165">
        <v>21</v>
      </c>
      <c r="CR5" s="165">
        <v>20</v>
      </c>
      <c r="CS5" s="165">
        <v>19</v>
      </c>
      <c r="CT5" s="165">
        <v>0</v>
      </c>
      <c r="CU5" s="165">
        <v>0</v>
      </c>
      <c r="CV5" s="165">
        <v>0</v>
      </c>
    </row>
    <row r="6" spans="1:100" s="14" customFormat="1" ht="13.15" customHeight="1" x14ac:dyDescent="0.2">
      <c r="A6" s="22"/>
      <c r="B6" s="15"/>
      <c r="C6" s="66" t="s">
        <v>12</v>
      </c>
      <c r="D6" s="166">
        <v>0</v>
      </c>
      <c r="E6" s="151">
        <v>2353.48</v>
      </c>
      <c r="F6" s="153">
        <f>+E6-G6</f>
        <v>2058.35</v>
      </c>
      <c r="G6" s="153">
        <v>295.13</v>
      </c>
      <c r="H6" s="134" t="str">
        <f>+"Total:"&amp;TEXT(E6/I6-1,"0.00%")&amp;"/ EE:"&amp;TEXT(G6/J6-1,"0.00%")</f>
        <v>Total:18.99%/ EE:0.00%</v>
      </c>
      <c r="I6" s="134">
        <f>+[2]Lehigh!E6</f>
        <v>1977.91</v>
      </c>
      <c r="J6" s="278">
        <f>+[2]Lehigh!G6</f>
        <v>295.13</v>
      </c>
      <c r="K6" s="166">
        <v>21</v>
      </c>
      <c r="L6" s="166">
        <v>22</v>
      </c>
      <c r="M6" s="166">
        <v>21</v>
      </c>
      <c r="N6" s="166">
        <v>21</v>
      </c>
      <c r="O6" s="166">
        <v>21</v>
      </c>
      <c r="P6" s="166">
        <v>20</v>
      </c>
      <c r="Q6" s="166">
        <v>19</v>
      </c>
      <c r="R6" s="166">
        <v>19</v>
      </c>
      <c r="S6" s="166">
        <v>18</v>
      </c>
      <c r="T6" s="166">
        <v>18</v>
      </c>
      <c r="U6" s="166">
        <v>18</v>
      </c>
      <c r="V6" s="166">
        <v>17</v>
      </c>
      <c r="W6" s="166">
        <v>20</v>
      </c>
      <c r="X6" s="166">
        <v>20</v>
      </c>
      <c r="Y6" s="166">
        <v>19</v>
      </c>
      <c r="Z6" s="166">
        <v>18</v>
      </c>
      <c r="AA6" s="166">
        <v>16</v>
      </c>
      <c r="AB6" s="166">
        <v>16</v>
      </c>
      <c r="AC6" s="166">
        <v>17</v>
      </c>
      <c r="AD6" s="166">
        <v>18</v>
      </c>
      <c r="AE6" s="166">
        <v>18</v>
      </c>
      <c r="AF6" s="166">
        <v>19</v>
      </c>
      <c r="AG6" s="166">
        <v>15</v>
      </c>
      <c r="AH6" s="166">
        <v>15</v>
      </c>
      <c r="AI6" s="166">
        <v>16</v>
      </c>
      <c r="AJ6" s="166">
        <v>17</v>
      </c>
      <c r="AK6" s="166">
        <v>20</v>
      </c>
      <c r="AL6" s="166">
        <v>20</v>
      </c>
      <c r="AM6" s="166">
        <v>21</v>
      </c>
      <c r="AN6" s="166">
        <v>20</v>
      </c>
      <c r="AO6" s="166">
        <v>20</v>
      </c>
      <c r="AP6" s="166">
        <v>20</v>
      </c>
      <c r="AQ6" s="166">
        <v>19</v>
      </c>
      <c r="AR6" s="166">
        <v>18</v>
      </c>
      <c r="AS6" s="166">
        <v>16</v>
      </c>
      <c r="AT6" s="166">
        <v>15</v>
      </c>
      <c r="AU6" s="166">
        <v>13</v>
      </c>
      <c r="AV6" s="166">
        <v>13</v>
      </c>
      <c r="AW6" s="166">
        <v>13</v>
      </c>
      <c r="AX6" s="166">
        <v>13</v>
      </c>
      <c r="AY6" s="166">
        <v>13</v>
      </c>
      <c r="AZ6" s="166">
        <v>11</v>
      </c>
      <c r="BA6" s="241">
        <v>11</v>
      </c>
      <c r="BB6" s="166">
        <v>12</v>
      </c>
      <c r="BC6" s="166">
        <v>12</v>
      </c>
      <c r="BD6" s="166">
        <v>12</v>
      </c>
      <c r="BE6" s="166">
        <v>12</v>
      </c>
      <c r="BF6" s="166">
        <v>14</v>
      </c>
      <c r="BG6" s="166">
        <v>15</v>
      </c>
      <c r="BH6" s="166">
        <v>15</v>
      </c>
      <c r="BI6" s="166">
        <v>14</v>
      </c>
      <c r="BJ6" s="166">
        <v>14</v>
      </c>
      <c r="BK6" s="166">
        <v>14</v>
      </c>
      <c r="BL6" s="166">
        <v>12</v>
      </c>
      <c r="BM6" s="166">
        <v>12</v>
      </c>
      <c r="BN6" s="166">
        <v>15</v>
      </c>
      <c r="BO6" s="166">
        <v>15</v>
      </c>
      <c r="BP6" s="166">
        <v>14</v>
      </c>
      <c r="BQ6" s="241">
        <v>15</v>
      </c>
      <c r="BR6" s="166">
        <v>14</v>
      </c>
      <c r="BS6" s="166">
        <v>16</v>
      </c>
      <c r="BT6" s="166">
        <v>17</v>
      </c>
      <c r="BU6" s="166">
        <v>17</v>
      </c>
      <c r="BV6" s="166">
        <v>16</v>
      </c>
      <c r="BW6" s="166">
        <v>16</v>
      </c>
      <c r="BX6" s="166">
        <v>17</v>
      </c>
      <c r="BY6" s="166">
        <v>17</v>
      </c>
      <c r="BZ6" s="166">
        <v>18</v>
      </c>
      <c r="CA6" s="166">
        <v>20</v>
      </c>
      <c r="CB6" s="166">
        <v>19</v>
      </c>
      <c r="CC6" s="166">
        <v>19</v>
      </c>
      <c r="CD6" s="166">
        <v>19</v>
      </c>
      <c r="CE6" s="166">
        <v>21</v>
      </c>
      <c r="CF6" s="166">
        <v>20</v>
      </c>
      <c r="CG6" s="166">
        <v>20</v>
      </c>
      <c r="CH6" s="166">
        <v>19</v>
      </c>
      <c r="CI6" s="166">
        <v>19</v>
      </c>
      <c r="CJ6" s="166">
        <v>19</v>
      </c>
      <c r="CK6" s="166">
        <v>18</v>
      </c>
      <c r="CL6" s="166">
        <v>17</v>
      </c>
      <c r="CM6" s="166">
        <v>16</v>
      </c>
      <c r="CN6" s="166">
        <v>16</v>
      </c>
      <c r="CO6" s="166">
        <v>16</v>
      </c>
      <c r="CP6" s="166">
        <v>16</v>
      </c>
      <c r="CQ6" s="166">
        <v>16</v>
      </c>
      <c r="CR6" s="166">
        <v>15</v>
      </c>
      <c r="CS6" s="166">
        <v>15</v>
      </c>
      <c r="CT6" s="166">
        <v>0</v>
      </c>
      <c r="CU6" s="166">
        <v>0</v>
      </c>
      <c r="CV6" s="166">
        <v>0</v>
      </c>
    </row>
    <row r="7" spans="1:100" s="14" customFormat="1" ht="13.15" customHeight="1" x14ac:dyDescent="0.25">
      <c r="A7" s="20"/>
      <c r="B7" s="15"/>
      <c r="C7" s="69" t="s">
        <v>7</v>
      </c>
      <c r="D7" s="67">
        <f>SUM(D3:D6)</f>
        <v>0</v>
      </c>
      <c r="E7" s="70">
        <f>SUMPRODUCT(E3:E6,$D3:$D6)</f>
        <v>0</v>
      </c>
      <c r="F7" s="70">
        <f>SUMPRODUCT(F3:F6,$D3:$D6)</f>
        <v>0</v>
      </c>
      <c r="G7" s="70">
        <f>SUMPRODUCT(G3:G6,$D3:$D6)</f>
        <v>0</v>
      </c>
      <c r="H7" s="34"/>
      <c r="I7" s="34"/>
      <c r="J7" s="278"/>
      <c r="K7" s="67">
        <f t="shared" ref="K7:P7" si="0">SUM(K3:K6)</f>
        <v>236</v>
      </c>
      <c r="L7" s="67">
        <f t="shared" si="0"/>
        <v>228</v>
      </c>
      <c r="M7" s="67">
        <f t="shared" si="0"/>
        <v>224</v>
      </c>
      <c r="N7" s="67">
        <f t="shared" si="0"/>
        <v>227</v>
      </c>
      <c r="O7" s="67">
        <f t="shared" si="0"/>
        <v>224</v>
      </c>
      <c r="P7" s="67">
        <f t="shared" si="0"/>
        <v>221</v>
      </c>
      <c r="Q7" s="67">
        <f t="shared" ref="Q7:V7" si="1">SUM(Q3:Q6)</f>
        <v>220</v>
      </c>
      <c r="R7" s="67">
        <f t="shared" si="1"/>
        <v>225</v>
      </c>
      <c r="S7" s="67">
        <f t="shared" si="1"/>
        <v>219</v>
      </c>
      <c r="T7" s="67">
        <f t="shared" si="1"/>
        <v>208</v>
      </c>
      <c r="U7" s="67">
        <f t="shared" si="1"/>
        <v>211</v>
      </c>
      <c r="V7" s="67">
        <f t="shared" si="1"/>
        <v>211</v>
      </c>
      <c r="W7" s="67">
        <f t="shared" ref="W7:AB7" si="2">SUM(W3:W6)</f>
        <v>217</v>
      </c>
      <c r="X7" s="67">
        <f t="shared" si="2"/>
        <v>208</v>
      </c>
      <c r="Y7" s="67">
        <f t="shared" si="2"/>
        <v>205</v>
      </c>
      <c r="Z7" s="67">
        <f t="shared" si="2"/>
        <v>201</v>
      </c>
      <c r="AA7" s="67">
        <f t="shared" si="2"/>
        <v>199</v>
      </c>
      <c r="AB7" s="67">
        <f t="shared" si="2"/>
        <v>197</v>
      </c>
      <c r="AC7" s="67">
        <f t="shared" ref="AC7:AH7" si="3">SUM(AC3:AC6)</f>
        <v>198</v>
      </c>
      <c r="AD7" s="67">
        <f t="shared" si="3"/>
        <v>196</v>
      </c>
      <c r="AE7" s="67">
        <f t="shared" si="3"/>
        <v>198</v>
      </c>
      <c r="AF7" s="67">
        <f t="shared" si="3"/>
        <v>200</v>
      </c>
      <c r="AG7" s="67">
        <f t="shared" si="3"/>
        <v>193</v>
      </c>
      <c r="AH7" s="67">
        <f t="shared" si="3"/>
        <v>191</v>
      </c>
      <c r="AI7" s="67">
        <f t="shared" ref="AI7:AN7" si="4">SUM(AI3:AI6)</f>
        <v>193</v>
      </c>
      <c r="AJ7" s="67">
        <f t="shared" si="4"/>
        <v>192</v>
      </c>
      <c r="AK7" s="67">
        <f t="shared" si="4"/>
        <v>191</v>
      </c>
      <c r="AL7" s="67">
        <f t="shared" si="4"/>
        <v>194</v>
      </c>
      <c r="AM7" s="67">
        <f t="shared" si="4"/>
        <v>197</v>
      </c>
      <c r="AN7" s="67">
        <f t="shared" si="4"/>
        <v>194</v>
      </c>
      <c r="AO7" s="67">
        <f t="shared" ref="AO7:AT7" si="5">SUM(AO3:AO6)</f>
        <v>195</v>
      </c>
      <c r="AP7" s="67">
        <f t="shared" si="5"/>
        <v>192</v>
      </c>
      <c r="AQ7" s="67">
        <f t="shared" si="5"/>
        <v>188</v>
      </c>
      <c r="AR7" s="67">
        <f t="shared" si="5"/>
        <v>182</v>
      </c>
      <c r="AS7" s="67">
        <f t="shared" si="5"/>
        <v>181</v>
      </c>
      <c r="AT7" s="67">
        <f t="shared" si="5"/>
        <v>178</v>
      </c>
      <c r="AU7" s="67">
        <f t="shared" ref="AU7:AZ7" si="6">SUM(AU3:AU6)</f>
        <v>180</v>
      </c>
      <c r="AV7" s="67">
        <f t="shared" si="6"/>
        <v>177</v>
      </c>
      <c r="AW7" s="67">
        <f t="shared" si="6"/>
        <v>173</v>
      </c>
      <c r="AX7" s="67">
        <f t="shared" si="6"/>
        <v>172</v>
      </c>
      <c r="AY7" s="67">
        <f t="shared" si="6"/>
        <v>170</v>
      </c>
      <c r="AZ7" s="67">
        <f t="shared" si="6"/>
        <v>161</v>
      </c>
      <c r="BA7" s="94">
        <f t="shared" ref="BA7:BF7" si="7">SUM(BA3:BA6)</f>
        <v>163</v>
      </c>
      <c r="BB7" s="67">
        <f t="shared" si="7"/>
        <v>160</v>
      </c>
      <c r="BC7" s="67">
        <f t="shared" si="7"/>
        <v>161</v>
      </c>
      <c r="BD7" s="67">
        <f t="shared" si="7"/>
        <v>161</v>
      </c>
      <c r="BE7" s="67">
        <f t="shared" si="7"/>
        <v>161</v>
      </c>
      <c r="BF7" s="67">
        <f t="shared" si="7"/>
        <v>164</v>
      </c>
      <c r="BG7" s="67">
        <f t="shared" ref="BG7:BL7" si="8">SUM(BG3:BG6)</f>
        <v>170</v>
      </c>
      <c r="BH7" s="67">
        <f t="shared" si="8"/>
        <v>175</v>
      </c>
      <c r="BI7" s="67">
        <f t="shared" si="8"/>
        <v>167</v>
      </c>
      <c r="BJ7" s="67">
        <f t="shared" si="8"/>
        <v>163</v>
      </c>
      <c r="BK7" s="67">
        <f t="shared" si="8"/>
        <v>158</v>
      </c>
      <c r="BL7" s="67">
        <f t="shared" si="8"/>
        <v>156</v>
      </c>
      <c r="BM7" s="67">
        <f t="shared" ref="BM7:BR7" si="9">SUM(BM3:BM6)</f>
        <v>157</v>
      </c>
      <c r="BN7" s="67">
        <f t="shared" si="9"/>
        <v>162</v>
      </c>
      <c r="BO7" s="67">
        <f t="shared" si="9"/>
        <v>163</v>
      </c>
      <c r="BP7" s="67">
        <f t="shared" si="9"/>
        <v>154</v>
      </c>
      <c r="BQ7" s="94">
        <f t="shared" si="9"/>
        <v>154</v>
      </c>
      <c r="BR7" s="67">
        <f t="shared" si="9"/>
        <v>147</v>
      </c>
      <c r="BS7" s="67">
        <f t="shared" ref="BS7:BX7" si="10">SUM(BS3:BS6)</f>
        <v>148</v>
      </c>
      <c r="BT7" s="67">
        <f t="shared" si="10"/>
        <v>150</v>
      </c>
      <c r="BU7" s="67">
        <f t="shared" si="10"/>
        <v>145</v>
      </c>
      <c r="BV7" s="67">
        <f t="shared" si="10"/>
        <v>146</v>
      </c>
      <c r="BW7" s="67">
        <f t="shared" si="10"/>
        <v>144</v>
      </c>
      <c r="BX7" s="67">
        <f t="shared" si="10"/>
        <v>143</v>
      </c>
      <c r="BY7" s="67">
        <f t="shared" ref="BY7:CD7" si="11">SUM(BY3:BY6)</f>
        <v>142</v>
      </c>
      <c r="BZ7" s="67">
        <f t="shared" si="11"/>
        <v>141</v>
      </c>
      <c r="CA7" s="67">
        <f t="shared" si="11"/>
        <v>147</v>
      </c>
      <c r="CB7" s="67">
        <f t="shared" si="11"/>
        <v>144</v>
      </c>
      <c r="CC7" s="67">
        <f t="shared" si="11"/>
        <v>143</v>
      </c>
      <c r="CD7" s="67">
        <f t="shared" si="11"/>
        <v>144</v>
      </c>
      <c r="CE7" s="67">
        <f t="shared" ref="CE7:CJ7" si="12">SUM(CE3:CE6)</f>
        <v>158</v>
      </c>
      <c r="CF7" s="67">
        <f t="shared" si="12"/>
        <v>157</v>
      </c>
      <c r="CG7" s="67">
        <f t="shared" si="12"/>
        <v>149</v>
      </c>
      <c r="CH7" s="67">
        <f t="shared" si="12"/>
        <v>147</v>
      </c>
      <c r="CI7" s="67">
        <f t="shared" si="12"/>
        <v>150</v>
      </c>
      <c r="CJ7" s="67">
        <f t="shared" si="12"/>
        <v>152</v>
      </c>
      <c r="CK7" s="67">
        <f t="shared" ref="CK7:CP7" si="13">SUM(CK3:CK6)</f>
        <v>155</v>
      </c>
      <c r="CL7" s="67">
        <f t="shared" si="13"/>
        <v>153</v>
      </c>
      <c r="CM7" s="67">
        <f t="shared" si="13"/>
        <v>152</v>
      </c>
      <c r="CN7" s="67">
        <f t="shared" si="13"/>
        <v>146</v>
      </c>
      <c r="CO7" s="67">
        <f t="shared" si="13"/>
        <v>146</v>
      </c>
      <c r="CP7" s="67">
        <f t="shared" si="13"/>
        <v>144</v>
      </c>
      <c r="CQ7" s="67">
        <f>SUM(CQ3:CQ6)</f>
        <v>148</v>
      </c>
      <c r="CR7" s="67">
        <v>144</v>
      </c>
      <c r="CS7" s="67">
        <f>SUM(CS3:CS6)</f>
        <v>140</v>
      </c>
      <c r="CT7" s="67">
        <f>SUM(CT3:CT6)</f>
        <v>1</v>
      </c>
      <c r="CU7" s="67">
        <f>SUM(CU3:CU6)</f>
        <v>1</v>
      </c>
      <c r="CV7" s="67">
        <f>SUM(CV3:CV6)</f>
        <v>1</v>
      </c>
    </row>
    <row r="8" spans="1:100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278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</row>
    <row r="9" spans="1:100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0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+[2]Lehigh!E9</f>
        <v>435.99</v>
      </c>
      <c r="J9" s="278">
        <f>+[2]Lehigh!G9</f>
        <v>103.15</v>
      </c>
      <c r="K9" s="165">
        <v>9</v>
      </c>
      <c r="L9" s="165">
        <v>9</v>
      </c>
      <c r="M9" s="165">
        <v>9</v>
      </c>
      <c r="N9" s="165">
        <v>8</v>
      </c>
      <c r="O9" s="165">
        <v>10</v>
      </c>
      <c r="P9" s="165">
        <v>8</v>
      </c>
      <c r="Q9" s="165">
        <v>8</v>
      </c>
      <c r="R9" s="165">
        <v>9</v>
      </c>
      <c r="S9" s="165">
        <v>8</v>
      </c>
      <c r="T9" s="165">
        <v>9</v>
      </c>
      <c r="U9" s="165">
        <v>9</v>
      </c>
      <c r="V9" s="165">
        <v>9</v>
      </c>
      <c r="W9" s="165">
        <v>7</v>
      </c>
      <c r="X9" s="165">
        <v>7</v>
      </c>
      <c r="Y9" s="165">
        <v>7</v>
      </c>
      <c r="Z9" s="165">
        <v>7</v>
      </c>
      <c r="AA9" s="165">
        <v>8</v>
      </c>
      <c r="AB9" s="165">
        <v>9</v>
      </c>
      <c r="AC9" s="165">
        <v>9</v>
      </c>
      <c r="AD9" s="165">
        <v>10</v>
      </c>
      <c r="AE9" s="165">
        <v>8</v>
      </c>
      <c r="AF9" s="165">
        <v>8</v>
      </c>
      <c r="AG9" s="165">
        <v>9</v>
      </c>
      <c r="AH9" s="165">
        <v>9</v>
      </c>
      <c r="AI9" s="165">
        <v>9</v>
      </c>
      <c r="AJ9" s="165">
        <v>7</v>
      </c>
      <c r="AK9" s="165">
        <v>9</v>
      </c>
      <c r="AL9" s="165">
        <v>12</v>
      </c>
      <c r="AM9" s="165">
        <v>10</v>
      </c>
      <c r="AN9" s="165">
        <v>10</v>
      </c>
      <c r="AO9" s="165">
        <v>8</v>
      </c>
      <c r="AP9" s="165">
        <v>7</v>
      </c>
      <c r="AQ9" s="165">
        <v>6</v>
      </c>
      <c r="AR9" s="165">
        <v>6</v>
      </c>
      <c r="AS9" s="165">
        <v>6</v>
      </c>
      <c r="AT9" s="165">
        <v>6</v>
      </c>
      <c r="AU9" s="165">
        <v>4</v>
      </c>
      <c r="AV9" s="165">
        <v>6</v>
      </c>
      <c r="AW9" s="165">
        <v>4</v>
      </c>
      <c r="AX9" s="165">
        <v>5</v>
      </c>
      <c r="AY9" s="165">
        <v>5</v>
      </c>
      <c r="AZ9" s="165">
        <v>5</v>
      </c>
      <c r="BA9" s="240">
        <v>5</v>
      </c>
      <c r="BB9" s="165">
        <v>5</v>
      </c>
      <c r="BC9" s="165">
        <v>5</v>
      </c>
      <c r="BD9" s="165">
        <v>7</v>
      </c>
      <c r="BE9" s="165">
        <v>5</v>
      </c>
      <c r="BF9" s="165">
        <v>5</v>
      </c>
      <c r="BG9" s="301">
        <v>6</v>
      </c>
      <c r="BH9" s="165">
        <v>6</v>
      </c>
      <c r="BI9" s="165">
        <v>6</v>
      </c>
      <c r="BJ9" s="165">
        <v>6</v>
      </c>
      <c r="BK9" s="165">
        <v>7</v>
      </c>
      <c r="BL9" s="165">
        <v>8</v>
      </c>
      <c r="BM9" s="165">
        <v>8</v>
      </c>
      <c r="BN9" s="165">
        <v>7</v>
      </c>
      <c r="BO9" s="165">
        <v>8</v>
      </c>
      <c r="BP9" s="165">
        <v>8</v>
      </c>
      <c r="BQ9" s="240">
        <v>8</v>
      </c>
      <c r="BR9" s="165">
        <v>9</v>
      </c>
      <c r="BS9" s="165">
        <v>13</v>
      </c>
      <c r="BT9" s="165">
        <v>13</v>
      </c>
      <c r="BU9" s="165">
        <v>8</v>
      </c>
      <c r="BV9" s="165">
        <v>10</v>
      </c>
      <c r="BW9" s="165">
        <v>7</v>
      </c>
      <c r="BX9" s="165">
        <v>7</v>
      </c>
      <c r="BY9" s="165">
        <v>6</v>
      </c>
      <c r="BZ9" s="165">
        <v>6</v>
      </c>
      <c r="CA9" s="165">
        <v>6</v>
      </c>
      <c r="CB9" s="165">
        <v>6</v>
      </c>
      <c r="CC9" s="165">
        <v>6</v>
      </c>
      <c r="CD9" s="165">
        <v>5</v>
      </c>
      <c r="CE9" s="165">
        <v>7</v>
      </c>
      <c r="CF9" s="165">
        <v>6</v>
      </c>
      <c r="CG9" s="165">
        <v>7</v>
      </c>
      <c r="CH9" s="165">
        <v>9</v>
      </c>
      <c r="CI9" s="165">
        <v>8</v>
      </c>
      <c r="CJ9" s="165">
        <v>7</v>
      </c>
      <c r="CK9" s="165">
        <v>7</v>
      </c>
      <c r="CL9" s="165">
        <v>6</v>
      </c>
      <c r="CM9" s="165">
        <v>6</v>
      </c>
      <c r="CN9" s="165">
        <v>4</v>
      </c>
      <c r="CO9" s="165">
        <v>4</v>
      </c>
      <c r="CP9" s="165">
        <v>4</v>
      </c>
      <c r="CQ9" s="165">
        <v>6</v>
      </c>
      <c r="CR9" s="165">
        <v>6</v>
      </c>
      <c r="CS9" s="165">
        <v>6</v>
      </c>
      <c r="CT9" s="165">
        <v>0</v>
      </c>
      <c r="CU9" s="165">
        <v>0</v>
      </c>
      <c r="CV9" s="165">
        <v>0</v>
      </c>
    </row>
    <row r="10" spans="1:100" s="14" customFormat="1" ht="13.15" customHeight="1" x14ac:dyDescent="0.2">
      <c r="A10" s="22"/>
      <c r="B10" s="15"/>
      <c r="C10" s="66" t="s">
        <v>18</v>
      </c>
      <c r="D10" s="165">
        <v>0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+[2]Lehigh!E10</f>
        <v>872</v>
      </c>
      <c r="J10" s="278">
        <f>+[2]Lehigh!G10</f>
        <v>240.98</v>
      </c>
      <c r="K10" s="165">
        <v>2</v>
      </c>
      <c r="L10" s="165">
        <v>2</v>
      </c>
      <c r="M10" s="165">
        <v>2</v>
      </c>
      <c r="N10" s="165">
        <v>2</v>
      </c>
      <c r="O10" s="165">
        <v>2</v>
      </c>
      <c r="P10" s="165">
        <v>2</v>
      </c>
      <c r="Q10" s="165">
        <v>2</v>
      </c>
      <c r="R10" s="165">
        <v>3</v>
      </c>
      <c r="S10" s="165">
        <v>2</v>
      </c>
      <c r="T10" s="165">
        <v>2</v>
      </c>
      <c r="U10" s="165">
        <v>1</v>
      </c>
      <c r="V10" s="165">
        <v>2</v>
      </c>
      <c r="W10" s="165">
        <v>1</v>
      </c>
      <c r="X10" s="165">
        <v>1</v>
      </c>
      <c r="Y10" s="165">
        <v>1</v>
      </c>
      <c r="Z10" s="165">
        <v>0</v>
      </c>
      <c r="AA10" s="165">
        <v>1</v>
      </c>
      <c r="AB10" s="165">
        <v>1</v>
      </c>
      <c r="AC10" s="165">
        <v>1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1</v>
      </c>
      <c r="AJ10" s="165">
        <v>1</v>
      </c>
      <c r="AK10" s="165">
        <v>1</v>
      </c>
      <c r="AL10" s="165">
        <v>1</v>
      </c>
      <c r="AM10" s="165">
        <v>1</v>
      </c>
      <c r="AN10" s="165">
        <v>1</v>
      </c>
      <c r="AO10" s="165">
        <v>1</v>
      </c>
      <c r="AP10" s="165">
        <v>1</v>
      </c>
      <c r="AQ10" s="165">
        <v>1</v>
      </c>
      <c r="AR10" s="165">
        <v>1</v>
      </c>
      <c r="AS10" s="165">
        <v>1</v>
      </c>
      <c r="AT10" s="165">
        <v>2</v>
      </c>
      <c r="AU10" s="165">
        <v>3</v>
      </c>
      <c r="AV10" s="165">
        <v>3</v>
      </c>
      <c r="AW10" s="165">
        <v>3</v>
      </c>
      <c r="AX10" s="165">
        <v>3</v>
      </c>
      <c r="AY10" s="165">
        <v>3</v>
      </c>
      <c r="AZ10" s="165">
        <v>3</v>
      </c>
      <c r="BA10" s="240">
        <v>3</v>
      </c>
      <c r="BB10" s="165">
        <v>3</v>
      </c>
      <c r="BC10" s="165">
        <v>2</v>
      </c>
      <c r="BD10" s="165">
        <v>2</v>
      </c>
      <c r="BE10" s="165">
        <v>1</v>
      </c>
      <c r="BF10" s="165">
        <v>1</v>
      </c>
      <c r="BG10" s="165">
        <v>1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240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1</v>
      </c>
      <c r="BX10" s="165">
        <v>1</v>
      </c>
      <c r="BY10" s="165">
        <v>1</v>
      </c>
      <c r="BZ10" s="165">
        <v>1</v>
      </c>
      <c r="CA10" s="165">
        <v>1</v>
      </c>
      <c r="CB10" s="165">
        <v>1</v>
      </c>
      <c r="CC10" s="165">
        <v>1</v>
      </c>
      <c r="CD10" s="165">
        <v>1</v>
      </c>
      <c r="CE10" s="165">
        <v>1</v>
      </c>
      <c r="CF10" s="165">
        <v>1</v>
      </c>
      <c r="CG10" s="165">
        <v>2</v>
      </c>
      <c r="CH10" s="165">
        <v>2</v>
      </c>
      <c r="CI10" s="165">
        <v>1</v>
      </c>
      <c r="CJ10" s="165">
        <v>1</v>
      </c>
      <c r="CK10" s="165">
        <v>1</v>
      </c>
      <c r="CL10" s="165">
        <v>1</v>
      </c>
      <c r="CM10" s="165">
        <v>1</v>
      </c>
      <c r="CN10" s="165">
        <v>1</v>
      </c>
      <c r="CO10" s="165">
        <v>1</v>
      </c>
      <c r="CP10" s="165">
        <v>1</v>
      </c>
      <c r="CQ10" s="165">
        <v>1</v>
      </c>
      <c r="CR10" s="165">
        <v>1</v>
      </c>
      <c r="CS10" s="165">
        <v>1</v>
      </c>
      <c r="CT10" s="165">
        <v>0</v>
      </c>
      <c r="CU10" s="165">
        <v>0</v>
      </c>
      <c r="CV10" s="165">
        <v>0</v>
      </c>
    </row>
    <row r="11" spans="1:100" s="14" customFormat="1" ht="13.15" customHeight="1" x14ac:dyDescent="0.2">
      <c r="A11" s="22"/>
      <c r="B11" s="15"/>
      <c r="C11" s="66" t="s">
        <v>19</v>
      </c>
      <c r="D11" s="165">
        <v>0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+[2]Lehigh!E11</f>
        <v>784.79</v>
      </c>
      <c r="J11" s="278">
        <f>+[2]Lehigh!G11</f>
        <v>201.22</v>
      </c>
      <c r="K11" s="165">
        <v>2</v>
      </c>
      <c r="L11" s="165">
        <v>2</v>
      </c>
      <c r="M11" s="165">
        <v>2</v>
      </c>
      <c r="N11" s="165">
        <v>2</v>
      </c>
      <c r="O11" s="165">
        <v>2</v>
      </c>
      <c r="P11" s="165">
        <v>2</v>
      </c>
      <c r="Q11" s="165">
        <v>2</v>
      </c>
      <c r="R11" s="165">
        <v>2</v>
      </c>
      <c r="S11" s="165">
        <v>3</v>
      </c>
      <c r="T11" s="165">
        <v>3</v>
      </c>
      <c r="U11" s="165">
        <v>3</v>
      </c>
      <c r="V11" s="165">
        <v>4</v>
      </c>
      <c r="W11" s="165">
        <v>3</v>
      </c>
      <c r="X11" s="165">
        <v>4</v>
      </c>
      <c r="Y11" s="165">
        <v>4</v>
      </c>
      <c r="Z11" s="165">
        <v>2</v>
      </c>
      <c r="AA11" s="165">
        <v>1</v>
      </c>
      <c r="AB11" s="165">
        <v>1</v>
      </c>
      <c r="AC11" s="165">
        <v>2</v>
      </c>
      <c r="AD11" s="165">
        <v>2</v>
      </c>
      <c r="AE11" s="165">
        <v>2</v>
      </c>
      <c r="AF11" s="165">
        <v>2</v>
      </c>
      <c r="AG11" s="165">
        <v>2</v>
      </c>
      <c r="AH11" s="165">
        <v>2</v>
      </c>
      <c r="AI11" s="165">
        <v>2</v>
      </c>
      <c r="AJ11" s="165">
        <v>2</v>
      </c>
      <c r="AK11" s="165">
        <v>2</v>
      </c>
      <c r="AL11" s="165">
        <v>1</v>
      </c>
      <c r="AM11" s="165">
        <v>1</v>
      </c>
      <c r="AN11" s="165">
        <v>1</v>
      </c>
      <c r="AO11" s="165">
        <v>1</v>
      </c>
      <c r="AP11" s="165">
        <v>1</v>
      </c>
      <c r="AQ11" s="165">
        <v>1</v>
      </c>
      <c r="AR11" s="165">
        <v>1</v>
      </c>
      <c r="AS11" s="165">
        <v>2</v>
      </c>
      <c r="AT11" s="165">
        <v>3</v>
      </c>
      <c r="AU11" s="165">
        <v>3</v>
      </c>
      <c r="AV11" s="165">
        <v>3</v>
      </c>
      <c r="AW11" s="165">
        <v>1</v>
      </c>
      <c r="AX11" s="165">
        <v>1</v>
      </c>
      <c r="AY11" s="165">
        <v>2</v>
      </c>
      <c r="AZ11" s="165">
        <v>3</v>
      </c>
      <c r="BA11" s="240">
        <v>2</v>
      </c>
      <c r="BB11" s="165">
        <v>2</v>
      </c>
      <c r="BC11" s="165">
        <v>2</v>
      </c>
      <c r="BD11" s="165">
        <v>2</v>
      </c>
      <c r="BE11" s="165">
        <v>2</v>
      </c>
      <c r="BF11" s="165">
        <v>2</v>
      </c>
      <c r="BG11" s="165">
        <v>2</v>
      </c>
      <c r="BH11" s="165">
        <v>2</v>
      </c>
      <c r="BI11" s="165">
        <v>2</v>
      </c>
      <c r="BJ11" s="165">
        <v>2</v>
      </c>
      <c r="BK11" s="165">
        <v>1</v>
      </c>
      <c r="BL11" s="165">
        <v>1</v>
      </c>
      <c r="BM11" s="165">
        <v>1</v>
      </c>
      <c r="BN11" s="165">
        <v>1</v>
      </c>
      <c r="BO11" s="165">
        <v>1</v>
      </c>
      <c r="BP11" s="165">
        <v>1</v>
      </c>
      <c r="BQ11" s="240">
        <v>1</v>
      </c>
      <c r="BR11" s="165">
        <v>1</v>
      </c>
      <c r="BS11" s="165">
        <v>2</v>
      </c>
      <c r="BT11" s="165">
        <v>2</v>
      </c>
      <c r="BU11" s="165">
        <v>2</v>
      </c>
      <c r="BV11" s="165">
        <v>2</v>
      </c>
      <c r="BW11" s="165">
        <v>2</v>
      </c>
      <c r="BX11" s="165">
        <v>2</v>
      </c>
      <c r="BY11" s="165">
        <v>2</v>
      </c>
      <c r="BZ11" s="165">
        <v>2</v>
      </c>
      <c r="CA11" s="165">
        <v>2</v>
      </c>
      <c r="CB11" s="165">
        <v>3</v>
      </c>
      <c r="CC11" s="165">
        <v>3</v>
      </c>
      <c r="CD11" s="165">
        <v>3</v>
      </c>
      <c r="CE11" s="165">
        <v>2</v>
      </c>
      <c r="CF11" s="165">
        <v>2</v>
      </c>
      <c r="CG11" s="165">
        <v>2</v>
      </c>
      <c r="CH11" s="165">
        <v>2</v>
      </c>
      <c r="CI11" s="165">
        <v>3</v>
      </c>
      <c r="CJ11" s="165">
        <v>2</v>
      </c>
      <c r="CK11" s="165">
        <v>2</v>
      </c>
      <c r="CL11" s="165">
        <v>1</v>
      </c>
      <c r="CM11" s="165">
        <v>1</v>
      </c>
      <c r="CN11" s="165">
        <v>1</v>
      </c>
      <c r="CO11" s="165">
        <v>1</v>
      </c>
      <c r="CP11" s="165">
        <v>1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</row>
    <row r="12" spans="1:100" s="14" customFormat="1" ht="13.15" customHeight="1" x14ac:dyDescent="0.2">
      <c r="A12" s="22"/>
      <c r="B12" s="15"/>
      <c r="C12" s="66" t="s">
        <v>12</v>
      </c>
      <c r="D12" s="166">
        <v>0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134">
        <f>+[2]Lehigh!E12</f>
        <v>1308</v>
      </c>
      <c r="J12" s="278">
        <f>+[2]Lehigh!G12</f>
        <v>401.59</v>
      </c>
      <c r="K12" s="166">
        <v>2</v>
      </c>
      <c r="L12" s="166">
        <v>1</v>
      </c>
      <c r="M12" s="166">
        <v>1</v>
      </c>
      <c r="N12" s="166">
        <v>1</v>
      </c>
      <c r="O12" s="166">
        <v>1</v>
      </c>
      <c r="P12" s="166">
        <v>1</v>
      </c>
      <c r="Q12" s="166">
        <v>1</v>
      </c>
      <c r="R12" s="166">
        <v>1</v>
      </c>
      <c r="S12" s="166">
        <v>1</v>
      </c>
      <c r="T12" s="166">
        <v>1</v>
      </c>
      <c r="U12" s="166">
        <v>1</v>
      </c>
      <c r="V12" s="166">
        <v>1</v>
      </c>
      <c r="W12" s="166">
        <v>0</v>
      </c>
      <c r="X12" s="166">
        <v>0</v>
      </c>
      <c r="Y12" s="166">
        <v>0</v>
      </c>
      <c r="Z12" s="166">
        <v>0</v>
      </c>
      <c r="AA12" s="166">
        <v>0</v>
      </c>
      <c r="AB12" s="166">
        <v>0</v>
      </c>
      <c r="AC12" s="166">
        <v>0</v>
      </c>
      <c r="AD12" s="166">
        <v>0</v>
      </c>
      <c r="AE12" s="166">
        <v>0</v>
      </c>
      <c r="AF12" s="166">
        <v>0</v>
      </c>
      <c r="AG12" s="166">
        <v>0</v>
      </c>
      <c r="AH12" s="166">
        <v>0</v>
      </c>
      <c r="AI12" s="166">
        <v>0</v>
      </c>
      <c r="AJ12" s="166">
        <v>0</v>
      </c>
      <c r="AK12" s="166">
        <v>0</v>
      </c>
      <c r="AL12" s="166">
        <v>0</v>
      </c>
      <c r="AM12" s="166">
        <v>0</v>
      </c>
      <c r="AN12" s="166">
        <v>0</v>
      </c>
      <c r="AO12" s="166">
        <v>0</v>
      </c>
      <c r="AP12" s="166">
        <v>0</v>
      </c>
      <c r="AQ12" s="166">
        <v>0</v>
      </c>
      <c r="AR12" s="166">
        <v>0</v>
      </c>
      <c r="AS12" s="166">
        <v>0</v>
      </c>
      <c r="AT12" s="166">
        <v>0</v>
      </c>
      <c r="AU12" s="166">
        <v>0</v>
      </c>
      <c r="AV12" s="166">
        <v>0</v>
      </c>
      <c r="AW12" s="166">
        <v>0</v>
      </c>
      <c r="AX12" s="166">
        <v>0</v>
      </c>
      <c r="AY12" s="166">
        <v>0</v>
      </c>
      <c r="AZ12" s="166">
        <v>0</v>
      </c>
      <c r="BA12" s="241">
        <v>0</v>
      </c>
      <c r="BB12" s="166">
        <v>0</v>
      </c>
      <c r="BC12" s="166">
        <v>0</v>
      </c>
      <c r="BD12" s="166">
        <v>0</v>
      </c>
      <c r="BE12" s="166">
        <v>0</v>
      </c>
      <c r="BF12" s="166">
        <v>0</v>
      </c>
      <c r="BG12" s="166">
        <v>0</v>
      </c>
      <c r="BH12" s="166">
        <v>2</v>
      </c>
      <c r="BI12" s="166">
        <v>1</v>
      </c>
      <c r="BJ12" s="166">
        <v>2</v>
      </c>
      <c r="BK12" s="166">
        <v>2</v>
      </c>
      <c r="BL12" s="166">
        <v>2</v>
      </c>
      <c r="BM12" s="166">
        <v>2</v>
      </c>
      <c r="BN12" s="166">
        <v>2</v>
      </c>
      <c r="BO12" s="166">
        <v>1</v>
      </c>
      <c r="BP12" s="166">
        <v>1</v>
      </c>
      <c r="BQ12" s="241">
        <v>1</v>
      </c>
      <c r="BR12" s="166">
        <v>1</v>
      </c>
      <c r="BS12" s="166">
        <v>1</v>
      </c>
      <c r="BT12" s="166">
        <v>1</v>
      </c>
      <c r="BU12" s="166">
        <v>1</v>
      </c>
      <c r="BV12" s="166">
        <v>1</v>
      </c>
      <c r="BW12" s="166">
        <v>1</v>
      </c>
      <c r="BX12" s="166">
        <v>1</v>
      </c>
      <c r="BY12" s="166">
        <v>1</v>
      </c>
      <c r="BZ12" s="166">
        <v>1</v>
      </c>
      <c r="CA12" s="166">
        <v>1</v>
      </c>
      <c r="CB12" s="166">
        <v>2</v>
      </c>
      <c r="CC12" s="166">
        <v>2</v>
      </c>
      <c r="CD12" s="166">
        <v>2</v>
      </c>
      <c r="CE12" s="166">
        <v>2</v>
      </c>
      <c r="CF12" s="166">
        <v>2</v>
      </c>
      <c r="CG12" s="166">
        <v>2</v>
      </c>
      <c r="CH12" s="166">
        <v>2</v>
      </c>
      <c r="CI12" s="166">
        <v>3</v>
      </c>
      <c r="CJ12" s="166">
        <v>2</v>
      </c>
      <c r="CK12" s="166">
        <v>2</v>
      </c>
      <c r="CL12" s="166">
        <v>1</v>
      </c>
      <c r="CM12" s="166">
        <v>1</v>
      </c>
      <c r="CN12" s="166">
        <v>1</v>
      </c>
      <c r="CO12" s="166">
        <v>1</v>
      </c>
      <c r="CP12" s="166">
        <v>1</v>
      </c>
      <c r="CQ12" s="166">
        <v>2</v>
      </c>
      <c r="CR12" s="166">
        <v>1</v>
      </c>
      <c r="CS12" s="166">
        <v>1</v>
      </c>
      <c r="CT12" s="166">
        <v>0</v>
      </c>
      <c r="CU12" s="166">
        <v>0</v>
      </c>
      <c r="CV12" s="166">
        <v>0</v>
      </c>
    </row>
    <row r="13" spans="1:100" s="14" customFormat="1" ht="13.15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J13" s="279"/>
      <c r="K13" s="67">
        <f t="shared" ref="K13:P13" si="14">SUM(K9:K12)</f>
        <v>15</v>
      </c>
      <c r="L13" s="67">
        <f t="shared" si="14"/>
        <v>14</v>
      </c>
      <c r="M13" s="67">
        <f t="shared" si="14"/>
        <v>14</v>
      </c>
      <c r="N13" s="67">
        <f t="shared" si="14"/>
        <v>13</v>
      </c>
      <c r="O13" s="67">
        <f t="shared" si="14"/>
        <v>15</v>
      </c>
      <c r="P13" s="67">
        <f t="shared" si="14"/>
        <v>13</v>
      </c>
      <c r="Q13" s="67">
        <f t="shared" ref="Q13:V13" si="15">SUM(Q9:Q12)</f>
        <v>13</v>
      </c>
      <c r="R13" s="67">
        <f t="shared" si="15"/>
        <v>15</v>
      </c>
      <c r="S13" s="67">
        <f t="shared" si="15"/>
        <v>14</v>
      </c>
      <c r="T13" s="67">
        <f t="shared" si="15"/>
        <v>15</v>
      </c>
      <c r="U13" s="67">
        <f t="shared" si="15"/>
        <v>14</v>
      </c>
      <c r="V13" s="67">
        <f t="shared" si="15"/>
        <v>16</v>
      </c>
      <c r="W13" s="67">
        <f t="shared" ref="W13:AB13" si="16">SUM(W9:W12)</f>
        <v>11</v>
      </c>
      <c r="X13" s="67">
        <f t="shared" si="16"/>
        <v>12</v>
      </c>
      <c r="Y13" s="67">
        <f t="shared" si="16"/>
        <v>12</v>
      </c>
      <c r="Z13" s="67">
        <f t="shared" si="16"/>
        <v>9</v>
      </c>
      <c r="AA13" s="67">
        <f t="shared" si="16"/>
        <v>10</v>
      </c>
      <c r="AB13" s="67">
        <f t="shared" si="16"/>
        <v>11</v>
      </c>
      <c r="AC13" s="67">
        <f t="shared" ref="AC13:AH13" si="17">SUM(AC9:AC12)</f>
        <v>12</v>
      </c>
      <c r="AD13" s="67">
        <f t="shared" si="17"/>
        <v>12</v>
      </c>
      <c r="AE13" s="67">
        <f t="shared" si="17"/>
        <v>10</v>
      </c>
      <c r="AF13" s="67">
        <f t="shared" si="17"/>
        <v>10</v>
      </c>
      <c r="AG13" s="67">
        <f t="shared" si="17"/>
        <v>11</v>
      </c>
      <c r="AH13" s="67">
        <f t="shared" si="17"/>
        <v>11</v>
      </c>
      <c r="AI13" s="67">
        <f t="shared" ref="AI13:AN13" si="18">SUM(AI9:AI12)</f>
        <v>12</v>
      </c>
      <c r="AJ13" s="67">
        <f t="shared" si="18"/>
        <v>10</v>
      </c>
      <c r="AK13" s="67">
        <f t="shared" si="18"/>
        <v>12</v>
      </c>
      <c r="AL13" s="67">
        <f t="shared" si="18"/>
        <v>14</v>
      </c>
      <c r="AM13" s="67">
        <f t="shared" si="18"/>
        <v>12</v>
      </c>
      <c r="AN13" s="67">
        <f t="shared" si="18"/>
        <v>12</v>
      </c>
      <c r="AO13" s="67">
        <f t="shared" ref="AO13:AT13" si="19">SUM(AO9:AO12)</f>
        <v>10</v>
      </c>
      <c r="AP13" s="67">
        <f t="shared" si="19"/>
        <v>9</v>
      </c>
      <c r="AQ13" s="67">
        <f t="shared" si="19"/>
        <v>8</v>
      </c>
      <c r="AR13" s="67">
        <f t="shared" si="19"/>
        <v>8</v>
      </c>
      <c r="AS13" s="67">
        <f t="shared" si="19"/>
        <v>9</v>
      </c>
      <c r="AT13" s="67">
        <f t="shared" si="19"/>
        <v>11</v>
      </c>
      <c r="AU13" s="67">
        <f t="shared" ref="AU13:AZ13" si="20">SUM(AU9:AU12)</f>
        <v>10</v>
      </c>
      <c r="AV13" s="67">
        <f t="shared" si="20"/>
        <v>12</v>
      </c>
      <c r="AW13" s="67">
        <f t="shared" si="20"/>
        <v>8</v>
      </c>
      <c r="AX13" s="67">
        <f t="shared" si="20"/>
        <v>9</v>
      </c>
      <c r="AY13" s="67">
        <f t="shared" si="20"/>
        <v>10</v>
      </c>
      <c r="AZ13" s="67">
        <f t="shared" si="20"/>
        <v>11</v>
      </c>
      <c r="BA13" s="94">
        <f t="shared" ref="BA13:BF13" si="21">SUM(BA9:BA12)</f>
        <v>10</v>
      </c>
      <c r="BB13" s="67">
        <f t="shared" si="21"/>
        <v>10</v>
      </c>
      <c r="BC13" s="67">
        <f t="shared" si="21"/>
        <v>9</v>
      </c>
      <c r="BD13" s="67">
        <f t="shared" si="21"/>
        <v>11</v>
      </c>
      <c r="BE13" s="67">
        <f t="shared" si="21"/>
        <v>8</v>
      </c>
      <c r="BF13" s="67">
        <f t="shared" si="21"/>
        <v>8</v>
      </c>
      <c r="BG13" s="67">
        <f t="shared" ref="BG13:BL13" si="22">SUM(BG9:BG12)</f>
        <v>9</v>
      </c>
      <c r="BH13" s="67">
        <f t="shared" si="22"/>
        <v>10</v>
      </c>
      <c r="BI13" s="67">
        <f t="shared" si="22"/>
        <v>9</v>
      </c>
      <c r="BJ13" s="67">
        <f t="shared" si="22"/>
        <v>10</v>
      </c>
      <c r="BK13" s="67">
        <f t="shared" si="22"/>
        <v>10</v>
      </c>
      <c r="BL13" s="67">
        <f t="shared" si="22"/>
        <v>11</v>
      </c>
      <c r="BM13" s="67">
        <f t="shared" ref="BM13:BR13" si="23">SUM(BM9:BM12)</f>
        <v>11</v>
      </c>
      <c r="BN13" s="67">
        <f t="shared" si="23"/>
        <v>10</v>
      </c>
      <c r="BO13" s="67">
        <f t="shared" si="23"/>
        <v>10</v>
      </c>
      <c r="BP13" s="67">
        <f t="shared" si="23"/>
        <v>10</v>
      </c>
      <c r="BQ13" s="94">
        <f t="shared" si="23"/>
        <v>10</v>
      </c>
      <c r="BR13" s="67">
        <f t="shared" si="23"/>
        <v>11</v>
      </c>
      <c r="BS13" s="67">
        <f t="shared" ref="BS13:BX13" si="24">SUM(BS9:BS12)</f>
        <v>16</v>
      </c>
      <c r="BT13" s="67">
        <f t="shared" si="24"/>
        <v>16</v>
      </c>
      <c r="BU13" s="67">
        <f t="shared" si="24"/>
        <v>11</v>
      </c>
      <c r="BV13" s="67">
        <f t="shared" si="24"/>
        <v>13</v>
      </c>
      <c r="BW13" s="67">
        <f t="shared" si="24"/>
        <v>11</v>
      </c>
      <c r="BX13" s="67">
        <f t="shared" si="24"/>
        <v>11</v>
      </c>
      <c r="BY13" s="67">
        <f t="shared" ref="BY13:CD13" si="25">SUM(BY9:BY12)</f>
        <v>10</v>
      </c>
      <c r="BZ13" s="67">
        <f t="shared" si="25"/>
        <v>10</v>
      </c>
      <c r="CA13" s="67">
        <f t="shared" si="25"/>
        <v>10</v>
      </c>
      <c r="CB13" s="67">
        <f t="shared" si="25"/>
        <v>12</v>
      </c>
      <c r="CC13" s="67">
        <f t="shared" si="25"/>
        <v>12</v>
      </c>
      <c r="CD13" s="67">
        <f t="shared" si="25"/>
        <v>11</v>
      </c>
      <c r="CE13" s="67">
        <f t="shared" ref="CE13:CJ13" si="26">SUM(CE9:CE12)</f>
        <v>12</v>
      </c>
      <c r="CF13" s="67">
        <f t="shared" si="26"/>
        <v>11</v>
      </c>
      <c r="CG13" s="67">
        <f t="shared" si="26"/>
        <v>13</v>
      </c>
      <c r="CH13" s="67">
        <f t="shared" si="26"/>
        <v>15</v>
      </c>
      <c r="CI13" s="67">
        <f t="shared" si="26"/>
        <v>15</v>
      </c>
      <c r="CJ13" s="67">
        <f t="shared" si="26"/>
        <v>12</v>
      </c>
      <c r="CK13" s="67">
        <f t="shared" ref="CK13:CP13" si="27">SUM(CK9:CK12)</f>
        <v>12</v>
      </c>
      <c r="CL13" s="67">
        <f t="shared" si="27"/>
        <v>9</v>
      </c>
      <c r="CM13" s="67">
        <f t="shared" si="27"/>
        <v>9</v>
      </c>
      <c r="CN13" s="67">
        <f t="shared" si="27"/>
        <v>7</v>
      </c>
      <c r="CO13" s="67">
        <f t="shared" si="27"/>
        <v>7</v>
      </c>
      <c r="CP13" s="67">
        <f t="shared" si="27"/>
        <v>7</v>
      </c>
      <c r="CQ13" s="67">
        <f>SUM(CQ9:CQ12)</f>
        <v>9</v>
      </c>
      <c r="CR13" s="67">
        <v>8</v>
      </c>
      <c r="CS13" s="67">
        <f>SUM(CS9:CS12)</f>
        <v>8</v>
      </c>
      <c r="CT13" s="67">
        <f>SUM(CT9:CT12)</f>
        <v>0</v>
      </c>
      <c r="CU13" s="67">
        <f>SUM(CU9:CU12)</f>
        <v>0</v>
      </c>
      <c r="CV13" s="67">
        <f>SUM(CV9:CV12)</f>
        <v>0</v>
      </c>
    </row>
    <row r="14" spans="1:100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</row>
    <row r="15" spans="1:100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0</v>
      </c>
      <c r="E15" s="61">
        <f>+E7+E13</f>
        <v>0</v>
      </c>
      <c r="F15" s="61">
        <f>+F7+F13</f>
        <v>0</v>
      </c>
      <c r="G15" s="61">
        <f>+G7+G13</f>
        <v>0</v>
      </c>
      <c r="H15" s="275"/>
      <c r="I15" s="275"/>
      <c r="J15" s="31"/>
      <c r="K15" s="51">
        <f t="shared" ref="K15:P15" si="28">+K7+K13</f>
        <v>251</v>
      </c>
      <c r="L15" s="51">
        <f t="shared" si="28"/>
        <v>242</v>
      </c>
      <c r="M15" s="51">
        <f t="shared" si="28"/>
        <v>238</v>
      </c>
      <c r="N15" s="51">
        <f t="shared" si="28"/>
        <v>240</v>
      </c>
      <c r="O15" s="51">
        <f t="shared" si="28"/>
        <v>239</v>
      </c>
      <c r="P15" s="51">
        <f t="shared" si="28"/>
        <v>234</v>
      </c>
      <c r="Q15" s="51">
        <f t="shared" ref="Q15:V15" si="29">+Q7+Q13</f>
        <v>233</v>
      </c>
      <c r="R15" s="51">
        <f t="shared" si="29"/>
        <v>240</v>
      </c>
      <c r="S15" s="51">
        <f t="shared" si="29"/>
        <v>233</v>
      </c>
      <c r="T15" s="51">
        <f t="shared" si="29"/>
        <v>223</v>
      </c>
      <c r="U15" s="51">
        <f t="shared" si="29"/>
        <v>225</v>
      </c>
      <c r="V15" s="51">
        <f t="shared" si="29"/>
        <v>227</v>
      </c>
      <c r="W15" s="51">
        <f t="shared" ref="W15:AB15" si="30">+W7+W13</f>
        <v>228</v>
      </c>
      <c r="X15" s="51">
        <f t="shared" si="30"/>
        <v>220</v>
      </c>
      <c r="Y15" s="51">
        <f t="shared" si="30"/>
        <v>217</v>
      </c>
      <c r="Z15" s="51">
        <f t="shared" si="30"/>
        <v>210</v>
      </c>
      <c r="AA15" s="51">
        <f t="shared" si="30"/>
        <v>209</v>
      </c>
      <c r="AB15" s="51">
        <f t="shared" si="30"/>
        <v>208</v>
      </c>
      <c r="AC15" s="51">
        <f t="shared" ref="AC15:AH15" si="31">+AC7+AC13</f>
        <v>210</v>
      </c>
      <c r="AD15" s="51">
        <f t="shared" si="31"/>
        <v>208</v>
      </c>
      <c r="AE15" s="51">
        <f t="shared" si="31"/>
        <v>208</v>
      </c>
      <c r="AF15" s="51">
        <f t="shared" si="31"/>
        <v>210</v>
      </c>
      <c r="AG15" s="51">
        <f t="shared" si="31"/>
        <v>204</v>
      </c>
      <c r="AH15" s="51">
        <f t="shared" si="31"/>
        <v>202</v>
      </c>
      <c r="AI15" s="51">
        <f t="shared" ref="AI15:AN15" si="32">+AI7+AI13</f>
        <v>205</v>
      </c>
      <c r="AJ15" s="51">
        <f t="shared" si="32"/>
        <v>202</v>
      </c>
      <c r="AK15" s="51">
        <f t="shared" si="32"/>
        <v>203</v>
      </c>
      <c r="AL15" s="51">
        <f t="shared" si="32"/>
        <v>208</v>
      </c>
      <c r="AM15" s="51">
        <f t="shared" si="32"/>
        <v>209</v>
      </c>
      <c r="AN15" s="51">
        <f t="shared" si="32"/>
        <v>206</v>
      </c>
      <c r="AO15" s="51">
        <f t="shared" ref="AO15:AT15" si="33">+AO7+AO13</f>
        <v>205</v>
      </c>
      <c r="AP15" s="51">
        <f t="shared" si="33"/>
        <v>201</v>
      </c>
      <c r="AQ15" s="51">
        <f t="shared" si="33"/>
        <v>196</v>
      </c>
      <c r="AR15" s="51">
        <f t="shared" si="33"/>
        <v>190</v>
      </c>
      <c r="AS15" s="51">
        <f t="shared" si="33"/>
        <v>190</v>
      </c>
      <c r="AT15" s="51">
        <f t="shared" si="33"/>
        <v>189</v>
      </c>
      <c r="AU15" s="51">
        <f t="shared" ref="AU15:AZ15" si="34">+AU7+AU13</f>
        <v>190</v>
      </c>
      <c r="AV15" s="51">
        <f t="shared" si="34"/>
        <v>189</v>
      </c>
      <c r="AW15" s="51">
        <f t="shared" si="34"/>
        <v>181</v>
      </c>
      <c r="AX15" s="51">
        <f t="shared" si="34"/>
        <v>181</v>
      </c>
      <c r="AY15" s="51">
        <f t="shared" si="34"/>
        <v>180</v>
      </c>
      <c r="AZ15" s="51">
        <f t="shared" si="34"/>
        <v>172</v>
      </c>
      <c r="BA15" s="51">
        <f t="shared" ref="BA15:BF15" si="35">+BA7+BA13</f>
        <v>173</v>
      </c>
      <c r="BB15" s="51">
        <f t="shared" si="35"/>
        <v>170</v>
      </c>
      <c r="BC15" s="51">
        <f t="shared" si="35"/>
        <v>170</v>
      </c>
      <c r="BD15" s="51">
        <f t="shared" si="35"/>
        <v>172</v>
      </c>
      <c r="BE15" s="51">
        <f t="shared" si="35"/>
        <v>169</v>
      </c>
      <c r="BF15" s="51">
        <f t="shared" si="35"/>
        <v>172</v>
      </c>
      <c r="BG15" s="51">
        <f t="shared" ref="BG15:BL15" si="36">+BG7+BG13</f>
        <v>179</v>
      </c>
      <c r="BH15" s="51">
        <f t="shared" si="36"/>
        <v>185</v>
      </c>
      <c r="BI15" s="51">
        <f t="shared" si="36"/>
        <v>176</v>
      </c>
      <c r="BJ15" s="51">
        <f t="shared" si="36"/>
        <v>173</v>
      </c>
      <c r="BK15" s="51">
        <f t="shared" si="36"/>
        <v>168</v>
      </c>
      <c r="BL15" s="51">
        <f t="shared" si="36"/>
        <v>167</v>
      </c>
      <c r="BM15" s="51">
        <f t="shared" ref="BM15:BR15" si="37">+BM7+BM13</f>
        <v>168</v>
      </c>
      <c r="BN15" s="51">
        <f t="shared" si="37"/>
        <v>172</v>
      </c>
      <c r="BO15" s="51">
        <f t="shared" si="37"/>
        <v>173</v>
      </c>
      <c r="BP15" s="51">
        <f t="shared" si="37"/>
        <v>164</v>
      </c>
      <c r="BQ15" s="51">
        <f t="shared" si="37"/>
        <v>164</v>
      </c>
      <c r="BR15" s="51">
        <f t="shared" si="37"/>
        <v>158</v>
      </c>
      <c r="BS15" s="51">
        <f t="shared" ref="BS15:BX15" si="38">+BS7+BS13</f>
        <v>164</v>
      </c>
      <c r="BT15" s="51">
        <f t="shared" si="38"/>
        <v>166</v>
      </c>
      <c r="BU15" s="51">
        <f t="shared" si="38"/>
        <v>156</v>
      </c>
      <c r="BV15" s="51">
        <f t="shared" si="38"/>
        <v>159</v>
      </c>
      <c r="BW15" s="51">
        <f t="shared" si="38"/>
        <v>155</v>
      </c>
      <c r="BX15" s="51">
        <f t="shared" si="38"/>
        <v>154</v>
      </c>
      <c r="BY15" s="51">
        <f t="shared" ref="BY15:CD15" si="39">+BY7+BY13</f>
        <v>152</v>
      </c>
      <c r="BZ15" s="51">
        <f t="shared" si="39"/>
        <v>151</v>
      </c>
      <c r="CA15" s="51">
        <f t="shared" si="39"/>
        <v>157</v>
      </c>
      <c r="CB15" s="51">
        <f t="shared" si="39"/>
        <v>156</v>
      </c>
      <c r="CC15" s="51">
        <f t="shared" si="39"/>
        <v>155</v>
      </c>
      <c r="CD15" s="51">
        <f t="shared" si="39"/>
        <v>155</v>
      </c>
      <c r="CE15" s="51">
        <f t="shared" ref="CE15:CJ15" si="40">+CE7+CE13</f>
        <v>170</v>
      </c>
      <c r="CF15" s="51">
        <f t="shared" si="40"/>
        <v>168</v>
      </c>
      <c r="CG15" s="51">
        <f t="shared" si="40"/>
        <v>162</v>
      </c>
      <c r="CH15" s="51">
        <f t="shared" si="40"/>
        <v>162</v>
      </c>
      <c r="CI15" s="51">
        <f t="shared" si="40"/>
        <v>165</v>
      </c>
      <c r="CJ15" s="51">
        <f t="shared" si="40"/>
        <v>164</v>
      </c>
      <c r="CK15" s="51">
        <f t="shared" ref="CK15:CP15" si="41">+CK7+CK13</f>
        <v>167</v>
      </c>
      <c r="CL15" s="51">
        <f t="shared" si="41"/>
        <v>162</v>
      </c>
      <c r="CM15" s="51">
        <f t="shared" si="41"/>
        <v>161</v>
      </c>
      <c r="CN15" s="51">
        <f t="shared" si="41"/>
        <v>153</v>
      </c>
      <c r="CO15" s="51">
        <f t="shared" si="41"/>
        <v>153</v>
      </c>
      <c r="CP15" s="51">
        <f t="shared" si="41"/>
        <v>151</v>
      </c>
      <c r="CQ15" s="51">
        <f>+CQ7+CQ13</f>
        <v>157</v>
      </c>
      <c r="CR15" s="51">
        <v>152</v>
      </c>
      <c r="CS15" s="51">
        <f>+CS7+CS13</f>
        <v>148</v>
      </c>
      <c r="CT15" s="51">
        <f>+CT7+CT13</f>
        <v>1</v>
      </c>
      <c r="CU15" s="51">
        <f>+CU7+CU13</f>
        <v>1</v>
      </c>
      <c r="CV15" s="51">
        <f>+CV7+CV13</f>
        <v>1</v>
      </c>
    </row>
    <row r="16" spans="1:100" s="4" customFormat="1" ht="13.15" customHeight="1" x14ac:dyDescent="0.2">
      <c r="A16" s="48" t="s">
        <v>9</v>
      </c>
      <c r="B16" s="49"/>
      <c r="C16" s="50"/>
      <c r="D16" s="51"/>
      <c r="E16" s="61">
        <f>E15*12</f>
        <v>0</v>
      </c>
      <c r="F16" s="61">
        <f>F15*12</f>
        <v>0</v>
      </c>
      <c r="G16" s="61">
        <f>G15*12</f>
        <v>0</v>
      </c>
      <c r="H16" s="275"/>
      <c r="I16" s="275"/>
      <c r="J16" s="3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</row>
    <row r="17" spans="1:100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1:100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</row>
    <row r="19" spans="1:100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</row>
    <row r="20" spans="1:100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</row>
    <row r="21" spans="1:100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</row>
    <row r="22" spans="1:100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</row>
    <row r="23" spans="1:100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</row>
    <row r="24" spans="1:100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</row>
    <row r="25" spans="1:100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</row>
    <row r="26" spans="1:100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</row>
    <row r="27" spans="1:100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</row>
    <row r="28" spans="1:100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33"/>
      <c r="BH28" s="33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</row>
    <row r="29" spans="1:100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3"/>
      <c r="BH29" s="33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1:100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</row>
    <row r="31" spans="1:100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</row>
    <row r="32" spans="1:100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</row>
    <row r="33" spans="1:100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</row>
    <row r="34" spans="1:100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</row>
    <row r="35" spans="1:100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</row>
    <row r="36" spans="1:100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</row>
    <row r="37" spans="1:100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</row>
    <row r="38" spans="1:100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</row>
    <row r="39" spans="1:100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</row>
    <row r="40" spans="1:100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</row>
    <row r="41" spans="1:100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</row>
    <row r="42" spans="1:100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</row>
    <row r="43" spans="1:100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&amp;C&amp;"Garamond,Bold"LEHIGH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>
    <tabColor rgb="FFFF0000"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375" style="7" hidden="1" customWidth="1"/>
    <col min="10" max="10" width="7.125" style="13" hidden="1" customWidth="1"/>
    <col min="11" max="58" width="7.25" style="8" hidden="1" customWidth="1"/>
    <col min="59" max="59" width="7.625" style="8" bestFit="1" customWidth="1"/>
    <col min="60" max="60" width="7.75" style="8" bestFit="1" customWidth="1"/>
    <col min="61" max="61" width="7.625" style="8" bestFit="1" customWidth="1"/>
    <col min="62" max="62" width="7.5" style="8" bestFit="1" customWidth="1"/>
    <col min="63" max="63" width="8" style="8" bestFit="1" customWidth="1"/>
    <col min="64" max="64" width="7.625" style="8" bestFit="1" customWidth="1"/>
    <col min="65" max="65" width="7" style="8" bestFit="1" customWidth="1"/>
    <col min="66" max="67" width="8" style="8" bestFit="1" customWidth="1"/>
    <col min="68" max="68" width="7.625" style="8" bestFit="1" customWidth="1"/>
    <col min="69" max="69" width="7.75" style="8" bestFit="1" customWidth="1"/>
    <col min="70" max="70" width="8" style="8" bestFit="1" customWidth="1"/>
    <col min="71" max="94" width="7.25" style="8" customWidth="1"/>
    <col min="95" max="95" width="13.125" style="8" bestFit="1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81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150</v>
      </c>
      <c r="B3" s="65" t="str">
        <f>Legacy!E4</f>
        <v>1/1/25 - 12/31/25</v>
      </c>
      <c r="C3" s="66" t="s">
        <v>11</v>
      </c>
      <c r="D3" s="165">
        <v>126</v>
      </c>
      <c r="E3" s="152">
        <v>779.85</v>
      </c>
      <c r="F3" s="152">
        <f>+E3-G3</f>
        <v>779.85</v>
      </c>
      <c r="G3" s="152">
        <v>0</v>
      </c>
      <c r="H3" s="27" t="e">
        <f>+"Total:"&amp;TEXT(E3/I3-1,"0.00%")&amp;"/ EE:"&amp;TEXT(G3/J3-1,"0.00%")</f>
        <v>#DIV/0!</v>
      </c>
      <c r="I3" s="278">
        <f>+'[2]St Michael''s'!E3</f>
        <v>655.4</v>
      </c>
      <c r="J3" s="278">
        <f>+'[2]St Michael''s'!G3</f>
        <v>0</v>
      </c>
      <c r="K3" s="165">
        <v>173</v>
      </c>
      <c r="L3" s="165">
        <v>173</v>
      </c>
      <c r="M3" s="165">
        <v>172</v>
      </c>
      <c r="N3" s="165">
        <v>171</v>
      </c>
      <c r="O3" s="165">
        <v>174</v>
      </c>
      <c r="P3" s="165">
        <v>174</v>
      </c>
      <c r="Q3" s="165">
        <v>173</v>
      </c>
      <c r="R3" s="165">
        <v>177</v>
      </c>
      <c r="S3" s="165">
        <v>181</v>
      </c>
      <c r="T3" s="165">
        <v>179</v>
      </c>
      <c r="U3" s="165">
        <v>182</v>
      </c>
      <c r="V3" s="165">
        <v>178</v>
      </c>
      <c r="W3" s="165">
        <v>192</v>
      </c>
      <c r="X3" s="165">
        <v>190</v>
      </c>
      <c r="Y3" s="165">
        <v>191</v>
      </c>
      <c r="Z3" s="165">
        <v>188</v>
      </c>
      <c r="AA3" s="165">
        <v>194</v>
      </c>
      <c r="AB3" s="165">
        <v>191</v>
      </c>
      <c r="AC3" s="165">
        <v>188</v>
      </c>
      <c r="AD3" s="165">
        <v>191</v>
      </c>
      <c r="AE3" s="165">
        <v>189</v>
      </c>
      <c r="AF3" s="165">
        <v>192</v>
      </c>
      <c r="AG3" s="165">
        <v>193</v>
      </c>
      <c r="AH3" s="165">
        <v>191</v>
      </c>
      <c r="AI3" s="165">
        <v>306</v>
      </c>
      <c r="AJ3" s="165">
        <v>300</v>
      </c>
      <c r="AK3" s="165">
        <v>302</v>
      </c>
      <c r="AL3" s="165">
        <v>300</v>
      </c>
      <c r="AM3" s="165">
        <v>304</v>
      </c>
      <c r="AN3" s="165">
        <v>158</v>
      </c>
      <c r="AO3" s="165">
        <v>158</v>
      </c>
      <c r="AP3" s="165">
        <v>155</v>
      </c>
      <c r="AQ3" s="165">
        <v>154</v>
      </c>
      <c r="AR3" s="165">
        <v>154</v>
      </c>
      <c r="AS3" s="165">
        <v>150</v>
      </c>
      <c r="AT3" s="165">
        <v>153</v>
      </c>
      <c r="AU3" s="165">
        <v>165</v>
      </c>
      <c r="AV3" s="165">
        <v>163</v>
      </c>
      <c r="AW3" s="165">
        <v>163</v>
      </c>
      <c r="AX3" s="165">
        <v>159</v>
      </c>
      <c r="AY3" s="165">
        <v>157</v>
      </c>
      <c r="AZ3" s="165">
        <v>156</v>
      </c>
      <c r="BA3" s="165">
        <v>151</v>
      </c>
      <c r="BB3" s="165">
        <v>148</v>
      </c>
      <c r="BC3" s="165">
        <v>145</v>
      </c>
      <c r="BD3" s="165">
        <v>145</v>
      </c>
      <c r="BE3" s="165">
        <v>146</v>
      </c>
      <c r="BF3" s="165">
        <v>148</v>
      </c>
      <c r="BG3" s="165">
        <v>153</v>
      </c>
      <c r="BH3" s="165">
        <v>154</v>
      </c>
      <c r="BI3" s="165">
        <v>147</v>
      </c>
      <c r="BJ3" s="165">
        <v>146</v>
      </c>
      <c r="BK3" s="165">
        <v>138</v>
      </c>
      <c r="BL3" s="165">
        <v>139</v>
      </c>
      <c r="BM3" s="165">
        <v>133</v>
      </c>
      <c r="BN3" s="165">
        <v>137</v>
      </c>
      <c r="BO3" s="165">
        <v>137</v>
      </c>
      <c r="BP3" s="165">
        <v>132</v>
      </c>
      <c r="BQ3" s="240">
        <v>132</v>
      </c>
      <c r="BR3" s="165">
        <v>130</v>
      </c>
      <c r="BS3" s="165">
        <v>137</v>
      </c>
      <c r="BT3" s="165">
        <v>138</v>
      </c>
      <c r="BU3" s="165">
        <v>137</v>
      </c>
      <c r="BV3" s="165">
        <v>139</v>
      </c>
      <c r="BW3" s="165">
        <v>131</v>
      </c>
      <c r="BX3" s="165">
        <v>132</v>
      </c>
      <c r="BY3" s="165">
        <v>134</v>
      </c>
      <c r="BZ3" s="165">
        <v>129</v>
      </c>
      <c r="CA3" s="165">
        <v>129</v>
      </c>
      <c r="CB3" s="165">
        <v>123</v>
      </c>
      <c r="CC3" s="165">
        <v>123</v>
      </c>
      <c r="CD3" s="165">
        <v>128</v>
      </c>
      <c r="CE3" s="165">
        <v>131</v>
      </c>
      <c r="CF3" s="165">
        <v>129</v>
      </c>
      <c r="CG3" s="165">
        <v>131</v>
      </c>
      <c r="CH3" s="165">
        <v>130</v>
      </c>
      <c r="CI3" s="165">
        <v>134</v>
      </c>
      <c r="CJ3" s="165">
        <v>132</v>
      </c>
      <c r="CK3" s="165">
        <v>135</v>
      </c>
      <c r="CL3" s="165">
        <v>132</v>
      </c>
      <c r="CM3" s="165">
        <v>129</v>
      </c>
      <c r="CN3" s="165">
        <v>126</v>
      </c>
      <c r="CO3" s="165">
        <v>125</v>
      </c>
      <c r="CP3" s="165">
        <v>120</v>
      </c>
      <c r="CQ3" s="165">
        <v>125</v>
      </c>
      <c r="CR3" s="165">
        <v>125</v>
      </c>
      <c r="CS3" s="165">
        <v>123</v>
      </c>
      <c r="CT3" s="165">
        <v>123</v>
      </c>
      <c r="CU3" s="165">
        <v>123</v>
      </c>
      <c r="CV3" s="165">
        <v>122</v>
      </c>
      <c r="CW3" s="165">
        <v>126</v>
      </c>
    </row>
    <row r="4" spans="1:101" s="14" customFormat="1" ht="13.15" customHeight="1" x14ac:dyDescent="0.2">
      <c r="A4" s="22"/>
      <c r="B4" s="15"/>
      <c r="C4" s="66" t="s">
        <v>18</v>
      </c>
      <c r="D4" s="165">
        <v>25</v>
      </c>
      <c r="E4" s="150">
        <v>1637.66</v>
      </c>
      <c r="F4" s="152">
        <f>+E4-G4</f>
        <v>1512.74</v>
      </c>
      <c r="G4" s="152">
        <v>124.92</v>
      </c>
      <c r="H4" s="27" t="str">
        <f>+"Total:"&amp;TEXT(E4/I4-1,"0.00%")&amp;"/ EE:"&amp;TEXT(G4/J4-1,"0.00%")</f>
        <v>Total:18.99%/ EE:0.00%</v>
      </c>
      <c r="I4" s="278">
        <f>+'[2]St Michael''s'!E4</f>
        <v>1376.32</v>
      </c>
      <c r="J4" s="278">
        <f>+'[2]St Michael''s'!G4</f>
        <v>124.92</v>
      </c>
      <c r="K4" s="165">
        <v>44</v>
      </c>
      <c r="L4" s="165">
        <v>44</v>
      </c>
      <c r="M4" s="165">
        <v>43</v>
      </c>
      <c r="N4" s="165">
        <v>43</v>
      </c>
      <c r="O4" s="165">
        <v>43</v>
      </c>
      <c r="P4" s="165">
        <v>45</v>
      </c>
      <c r="Q4" s="165">
        <v>45</v>
      </c>
      <c r="R4" s="165">
        <v>43</v>
      </c>
      <c r="S4" s="165">
        <v>43</v>
      </c>
      <c r="T4" s="165">
        <v>42</v>
      </c>
      <c r="U4" s="165">
        <v>40</v>
      </c>
      <c r="V4" s="165">
        <v>40</v>
      </c>
      <c r="W4" s="165">
        <v>31</v>
      </c>
      <c r="X4" s="165">
        <v>31</v>
      </c>
      <c r="Y4" s="165">
        <v>31</v>
      </c>
      <c r="Z4" s="165">
        <v>31</v>
      </c>
      <c r="AA4" s="165">
        <v>31</v>
      </c>
      <c r="AB4" s="165">
        <v>32</v>
      </c>
      <c r="AC4" s="165">
        <v>32</v>
      </c>
      <c r="AD4" s="165">
        <v>32</v>
      </c>
      <c r="AE4" s="165">
        <v>31</v>
      </c>
      <c r="AF4" s="165">
        <v>31</v>
      </c>
      <c r="AG4" s="165">
        <v>33</v>
      </c>
      <c r="AH4" s="165">
        <v>33</v>
      </c>
      <c r="AI4" s="165">
        <v>86</v>
      </c>
      <c r="AJ4" s="165">
        <v>83</v>
      </c>
      <c r="AK4" s="165">
        <v>82</v>
      </c>
      <c r="AL4" s="165">
        <v>81</v>
      </c>
      <c r="AM4" s="165">
        <v>77</v>
      </c>
      <c r="AN4" s="165">
        <v>29</v>
      </c>
      <c r="AO4" s="165">
        <v>31</v>
      </c>
      <c r="AP4" s="165">
        <v>33</v>
      </c>
      <c r="AQ4" s="165">
        <v>32</v>
      </c>
      <c r="AR4" s="165">
        <v>32</v>
      </c>
      <c r="AS4" s="165">
        <v>32</v>
      </c>
      <c r="AT4" s="165">
        <v>33</v>
      </c>
      <c r="AU4" s="165">
        <v>28</v>
      </c>
      <c r="AV4" s="165">
        <v>29</v>
      </c>
      <c r="AW4" s="165">
        <v>29</v>
      </c>
      <c r="AX4" s="165">
        <v>29</v>
      </c>
      <c r="AY4" s="165">
        <v>28</v>
      </c>
      <c r="AZ4" s="165">
        <v>27</v>
      </c>
      <c r="BA4" s="165">
        <v>28</v>
      </c>
      <c r="BB4" s="165">
        <v>28</v>
      </c>
      <c r="BC4" s="165">
        <v>29</v>
      </c>
      <c r="BD4" s="165">
        <v>30</v>
      </c>
      <c r="BE4" s="165">
        <v>31</v>
      </c>
      <c r="BF4" s="165">
        <v>31</v>
      </c>
      <c r="BG4" s="165">
        <v>34</v>
      </c>
      <c r="BH4" s="165">
        <v>33</v>
      </c>
      <c r="BI4" s="165">
        <v>33</v>
      </c>
      <c r="BJ4" s="165">
        <v>33</v>
      </c>
      <c r="BK4" s="165">
        <v>30</v>
      </c>
      <c r="BL4" s="165">
        <v>28</v>
      </c>
      <c r="BM4" s="165">
        <v>27</v>
      </c>
      <c r="BN4" s="165">
        <v>27</v>
      </c>
      <c r="BO4" s="165">
        <v>28</v>
      </c>
      <c r="BP4" s="165">
        <v>28</v>
      </c>
      <c r="BQ4" s="240">
        <v>28</v>
      </c>
      <c r="BR4" s="165">
        <v>29</v>
      </c>
      <c r="BS4" s="165">
        <v>28</v>
      </c>
      <c r="BT4" s="165">
        <v>28</v>
      </c>
      <c r="BU4" s="165">
        <v>28</v>
      </c>
      <c r="BV4" s="165">
        <v>29</v>
      </c>
      <c r="BW4" s="165">
        <v>26</v>
      </c>
      <c r="BX4" s="165">
        <v>27</v>
      </c>
      <c r="BY4" s="165">
        <v>28</v>
      </c>
      <c r="BZ4" s="165">
        <v>27</v>
      </c>
      <c r="CA4" s="165">
        <v>26</v>
      </c>
      <c r="CB4" s="165">
        <v>27</v>
      </c>
      <c r="CC4" s="165">
        <v>26</v>
      </c>
      <c r="CD4" s="165">
        <v>26</v>
      </c>
      <c r="CE4" s="165">
        <v>25</v>
      </c>
      <c r="CF4" s="165">
        <v>24</v>
      </c>
      <c r="CG4" s="165">
        <v>24</v>
      </c>
      <c r="CH4" s="165">
        <v>23</v>
      </c>
      <c r="CI4" s="165">
        <v>23</v>
      </c>
      <c r="CJ4" s="165">
        <v>23</v>
      </c>
      <c r="CK4" s="165">
        <v>23</v>
      </c>
      <c r="CL4" s="165">
        <v>23</v>
      </c>
      <c r="CM4" s="165">
        <v>25</v>
      </c>
      <c r="CN4" s="165">
        <v>26</v>
      </c>
      <c r="CO4" s="165">
        <v>25</v>
      </c>
      <c r="CP4" s="165">
        <v>25</v>
      </c>
      <c r="CQ4" s="165">
        <v>25</v>
      </c>
      <c r="CR4" s="165">
        <v>24</v>
      </c>
      <c r="CS4" s="165">
        <v>24</v>
      </c>
      <c r="CT4" s="165">
        <v>25</v>
      </c>
      <c r="CU4" s="165">
        <v>26</v>
      </c>
      <c r="CV4" s="165">
        <v>25</v>
      </c>
      <c r="CW4" s="165">
        <v>25</v>
      </c>
    </row>
    <row r="5" spans="1:101" s="14" customFormat="1" ht="13.15" customHeight="1" x14ac:dyDescent="0.2">
      <c r="A5" s="22"/>
      <c r="B5" s="15"/>
      <c r="C5" s="66" t="s">
        <v>19</v>
      </c>
      <c r="D5" s="165">
        <v>21</v>
      </c>
      <c r="E5" s="150">
        <v>1473.91</v>
      </c>
      <c r="F5" s="152">
        <f>+E5-G5</f>
        <v>1371.7</v>
      </c>
      <c r="G5" s="152">
        <v>102.21</v>
      </c>
      <c r="H5" s="27" t="str">
        <f>+"Total:"&amp;TEXT(E5/I5-1,"0.00%")&amp;"/ EE:"&amp;TEXT(G5/J5-1,"0.00%")</f>
        <v>Total:18.99%/ EE:0.00%</v>
      </c>
      <c r="I5" s="278">
        <f>+'[2]St Michael''s'!E5</f>
        <v>1238.7</v>
      </c>
      <c r="J5" s="278">
        <f>+'[2]St Michael''s'!G5</f>
        <v>102.21</v>
      </c>
      <c r="K5" s="165">
        <v>47</v>
      </c>
      <c r="L5" s="165">
        <v>43</v>
      </c>
      <c r="M5" s="165">
        <v>43</v>
      </c>
      <c r="N5" s="165">
        <v>43</v>
      </c>
      <c r="O5" s="165">
        <v>44</v>
      </c>
      <c r="P5" s="165">
        <v>44</v>
      </c>
      <c r="Q5" s="165">
        <v>44</v>
      </c>
      <c r="R5" s="165">
        <v>40</v>
      </c>
      <c r="S5" s="165">
        <v>38</v>
      </c>
      <c r="T5" s="165">
        <v>39</v>
      </c>
      <c r="U5" s="165">
        <v>42</v>
      </c>
      <c r="V5" s="165">
        <v>42</v>
      </c>
      <c r="W5" s="165">
        <v>31</v>
      </c>
      <c r="X5" s="165">
        <v>32</v>
      </c>
      <c r="Y5" s="165">
        <v>32</v>
      </c>
      <c r="Z5" s="165">
        <v>32</v>
      </c>
      <c r="AA5" s="165">
        <v>30</v>
      </c>
      <c r="AB5" s="165">
        <v>30</v>
      </c>
      <c r="AC5" s="165">
        <v>30</v>
      </c>
      <c r="AD5" s="165">
        <v>30</v>
      </c>
      <c r="AE5" s="165">
        <v>29</v>
      </c>
      <c r="AF5" s="165">
        <v>29</v>
      </c>
      <c r="AG5" s="165">
        <v>28</v>
      </c>
      <c r="AH5" s="165">
        <v>29</v>
      </c>
      <c r="AI5" s="165">
        <v>76</v>
      </c>
      <c r="AJ5" s="165">
        <v>74</v>
      </c>
      <c r="AK5" s="165">
        <v>73</v>
      </c>
      <c r="AL5" s="165">
        <v>74</v>
      </c>
      <c r="AM5" s="165">
        <v>72</v>
      </c>
      <c r="AN5" s="165">
        <v>27</v>
      </c>
      <c r="AO5" s="165">
        <v>27</v>
      </c>
      <c r="AP5" s="165">
        <v>26</v>
      </c>
      <c r="AQ5" s="165">
        <v>25</v>
      </c>
      <c r="AR5" s="165">
        <v>26</v>
      </c>
      <c r="AS5" s="165">
        <v>24</v>
      </c>
      <c r="AT5" s="165">
        <v>22</v>
      </c>
      <c r="AU5" s="165">
        <v>23</v>
      </c>
      <c r="AV5" s="165">
        <v>25</v>
      </c>
      <c r="AW5" s="165">
        <v>25</v>
      </c>
      <c r="AX5" s="165">
        <v>24</v>
      </c>
      <c r="AY5" s="165">
        <v>23</v>
      </c>
      <c r="AZ5" s="165">
        <v>26</v>
      </c>
      <c r="BA5" s="165">
        <v>26</v>
      </c>
      <c r="BB5" s="165">
        <v>27</v>
      </c>
      <c r="BC5" s="165">
        <v>28</v>
      </c>
      <c r="BD5" s="165">
        <v>29</v>
      </c>
      <c r="BE5" s="165">
        <v>28</v>
      </c>
      <c r="BF5" s="165">
        <v>28</v>
      </c>
      <c r="BG5" s="165">
        <v>30</v>
      </c>
      <c r="BH5" s="165">
        <v>30</v>
      </c>
      <c r="BI5" s="165">
        <v>30</v>
      </c>
      <c r="BJ5" s="165">
        <v>29</v>
      </c>
      <c r="BK5" s="165">
        <v>28</v>
      </c>
      <c r="BL5" s="165">
        <v>28</v>
      </c>
      <c r="BM5" s="165">
        <v>27</v>
      </c>
      <c r="BN5" s="165">
        <v>26</v>
      </c>
      <c r="BO5" s="165">
        <v>26</v>
      </c>
      <c r="BP5" s="165">
        <v>26</v>
      </c>
      <c r="BQ5" s="240">
        <v>25</v>
      </c>
      <c r="BR5" s="165">
        <v>25</v>
      </c>
      <c r="BS5" s="165">
        <v>24</v>
      </c>
      <c r="BT5" s="165">
        <v>22</v>
      </c>
      <c r="BU5" s="165">
        <v>21</v>
      </c>
      <c r="BV5" s="165">
        <v>24</v>
      </c>
      <c r="BW5" s="165">
        <v>20</v>
      </c>
      <c r="BX5" s="165">
        <v>20</v>
      </c>
      <c r="BY5" s="165">
        <v>20</v>
      </c>
      <c r="BZ5" s="165">
        <v>21</v>
      </c>
      <c r="CA5" s="165">
        <v>23</v>
      </c>
      <c r="CB5" s="165">
        <v>23</v>
      </c>
      <c r="CC5" s="165">
        <v>23</v>
      </c>
      <c r="CD5" s="165">
        <v>22</v>
      </c>
      <c r="CE5" s="165">
        <v>22</v>
      </c>
      <c r="CF5" s="165">
        <v>23</v>
      </c>
      <c r="CG5" s="165">
        <v>23</v>
      </c>
      <c r="CH5" s="165">
        <v>22</v>
      </c>
      <c r="CI5" s="165">
        <v>23</v>
      </c>
      <c r="CJ5" s="165">
        <v>23</v>
      </c>
      <c r="CK5" s="165">
        <v>21</v>
      </c>
      <c r="CL5" s="165">
        <v>21</v>
      </c>
      <c r="CM5" s="165">
        <v>21</v>
      </c>
      <c r="CN5" s="165">
        <v>20</v>
      </c>
      <c r="CO5" s="165">
        <v>20</v>
      </c>
      <c r="CP5" s="165">
        <v>22</v>
      </c>
      <c r="CQ5" s="165">
        <v>23</v>
      </c>
      <c r="CR5" s="165">
        <v>22</v>
      </c>
      <c r="CS5" s="165">
        <v>21</v>
      </c>
      <c r="CT5" s="165">
        <v>21</v>
      </c>
      <c r="CU5" s="165">
        <v>21</v>
      </c>
      <c r="CV5" s="165">
        <v>21</v>
      </c>
      <c r="CW5" s="165">
        <v>21</v>
      </c>
    </row>
    <row r="6" spans="1:101" s="14" customFormat="1" ht="13.15" customHeight="1" x14ac:dyDescent="0.2">
      <c r="A6" s="22"/>
      <c r="B6" s="15"/>
      <c r="C6" s="66" t="s">
        <v>12</v>
      </c>
      <c r="D6" s="166">
        <v>21</v>
      </c>
      <c r="E6" s="151">
        <v>2456.5300000000002</v>
      </c>
      <c r="F6" s="153">
        <f>+E6-G6</f>
        <v>2201.0100000000002</v>
      </c>
      <c r="G6" s="153">
        <v>255.52</v>
      </c>
      <c r="H6" s="134" t="str">
        <f>+"Total:"&amp;TEXT(E6/I6-1,"0.00%")&amp;"/ EE:"&amp;TEXT(G6/J6-1,"0.00%")</f>
        <v>Total:18.99%/ EE:0.00%</v>
      </c>
      <c r="I6" s="288">
        <f>+'[2]St Michael''s'!E6</f>
        <v>2064.52</v>
      </c>
      <c r="J6" s="278">
        <f>+'[2]St Michael''s'!G6</f>
        <v>255.52</v>
      </c>
      <c r="K6" s="166">
        <v>40</v>
      </c>
      <c r="L6" s="166">
        <v>43</v>
      </c>
      <c r="M6" s="166">
        <v>43</v>
      </c>
      <c r="N6" s="166">
        <v>44</v>
      </c>
      <c r="O6" s="166">
        <v>44</v>
      </c>
      <c r="P6" s="166">
        <v>44</v>
      </c>
      <c r="Q6" s="166">
        <v>44</v>
      </c>
      <c r="R6" s="166">
        <v>41</v>
      </c>
      <c r="S6" s="166">
        <v>40</v>
      </c>
      <c r="T6" s="166">
        <v>40</v>
      </c>
      <c r="U6" s="166">
        <v>40</v>
      </c>
      <c r="V6" s="166">
        <v>41</v>
      </c>
      <c r="W6" s="166">
        <v>36</v>
      </c>
      <c r="X6" s="166">
        <v>36</v>
      </c>
      <c r="Y6" s="166">
        <v>36</v>
      </c>
      <c r="Z6" s="166">
        <v>36</v>
      </c>
      <c r="AA6" s="166">
        <v>36</v>
      </c>
      <c r="AB6" s="166">
        <v>37</v>
      </c>
      <c r="AC6" s="166">
        <v>37</v>
      </c>
      <c r="AD6" s="166">
        <v>37</v>
      </c>
      <c r="AE6" s="166">
        <v>39</v>
      </c>
      <c r="AF6" s="166">
        <v>39</v>
      </c>
      <c r="AG6" s="166">
        <v>39</v>
      </c>
      <c r="AH6" s="166">
        <v>39</v>
      </c>
      <c r="AI6" s="166">
        <v>86</v>
      </c>
      <c r="AJ6" s="166">
        <v>84</v>
      </c>
      <c r="AK6" s="166">
        <v>87</v>
      </c>
      <c r="AL6" s="166">
        <v>86</v>
      </c>
      <c r="AM6" s="166">
        <v>87</v>
      </c>
      <c r="AN6" s="166">
        <v>31</v>
      </c>
      <c r="AO6" s="166">
        <v>34</v>
      </c>
      <c r="AP6" s="166">
        <v>32</v>
      </c>
      <c r="AQ6" s="166">
        <v>32</v>
      </c>
      <c r="AR6" s="166">
        <v>31</v>
      </c>
      <c r="AS6" s="166">
        <v>30</v>
      </c>
      <c r="AT6" s="166">
        <v>31</v>
      </c>
      <c r="AU6" s="166">
        <v>29</v>
      </c>
      <c r="AV6" s="166">
        <v>29</v>
      </c>
      <c r="AW6" s="166">
        <v>30</v>
      </c>
      <c r="AX6" s="166">
        <v>29</v>
      </c>
      <c r="AY6" s="166">
        <v>31</v>
      </c>
      <c r="AZ6" s="166">
        <v>29</v>
      </c>
      <c r="BA6" s="166">
        <v>29</v>
      </c>
      <c r="BB6" s="166">
        <v>29</v>
      </c>
      <c r="BC6" s="166">
        <v>29</v>
      </c>
      <c r="BD6" s="166">
        <v>29</v>
      </c>
      <c r="BE6" s="166">
        <v>29</v>
      </c>
      <c r="BF6" s="166">
        <v>29</v>
      </c>
      <c r="BG6" s="166">
        <v>28</v>
      </c>
      <c r="BH6" s="166">
        <v>28</v>
      </c>
      <c r="BI6" s="166">
        <v>27</v>
      </c>
      <c r="BJ6" s="166">
        <v>27</v>
      </c>
      <c r="BK6" s="166">
        <v>27</v>
      </c>
      <c r="BL6" s="166">
        <v>28</v>
      </c>
      <c r="BM6" s="166">
        <v>25</v>
      </c>
      <c r="BN6" s="166">
        <v>24</v>
      </c>
      <c r="BO6" s="166">
        <v>24</v>
      </c>
      <c r="BP6" s="166">
        <v>26</v>
      </c>
      <c r="BQ6" s="241">
        <v>25</v>
      </c>
      <c r="BR6" s="166">
        <v>24</v>
      </c>
      <c r="BS6" s="166">
        <v>25</v>
      </c>
      <c r="BT6" s="166">
        <v>26</v>
      </c>
      <c r="BU6" s="166">
        <v>27</v>
      </c>
      <c r="BV6" s="166">
        <v>27</v>
      </c>
      <c r="BW6" s="166">
        <v>26</v>
      </c>
      <c r="BX6" s="166">
        <v>25</v>
      </c>
      <c r="BY6" s="166">
        <v>24</v>
      </c>
      <c r="BZ6" s="166">
        <v>22</v>
      </c>
      <c r="CA6" s="166">
        <v>22</v>
      </c>
      <c r="CB6" s="166">
        <v>22</v>
      </c>
      <c r="CC6" s="166">
        <v>23</v>
      </c>
      <c r="CD6" s="166">
        <v>23</v>
      </c>
      <c r="CE6" s="166">
        <v>25</v>
      </c>
      <c r="CF6" s="166">
        <v>25</v>
      </c>
      <c r="CG6" s="166">
        <v>21</v>
      </c>
      <c r="CH6" s="166">
        <v>20</v>
      </c>
      <c r="CI6" s="166">
        <v>19</v>
      </c>
      <c r="CJ6" s="166">
        <v>19</v>
      </c>
      <c r="CK6" s="166">
        <v>19</v>
      </c>
      <c r="CL6" s="166">
        <v>19</v>
      </c>
      <c r="CM6" s="166">
        <v>19</v>
      </c>
      <c r="CN6" s="166">
        <v>19</v>
      </c>
      <c r="CO6" s="166">
        <v>21</v>
      </c>
      <c r="CP6" s="166">
        <v>20</v>
      </c>
      <c r="CQ6" s="166">
        <v>21</v>
      </c>
      <c r="CR6" s="166">
        <v>21</v>
      </c>
      <c r="CS6" s="166">
        <v>21</v>
      </c>
      <c r="CT6" s="166">
        <v>21</v>
      </c>
      <c r="CU6" s="166">
        <v>21</v>
      </c>
      <c r="CV6" s="166">
        <v>21</v>
      </c>
      <c r="CW6" s="166">
        <v>21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193</v>
      </c>
      <c r="E7" s="70">
        <f>SUMPRODUCT(E3:E6,$D3:$D6)</f>
        <v>221741.84000000003</v>
      </c>
      <c r="F7" s="70">
        <f>SUMPRODUCT(F3:F6,$D3:$D6)</f>
        <v>211106.51</v>
      </c>
      <c r="G7" s="70">
        <f>SUMPRODUCT(G3:G6,$D3:$D6)</f>
        <v>10635.33</v>
      </c>
      <c r="H7" s="34"/>
      <c r="I7" s="278"/>
      <c r="J7" s="278"/>
      <c r="K7" s="67">
        <f t="shared" ref="K7:P7" si="0">SUM(K3:K6)</f>
        <v>304</v>
      </c>
      <c r="L7" s="67">
        <f t="shared" si="0"/>
        <v>303</v>
      </c>
      <c r="M7" s="67">
        <f t="shared" si="0"/>
        <v>301</v>
      </c>
      <c r="N7" s="67">
        <f t="shared" si="0"/>
        <v>301</v>
      </c>
      <c r="O7" s="67">
        <f t="shared" si="0"/>
        <v>305</v>
      </c>
      <c r="P7" s="67">
        <f t="shared" si="0"/>
        <v>307</v>
      </c>
      <c r="Q7" s="67">
        <f t="shared" ref="Q7:V7" si="1">SUM(Q3:Q6)</f>
        <v>306</v>
      </c>
      <c r="R7" s="67">
        <f t="shared" si="1"/>
        <v>301</v>
      </c>
      <c r="S7" s="67">
        <f t="shared" si="1"/>
        <v>302</v>
      </c>
      <c r="T7" s="67">
        <f t="shared" si="1"/>
        <v>300</v>
      </c>
      <c r="U7" s="67">
        <f t="shared" si="1"/>
        <v>304</v>
      </c>
      <c r="V7" s="67">
        <f t="shared" si="1"/>
        <v>301</v>
      </c>
      <c r="W7" s="67">
        <f t="shared" ref="W7:AB7" si="2">SUM(W3:W6)</f>
        <v>290</v>
      </c>
      <c r="X7" s="67">
        <f t="shared" si="2"/>
        <v>289</v>
      </c>
      <c r="Y7" s="67">
        <f t="shared" si="2"/>
        <v>290</v>
      </c>
      <c r="Z7" s="67">
        <f t="shared" si="2"/>
        <v>287</v>
      </c>
      <c r="AA7" s="67">
        <f t="shared" si="2"/>
        <v>291</v>
      </c>
      <c r="AB7" s="67">
        <f t="shared" si="2"/>
        <v>290</v>
      </c>
      <c r="AC7" s="67">
        <f t="shared" ref="AC7:AH7" si="3">SUM(AC3:AC6)</f>
        <v>287</v>
      </c>
      <c r="AD7" s="67">
        <f t="shared" si="3"/>
        <v>290</v>
      </c>
      <c r="AE7" s="67">
        <f t="shared" si="3"/>
        <v>288</v>
      </c>
      <c r="AF7" s="67">
        <f t="shared" si="3"/>
        <v>291</v>
      </c>
      <c r="AG7" s="67">
        <f t="shared" si="3"/>
        <v>293</v>
      </c>
      <c r="AH7" s="67">
        <f t="shared" si="3"/>
        <v>292</v>
      </c>
      <c r="AI7" s="67">
        <f t="shared" ref="AI7:AN7" si="4">SUM(AI3:AI6)</f>
        <v>554</v>
      </c>
      <c r="AJ7" s="67">
        <f t="shared" si="4"/>
        <v>541</v>
      </c>
      <c r="AK7" s="67">
        <f t="shared" si="4"/>
        <v>544</v>
      </c>
      <c r="AL7" s="67">
        <f t="shared" si="4"/>
        <v>541</v>
      </c>
      <c r="AM7" s="67">
        <f t="shared" si="4"/>
        <v>540</v>
      </c>
      <c r="AN7" s="67">
        <f t="shared" si="4"/>
        <v>245</v>
      </c>
      <c r="AO7" s="67">
        <f t="shared" ref="AO7:AT7" si="5">SUM(AO3:AO6)</f>
        <v>250</v>
      </c>
      <c r="AP7" s="67">
        <f t="shared" si="5"/>
        <v>246</v>
      </c>
      <c r="AQ7" s="67">
        <f t="shared" si="5"/>
        <v>243</v>
      </c>
      <c r="AR7" s="67">
        <f t="shared" si="5"/>
        <v>243</v>
      </c>
      <c r="AS7" s="67">
        <f t="shared" si="5"/>
        <v>236</v>
      </c>
      <c r="AT7" s="67">
        <f t="shared" si="5"/>
        <v>239</v>
      </c>
      <c r="AU7" s="67">
        <f t="shared" ref="AU7:AZ7" si="6">SUM(AU3:AU6)</f>
        <v>245</v>
      </c>
      <c r="AV7" s="67">
        <f t="shared" si="6"/>
        <v>246</v>
      </c>
      <c r="AW7" s="67">
        <f t="shared" si="6"/>
        <v>247</v>
      </c>
      <c r="AX7" s="67">
        <f t="shared" si="6"/>
        <v>241</v>
      </c>
      <c r="AY7" s="67">
        <f t="shared" si="6"/>
        <v>239</v>
      </c>
      <c r="AZ7" s="67">
        <f t="shared" si="6"/>
        <v>238</v>
      </c>
      <c r="BA7" s="67">
        <f t="shared" ref="BA7:BF7" si="7">SUM(BA3:BA6)</f>
        <v>234</v>
      </c>
      <c r="BB7" s="67">
        <f t="shared" si="7"/>
        <v>232</v>
      </c>
      <c r="BC7" s="67">
        <f t="shared" si="7"/>
        <v>231</v>
      </c>
      <c r="BD7" s="67">
        <f t="shared" si="7"/>
        <v>233</v>
      </c>
      <c r="BE7" s="67">
        <f t="shared" si="7"/>
        <v>234</v>
      </c>
      <c r="BF7" s="67">
        <f t="shared" si="7"/>
        <v>236</v>
      </c>
      <c r="BG7" s="67">
        <f t="shared" ref="BG7:BL7" si="8">SUM(BG3:BG6)</f>
        <v>245</v>
      </c>
      <c r="BH7" s="67">
        <f t="shared" si="8"/>
        <v>245</v>
      </c>
      <c r="BI7" s="67">
        <f t="shared" si="8"/>
        <v>237</v>
      </c>
      <c r="BJ7" s="67">
        <f t="shared" si="8"/>
        <v>235</v>
      </c>
      <c r="BK7" s="67">
        <f t="shared" si="8"/>
        <v>223</v>
      </c>
      <c r="BL7" s="67">
        <f t="shared" si="8"/>
        <v>223</v>
      </c>
      <c r="BM7" s="67">
        <f t="shared" ref="BM7:BR7" si="9">SUM(BM3:BM6)</f>
        <v>212</v>
      </c>
      <c r="BN7" s="67">
        <f t="shared" si="9"/>
        <v>214</v>
      </c>
      <c r="BO7" s="67">
        <f t="shared" si="9"/>
        <v>215</v>
      </c>
      <c r="BP7" s="67">
        <f t="shared" si="9"/>
        <v>212</v>
      </c>
      <c r="BQ7" s="94">
        <f t="shared" si="9"/>
        <v>210</v>
      </c>
      <c r="BR7" s="67">
        <f t="shared" si="9"/>
        <v>208</v>
      </c>
      <c r="BS7" s="67">
        <f t="shared" ref="BS7:BX7" si="10">SUM(BS3:BS6)</f>
        <v>214</v>
      </c>
      <c r="BT7" s="67">
        <f t="shared" si="10"/>
        <v>214</v>
      </c>
      <c r="BU7" s="67">
        <f t="shared" si="10"/>
        <v>213</v>
      </c>
      <c r="BV7" s="67">
        <f t="shared" si="10"/>
        <v>219</v>
      </c>
      <c r="BW7" s="67">
        <f t="shared" si="10"/>
        <v>203</v>
      </c>
      <c r="BX7" s="67">
        <f t="shared" si="10"/>
        <v>204</v>
      </c>
      <c r="BY7" s="67">
        <f t="shared" ref="BY7:CD7" si="11">SUM(BY3:BY6)</f>
        <v>206</v>
      </c>
      <c r="BZ7" s="67">
        <f t="shared" si="11"/>
        <v>199</v>
      </c>
      <c r="CA7" s="67">
        <f t="shared" si="11"/>
        <v>200</v>
      </c>
      <c r="CB7" s="67">
        <f t="shared" si="11"/>
        <v>195</v>
      </c>
      <c r="CC7" s="67">
        <f t="shared" si="11"/>
        <v>195</v>
      </c>
      <c r="CD7" s="67">
        <f t="shared" si="11"/>
        <v>199</v>
      </c>
      <c r="CE7" s="67">
        <f t="shared" ref="CE7:CJ7" si="12">SUM(CE3:CE6)</f>
        <v>203</v>
      </c>
      <c r="CF7" s="67">
        <f t="shared" si="12"/>
        <v>201</v>
      </c>
      <c r="CG7" s="67">
        <f t="shared" si="12"/>
        <v>199</v>
      </c>
      <c r="CH7" s="67">
        <f t="shared" si="12"/>
        <v>195</v>
      </c>
      <c r="CI7" s="67">
        <f t="shared" si="12"/>
        <v>199</v>
      </c>
      <c r="CJ7" s="67">
        <f t="shared" si="12"/>
        <v>197</v>
      </c>
      <c r="CK7" s="67">
        <f t="shared" ref="CK7:CP7" si="13">SUM(CK3:CK6)</f>
        <v>198</v>
      </c>
      <c r="CL7" s="67">
        <f t="shared" si="13"/>
        <v>195</v>
      </c>
      <c r="CM7" s="67">
        <f t="shared" si="13"/>
        <v>194</v>
      </c>
      <c r="CN7" s="67">
        <f t="shared" si="13"/>
        <v>191</v>
      </c>
      <c r="CO7" s="67">
        <f t="shared" si="13"/>
        <v>191</v>
      </c>
      <c r="CP7" s="67">
        <f t="shared" si="13"/>
        <v>187</v>
      </c>
      <c r="CQ7" s="67">
        <f>SUM(CQ3:CQ6)</f>
        <v>194</v>
      </c>
      <c r="CR7" s="67">
        <v>192</v>
      </c>
      <c r="CS7" s="67">
        <f>SUM(CS3:CS6)</f>
        <v>189</v>
      </c>
      <c r="CT7" s="67">
        <f>SUM(CT3:CT6)</f>
        <v>190</v>
      </c>
      <c r="CU7" s="67">
        <f>SUM(CU3:CU6)</f>
        <v>191</v>
      </c>
      <c r="CV7" s="67">
        <f>SUM(CV3:CV6)</f>
        <v>189</v>
      </c>
      <c r="CW7" s="67">
        <f>SUM(CW3:CW6)</f>
        <v>193</v>
      </c>
    </row>
    <row r="8" spans="1:101" s="14" customFormat="1" x14ac:dyDescent="0.25">
      <c r="A8" s="20"/>
      <c r="B8" s="15"/>
      <c r="C8" s="12"/>
      <c r="D8" s="16"/>
      <c r="E8" s="21"/>
      <c r="F8" s="21"/>
      <c r="G8" s="21"/>
      <c r="H8" s="135"/>
      <c r="I8" s="289"/>
      <c r="J8" s="278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151</v>
      </c>
      <c r="B9" s="65" t="str">
        <f>Legacy!E10</f>
        <v>1/1/25 - 12/31/25</v>
      </c>
      <c r="C9" s="66" t="s">
        <v>11</v>
      </c>
      <c r="D9" s="165">
        <v>62</v>
      </c>
      <c r="E9" s="152">
        <f>+E3</f>
        <v>779.85</v>
      </c>
      <c r="F9" s="152">
        <f>+F3</f>
        <v>779.85</v>
      </c>
      <c r="G9" s="152">
        <f>+G3</f>
        <v>0</v>
      </c>
      <c r="H9" s="27" t="e">
        <f>+"Total:"&amp;TEXT(E9/I9-1,"0.00%")&amp;"/ EE:"&amp;TEXT(G9/J9-1,"0.00%")</f>
        <v>#DIV/0!</v>
      </c>
      <c r="I9" s="278">
        <f>+'[2]St Michael''s'!E9</f>
        <v>655.4</v>
      </c>
      <c r="J9" s="278">
        <f>+'[2]St Michael''s'!G9</f>
        <v>0</v>
      </c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/>
      <c r="AD9" s="165"/>
      <c r="AE9" s="165"/>
      <c r="AF9" s="165"/>
      <c r="AG9" s="165"/>
      <c r="AH9" s="165"/>
      <c r="AI9" s="165"/>
      <c r="AJ9" s="165"/>
      <c r="AK9" s="165"/>
      <c r="AL9" s="165"/>
      <c r="AM9" s="165"/>
      <c r="AN9" s="165">
        <v>51</v>
      </c>
      <c r="AO9" s="165">
        <v>51</v>
      </c>
      <c r="AP9" s="165">
        <v>41</v>
      </c>
      <c r="AQ9" s="165">
        <v>53</v>
      </c>
      <c r="AR9" s="165">
        <v>52</v>
      </c>
      <c r="AS9" s="165">
        <v>53</v>
      </c>
      <c r="AT9" s="165">
        <v>53</v>
      </c>
      <c r="AU9" s="165">
        <v>56</v>
      </c>
      <c r="AV9" s="165">
        <v>56</v>
      </c>
      <c r="AW9" s="165">
        <v>57</v>
      </c>
      <c r="AX9" s="165">
        <v>57</v>
      </c>
      <c r="AY9" s="165">
        <v>57</v>
      </c>
      <c r="AZ9" s="165">
        <v>56</v>
      </c>
      <c r="BA9" s="165">
        <v>55</v>
      </c>
      <c r="BB9" s="165">
        <v>39</v>
      </c>
      <c r="BC9" s="165">
        <v>53</v>
      </c>
      <c r="BD9" s="165">
        <v>52</v>
      </c>
      <c r="BE9" s="165">
        <v>52</v>
      </c>
      <c r="BF9" s="165">
        <v>53</v>
      </c>
      <c r="BG9" s="165">
        <v>52</v>
      </c>
      <c r="BH9" s="165">
        <v>52</v>
      </c>
      <c r="BI9" s="165">
        <v>51</v>
      </c>
      <c r="BJ9" s="165">
        <v>51</v>
      </c>
      <c r="BK9" s="165">
        <v>50</v>
      </c>
      <c r="BL9" s="165">
        <v>50</v>
      </c>
      <c r="BM9" s="165">
        <v>50</v>
      </c>
      <c r="BN9" s="165">
        <v>50</v>
      </c>
      <c r="BO9" s="165">
        <v>52</v>
      </c>
      <c r="BP9" s="165">
        <v>54</v>
      </c>
      <c r="BQ9" s="240">
        <v>55</v>
      </c>
      <c r="BR9" s="165">
        <v>55</v>
      </c>
      <c r="BS9" s="165">
        <v>57</v>
      </c>
      <c r="BT9" s="165">
        <v>56</v>
      </c>
      <c r="BU9" s="165">
        <v>55</v>
      </c>
      <c r="BV9" s="165">
        <v>55</v>
      </c>
      <c r="BW9" s="165">
        <v>55</v>
      </c>
      <c r="BX9" s="165">
        <v>55</v>
      </c>
      <c r="BY9" s="165">
        <v>55</v>
      </c>
      <c r="BZ9" s="165">
        <v>49</v>
      </c>
      <c r="CA9" s="165">
        <v>64</v>
      </c>
      <c r="CB9" s="165">
        <v>65</v>
      </c>
      <c r="CC9" s="165">
        <v>65</v>
      </c>
      <c r="CD9" s="165">
        <v>64</v>
      </c>
      <c r="CE9" s="165">
        <v>60</v>
      </c>
      <c r="CF9" s="165">
        <v>60</v>
      </c>
      <c r="CG9" s="165">
        <v>60</v>
      </c>
      <c r="CH9" s="165">
        <v>60</v>
      </c>
      <c r="CI9" s="165">
        <v>60</v>
      </c>
      <c r="CJ9" s="165">
        <v>60</v>
      </c>
      <c r="CK9" s="165">
        <v>58</v>
      </c>
      <c r="CL9" s="165">
        <v>62</v>
      </c>
      <c r="CM9" s="165">
        <v>70</v>
      </c>
      <c r="CN9" s="165">
        <v>68</v>
      </c>
      <c r="CO9" s="165">
        <v>67</v>
      </c>
      <c r="CP9" s="165">
        <v>67</v>
      </c>
      <c r="CQ9" s="165">
        <v>67</v>
      </c>
      <c r="CR9" s="165">
        <v>67</v>
      </c>
      <c r="CS9" s="165">
        <v>65</v>
      </c>
      <c r="CT9" s="165">
        <v>64</v>
      </c>
      <c r="CU9" s="165">
        <v>64</v>
      </c>
      <c r="CV9" s="165">
        <v>63</v>
      </c>
      <c r="CW9" s="165">
        <v>62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17</v>
      </c>
      <c r="E10" s="150">
        <f t="shared" ref="E10:F12" si="14">+E4</f>
        <v>1637.66</v>
      </c>
      <c r="F10" s="150">
        <f t="shared" si="14"/>
        <v>1512.74</v>
      </c>
      <c r="G10" s="152">
        <f>+G4</f>
        <v>124.92</v>
      </c>
      <c r="H10" s="27" t="str">
        <f>+"Total:"&amp;TEXT(E10/I10-1,"0.00%")&amp;"/ EE:"&amp;TEXT(G10/J10-1,"0.00%")</f>
        <v>Total:18.99%/ EE:0.00%</v>
      </c>
      <c r="I10" s="278">
        <f>+'[2]St Michael''s'!E10</f>
        <v>1376.32</v>
      </c>
      <c r="J10" s="278">
        <f>+'[2]St Michael''s'!G10</f>
        <v>124.92</v>
      </c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/>
      <c r="AB10" s="165"/>
      <c r="AC10" s="165"/>
      <c r="AD10" s="165"/>
      <c r="AE10" s="165"/>
      <c r="AF10" s="165"/>
      <c r="AG10" s="165"/>
      <c r="AH10" s="165"/>
      <c r="AI10" s="165"/>
      <c r="AJ10" s="165"/>
      <c r="AK10" s="165"/>
      <c r="AL10" s="165"/>
      <c r="AM10" s="165"/>
      <c r="AN10" s="165">
        <v>6</v>
      </c>
      <c r="AO10" s="165">
        <v>6</v>
      </c>
      <c r="AP10" s="165">
        <v>5</v>
      </c>
      <c r="AQ10" s="165">
        <v>6</v>
      </c>
      <c r="AR10" s="165">
        <v>6</v>
      </c>
      <c r="AS10" s="165">
        <v>6</v>
      </c>
      <c r="AT10" s="165">
        <v>7</v>
      </c>
      <c r="AU10" s="165">
        <v>7</v>
      </c>
      <c r="AV10" s="165">
        <v>7</v>
      </c>
      <c r="AW10" s="165">
        <v>7</v>
      </c>
      <c r="AX10" s="165">
        <v>7</v>
      </c>
      <c r="AY10" s="165">
        <v>7</v>
      </c>
      <c r="AZ10" s="165">
        <v>8</v>
      </c>
      <c r="BA10" s="165">
        <v>8</v>
      </c>
      <c r="BB10" s="165">
        <v>5</v>
      </c>
      <c r="BC10" s="165">
        <v>7</v>
      </c>
      <c r="BD10" s="165">
        <v>7</v>
      </c>
      <c r="BE10" s="165">
        <v>7</v>
      </c>
      <c r="BF10" s="165">
        <v>7</v>
      </c>
      <c r="BG10" s="165">
        <v>7</v>
      </c>
      <c r="BH10" s="165">
        <v>7</v>
      </c>
      <c r="BI10" s="165">
        <v>8</v>
      </c>
      <c r="BJ10" s="165">
        <v>8</v>
      </c>
      <c r="BK10" s="165">
        <v>9</v>
      </c>
      <c r="BL10" s="165">
        <v>9</v>
      </c>
      <c r="BM10" s="165">
        <v>9</v>
      </c>
      <c r="BN10" s="165">
        <v>9</v>
      </c>
      <c r="BO10" s="165">
        <v>8</v>
      </c>
      <c r="BP10" s="165">
        <v>9</v>
      </c>
      <c r="BQ10" s="240">
        <v>8</v>
      </c>
      <c r="BR10" s="165">
        <v>8</v>
      </c>
      <c r="BS10" s="165">
        <v>9</v>
      </c>
      <c r="BT10" s="165">
        <v>9</v>
      </c>
      <c r="BU10" s="165">
        <v>9</v>
      </c>
      <c r="BV10" s="165">
        <v>9</v>
      </c>
      <c r="BW10" s="165">
        <v>8</v>
      </c>
      <c r="BX10" s="165">
        <v>8</v>
      </c>
      <c r="BY10" s="165">
        <v>8</v>
      </c>
      <c r="BZ10" s="165">
        <v>8</v>
      </c>
      <c r="CA10" s="165">
        <v>9</v>
      </c>
      <c r="CB10" s="165">
        <v>8</v>
      </c>
      <c r="CC10" s="165">
        <v>8</v>
      </c>
      <c r="CD10" s="165">
        <v>8</v>
      </c>
      <c r="CE10" s="165">
        <v>11</v>
      </c>
      <c r="CF10" s="165">
        <v>12</v>
      </c>
      <c r="CG10" s="165">
        <v>12</v>
      </c>
      <c r="CH10" s="165">
        <v>12</v>
      </c>
      <c r="CI10" s="165">
        <v>11</v>
      </c>
      <c r="CJ10" s="165">
        <v>11</v>
      </c>
      <c r="CK10" s="165">
        <v>11</v>
      </c>
      <c r="CL10" s="165">
        <v>10</v>
      </c>
      <c r="CM10" s="165">
        <v>10</v>
      </c>
      <c r="CN10" s="165">
        <v>12</v>
      </c>
      <c r="CO10" s="165">
        <v>14</v>
      </c>
      <c r="CP10" s="165">
        <v>15</v>
      </c>
      <c r="CQ10" s="165">
        <v>16</v>
      </c>
      <c r="CR10" s="165">
        <v>16</v>
      </c>
      <c r="CS10" s="165">
        <v>16</v>
      </c>
      <c r="CT10" s="165">
        <v>16</v>
      </c>
      <c r="CU10" s="165">
        <v>15</v>
      </c>
      <c r="CV10" s="165">
        <v>16</v>
      </c>
      <c r="CW10" s="165">
        <v>17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2</v>
      </c>
      <c r="E11" s="150">
        <f t="shared" si="14"/>
        <v>1473.91</v>
      </c>
      <c r="F11" s="150">
        <f t="shared" si="14"/>
        <v>1371.7</v>
      </c>
      <c r="G11" s="152">
        <f>+G5</f>
        <v>102.21</v>
      </c>
      <c r="H11" s="27" t="str">
        <f>+"Total:"&amp;TEXT(E11/I11-1,"0.00%")&amp;"/ EE:"&amp;TEXT(G11/J11-1,"0.00%")</f>
        <v>Total:18.99%/ EE:0.00%</v>
      </c>
      <c r="I11" s="278">
        <f>+'[2]St Michael''s'!E11</f>
        <v>1238.7</v>
      </c>
      <c r="J11" s="278">
        <f>+'[2]St Michael''s'!G11</f>
        <v>102.21</v>
      </c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  <c r="AA11" s="165"/>
      <c r="AB11" s="165"/>
      <c r="AC11" s="165"/>
      <c r="AD11" s="165"/>
      <c r="AE11" s="165"/>
      <c r="AF11" s="165"/>
      <c r="AG11" s="165"/>
      <c r="AH11" s="165"/>
      <c r="AI11" s="165"/>
      <c r="AJ11" s="165"/>
      <c r="AK11" s="165"/>
      <c r="AL11" s="165"/>
      <c r="AM11" s="165"/>
      <c r="AN11" s="165">
        <v>3</v>
      </c>
      <c r="AO11" s="165">
        <v>3</v>
      </c>
      <c r="AP11" s="165">
        <v>2</v>
      </c>
      <c r="AQ11" s="165">
        <v>2</v>
      </c>
      <c r="AR11" s="165">
        <v>3</v>
      </c>
      <c r="AS11" s="165">
        <v>3</v>
      </c>
      <c r="AT11" s="165">
        <v>3</v>
      </c>
      <c r="AU11" s="165">
        <v>3</v>
      </c>
      <c r="AV11" s="165">
        <v>3</v>
      </c>
      <c r="AW11" s="165">
        <v>3</v>
      </c>
      <c r="AX11" s="165">
        <v>3</v>
      </c>
      <c r="AY11" s="165">
        <v>3</v>
      </c>
      <c r="AZ11" s="165">
        <v>3</v>
      </c>
      <c r="BA11" s="165">
        <v>4</v>
      </c>
      <c r="BB11" s="165">
        <v>2</v>
      </c>
      <c r="BC11" s="165">
        <v>2</v>
      </c>
      <c r="BD11" s="165">
        <v>3</v>
      </c>
      <c r="BE11" s="165">
        <v>3</v>
      </c>
      <c r="BF11" s="165">
        <v>3</v>
      </c>
      <c r="BG11" s="165">
        <v>3</v>
      </c>
      <c r="BH11" s="165">
        <v>3</v>
      </c>
      <c r="BI11" s="165">
        <v>3</v>
      </c>
      <c r="BJ11" s="165">
        <v>3</v>
      </c>
      <c r="BK11" s="165">
        <v>3</v>
      </c>
      <c r="BL11" s="165">
        <v>3</v>
      </c>
      <c r="BM11" s="165">
        <v>3</v>
      </c>
      <c r="BN11" s="165">
        <v>3</v>
      </c>
      <c r="BO11" s="165">
        <v>3</v>
      </c>
      <c r="BP11" s="165">
        <v>3</v>
      </c>
      <c r="BQ11" s="240">
        <v>3</v>
      </c>
      <c r="BR11" s="165">
        <v>3</v>
      </c>
      <c r="BS11" s="165">
        <v>3</v>
      </c>
      <c r="BT11" s="165">
        <v>4</v>
      </c>
      <c r="BU11" s="165">
        <v>4</v>
      </c>
      <c r="BV11" s="165">
        <v>4</v>
      </c>
      <c r="BW11" s="165">
        <v>4</v>
      </c>
      <c r="BX11" s="165">
        <v>4</v>
      </c>
      <c r="BY11" s="165">
        <v>4</v>
      </c>
      <c r="BZ11" s="165">
        <v>2</v>
      </c>
      <c r="CA11" s="165">
        <v>3</v>
      </c>
      <c r="CB11" s="165">
        <v>3</v>
      </c>
      <c r="CC11" s="165">
        <v>3</v>
      </c>
      <c r="CD11" s="165">
        <v>4</v>
      </c>
      <c r="CE11" s="165">
        <v>5</v>
      </c>
      <c r="CF11" s="165">
        <v>5</v>
      </c>
      <c r="CG11" s="165">
        <v>5</v>
      </c>
      <c r="CH11" s="165">
        <v>5</v>
      </c>
      <c r="CI11" s="165">
        <v>5</v>
      </c>
      <c r="CJ11" s="165">
        <v>5</v>
      </c>
      <c r="CK11" s="165">
        <v>6</v>
      </c>
      <c r="CL11" s="165">
        <v>5</v>
      </c>
      <c r="CM11" s="165">
        <v>2</v>
      </c>
      <c r="CN11" s="165">
        <v>2</v>
      </c>
      <c r="CO11" s="165">
        <v>2</v>
      </c>
      <c r="CP11" s="165">
        <v>2</v>
      </c>
      <c r="CQ11" s="165">
        <v>2</v>
      </c>
      <c r="CR11" s="165">
        <v>2</v>
      </c>
      <c r="CS11" s="165">
        <v>2</v>
      </c>
      <c r="CT11" s="165">
        <v>2</v>
      </c>
      <c r="CU11" s="165">
        <v>1</v>
      </c>
      <c r="CV11" s="165">
        <v>1</v>
      </c>
      <c r="CW11" s="165">
        <v>2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6</v>
      </c>
      <c r="E12" s="151">
        <f t="shared" si="14"/>
        <v>2456.5300000000002</v>
      </c>
      <c r="F12" s="151">
        <f t="shared" si="14"/>
        <v>2201.0100000000002</v>
      </c>
      <c r="G12" s="153">
        <f>+G6</f>
        <v>255.52</v>
      </c>
      <c r="H12" s="134" t="str">
        <f>+"Total:"&amp;TEXT(E12/I12-1,"0.00%")&amp;"/ EE:"&amp;TEXT(G12/J12-1,"0.00%")</f>
        <v>Total:18.99%/ EE:0.00%</v>
      </c>
      <c r="I12" s="288">
        <f>+'[2]St Michael''s'!E12</f>
        <v>2064.52</v>
      </c>
      <c r="J12" s="278">
        <f>+'[2]St Michael''s'!G12</f>
        <v>255.52</v>
      </c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>
        <v>7</v>
      </c>
      <c r="AO12" s="166">
        <v>8</v>
      </c>
      <c r="AP12" s="166">
        <v>6</v>
      </c>
      <c r="AQ12" s="166">
        <v>6</v>
      </c>
      <c r="AR12" s="166">
        <v>6</v>
      </c>
      <c r="AS12" s="166">
        <v>6</v>
      </c>
      <c r="AT12" s="166">
        <v>6</v>
      </c>
      <c r="AU12" s="166">
        <v>5</v>
      </c>
      <c r="AV12" s="166">
        <v>5</v>
      </c>
      <c r="AW12" s="166">
        <v>5</v>
      </c>
      <c r="AX12" s="166">
        <v>5</v>
      </c>
      <c r="AY12" s="166">
        <v>5</v>
      </c>
      <c r="AZ12" s="166">
        <v>5</v>
      </c>
      <c r="BA12" s="166">
        <v>5</v>
      </c>
      <c r="BB12" s="166">
        <v>2</v>
      </c>
      <c r="BC12" s="166">
        <v>3</v>
      </c>
      <c r="BD12" s="166">
        <v>4</v>
      </c>
      <c r="BE12" s="166">
        <v>4</v>
      </c>
      <c r="BF12" s="166">
        <v>4</v>
      </c>
      <c r="BG12" s="166">
        <v>4</v>
      </c>
      <c r="BH12" s="166">
        <v>4</v>
      </c>
      <c r="BI12" s="166">
        <v>4</v>
      </c>
      <c r="BJ12" s="166">
        <v>4</v>
      </c>
      <c r="BK12" s="166">
        <v>4</v>
      </c>
      <c r="BL12" s="166">
        <v>4</v>
      </c>
      <c r="BM12" s="166">
        <v>4</v>
      </c>
      <c r="BN12" s="166">
        <v>4</v>
      </c>
      <c r="BO12" s="166">
        <v>5</v>
      </c>
      <c r="BP12" s="166">
        <v>5</v>
      </c>
      <c r="BQ12" s="241">
        <v>6</v>
      </c>
      <c r="BR12" s="166">
        <v>6</v>
      </c>
      <c r="BS12" s="166">
        <v>4</v>
      </c>
      <c r="BT12" s="166">
        <v>4</v>
      </c>
      <c r="BU12" s="166">
        <v>4</v>
      </c>
      <c r="BV12" s="166">
        <v>5</v>
      </c>
      <c r="BW12" s="166">
        <v>5</v>
      </c>
      <c r="BX12" s="166">
        <v>5</v>
      </c>
      <c r="BY12" s="166">
        <v>5</v>
      </c>
      <c r="BZ12" s="166">
        <v>5</v>
      </c>
      <c r="CA12" s="166">
        <v>5</v>
      </c>
      <c r="CB12" s="166">
        <v>6</v>
      </c>
      <c r="CC12" s="166">
        <v>6</v>
      </c>
      <c r="CD12" s="166">
        <v>6</v>
      </c>
      <c r="CE12" s="166">
        <v>6</v>
      </c>
      <c r="CF12" s="166">
        <v>6</v>
      </c>
      <c r="CG12" s="166">
        <v>6</v>
      </c>
      <c r="CH12" s="166">
        <v>6</v>
      </c>
      <c r="CI12" s="166">
        <v>7</v>
      </c>
      <c r="CJ12" s="166">
        <v>7</v>
      </c>
      <c r="CK12" s="166">
        <v>8</v>
      </c>
      <c r="CL12" s="166">
        <v>8</v>
      </c>
      <c r="CM12" s="166">
        <v>6</v>
      </c>
      <c r="CN12" s="166">
        <v>7</v>
      </c>
      <c r="CO12" s="166">
        <v>7</v>
      </c>
      <c r="CP12" s="166">
        <v>7</v>
      </c>
      <c r="CQ12" s="166">
        <v>5</v>
      </c>
      <c r="CR12" s="166">
        <v>5</v>
      </c>
      <c r="CS12" s="166">
        <v>5</v>
      </c>
      <c r="CT12" s="166">
        <v>6</v>
      </c>
      <c r="CU12" s="166">
        <v>7</v>
      </c>
      <c r="CV12" s="166">
        <v>7</v>
      </c>
      <c r="CW12" s="166">
        <v>6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87</v>
      </c>
      <c r="E13" s="70">
        <f>SUMPRODUCT(E9:E12,$D9:$D12)</f>
        <v>93877.920000000013</v>
      </c>
      <c r="F13" s="70">
        <f>SUMPRODUCT(F9:F12,$D9:$D12)</f>
        <v>90016.739999999991</v>
      </c>
      <c r="G13" s="70">
        <f>SUMPRODUCT(G9:G12,$D9:$D12)</f>
        <v>3861.1800000000003</v>
      </c>
      <c r="H13" s="34"/>
      <c r="I13" s="278"/>
      <c r="J13" s="278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>
        <f t="shared" ref="AN13:AS13" si="15">SUM(AN9:AN12)</f>
        <v>67</v>
      </c>
      <c r="AO13" s="67">
        <f t="shared" si="15"/>
        <v>68</v>
      </c>
      <c r="AP13" s="67">
        <f t="shared" si="15"/>
        <v>54</v>
      </c>
      <c r="AQ13" s="67">
        <f t="shared" si="15"/>
        <v>67</v>
      </c>
      <c r="AR13" s="67">
        <f t="shared" si="15"/>
        <v>67</v>
      </c>
      <c r="AS13" s="67">
        <f t="shared" si="15"/>
        <v>68</v>
      </c>
      <c r="AT13" s="67">
        <f t="shared" ref="AT13:AY13" si="16">SUM(AT9:AT12)</f>
        <v>69</v>
      </c>
      <c r="AU13" s="67">
        <f t="shared" si="16"/>
        <v>71</v>
      </c>
      <c r="AV13" s="67">
        <f t="shared" si="16"/>
        <v>71</v>
      </c>
      <c r="AW13" s="67">
        <f t="shared" si="16"/>
        <v>72</v>
      </c>
      <c r="AX13" s="67">
        <f t="shared" si="16"/>
        <v>72</v>
      </c>
      <c r="AY13" s="67">
        <f t="shared" si="16"/>
        <v>72</v>
      </c>
      <c r="AZ13" s="67">
        <f t="shared" ref="AZ13:BE13" si="17">SUM(AZ9:AZ12)</f>
        <v>72</v>
      </c>
      <c r="BA13" s="67">
        <f t="shared" si="17"/>
        <v>72</v>
      </c>
      <c r="BB13" s="67">
        <f t="shared" si="17"/>
        <v>48</v>
      </c>
      <c r="BC13" s="67">
        <f t="shared" si="17"/>
        <v>65</v>
      </c>
      <c r="BD13" s="67">
        <f t="shared" si="17"/>
        <v>66</v>
      </c>
      <c r="BE13" s="67">
        <f t="shared" si="17"/>
        <v>66</v>
      </c>
      <c r="BF13" s="67">
        <f t="shared" ref="BF13:BK13" si="18">SUM(BF9:BF12)</f>
        <v>67</v>
      </c>
      <c r="BG13" s="67">
        <f t="shared" si="18"/>
        <v>66</v>
      </c>
      <c r="BH13" s="67">
        <f t="shared" si="18"/>
        <v>66</v>
      </c>
      <c r="BI13" s="67">
        <f t="shared" si="18"/>
        <v>66</v>
      </c>
      <c r="BJ13" s="67">
        <f t="shared" si="18"/>
        <v>66</v>
      </c>
      <c r="BK13" s="67">
        <f t="shared" si="18"/>
        <v>66</v>
      </c>
      <c r="BL13" s="67">
        <f t="shared" ref="BL13:BQ13" si="19">SUM(BL9:BL12)</f>
        <v>66</v>
      </c>
      <c r="BM13" s="67">
        <f t="shared" si="19"/>
        <v>66</v>
      </c>
      <c r="BN13" s="67">
        <f t="shared" si="19"/>
        <v>66</v>
      </c>
      <c r="BO13" s="67">
        <f t="shared" si="19"/>
        <v>68</v>
      </c>
      <c r="BP13" s="67">
        <f t="shared" si="19"/>
        <v>71</v>
      </c>
      <c r="BQ13" s="94">
        <f t="shared" si="19"/>
        <v>72</v>
      </c>
      <c r="BR13" s="67">
        <f t="shared" ref="BR13:BW13" si="20">SUM(BR9:BR12)</f>
        <v>72</v>
      </c>
      <c r="BS13" s="67">
        <f t="shared" si="20"/>
        <v>73</v>
      </c>
      <c r="BT13" s="67">
        <f t="shared" si="20"/>
        <v>73</v>
      </c>
      <c r="BU13" s="67">
        <f t="shared" si="20"/>
        <v>72</v>
      </c>
      <c r="BV13" s="67">
        <f t="shared" si="20"/>
        <v>73</v>
      </c>
      <c r="BW13" s="67">
        <f t="shared" si="20"/>
        <v>72</v>
      </c>
      <c r="BX13" s="67">
        <f t="shared" ref="BX13:CC13" si="21">SUM(BX9:BX12)</f>
        <v>72</v>
      </c>
      <c r="BY13" s="67">
        <f t="shared" si="21"/>
        <v>72</v>
      </c>
      <c r="BZ13" s="67">
        <f t="shared" si="21"/>
        <v>64</v>
      </c>
      <c r="CA13" s="67">
        <f t="shared" si="21"/>
        <v>81</v>
      </c>
      <c r="CB13" s="67">
        <f t="shared" si="21"/>
        <v>82</v>
      </c>
      <c r="CC13" s="67">
        <f t="shared" si="21"/>
        <v>82</v>
      </c>
      <c r="CD13" s="67">
        <f t="shared" ref="CD13:CI13" si="22">SUM(CD9:CD12)</f>
        <v>82</v>
      </c>
      <c r="CE13" s="67">
        <f t="shared" si="22"/>
        <v>82</v>
      </c>
      <c r="CF13" s="67">
        <f t="shared" si="22"/>
        <v>83</v>
      </c>
      <c r="CG13" s="67">
        <f t="shared" si="22"/>
        <v>83</v>
      </c>
      <c r="CH13" s="67">
        <f t="shared" si="22"/>
        <v>83</v>
      </c>
      <c r="CI13" s="67">
        <f t="shared" si="22"/>
        <v>83</v>
      </c>
      <c r="CJ13" s="67">
        <f t="shared" ref="CJ13:CO13" si="23">SUM(CJ9:CJ12)</f>
        <v>83</v>
      </c>
      <c r="CK13" s="67">
        <f t="shared" si="23"/>
        <v>83</v>
      </c>
      <c r="CL13" s="67">
        <f t="shared" si="23"/>
        <v>85</v>
      </c>
      <c r="CM13" s="67">
        <f t="shared" si="23"/>
        <v>88</v>
      </c>
      <c r="CN13" s="67">
        <f t="shared" si="23"/>
        <v>89</v>
      </c>
      <c r="CO13" s="67">
        <f t="shared" si="23"/>
        <v>90</v>
      </c>
      <c r="CP13" s="67">
        <f>SUM(CP9:CP12)</f>
        <v>91</v>
      </c>
      <c r="CQ13" s="67">
        <f>SUM(CQ9:CQ12)</f>
        <v>90</v>
      </c>
      <c r="CR13" s="67">
        <v>90</v>
      </c>
      <c r="CS13" s="67">
        <f>SUM(CS9:CS12)</f>
        <v>88</v>
      </c>
      <c r="CT13" s="67">
        <f>SUM(CT9:CT12)</f>
        <v>88</v>
      </c>
      <c r="CU13" s="67">
        <f>SUM(CU9:CU12)</f>
        <v>87</v>
      </c>
      <c r="CV13" s="67">
        <f>SUM(CV9:CV12)</f>
        <v>87</v>
      </c>
      <c r="CW13" s="67">
        <f>SUM(CW9:CW12)</f>
        <v>87</v>
      </c>
    </row>
    <row r="14" spans="1:101" s="14" customFormat="1" x14ac:dyDescent="0.25">
      <c r="A14" s="20"/>
      <c r="B14" s="15"/>
      <c r="C14" s="12"/>
      <c r="D14" s="16"/>
      <c r="E14" s="21"/>
      <c r="F14" s="21"/>
      <c r="G14" s="21"/>
      <c r="H14" s="135"/>
      <c r="I14" s="289"/>
      <c r="J14" s="278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">
      <c r="A15" s="64" t="s">
        <v>148</v>
      </c>
      <c r="B15" s="65" t="str">
        <f>B3</f>
        <v>1/1/25 - 12/31/25</v>
      </c>
      <c r="C15" s="66" t="s">
        <v>11</v>
      </c>
      <c r="D15" s="165">
        <v>10</v>
      </c>
      <c r="E15" s="152">
        <f>+E9</f>
        <v>779.85</v>
      </c>
      <c r="F15" s="152">
        <f>+F9</f>
        <v>779.85</v>
      </c>
      <c r="G15" s="152">
        <f>+G9</f>
        <v>0</v>
      </c>
      <c r="H15" s="27" t="e">
        <f>+"Total:"&amp;TEXT(E15/I15-1,"0.00%")&amp;"/ EE:"&amp;TEXT(G15/J15-1,"0.00%")</f>
        <v>#DIV/0!</v>
      </c>
      <c r="I15" s="278">
        <f>+'[2]St Michael''s'!E15</f>
        <v>655.4</v>
      </c>
      <c r="J15" s="278">
        <f>+'[2]St Michael''s'!G15</f>
        <v>0</v>
      </c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  <c r="AA15" s="165"/>
      <c r="AB15" s="165"/>
      <c r="AC15" s="165"/>
      <c r="AD15" s="165"/>
      <c r="AE15" s="165"/>
      <c r="AF15" s="165"/>
      <c r="AG15" s="165"/>
      <c r="AH15" s="165"/>
      <c r="AI15" s="165"/>
      <c r="AJ15" s="165"/>
      <c r="AK15" s="165"/>
      <c r="AL15" s="165"/>
      <c r="AM15" s="165"/>
      <c r="AN15" s="165">
        <v>10</v>
      </c>
      <c r="AO15" s="165">
        <v>10</v>
      </c>
      <c r="AP15" s="165">
        <v>10</v>
      </c>
      <c r="AQ15" s="165">
        <v>10</v>
      </c>
      <c r="AR15" s="165">
        <v>10</v>
      </c>
      <c r="AS15" s="165">
        <v>10</v>
      </c>
      <c r="AT15" s="165">
        <v>10</v>
      </c>
      <c r="AU15" s="165">
        <v>14</v>
      </c>
      <c r="AV15" s="165">
        <v>15</v>
      </c>
      <c r="AW15" s="165">
        <v>15</v>
      </c>
      <c r="AX15" s="165">
        <v>15</v>
      </c>
      <c r="AY15" s="165">
        <v>15</v>
      </c>
      <c r="AZ15" s="165">
        <v>15</v>
      </c>
      <c r="BA15" s="165">
        <v>15</v>
      </c>
      <c r="BB15" s="165">
        <v>15</v>
      </c>
      <c r="BC15" s="165">
        <v>16</v>
      </c>
      <c r="BD15" s="165">
        <v>15</v>
      </c>
      <c r="BE15" s="165">
        <v>16</v>
      </c>
      <c r="BF15" s="165">
        <v>16</v>
      </c>
      <c r="BG15" s="165">
        <v>15</v>
      </c>
      <c r="BH15" s="165">
        <v>15</v>
      </c>
      <c r="BI15" s="165">
        <v>15</v>
      </c>
      <c r="BJ15" s="165">
        <v>15</v>
      </c>
      <c r="BK15" s="165">
        <v>14</v>
      </c>
      <c r="BL15" s="165">
        <v>14</v>
      </c>
      <c r="BM15" s="165">
        <v>14</v>
      </c>
      <c r="BN15" s="165">
        <v>15</v>
      </c>
      <c r="BO15" s="165">
        <v>14</v>
      </c>
      <c r="BP15" s="165">
        <v>14</v>
      </c>
      <c r="BQ15" s="240">
        <v>14</v>
      </c>
      <c r="BR15" s="165">
        <v>14</v>
      </c>
      <c r="BS15" s="165">
        <v>14</v>
      </c>
      <c r="BT15" s="165">
        <v>14</v>
      </c>
      <c r="BU15" s="165">
        <v>13</v>
      </c>
      <c r="BV15" s="165">
        <v>14</v>
      </c>
      <c r="BW15" s="165">
        <v>12</v>
      </c>
      <c r="BX15" s="165">
        <v>12</v>
      </c>
      <c r="BY15" s="165">
        <v>12</v>
      </c>
      <c r="BZ15" s="165">
        <v>12</v>
      </c>
      <c r="CA15" s="165">
        <v>12</v>
      </c>
      <c r="CB15" s="165">
        <v>12</v>
      </c>
      <c r="CC15" s="165">
        <v>12</v>
      </c>
      <c r="CD15" s="165">
        <v>12</v>
      </c>
      <c r="CE15" s="165">
        <v>12</v>
      </c>
      <c r="CF15" s="165">
        <v>12</v>
      </c>
      <c r="CG15" s="165">
        <v>12</v>
      </c>
      <c r="CH15" s="165">
        <v>12</v>
      </c>
      <c r="CI15" s="165">
        <v>12</v>
      </c>
      <c r="CJ15" s="165">
        <v>12</v>
      </c>
      <c r="CK15" s="165">
        <v>12</v>
      </c>
      <c r="CL15" s="165">
        <v>12</v>
      </c>
      <c r="CM15" s="165">
        <v>13</v>
      </c>
      <c r="CN15" s="165">
        <v>13</v>
      </c>
      <c r="CO15" s="165">
        <v>13</v>
      </c>
      <c r="CP15" s="165">
        <v>13</v>
      </c>
      <c r="CQ15" s="165">
        <v>11</v>
      </c>
      <c r="CR15" s="165">
        <v>11</v>
      </c>
      <c r="CS15" s="165">
        <v>11</v>
      </c>
      <c r="CT15" s="165">
        <v>11</v>
      </c>
      <c r="CU15" s="165">
        <v>11</v>
      </c>
      <c r="CV15" s="165">
        <v>10</v>
      </c>
      <c r="CW15" s="165">
        <v>10</v>
      </c>
    </row>
    <row r="16" spans="1:101" s="14" customFormat="1" ht="13.15" customHeight="1" x14ac:dyDescent="0.2">
      <c r="A16" s="22"/>
      <c r="B16" s="15"/>
      <c r="C16" s="66" t="s">
        <v>18</v>
      </c>
      <c r="D16" s="165">
        <v>3</v>
      </c>
      <c r="E16" s="150">
        <f t="shared" ref="E16:F18" si="24">+E10</f>
        <v>1637.66</v>
      </c>
      <c r="F16" s="150">
        <f t="shared" si="24"/>
        <v>1512.74</v>
      </c>
      <c r="G16" s="152">
        <f>+G10</f>
        <v>124.92</v>
      </c>
      <c r="H16" s="27" t="str">
        <f>+"Total:"&amp;TEXT(E16/I16-1,"0.00%")&amp;"/ EE:"&amp;TEXT(G16/J16-1,"0.00%")</f>
        <v>Total:18.99%/ EE:0.00%</v>
      </c>
      <c r="I16" s="278">
        <f>+'[2]St Michael''s'!E16</f>
        <v>1376.32</v>
      </c>
      <c r="J16" s="278">
        <f>+'[2]St Michael''s'!G16</f>
        <v>124.92</v>
      </c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/>
      <c r="AB16" s="165"/>
      <c r="AC16" s="165"/>
      <c r="AD16" s="165"/>
      <c r="AE16" s="165"/>
      <c r="AF16" s="165"/>
      <c r="AG16" s="165"/>
      <c r="AH16" s="165"/>
      <c r="AI16" s="165"/>
      <c r="AJ16" s="165"/>
      <c r="AK16" s="165"/>
      <c r="AL16" s="165"/>
      <c r="AM16" s="165"/>
      <c r="AN16" s="165">
        <v>4</v>
      </c>
      <c r="AO16" s="165">
        <v>4</v>
      </c>
      <c r="AP16" s="165">
        <v>4</v>
      </c>
      <c r="AQ16" s="165">
        <v>4</v>
      </c>
      <c r="AR16" s="165">
        <v>4</v>
      </c>
      <c r="AS16" s="165">
        <v>4</v>
      </c>
      <c r="AT16" s="165">
        <v>4</v>
      </c>
      <c r="AU16" s="165">
        <v>2</v>
      </c>
      <c r="AV16" s="165">
        <v>1</v>
      </c>
      <c r="AW16" s="165">
        <v>1</v>
      </c>
      <c r="AX16" s="165">
        <v>1</v>
      </c>
      <c r="AY16" s="165">
        <v>1</v>
      </c>
      <c r="AZ16" s="165">
        <v>1</v>
      </c>
      <c r="BA16" s="165">
        <v>1</v>
      </c>
      <c r="BB16" s="165">
        <v>1</v>
      </c>
      <c r="BC16" s="165">
        <v>1</v>
      </c>
      <c r="BD16" s="165">
        <v>2</v>
      </c>
      <c r="BE16" s="165">
        <v>2</v>
      </c>
      <c r="BF16" s="165">
        <v>2</v>
      </c>
      <c r="BG16" s="165">
        <v>3</v>
      </c>
      <c r="BH16" s="165">
        <v>3</v>
      </c>
      <c r="BI16" s="165">
        <v>3</v>
      </c>
      <c r="BJ16" s="165">
        <v>3</v>
      </c>
      <c r="BK16" s="165">
        <v>3</v>
      </c>
      <c r="BL16" s="165">
        <v>3</v>
      </c>
      <c r="BM16" s="165">
        <v>3</v>
      </c>
      <c r="BN16" s="165">
        <v>3</v>
      </c>
      <c r="BO16" s="165">
        <v>3</v>
      </c>
      <c r="BP16" s="165">
        <v>3</v>
      </c>
      <c r="BQ16" s="240">
        <v>3</v>
      </c>
      <c r="BR16" s="165">
        <v>3</v>
      </c>
      <c r="BS16" s="165">
        <v>3</v>
      </c>
      <c r="BT16" s="165">
        <v>3</v>
      </c>
      <c r="BU16" s="165">
        <v>3</v>
      </c>
      <c r="BV16" s="165">
        <v>3</v>
      </c>
      <c r="BW16" s="165">
        <v>2</v>
      </c>
      <c r="BX16" s="165">
        <v>2</v>
      </c>
      <c r="BY16" s="165">
        <v>2</v>
      </c>
      <c r="BZ16" s="165">
        <v>2</v>
      </c>
      <c r="CA16" s="165">
        <v>2</v>
      </c>
      <c r="CB16" s="165">
        <v>2</v>
      </c>
      <c r="CC16" s="165">
        <v>2</v>
      </c>
      <c r="CD16" s="165">
        <v>2</v>
      </c>
      <c r="CE16" s="165">
        <v>2</v>
      </c>
      <c r="CF16" s="165">
        <v>2</v>
      </c>
      <c r="CG16" s="165">
        <v>2</v>
      </c>
      <c r="CH16" s="165">
        <v>2</v>
      </c>
      <c r="CI16" s="165">
        <v>2</v>
      </c>
      <c r="CJ16" s="165">
        <v>2</v>
      </c>
      <c r="CK16" s="165">
        <v>2</v>
      </c>
      <c r="CL16" s="165">
        <v>2</v>
      </c>
      <c r="CM16" s="165">
        <v>2</v>
      </c>
      <c r="CN16" s="165">
        <v>2</v>
      </c>
      <c r="CO16" s="165">
        <v>2</v>
      </c>
      <c r="CP16" s="165">
        <v>2</v>
      </c>
      <c r="CQ16" s="165">
        <v>3</v>
      </c>
      <c r="CR16" s="165">
        <v>3</v>
      </c>
      <c r="CS16" s="165">
        <v>3</v>
      </c>
      <c r="CT16" s="165">
        <v>3</v>
      </c>
      <c r="CU16" s="165">
        <v>3</v>
      </c>
      <c r="CV16" s="165">
        <v>3</v>
      </c>
      <c r="CW16" s="165">
        <v>3</v>
      </c>
    </row>
    <row r="17" spans="1:101" s="14" customFormat="1" ht="13.15" customHeight="1" x14ac:dyDescent="0.2">
      <c r="A17" s="22"/>
      <c r="B17" s="15"/>
      <c r="C17" s="66" t="s">
        <v>19</v>
      </c>
      <c r="D17" s="165">
        <v>2</v>
      </c>
      <c r="E17" s="150">
        <f t="shared" si="24"/>
        <v>1473.91</v>
      </c>
      <c r="F17" s="150">
        <f t="shared" si="24"/>
        <v>1371.7</v>
      </c>
      <c r="G17" s="152">
        <f>+G11</f>
        <v>102.21</v>
      </c>
      <c r="H17" s="27" t="str">
        <f>+"Total:"&amp;TEXT(E17/I17-1,"0.00%")&amp;"/ EE:"&amp;TEXT(G17/J17-1,"0.00%")</f>
        <v>Total:18.99%/ EE:0.00%</v>
      </c>
      <c r="I17" s="278">
        <f>+'[2]St Michael''s'!E17</f>
        <v>1238.7</v>
      </c>
      <c r="J17" s="278">
        <f>+'[2]St Michael''s'!G17</f>
        <v>102.21</v>
      </c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/>
      <c r="AD17" s="165"/>
      <c r="AE17" s="165"/>
      <c r="AF17" s="165"/>
      <c r="AG17" s="165"/>
      <c r="AH17" s="165"/>
      <c r="AI17" s="165"/>
      <c r="AJ17" s="165"/>
      <c r="AK17" s="165"/>
      <c r="AL17" s="165"/>
      <c r="AM17" s="165"/>
      <c r="AN17" s="165">
        <v>3</v>
      </c>
      <c r="AO17" s="165">
        <v>3</v>
      </c>
      <c r="AP17" s="165">
        <v>3</v>
      </c>
      <c r="AQ17" s="165">
        <v>3</v>
      </c>
      <c r="AR17" s="165">
        <v>3</v>
      </c>
      <c r="AS17" s="165">
        <v>3</v>
      </c>
      <c r="AT17" s="165">
        <v>3</v>
      </c>
      <c r="AU17" s="165">
        <v>1</v>
      </c>
      <c r="AV17" s="165">
        <v>1</v>
      </c>
      <c r="AW17" s="165">
        <v>1</v>
      </c>
      <c r="AX17" s="165">
        <v>1</v>
      </c>
      <c r="AY17" s="165">
        <v>1</v>
      </c>
      <c r="AZ17" s="165">
        <v>1</v>
      </c>
      <c r="BA17" s="165">
        <v>1</v>
      </c>
      <c r="BB17" s="165">
        <v>1</v>
      </c>
      <c r="BC17" s="165">
        <v>1</v>
      </c>
      <c r="BD17" s="165">
        <v>1</v>
      </c>
      <c r="BE17" s="165">
        <v>1</v>
      </c>
      <c r="BF17" s="165">
        <v>1</v>
      </c>
      <c r="BG17" s="165">
        <v>1</v>
      </c>
      <c r="BH17" s="165">
        <v>1</v>
      </c>
      <c r="BI17" s="165">
        <v>1</v>
      </c>
      <c r="BJ17" s="165">
        <v>1</v>
      </c>
      <c r="BK17" s="165">
        <v>1</v>
      </c>
      <c r="BL17" s="165">
        <v>1</v>
      </c>
      <c r="BM17" s="165">
        <v>1</v>
      </c>
      <c r="BN17" s="165">
        <v>1</v>
      </c>
      <c r="BO17" s="165">
        <v>1</v>
      </c>
      <c r="BP17" s="165">
        <v>1</v>
      </c>
      <c r="BQ17" s="240">
        <v>1</v>
      </c>
      <c r="BR17" s="165">
        <v>1</v>
      </c>
      <c r="BS17" s="165">
        <v>1</v>
      </c>
      <c r="BT17" s="165">
        <v>1</v>
      </c>
      <c r="BU17" s="165">
        <v>2</v>
      </c>
      <c r="BV17" s="165">
        <v>1</v>
      </c>
      <c r="BW17" s="165">
        <v>2</v>
      </c>
      <c r="BX17" s="165">
        <v>2</v>
      </c>
      <c r="BY17" s="165">
        <v>2</v>
      </c>
      <c r="BZ17" s="165">
        <v>2</v>
      </c>
      <c r="CA17" s="165">
        <v>2</v>
      </c>
      <c r="CB17" s="165">
        <v>1</v>
      </c>
      <c r="CC17" s="165">
        <v>1</v>
      </c>
      <c r="CD17" s="165">
        <v>1</v>
      </c>
      <c r="CE17" s="165">
        <v>1</v>
      </c>
      <c r="CF17" s="165">
        <v>1</v>
      </c>
      <c r="CG17" s="165">
        <v>1</v>
      </c>
      <c r="CH17" s="165">
        <v>1</v>
      </c>
      <c r="CI17" s="165">
        <v>1</v>
      </c>
      <c r="CJ17" s="165">
        <v>1</v>
      </c>
      <c r="CK17" s="165">
        <v>1</v>
      </c>
      <c r="CL17" s="165">
        <v>1</v>
      </c>
      <c r="CM17" s="165">
        <v>1</v>
      </c>
      <c r="CN17" s="165">
        <v>1</v>
      </c>
      <c r="CO17" s="165">
        <v>1</v>
      </c>
      <c r="CP17" s="165">
        <v>1</v>
      </c>
      <c r="CQ17" s="165">
        <v>2</v>
      </c>
      <c r="CR17" s="165">
        <v>2</v>
      </c>
      <c r="CS17" s="165">
        <v>2</v>
      </c>
      <c r="CT17" s="165">
        <v>2</v>
      </c>
      <c r="CU17" s="165">
        <v>2</v>
      </c>
      <c r="CV17" s="165">
        <v>2</v>
      </c>
      <c r="CW17" s="165">
        <v>2</v>
      </c>
    </row>
    <row r="18" spans="1:101" s="14" customFormat="1" ht="13.15" customHeight="1" x14ac:dyDescent="0.2">
      <c r="A18" s="22"/>
      <c r="B18" s="15"/>
      <c r="C18" s="66" t="s">
        <v>12</v>
      </c>
      <c r="D18" s="166">
        <v>0</v>
      </c>
      <c r="E18" s="151">
        <f t="shared" si="24"/>
        <v>2456.5300000000002</v>
      </c>
      <c r="F18" s="151">
        <f t="shared" si="24"/>
        <v>2201.0100000000002</v>
      </c>
      <c r="G18" s="153">
        <f>+G12</f>
        <v>255.52</v>
      </c>
      <c r="H18" s="134" t="str">
        <f>+"Total:"&amp;TEXT(E18/I18-1,"0.00%")&amp;"/ EE:"&amp;TEXT(G18/J18-1,"0.00%")</f>
        <v>Total:18.99%/ EE:0.00%</v>
      </c>
      <c r="I18" s="288">
        <f>+'[2]St Michael''s'!E18</f>
        <v>2064.52</v>
      </c>
      <c r="J18" s="278">
        <f>+'[2]St Michael''s'!G18</f>
        <v>255.52</v>
      </c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241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15</v>
      </c>
      <c r="E19" s="70">
        <f>SUMPRODUCT(E15:E18,$D15:$D18)</f>
        <v>15659.3</v>
      </c>
      <c r="F19" s="70">
        <f>SUMPRODUCT(F15:F18,$D15:$D18)</f>
        <v>15080.12</v>
      </c>
      <c r="G19" s="70">
        <f>SUMPRODUCT(G15:G18,$D15:$D18)</f>
        <v>579.17999999999995</v>
      </c>
      <c r="H19" s="34"/>
      <c r="I19" s="278"/>
      <c r="J19" s="278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>
        <f t="shared" ref="AN19:AS19" si="25">SUM(AN15:AN18)</f>
        <v>17</v>
      </c>
      <c r="AO19" s="67">
        <f t="shared" si="25"/>
        <v>17</v>
      </c>
      <c r="AP19" s="67">
        <f t="shared" si="25"/>
        <v>17</v>
      </c>
      <c r="AQ19" s="67">
        <f t="shared" si="25"/>
        <v>17</v>
      </c>
      <c r="AR19" s="67">
        <f t="shared" si="25"/>
        <v>17</v>
      </c>
      <c r="AS19" s="67">
        <f t="shared" si="25"/>
        <v>17</v>
      </c>
      <c r="AT19" s="67">
        <f t="shared" ref="AT19:AY19" si="26">SUM(AT15:AT18)</f>
        <v>17</v>
      </c>
      <c r="AU19" s="67">
        <f t="shared" si="26"/>
        <v>17</v>
      </c>
      <c r="AV19" s="67">
        <f t="shared" si="26"/>
        <v>17</v>
      </c>
      <c r="AW19" s="67">
        <f t="shared" si="26"/>
        <v>17</v>
      </c>
      <c r="AX19" s="67">
        <f t="shared" si="26"/>
        <v>17</v>
      </c>
      <c r="AY19" s="67">
        <f t="shared" si="26"/>
        <v>17</v>
      </c>
      <c r="AZ19" s="67">
        <f t="shared" ref="AZ19:BE19" si="27">SUM(AZ15:AZ18)</f>
        <v>17</v>
      </c>
      <c r="BA19" s="67">
        <f t="shared" si="27"/>
        <v>17</v>
      </c>
      <c r="BB19" s="67">
        <f t="shared" si="27"/>
        <v>17</v>
      </c>
      <c r="BC19" s="67">
        <f t="shared" si="27"/>
        <v>18</v>
      </c>
      <c r="BD19" s="67">
        <f t="shared" si="27"/>
        <v>18</v>
      </c>
      <c r="BE19" s="67">
        <f t="shared" si="27"/>
        <v>19</v>
      </c>
      <c r="BF19" s="67">
        <f t="shared" ref="BF19:BK19" si="28">SUM(BF15:BF18)</f>
        <v>19</v>
      </c>
      <c r="BG19" s="67">
        <f t="shared" si="28"/>
        <v>19</v>
      </c>
      <c r="BH19" s="67">
        <f t="shared" si="28"/>
        <v>19</v>
      </c>
      <c r="BI19" s="67">
        <f t="shared" si="28"/>
        <v>19</v>
      </c>
      <c r="BJ19" s="67">
        <f t="shared" si="28"/>
        <v>19</v>
      </c>
      <c r="BK19" s="67">
        <f t="shared" si="28"/>
        <v>18</v>
      </c>
      <c r="BL19" s="67">
        <f t="shared" ref="BL19:BQ19" si="29">SUM(BL15:BL18)</f>
        <v>18</v>
      </c>
      <c r="BM19" s="67">
        <f t="shared" si="29"/>
        <v>18</v>
      </c>
      <c r="BN19" s="67">
        <f t="shared" si="29"/>
        <v>19</v>
      </c>
      <c r="BO19" s="67">
        <f t="shared" si="29"/>
        <v>18</v>
      </c>
      <c r="BP19" s="67">
        <f t="shared" si="29"/>
        <v>18</v>
      </c>
      <c r="BQ19" s="94">
        <f t="shared" si="29"/>
        <v>18</v>
      </c>
      <c r="BR19" s="67">
        <f t="shared" ref="BR19:BW19" si="30">SUM(BR15:BR18)</f>
        <v>18</v>
      </c>
      <c r="BS19" s="67">
        <f t="shared" si="30"/>
        <v>18</v>
      </c>
      <c r="BT19" s="67">
        <f t="shared" si="30"/>
        <v>18</v>
      </c>
      <c r="BU19" s="67">
        <f t="shared" si="30"/>
        <v>18</v>
      </c>
      <c r="BV19" s="67">
        <f t="shared" si="30"/>
        <v>18</v>
      </c>
      <c r="BW19" s="67">
        <f t="shared" si="30"/>
        <v>16</v>
      </c>
      <c r="BX19" s="67">
        <f t="shared" ref="BX19:CC19" si="31">SUM(BX15:BX18)</f>
        <v>16</v>
      </c>
      <c r="BY19" s="67">
        <f t="shared" si="31"/>
        <v>16</v>
      </c>
      <c r="BZ19" s="67">
        <f t="shared" si="31"/>
        <v>16</v>
      </c>
      <c r="CA19" s="67">
        <f t="shared" si="31"/>
        <v>16</v>
      </c>
      <c r="CB19" s="67">
        <f t="shared" si="31"/>
        <v>15</v>
      </c>
      <c r="CC19" s="67">
        <f t="shared" si="31"/>
        <v>15</v>
      </c>
      <c r="CD19" s="67">
        <f t="shared" ref="CD19:CI19" si="32">SUM(CD15:CD18)</f>
        <v>15</v>
      </c>
      <c r="CE19" s="67">
        <f t="shared" si="32"/>
        <v>15</v>
      </c>
      <c r="CF19" s="67">
        <f t="shared" si="32"/>
        <v>15</v>
      </c>
      <c r="CG19" s="67">
        <f t="shared" si="32"/>
        <v>15</v>
      </c>
      <c r="CH19" s="67">
        <f t="shared" si="32"/>
        <v>15</v>
      </c>
      <c r="CI19" s="67">
        <f t="shared" si="32"/>
        <v>15</v>
      </c>
      <c r="CJ19" s="67">
        <f t="shared" ref="CJ19:CO19" si="33">SUM(CJ15:CJ18)</f>
        <v>15</v>
      </c>
      <c r="CK19" s="67">
        <f t="shared" si="33"/>
        <v>15</v>
      </c>
      <c r="CL19" s="67">
        <f t="shared" si="33"/>
        <v>15</v>
      </c>
      <c r="CM19" s="67">
        <f t="shared" si="33"/>
        <v>16</v>
      </c>
      <c r="CN19" s="67">
        <f t="shared" si="33"/>
        <v>16</v>
      </c>
      <c r="CO19" s="67">
        <f t="shared" si="33"/>
        <v>16</v>
      </c>
      <c r="CP19" s="67">
        <f>SUM(CP15:CP18)</f>
        <v>16</v>
      </c>
      <c r="CQ19" s="67">
        <f>SUM(CQ15:CQ18)</f>
        <v>16</v>
      </c>
      <c r="CR19" s="67">
        <v>16</v>
      </c>
      <c r="CS19" s="67">
        <f>SUM(CS15:CS18)</f>
        <v>16</v>
      </c>
      <c r="CT19" s="67">
        <f>SUM(CT15:CT18)</f>
        <v>16</v>
      </c>
      <c r="CU19" s="67">
        <f>SUM(CU15:CU18)</f>
        <v>16</v>
      </c>
      <c r="CV19" s="67">
        <f>SUM(CV15:CV18)</f>
        <v>15</v>
      </c>
      <c r="CW19" s="67">
        <f>SUM(CW15:CW18)</f>
        <v>15</v>
      </c>
    </row>
    <row r="20" spans="1:101" s="14" customFormat="1" x14ac:dyDescent="0.25">
      <c r="A20" s="20"/>
      <c r="B20" s="15"/>
      <c r="C20" s="12"/>
      <c r="D20" s="16"/>
      <c r="E20" s="21"/>
      <c r="F20" s="21"/>
      <c r="G20" s="21"/>
      <c r="H20" s="135"/>
      <c r="I20" s="289"/>
      <c r="J20" s="278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">
      <c r="A21" s="64" t="s">
        <v>149</v>
      </c>
      <c r="B21" s="65" t="str">
        <f>B3</f>
        <v>1/1/25 - 12/31/25</v>
      </c>
      <c r="C21" s="66" t="s">
        <v>11</v>
      </c>
      <c r="D21" s="165">
        <v>67</v>
      </c>
      <c r="E21" s="152">
        <f t="shared" ref="E21:G24" si="34">+E15</f>
        <v>779.85</v>
      </c>
      <c r="F21" s="152">
        <f t="shared" si="34"/>
        <v>779.85</v>
      </c>
      <c r="G21" s="152">
        <f t="shared" si="34"/>
        <v>0</v>
      </c>
      <c r="H21" s="27" t="e">
        <f>+"Total:"&amp;TEXT(E21/I21-1,"0.00%")&amp;"/ EE:"&amp;TEXT(G21/J21-1,"0.00%")</f>
        <v>#DIV/0!</v>
      </c>
      <c r="I21" s="278">
        <f>+'[2]St Michael''s'!E21</f>
        <v>655.4</v>
      </c>
      <c r="J21" s="278">
        <f>+'[2]St Michael''s'!G21</f>
        <v>0</v>
      </c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/>
      <c r="AB21" s="165"/>
      <c r="AC21" s="165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  <c r="AN21" s="165">
        <v>81</v>
      </c>
      <c r="AO21" s="165">
        <v>82</v>
      </c>
      <c r="AP21" s="165">
        <v>83</v>
      </c>
      <c r="AQ21" s="165">
        <v>81</v>
      </c>
      <c r="AR21" s="165">
        <v>82</v>
      </c>
      <c r="AS21" s="165">
        <v>83</v>
      </c>
      <c r="AT21" s="165">
        <v>83</v>
      </c>
      <c r="AU21" s="165">
        <v>96</v>
      </c>
      <c r="AV21" s="165">
        <v>94</v>
      </c>
      <c r="AW21" s="165">
        <v>90</v>
      </c>
      <c r="AX21" s="165">
        <v>89</v>
      </c>
      <c r="AY21" s="165">
        <v>86</v>
      </c>
      <c r="AZ21" s="165">
        <v>87</v>
      </c>
      <c r="BA21" s="165">
        <v>88</v>
      </c>
      <c r="BB21" s="165">
        <v>90</v>
      </c>
      <c r="BC21" s="165">
        <v>94</v>
      </c>
      <c r="BD21" s="165">
        <v>95</v>
      </c>
      <c r="BE21" s="165">
        <v>91</v>
      </c>
      <c r="BF21" s="165">
        <v>91</v>
      </c>
      <c r="BG21" s="165">
        <v>89</v>
      </c>
      <c r="BH21" s="165">
        <v>90</v>
      </c>
      <c r="BI21" s="165">
        <v>87</v>
      </c>
      <c r="BJ21" s="165">
        <v>88</v>
      </c>
      <c r="BK21" s="165">
        <v>87</v>
      </c>
      <c r="BL21" s="165">
        <v>86</v>
      </c>
      <c r="BM21" s="165">
        <v>79</v>
      </c>
      <c r="BN21" s="165">
        <v>83</v>
      </c>
      <c r="BO21" s="165">
        <v>77</v>
      </c>
      <c r="BP21" s="165">
        <v>73</v>
      </c>
      <c r="BQ21" s="240">
        <v>71</v>
      </c>
      <c r="BR21" s="165">
        <v>72</v>
      </c>
      <c r="BS21" s="165">
        <v>62</v>
      </c>
      <c r="BT21" s="165">
        <v>61</v>
      </c>
      <c r="BU21" s="165">
        <v>59</v>
      </c>
      <c r="BV21" s="165">
        <v>61</v>
      </c>
      <c r="BW21" s="165">
        <v>58</v>
      </c>
      <c r="BX21" s="165">
        <v>58</v>
      </c>
      <c r="BY21" s="165">
        <v>58</v>
      </c>
      <c r="BZ21" s="165">
        <v>57</v>
      </c>
      <c r="CA21" s="165">
        <v>58</v>
      </c>
      <c r="CB21" s="165">
        <v>58</v>
      </c>
      <c r="CC21" s="165">
        <v>58</v>
      </c>
      <c r="CD21" s="165">
        <v>58</v>
      </c>
      <c r="CE21" s="165">
        <v>63</v>
      </c>
      <c r="CF21" s="165">
        <v>61</v>
      </c>
      <c r="CG21" s="165">
        <v>62</v>
      </c>
      <c r="CH21" s="165">
        <v>63</v>
      </c>
      <c r="CI21" s="165">
        <v>60</v>
      </c>
      <c r="CJ21" s="165">
        <v>59</v>
      </c>
      <c r="CK21" s="165">
        <v>57</v>
      </c>
      <c r="CL21" s="165">
        <v>56</v>
      </c>
      <c r="CM21" s="165">
        <v>58</v>
      </c>
      <c r="CN21" s="165">
        <v>59</v>
      </c>
      <c r="CO21" s="165">
        <v>61</v>
      </c>
      <c r="CP21" s="165">
        <v>62</v>
      </c>
      <c r="CQ21" s="165">
        <v>65</v>
      </c>
      <c r="CR21" s="165">
        <v>67</v>
      </c>
      <c r="CS21" s="165">
        <v>69</v>
      </c>
      <c r="CT21" s="165">
        <v>68</v>
      </c>
      <c r="CU21" s="165">
        <v>66</v>
      </c>
      <c r="CV21" s="165">
        <v>67</v>
      </c>
      <c r="CW21" s="165">
        <v>67</v>
      </c>
    </row>
    <row r="22" spans="1:101" s="14" customFormat="1" ht="13.15" customHeight="1" x14ac:dyDescent="0.2">
      <c r="A22" s="22"/>
      <c r="B22" s="15"/>
      <c r="C22" s="66" t="s">
        <v>18</v>
      </c>
      <c r="D22" s="165">
        <v>15</v>
      </c>
      <c r="E22" s="150">
        <f t="shared" si="34"/>
        <v>1637.66</v>
      </c>
      <c r="F22" s="150">
        <f t="shared" si="34"/>
        <v>1512.74</v>
      </c>
      <c r="G22" s="152">
        <f t="shared" si="34"/>
        <v>124.92</v>
      </c>
      <c r="H22" s="27" t="str">
        <f>+"Total:"&amp;TEXT(E22/I22-1,"0.00%")&amp;"/ EE:"&amp;TEXT(G22/J22-1,"0.00%")</f>
        <v>Total:18.99%/ EE:0.00%</v>
      </c>
      <c r="I22" s="278">
        <f>+'[2]St Michael''s'!E22</f>
        <v>1376.32</v>
      </c>
      <c r="J22" s="278">
        <f>+'[2]St Michael''s'!G22</f>
        <v>124.92</v>
      </c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/>
      <c r="AB22" s="165"/>
      <c r="AC22" s="165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  <c r="AN22" s="165">
        <v>36</v>
      </c>
      <c r="AO22" s="165">
        <v>37</v>
      </c>
      <c r="AP22" s="165">
        <v>34</v>
      </c>
      <c r="AQ22" s="165">
        <v>35</v>
      </c>
      <c r="AR22" s="165">
        <v>35</v>
      </c>
      <c r="AS22" s="165">
        <v>36</v>
      </c>
      <c r="AT22" s="165">
        <v>35</v>
      </c>
      <c r="AU22" s="165">
        <v>29</v>
      </c>
      <c r="AV22" s="165">
        <v>28</v>
      </c>
      <c r="AW22" s="165">
        <v>29</v>
      </c>
      <c r="AX22" s="165">
        <v>30</v>
      </c>
      <c r="AY22" s="165">
        <v>31</v>
      </c>
      <c r="AZ22" s="165">
        <v>30</v>
      </c>
      <c r="BA22" s="165">
        <v>30</v>
      </c>
      <c r="BB22" s="165">
        <v>30</v>
      </c>
      <c r="BC22" s="165">
        <v>29</v>
      </c>
      <c r="BD22" s="165">
        <v>29</v>
      </c>
      <c r="BE22" s="165">
        <v>29</v>
      </c>
      <c r="BF22" s="165">
        <v>29</v>
      </c>
      <c r="BG22" s="165">
        <v>33</v>
      </c>
      <c r="BH22" s="165">
        <v>34</v>
      </c>
      <c r="BI22" s="165">
        <v>35</v>
      </c>
      <c r="BJ22" s="165">
        <v>33</v>
      </c>
      <c r="BK22" s="165">
        <v>33</v>
      </c>
      <c r="BL22" s="165">
        <v>32</v>
      </c>
      <c r="BM22" s="165">
        <v>32</v>
      </c>
      <c r="BN22" s="165">
        <v>32</v>
      </c>
      <c r="BO22" s="165">
        <v>29</v>
      </c>
      <c r="BP22" s="165">
        <v>27</v>
      </c>
      <c r="BQ22" s="240">
        <v>24</v>
      </c>
      <c r="BR22" s="165">
        <v>24</v>
      </c>
      <c r="BS22" s="165">
        <v>20</v>
      </c>
      <c r="BT22" s="165">
        <v>20</v>
      </c>
      <c r="BU22" s="165">
        <v>21</v>
      </c>
      <c r="BV22" s="165">
        <v>20</v>
      </c>
      <c r="BW22" s="165">
        <v>19</v>
      </c>
      <c r="BX22" s="165">
        <v>19</v>
      </c>
      <c r="BY22" s="165">
        <v>18</v>
      </c>
      <c r="BZ22" s="165">
        <v>19</v>
      </c>
      <c r="CA22" s="165">
        <v>20</v>
      </c>
      <c r="CB22" s="165">
        <v>20</v>
      </c>
      <c r="CC22" s="165">
        <v>20</v>
      </c>
      <c r="CD22" s="165">
        <v>19</v>
      </c>
      <c r="CE22" s="165">
        <v>19</v>
      </c>
      <c r="CF22" s="165">
        <v>18</v>
      </c>
      <c r="CG22" s="165">
        <v>18</v>
      </c>
      <c r="CH22" s="165">
        <v>18</v>
      </c>
      <c r="CI22" s="165">
        <v>19</v>
      </c>
      <c r="CJ22" s="165">
        <v>18</v>
      </c>
      <c r="CK22" s="165">
        <v>18</v>
      </c>
      <c r="CL22" s="165">
        <v>17</v>
      </c>
      <c r="CM22" s="165">
        <v>18</v>
      </c>
      <c r="CN22" s="165">
        <v>17</v>
      </c>
      <c r="CO22" s="165">
        <v>17</v>
      </c>
      <c r="CP22" s="165">
        <v>17</v>
      </c>
      <c r="CQ22" s="165">
        <v>17</v>
      </c>
      <c r="CR22" s="165">
        <v>17</v>
      </c>
      <c r="CS22" s="165">
        <v>17</v>
      </c>
      <c r="CT22" s="165">
        <v>16</v>
      </c>
      <c r="CU22" s="165">
        <v>15</v>
      </c>
      <c r="CV22" s="165">
        <v>15</v>
      </c>
      <c r="CW22" s="165">
        <v>15</v>
      </c>
    </row>
    <row r="23" spans="1:101" s="14" customFormat="1" ht="13.15" customHeight="1" x14ac:dyDescent="0.2">
      <c r="A23" s="22"/>
      <c r="B23" s="15"/>
      <c r="C23" s="66" t="s">
        <v>19</v>
      </c>
      <c r="D23" s="165">
        <v>16</v>
      </c>
      <c r="E23" s="150">
        <f t="shared" si="34"/>
        <v>1473.91</v>
      </c>
      <c r="F23" s="150">
        <f t="shared" si="34"/>
        <v>1371.7</v>
      </c>
      <c r="G23" s="152">
        <f t="shared" si="34"/>
        <v>102.21</v>
      </c>
      <c r="H23" s="27" t="str">
        <f>+"Total:"&amp;TEXT(E23/I23-1,"0.00%")&amp;"/ EE:"&amp;TEXT(G23/J23-1,"0.00%")</f>
        <v>Total:18.99%/ EE:0.00%</v>
      </c>
      <c r="I23" s="278">
        <f>+'[2]St Michael''s'!E23</f>
        <v>1238.7</v>
      </c>
      <c r="J23" s="278">
        <f>+'[2]St Michael''s'!G23</f>
        <v>102.21</v>
      </c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>
        <v>36</v>
      </c>
      <c r="AO23" s="165">
        <v>36</v>
      </c>
      <c r="AP23" s="165">
        <v>36</v>
      </c>
      <c r="AQ23" s="165">
        <v>34</v>
      </c>
      <c r="AR23" s="165">
        <v>33</v>
      </c>
      <c r="AS23" s="165">
        <v>33</v>
      </c>
      <c r="AT23" s="165">
        <v>36</v>
      </c>
      <c r="AU23" s="165">
        <v>42</v>
      </c>
      <c r="AV23" s="165">
        <v>39</v>
      </c>
      <c r="AW23" s="165">
        <v>40</v>
      </c>
      <c r="AX23" s="165">
        <v>39</v>
      </c>
      <c r="AY23" s="165">
        <v>39</v>
      </c>
      <c r="AZ23" s="165">
        <v>39</v>
      </c>
      <c r="BA23" s="165">
        <v>38</v>
      </c>
      <c r="BB23" s="165">
        <v>37</v>
      </c>
      <c r="BC23" s="165">
        <v>36</v>
      </c>
      <c r="BD23" s="165">
        <v>36</v>
      </c>
      <c r="BE23" s="165">
        <v>36</v>
      </c>
      <c r="BF23" s="165">
        <v>35</v>
      </c>
      <c r="BG23" s="165">
        <v>32</v>
      </c>
      <c r="BH23" s="165">
        <v>33</v>
      </c>
      <c r="BI23" s="165">
        <v>32</v>
      </c>
      <c r="BJ23" s="165">
        <v>32</v>
      </c>
      <c r="BK23" s="165">
        <v>31</v>
      </c>
      <c r="BL23" s="165">
        <v>31</v>
      </c>
      <c r="BM23" s="165">
        <v>32</v>
      </c>
      <c r="BN23" s="165">
        <v>31</v>
      </c>
      <c r="BO23" s="165">
        <v>29</v>
      </c>
      <c r="BP23" s="165">
        <v>25</v>
      </c>
      <c r="BQ23" s="240">
        <v>23</v>
      </c>
      <c r="BR23" s="165">
        <v>22</v>
      </c>
      <c r="BS23" s="165">
        <v>19</v>
      </c>
      <c r="BT23" s="165">
        <v>19</v>
      </c>
      <c r="BU23" s="165">
        <v>18</v>
      </c>
      <c r="BV23" s="165">
        <v>19</v>
      </c>
      <c r="BW23" s="165">
        <v>18</v>
      </c>
      <c r="BX23" s="165">
        <v>18</v>
      </c>
      <c r="BY23" s="165">
        <v>18</v>
      </c>
      <c r="BZ23" s="165">
        <v>18</v>
      </c>
      <c r="CA23" s="165">
        <v>18</v>
      </c>
      <c r="CB23" s="165">
        <v>18</v>
      </c>
      <c r="CC23" s="165">
        <v>18</v>
      </c>
      <c r="CD23" s="165">
        <v>18</v>
      </c>
      <c r="CE23" s="165">
        <v>18</v>
      </c>
      <c r="CF23" s="165">
        <v>19</v>
      </c>
      <c r="CG23" s="165">
        <v>17</v>
      </c>
      <c r="CH23" s="165">
        <v>17</v>
      </c>
      <c r="CI23" s="165">
        <v>17</v>
      </c>
      <c r="CJ23" s="165">
        <v>17</v>
      </c>
      <c r="CK23" s="165">
        <v>17</v>
      </c>
      <c r="CL23" s="165">
        <v>16</v>
      </c>
      <c r="CM23" s="165">
        <v>16</v>
      </c>
      <c r="CN23" s="165">
        <v>15</v>
      </c>
      <c r="CO23" s="165">
        <v>14</v>
      </c>
      <c r="CP23" s="165">
        <v>15</v>
      </c>
      <c r="CQ23" s="165">
        <v>16</v>
      </c>
      <c r="CR23" s="165">
        <v>16</v>
      </c>
      <c r="CS23" s="165">
        <v>17</v>
      </c>
      <c r="CT23" s="165">
        <v>16</v>
      </c>
      <c r="CU23" s="165">
        <v>16</v>
      </c>
      <c r="CV23" s="165">
        <v>16</v>
      </c>
      <c r="CW23" s="165">
        <v>16</v>
      </c>
    </row>
    <row r="24" spans="1:101" s="14" customFormat="1" ht="12.75" customHeight="1" x14ac:dyDescent="0.2">
      <c r="A24" s="22"/>
      <c r="B24" s="15"/>
      <c r="C24" s="66" t="s">
        <v>12</v>
      </c>
      <c r="D24" s="166">
        <v>20</v>
      </c>
      <c r="E24" s="151">
        <f t="shared" si="34"/>
        <v>2456.5300000000002</v>
      </c>
      <c r="F24" s="151">
        <f t="shared" si="34"/>
        <v>2201.0100000000002</v>
      </c>
      <c r="G24" s="153">
        <f t="shared" si="34"/>
        <v>255.52</v>
      </c>
      <c r="H24" s="134" t="str">
        <f>+"Total:"&amp;TEXT(E24/I24-1,"0.00%")&amp;"/ EE:"&amp;TEXT(G24/J24-1,"0.00%")</f>
        <v>Total:18.99%/ EE:0.00%</v>
      </c>
      <c r="I24" s="288">
        <f>+'[2]St Michael''s'!E24</f>
        <v>2064.52</v>
      </c>
      <c r="J24" s="278">
        <f>+'[2]St Michael''s'!G24</f>
        <v>255.52</v>
      </c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>
        <v>45</v>
      </c>
      <c r="AO24" s="166">
        <v>45</v>
      </c>
      <c r="AP24" s="166">
        <v>42</v>
      </c>
      <c r="AQ24" s="166">
        <v>43</v>
      </c>
      <c r="AR24" s="166">
        <v>44</v>
      </c>
      <c r="AS24" s="166">
        <v>43</v>
      </c>
      <c r="AT24" s="166">
        <v>44</v>
      </c>
      <c r="AU24" s="166">
        <v>29</v>
      </c>
      <c r="AV24" s="166">
        <v>29</v>
      </c>
      <c r="AW24" s="166">
        <v>32</v>
      </c>
      <c r="AX24" s="166">
        <v>34</v>
      </c>
      <c r="AY24" s="166">
        <v>34</v>
      </c>
      <c r="AZ24" s="166">
        <v>35</v>
      </c>
      <c r="BA24" s="166">
        <v>35</v>
      </c>
      <c r="BB24" s="166">
        <v>35</v>
      </c>
      <c r="BC24" s="166">
        <v>35</v>
      </c>
      <c r="BD24" s="166">
        <v>35</v>
      </c>
      <c r="BE24" s="166">
        <v>34</v>
      </c>
      <c r="BF24" s="166">
        <v>34</v>
      </c>
      <c r="BG24" s="166">
        <v>36</v>
      </c>
      <c r="BH24" s="166">
        <v>37</v>
      </c>
      <c r="BI24" s="166">
        <v>36</v>
      </c>
      <c r="BJ24" s="166">
        <v>36</v>
      </c>
      <c r="BK24" s="166">
        <v>35</v>
      </c>
      <c r="BL24" s="166">
        <v>35</v>
      </c>
      <c r="BM24" s="166">
        <v>35</v>
      </c>
      <c r="BN24" s="166">
        <v>35</v>
      </c>
      <c r="BO24" s="166">
        <v>33</v>
      </c>
      <c r="BP24" s="166">
        <v>32</v>
      </c>
      <c r="BQ24" s="241">
        <v>30</v>
      </c>
      <c r="BR24" s="166">
        <v>30</v>
      </c>
      <c r="BS24" s="166">
        <v>23</v>
      </c>
      <c r="BT24" s="166">
        <v>22</v>
      </c>
      <c r="BU24" s="166">
        <v>21</v>
      </c>
      <c r="BV24" s="166">
        <v>24</v>
      </c>
      <c r="BW24" s="166">
        <v>18</v>
      </c>
      <c r="BX24" s="166">
        <v>19</v>
      </c>
      <c r="BY24" s="166">
        <v>19</v>
      </c>
      <c r="BZ24" s="166">
        <v>17</v>
      </c>
      <c r="CA24" s="166">
        <v>17</v>
      </c>
      <c r="CB24" s="166">
        <v>20</v>
      </c>
      <c r="CC24" s="166">
        <v>20</v>
      </c>
      <c r="CD24" s="166">
        <v>20</v>
      </c>
      <c r="CE24" s="166">
        <v>20</v>
      </c>
      <c r="CF24" s="166">
        <v>19</v>
      </c>
      <c r="CG24" s="166">
        <v>18</v>
      </c>
      <c r="CH24" s="166">
        <v>18</v>
      </c>
      <c r="CI24" s="166">
        <v>19</v>
      </c>
      <c r="CJ24" s="166">
        <v>18</v>
      </c>
      <c r="CK24" s="166">
        <v>18</v>
      </c>
      <c r="CL24" s="166">
        <v>18</v>
      </c>
      <c r="CM24" s="166">
        <v>17</v>
      </c>
      <c r="CN24" s="166">
        <v>17</v>
      </c>
      <c r="CO24" s="166">
        <v>17</v>
      </c>
      <c r="CP24" s="166">
        <v>17</v>
      </c>
      <c r="CQ24" s="166">
        <v>18</v>
      </c>
      <c r="CR24" s="166">
        <v>17</v>
      </c>
      <c r="CS24" s="166">
        <v>18</v>
      </c>
      <c r="CT24" s="166">
        <v>20</v>
      </c>
      <c r="CU24" s="166">
        <v>20</v>
      </c>
      <c r="CV24" s="166">
        <v>20</v>
      </c>
      <c r="CW24" s="166">
        <v>20</v>
      </c>
    </row>
    <row r="25" spans="1:101" s="14" customFormat="1" ht="13.15" customHeight="1" x14ac:dyDescent="0.25">
      <c r="A25" s="20"/>
      <c r="B25" s="15"/>
      <c r="C25" s="69" t="s">
        <v>7</v>
      </c>
      <c r="D25" s="67">
        <f>SUM(D21:D24)</f>
        <v>118</v>
      </c>
      <c r="E25" s="70">
        <f>SUMPRODUCT(E21:E24,$D21:$D24)</f>
        <v>149528.01</v>
      </c>
      <c r="F25" s="70">
        <f>SUMPRODUCT(F21:F24,$D21:$D24)</f>
        <v>140908.45000000001</v>
      </c>
      <c r="G25" s="70">
        <f>SUMPRODUCT(G21:G24,$D21:$D24)</f>
        <v>8619.5600000000013</v>
      </c>
      <c r="H25" s="34"/>
      <c r="I25" s="278"/>
      <c r="J25" s="278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>
        <f t="shared" ref="AN25:BR25" si="35">SUM(AN21:AN24)</f>
        <v>198</v>
      </c>
      <c r="AO25" s="67">
        <f t="shared" si="35"/>
        <v>200</v>
      </c>
      <c r="AP25" s="67">
        <f t="shared" si="35"/>
        <v>195</v>
      </c>
      <c r="AQ25" s="67">
        <f t="shared" si="35"/>
        <v>193</v>
      </c>
      <c r="AR25" s="67">
        <f t="shared" si="35"/>
        <v>194</v>
      </c>
      <c r="AS25" s="67">
        <f t="shared" si="35"/>
        <v>195</v>
      </c>
      <c r="AT25" s="67">
        <f t="shared" si="35"/>
        <v>198</v>
      </c>
      <c r="AU25" s="67">
        <f t="shared" si="35"/>
        <v>196</v>
      </c>
      <c r="AV25" s="67">
        <f t="shared" si="35"/>
        <v>190</v>
      </c>
      <c r="AW25" s="67">
        <f t="shared" si="35"/>
        <v>191</v>
      </c>
      <c r="AX25" s="67">
        <f t="shared" si="35"/>
        <v>192</v>
      </c>
      <c r="AY25" s="67">
        <f t="shared" si="35"/>
        <v>190</v>
      </c>
      <c r="AZ25" s="67">
        <f t="shared" si="35"/>
        <v>191</v>
      </c>
      <c r="BA25" s="67">
        <f t="shared" si="35"/>
        <v>191</v>
      </c>
      <c r="BB25" s="67">
        <f t="shared" si="35"/>
        <v>192</v>
      </c>
      <c r="BC25" s="67">
        <f t="shared" si="35"/>
        <v>194</v>
      </c>
      <c r="BD25" s="67">
        <f t="shared" si="35"/>
        <v>195</v>
      </c>
      <c r="BE25" s="67">
        <f t="shared" si="35"/>
        <v>190</v>
      </c>
      <c r="BF25" s="67">
        <f t="shared" si="35"/>
        <v>189</v>
      </c>
      <c r="BG25" s="67">
        <f t="shared" si="35"/>
        <v>190</v>
      </c>
      <c r="BH25" s="67">
        <f t="shared" si="35"/>
        <v>194</v>
      </c>
      <c r="BI25" s="67">
        <f t="shared" si="35"/>
        <v>190</v>
      </c>
      <c r="BJ25" s="67">
        <f t="shared" si="35"/>
        <v>189</v>
      </c>
      <c r="BK25" s="67">
        <f t="shared" si="35"/>
        <v>186</v>
      </c>
      <c r="BL25" s="67">
        <f t="shared" si="35"/>
        <v>184</v>
      </c>
      <c r="BM25" s="67">
        <f t="shared" si="35"/>
        <v>178</v>
      </c>
      <c r="BN25" s="67">
        <f t="shared" si="35"/>
        <v>181</v>
      </c>
      <c r="BO25" s="67">
        <f t="shared" si="35"/>
        <v>168</v>
      </c>
      <c r="BP25" s="67">
        <f t="shared" si="35"/>
        <v>157</v>
      </c>
      <c r="BQ25" s="94">
        <f t="shared" si="35"/>
        <v>148</v>
      </c>
      <c r="BR25" s="67">
        <f t="shared" si="35"/>
        <v>148</v>
      </c>
      <c r="BS25" s="67">
        <f t="shared" ref="BS25:BX25" si="36">SUM(BS21:BS24)</f>
        <v>124</v>
      </c>
      <c r="BT25" s="67">
        <f t="shared" si="36"/>
        <v>122</v>
      </c>
      <c r="BU25" s="67">
        <f t="shared" si="36"/>
        <v>119</v>
      </c>
      <c r="BV25" s="67">
        <f t="shared" si="36"/>
        <v>124</v>
      </c>
      <c r="BW25" s="67">
        <f t="shared" si="36"/>
        <v>113</v>
      </c>
      <c r="BX25" s="67">
        <f t="shared" si="36"/>
        <v>114</v>
      </c>
      <c r="BY25" s="67">
        <f t="shared" ref="BY25:CD25" si="37">SUM(BY21:BY24)</f>
        <v>113</v>
      </c>
      <c r="BZ25" s="67">
        <f t="shared" si="37"/>
        <v>111</v>
      </c>
      <c r="CA25" s="67">
        <f t="shared" si="37"/>
        <v>113</v>
      </c>
      <c r="CB25" s="67">
        <f t="shared" si="37"/>
        <v>116</v>
      </c>
      <c r="CC25" s="67">
        <f t="shared" si="37"/>
        <v>116</v>
      </c>
      <c r="CD25" s="67">
        <f t="shared" si="37"/>
        <v>115</v>
      </c>
      <c r="CE25" s="67">
        <f t="shared" ref="CE25:CJ25" si="38">SUM(CE21:CE24)</f>
        <v>120</v>
      </c>
      <c r="CF25" s="67">
        <f t="shared" si="38"/>
        <v>117</v>
      </c>
      <c r="CG25" s="67">
        <f t="shared" si="38"/>
        <v>115</v>
      </c>
      <c r="CH25" s="67">
        <f t="shared" si="38"/>
        <v>116</v>
      </c>
      <c r="CI25" s="67">
        <f t="shared" si="38"/>
        <v>115</v>
      </c>
      <c r="CJ25" s="67">
        <f t="shared" si="38"/>
        <v>112</v>
      </c>
      <c r="CK25" s="67">
        <f t="shared" ref="CK25:CP25" si="39">SUM(CK21:CK24)</f>
        <v>110</v>
      </c>
      <c r="CL25" s="67">
        <f t="shared" si="39"/>
        <v>107</v>
      </c>
      <c r="CM25" s="67">
        <f t="shared" si="39"/>
        <v>109</v>
      </c>
      <c r="CN25" s="67">
        <f t="shared" si="39"/>
        <v>108</v>
      </c>
      <c r="CO25" s="67">
        <f t="shared" si="39"/>
        <v>109</v>
      </c>
      <c r="CP25" s="67">
        <f t="shared" si="39"/>
        <v>111</v>
      </c>
      <c r="CQ25" s="67">
        <f>SUM(CQ21:CQ24)</f>
        <v>116</v>
      </c>
      <c r="CR25" s="67">
        <v>117</v>
      </c>
      <c r="CS25" s="67">
        <f>SUM(CS21:CS24)</f>
        <v>121</v>
      </c>
      <c r="CT25" s="67">
        <f>SUM(CT21:CT24)</f>
        <v>120</v>
      </c>
      <c r="CU25" s="67">
        <f>SUM(CU21:CU24)</f>
        <v>117</v>
      </c>
      <c r="CV25" s="67">
        <f>SUM(CV21:CV24)</f>
        <v>118</v>
      </c>
      <c r="CW25" s="67">
        <f>SUM(CW21:CW24)</f>
        <v>118</v>
      </c>
    </row>
    <row r="26" spans="1:101" s="14" customFormat="1" x14ac:dyDescent="0.25">
      <c r="A26" s="20"/>
      <c r="B26" s="15"/>
      <c r="C26" s="12"/>
      <c r="D26" s="16"/>
      <c r="E26" s="21"/>
      <c r="F26" s="21"/>
      <c r="G26" s="21"/>
      <c r="H26" s="135"/>
      <c r="I26" s="289"/>
      <c r="J26" s="278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</row>
    <row r="27" spans="1:101" s="14" customFormat="1" ht="13.15" customHeight="1" x14ac:dyDescent="0.2">
      <c r="A27" s="64" t="s">
        <v>177</v>
      </c>
      <c r="B27" s="65" t="s">
        <v>176</v>
      </c>
      <c r="C27" s="66" t="s">
        <v>11</v>
      </c>
      <c r="D27" s="165">
        <v>15</v>
      </c>
      <c r="E27" s="152">
        <v>935.82</v>
      </c>
      <c r="F27" s="152">
        <f>+E27-G27</f>
        <v>719.15000000000009</v>
      </c>
      <c r="G27" s="152">
        <v>216.67</v>
      </c>
      <c r="H27" s="27" t="e">
        <f>+"Total:"&amp;TEXT(E27/I27-1,"0.00%")&amp;"/ EE:"&amp;TEXT(G27/J27-1,"0.00%")</f>
        <v>#DIV/0!</v>
      </c>
      <c r="I27" s="278">
        <f>+'[2]St Michael''s'!E26</f>
        <v>0</v>
      </c>
      <c r="J27" s="278">
        <f>+'[2]St Michael''s'!G26</f>
        <v>0</v>
      </c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  <c r="AN27" s="165">
        <v>81</v>
      </c>
      <c r="AO27" s="165">
        <v>82</v>
      </c>
      <c r="AP27" s="165">
        <v>83</v>
      </c>
      <c r="AQ27" s="165">
        <v>81</v>
      </c>
      <c r="AR27" s="165">
        <v>82</v>
      </c>
      <c r="AS27" s="165">
        <v>83</v>
      </c>
      <c r="AT27" s="165">
        <v>83</v>
      </c>
      <c r="AU27" s="165">
        <v>96</v>
      </c>
      <c r="AV27" s="165">
        <v>94</v>
      </c>
      <c r="AW27" s="165">
        <v>90</v>
      </c>
      <c r="AX27" s="165">
        <v>89</v>
      </c>
      <c r="AY27" s="165">
        <v>86</v>
      </c>
      <c r="AZ27" s="165">
        <v>87</v>
      </c>
      <c r="BA27" s="165">
        <v>88</v>
      </c>
      <c r="BB27" s="165">
        <v>90</v>
      </c>
      <c r="BC27" s="165">
        <v>94</v>
      </c>
      <c r="BD27" s="165">
        <v>95</v>
      </c>
      <c r="BE27" s="165">
        <v>91</v>
      </c>
      <c r="BF27" s="165">
        <v>91</v>
      </c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5">
        <v>15</v>
      </c>
      <c r="BT27" s="165">
        <v>15</v>
      </c>
      <c r="BU27" s="165">
        <v>16</v>
      </c>
      <c r="BV27" s="165">
        <v>15</v>
      </c>
      <c r="BW27" s="165">
        <v>14</v>
      </c>
      <c r="BX27" s="165">
        <v>14</v>
      </c>
      <c r="BY27" s="165">
        <v>14</v>
      </c>
      <c r="BZ27" s="165">
        <v>14</v>
      </c>
      <c r="CA27" s="165">
        <v>16</v>
      </c>
      <c r="CB27" s="165">
        <v>17</v>
      </c>
      <c r="CC27" s="165">
        <v>16</v>
      </c>
      <c r="CD27" s="165">
        <v>16</v>
      </c>
      <c r="CE27" s="165">
        <v>17</v>
      </c>
      <c r="CF27" s="165">
        <v>15</v>
      </c>
      <c r="CG27" s="165">
        <v>15</v>
      </c>
      <c r="CH27" s="165">
        <v>15</v>
      </c>
      <c r="CI27" s="165">
        <v>14</v>
      </c>
      <c r="CJ27" s="165">
        <v>14</v>
      </c>
      <c r="CK27" s="165">
        <v>13</v>
      </c>
      <c r="CL27" s="165">
        <v>15</v>
      </c>
      <c r="CM27" s="165">
        <v>14</v>
      </c>
      <c r="CN27" s="165">
        <v>14</v>
      </c>
      <c r="CO27" s="165">
        <v>13</v>
      </c>
      <c r="CP27" s="165">
        <v>13</v>
      </c>
      <c r="CQ27" s="165">
        <v>15</v>
      </c>
      <c r="CR27" s="165">
        <v>14</v>
      </c>
      <c r="CS27" s="165">
        <v>15</v>
      </c>
      <c r="CT27" s="165">
        <v>15</v>
      </c>
      <c r="CU27" s="165">
        <v>15</v>
      </c>
      <c r="CV27" s="165">
        <v>14</v>
      </c>
      <c r="CW27" s="165">
        <v>15</v>
      </c>
    </row>
    <row r="28" spans="1:101" s="14" customFormat="1" ht="13.15" customHeight="1" x14ac:dyDescent="0.2">
      <c r="A28" s="22"/>
      <c r="B28" s="15"/>
      <c r="C28" s="66" t="s">
        <v>18</v>
      </c>
      <c r="D28" s="165">
        <v>4</v>
      </c>
      <c r="E28" s="150">
        <v>1965.19</v>
      </c>
      <c r="F28" s="152">
        <f>+E28-G28</f>
        <v>1508.02</v>
      </c>
      <c r="G28" s="152">
        <v>457.17</v>
      </c>
      <c r="H28" s="27" t="str">
        <f>+"Total:"&amp;TEXT(E28/I28-1,"0.00%")&amp;"/ EE:"&amp;TEXT(G28/J28-1,"0.00%")</f>
        <v>Total:181.96%/ EE:182.47%</v>
      </c>
      <c r="I28" s="278">
        <f>+'[2]St Michael''s'!E27</f>
        <v>696.97</v>
      </c>
      <c r="J28" s="278">
        <f>+'[2]St Michael''s'!G27</f>
        <v>161.85000000000002</v>
      </c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  <c r="AN28" s="165">
        <v>36</v>
      </c>
      <c r="AO28" s="165">
        <v>37</v>
      </c>
      <c r="AP28" s="165">
        <v>34</v>
      </c>
      <c r="AQ28" s="165">
        <v>35</v>
      </c>
      <c r="AR28" s="165">
        <v>35</v>
      </c>
      <c r="AS28" s="165">
        <v>36</v>
      </c>
      <c r="AT28" s="165">
        <v>35</v>
      </c>
      <c r="AU28" s="165">
        <v>29</v>
      </c>
      <c r="AV28" s="165">
        <v>28</v>
      </c>
      <c r="AW28" s="165">
        <v>29</v>
      </c>
      <c r="AX28" s="165">
        <v>30</v>
      </c>
      <c r="AY28" s="165">
        <v>31</v>
      </c>
      <c r="AZ28" s="165">
        <v>30</v>
      </c>
      <c r="BA28" s="165">
        <v>30</v>
      </c>
      <c r="BB28" s="165">
        <v>30</v>
      </c>
      <c r="BC28" s="165">
        <v>29</v>
      </c>
      <c r="BD28" s="165">
        <v>29</v>
      </c>
      <c r="BE28" s="165">
        <v>29</v>
      </c>
      <c r="BF28" s="165">
        <v>29</v>
      </c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5">
        <v>4</v>
      </c>
      <c r="BT28" s="165">
        <v>4</v>
      </c>
      <c r="BU28" s="165">
        <v>4</v>
      </c>
      <c r="BV28" s="165">
        <v>4</v>
      </c>
      <c r="BW28" s="165">
        <v>4</v>
      </c>
      <c r="BX28" s="165">
        <v>2</v>
      </c>
      <c r="BY28" s="165">
        <v>2</v>
      </c>
      <c r="BZ28" s="165">
        <v>5</v>
      </c>
      <c r="CA28" s="165">
        <v>5</v>
      </c>
      <c r="CB28" s="165">
        <v>5</v>
      </c>
      <c r="CC28" s="165">
        <v>5</v>
      </c>
      <c r="CD28" s="165">
        <v>5</v>
      </c>
      <c r="CE28" s="165">
        <v>4</v>
      </c>
      <c r="CF28" s="165">
        <v>4</v>
      </c>
      <c r="CG28" s="165">
        <v>4</v>
      </c>
      <c r="CH28" s="165">
        <v>4</v>
      </c>
      <c r="CI28" s="165">
        <v>4</v>
      </c>
      <c r="CJ28" s="165">
        <v>4</v>
      </c>
      <c r="CK28" s="165">
        <v>4</v>
      </c>
      <c r="CL28" s="165">
        <v>4</v>
      </c>
      <c r="CM28" s="165">
        <v>4</v>
      </c>
      <c r="CN28" s="165">
        <v>4</v>
      </c>
      <c r="CO28" s="165">
        <v>3</v>
      </c>
      <c r="CP28" s="165">
        <v>3</v>
      </c>
      <c r="CQ28" s="165">
        <v>3</v>
      </c>
      <c r="CR28" s="165">
        <v>3</v>
      </c>
      <c r="CS28" s="165">
        <v>4</v>
      </c>
      <c r="CT28" s="165">
        <v>4</v>
      </c>
      <c r="CU28" s="165">
        <v>4</v>
      </c>
      <c r="CV28" s="165">
        <v>4</v>
      </c>
      <c r="CW28" s="165">
        <v>4</v>
      </c>
    </row>
    <row r="29" spans="1:101" s="14" customFormat="1" ht="13.15" customHeight="1" x14ac:dyDescent="0.2">
      <c r="A29" s="22"/>
      <c r="B29" s="15"/>
      <c r="C29" s="66" t="s">
        <v>19</v>
      </c>
      <c r="D29" s="165">
        <v>5</v>
      </c>
      <c r="E29" s="150">
        <v>1768.69</v>
      </c>
      <c r="F29" s="152">
        <f>+E29-G29</f>
        <v>1357.02</v>
      </c>
      <c r="G29" s="152">
        <v>411.67</v>
      </c>
      <c r="H29" s="27" t="str">
        <f>+"Total:"&amp;TEXT(E29/I29-1,"0.00%")&amp;"/ EE:"&amp;TEXT(G29/J29-1,"0.00%")</f>
        <v>Total:17.98%/ EE:12.92%</v>
      </c>
      <c r="I29" s="278">
        <f>+'[2]St Michael''s'!E28</f>
        <v>1499.18</v>
      </c>
      <c r="J29" s="278">
        <f>+'[2]St Michael''s'!G28</f>
        <v>364.57000000000016</v>
      </c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  <c r="AL29" s="165"/>
      <c r="AM29" s="165"/>
      <c r="AN29" s="165">
        <v>36</v>
      </c>
      <c r="AO29" s="165">
        <v>36</v>
      </c>
      <c r="AP29" s="165">
        <v>36</v>
      </c>
      <c r="AQ29" s="165">
        <v>34</v>
      </c>
      <c r="AR29" s="165">
        <v>33</v>
      </c>
      <c r="AS29" s="165">
        <v>33</v>
      </c>
      <c r="AT29" s="165">
        <v>36</v>
      </c>
      <c r="AU29" s="165">
        <v>42</v>
      </c>
      <c r="AV29" s="165">
        <v>39</v>
      </c>
      <c r="AW29" s="165">
        <v>40</v>
      </c>
      <c r="AX29" s="165">
        <v>39</v>
      </c>
      <c r="AY29" s="165">
        <v>39</v>
      </c>
      <c r="AZ29" s="165">
        <v>39</v>
      </c>
      <c r="BA29" s="165">
        <v>38</v>
      </c>
      <c r="BB29" s="165">
        <v>37</v>
      </c>
      <c r="BC29" s="165">
        <v>36</v>
      </c>
      <c r="BD29" s="165">
        <v>36</v>
      </c>
      <c r="BE29" s="165">
        <v>36</v>
      </c>
      <c r="BF29" s="165">
        <v>35</v>
      </c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5">
        <v>1</v>
      </c>
      <c r="BT29" s="165">
        <v>1</v>
      </c>
      <c r="BU29" s="165">
        <v>1</v>
      </c>
      <c r="BV29" s="165">
        <v>1</v>
      </c>
      <c r="BW29" s="165">
        <v>1</v>
      </c>
      <c r="BX29" s="165">
        <v>6</v>
      </c>
      <c r="BY29" s="165">
        <v>5</v>
      </c>
      <c r="BZ29" s="165">
        <v>1</v>
      </c>
      <c r="CA29" s="165">
        <v>1</v>
      </c>
      <c r="CB29" s="165">
        <v>1</v>
      </c>
      <c r="CC29" s="165">
        <v>1</v>
      </c>
      <c r="CD29" s="165">
        <v>1</v>
      </c>
      <c r="CE29" s="165">
        <v>1</v>
      </c>
      <c r="CF29" s="165">
        <v>1</v>
      </c>
      <c r="CG29" s="165">
        <v>1</v>
      </c>
      <c r="CH29" s="165">
        <v>1</v>
      </c>
      <c r="CI29" s="165">
        <v>2</v>
      </c>
      <c r="CJ29" s="165">
        <v>2</v>
      </c>
      <c r="CK29" s="165">
        <v>4</v>
      </c>
      <c r="CL29" s="165">
        <v>4</v>
      </c>
      <c r="CM29" s="165">
        <v>4</v>
      </c>
      <c r="CN29" s="165">
        <v>4</v>
      </c>
      <c r="CO29" s="165">
        <v>4</v>
      </c>
      <c r="CP29" s="165">
        <v>4</v>
      </c>
      <c r="CQ29" s="165">
        <v>4</v>
      </c>
      <c r="CR29" s="165">
        <v>5</v>
      </c>
      <c r="CS29" s="165">
        <v>5</v>
      </c>
      <c r="CT29" s="165">
        <v>5</v>
      </c>
      <c r="CU29" s="165">
        <v>5</v>
      </c>
      <c r="CV29" s="165">
        <v>5</v>
      </c>
      <c r="CW29" s="165">
        <v>5</v>
      </c>
    </row>
    <row r="30" spans="1:101" s="14" customFormat="1" ht="13.15" customHeight="1" x14ac:dyDescent="0.2">
      <c r="A30" s="22"/>
      <c r="B30" s="15"/>
      <c r="C30" s="66" t="s">
        <v>12</v>
      </c>
      <c r="D30" s="166">
        <v>6</v>
      </c>
      <c r="E30" s="151">
        <v>2947.84</v>
      </c>
      <c r="F30" s="152">
        <f>+E30-G30</f>
        <v>2258.84</v>
      </c>
      <c r="G30" s="153">
        <v>689</v>
      </c>
      <c r="H30" s="134" t="str">
        <f>+"Total:"&amp;TEXT(E30/I30-1,"0.00%")&amp;"/ EE:"&amp;TEXT(G30/J30-1,"0.00%")</f>
        <v>Total:103.36%/ EE:94.45%</v>
      </c>
      <c r="I30" s="288">
        <f>+'[2]St Michael''s'!E29</f>
        <v>1449.6</v>
      </c>
      <c r="J30" s="278">
        <f>+'[2]St Michael''s'!G29</f>
        <v>354.33999999999992</v>
      </c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>
        <v>45</v>
      </c>
      <c r="AO30" s="166">
        <v>45</v>
      </c>
      <c r="AP30" s="166">
        <v>42</v>
      </c>
      <c r="AQ30" s="166">
        <v>43</v>
      </c>
      <c r="AR30" s="166">
        <v>44</v>
      </c>
      <c r="AS30" s="166">
        <v>43</v>
      </c>
      <c r="AT30" s="166">
        <v>44</v>
      </c>
      <c r="AU30" s="166">
        <v>29</v>
      </c>
      <c r="AV30" s="166">
        <v>29</v>
      </c>
      <c r="AW30" s="166">
        <v>32</v>
      </c>
      <c r="AX30" s="166">
        <v>34</v>
      </c>
      <c r="AY30" s="166">
        <v>34</v>
      </c>
      <c r="AZ30" s="166">
        <v>35</v>
      </c>
      <c r="BA30" s="166">
        <v>35</v>
      </c>
      <c r="BB30" s="166">
        <v>35</v>
      </c>
      <c r="BC30" s="166">
        <v>35</v>
      </c>
      <c r="BD30" s="166">
        <v>35</v>
      </c>
      <c r="BE30" s="166">
        <v>34</v>
      </c>
      <c r="BF30" s="166">
        <v>34</v>
      </c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6">
        <v>4</v>
      </c>
      <c r="BT30" s="166">
        <v>4</v>
      </c>
      <c r="BU30" s="166">
        <v>4</v>
      </c>
      <c r="BV30" s="166">
        <v>4</v>
      </c>
      <c r="BW30" s="166">
        <v>4</v>
      </c>
      <c r="BX30" s="166">
        <v>1</v>
      </c>
      <c r="BY30" s="166">
        <v>1</v>
      </c>
      <c r="BZ30" s="166">
        <v>5</v>
      </c>
      <c r="CA30" s="166">
        <v>5</v>
      </c>
      <c r="CB30" s="166">
        <v>5</v>
      </c>
      <c r="CC30" s="166">
        <v>5</v>
      </c>
      <c r="CD30" s="166">
        <v>6</v>
      </c>
      <c r="CE30" s="166">
        <v>3</v>
      </c>
      <c r="CF30" s="166">
        <v>3</v>
      </c>
      <c r="CG30" s="166">
        <v>3</v>
      </c>
      <c r="CH30" s="166">
        <v>3</v>
      </c>
      <c r="CI30" s="166">
        <v>3</v>
      </c>
      <c r="CJ30" s="166">
        <v>3</v>
      </c>
      <c r="CK30" s="166">
        <v>3</v>
      </c>
      <c r="CL30" s="166">
        <v>3</v>
      </c>
      <c r="CM30" s="166">
        <v>3</v>
      </c>
      <c r="CN30" s="166">
        <v>3</v>
      </c>
      <c r="CO30" s="166">
        <v>3</v>
      </c>
      <c r="CP30" s="166">
        <v>3</v>
      </c>
      <c r="CQ30" s="166">
        <v>3</v>
      </c>
      <c r="CR30" s="166">
        <v>4</v>
      </c>
      <c r="CS30" s="166">
        <v>6</v>
      </c>
      <c r="CT30" s="166">
        <v>6</v>
      </c>
      <c r="CU30" s="166">
        <v>6</v>
      </c>
      <c r="CV30" s="166">
        <v>6</v>
      </c>
      <c r="CW30" s="166">
        <v>6</v>
      </c>
    </row>
    <row r="31" spans="1:101" s="14" customFormat="1" ht="13.15" customHeight="1" x14ac:dyDescent="0.25">
      <c r="A31" s="20"/>
      <c r="B31" s="15"/>
      <c r="C31" s="69" t="s">
        <v>7</v>
      </c>
      <c r="D31" s="67">
        <f>SUM(D27:D30)</f>
        <v>30</v>
      </c>
      <c r="E31" s="70">
        <f>SUMPRODUCT(E27:E30,$D27:$D30)</f>
        <v>48428.55</v>
      </c>
      <c r="F31" s="70">
        <f>SUMPRODUCT(F27:F30,$D27:$D30)</f>
        <v>37157.47</v>
      </c>
      <c r="G31" s="70">
        <f>SUMPRODUCT(G27:G30,$D27:$D30)</f>
        <v>11271.08</v>
      </c>
      <c r="H31" s="34"/>
      <c r="I31" s="278"/>
      <c r="J31" s="278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>
        <f t="shared" ref="AN31:BF31" si="40">SUM(AN27:AN30)</f>
        <v>198</v>
      </c>
      <c r="AO31" s="67">
        <f t="shared" si="40"/>
        <v>200</v>
      </c>
      <c r="AP31" s="67">
        <f t="shared" si="40"/>
        <v>195</v>
      </c>
      <c r="AQ31" s="67">
        <f t="shared" si="40"/>
        <v>193</v>
      </c>
      <c r="AR31" s="67">
        <f t="shared" si="40"/>
        <v>194</v>
      </c>
      <c r="AS31" s="67">
        <f t="shared" si="40"/>
        <v>195</v>
      </c>
      <c r="AT31" s="67">
        <f t="shared" si="40"/>
        <v>198</v>
      </c>
      <c r="AU31" s="67">
        <f t="shared" si="40"/>
        <v>196</v>
      </c>
      <c r="AV31" s="67">
        <f t="shared" si="40"/>
        <v>190</v>
      </c>
      <c r="AW31" s="67">
        <f t="shared" si="40"/>
        <v>191</v>
      </c>
      <c r="AX31" s="67">
        <f t="shared" si="40"/>
        <v>192</v>
      </c>
      <c r="AY31" s="67">
        <f t="shared" si="40"/>
        <v>190</v>
      </c>
      <c r="AZ31" s="67">
        <f t="shared" si="40"/>
        <v>191</v>
      </c>
      <c r="BA31" s="67">
        <f t="shared" si="40"/>
        <v>191</v>
      </c>
      <c r="BB31" s="67">
        <f t="shared" si="40"/>
        <v>192</v>
      </c>
      <c r="BC31" s="67">
        <f t="shared" si="40"/>
        <v>194</v>
      </c>
      <c r="BD31" s="67">
        <f t="shared" si="40"/>
        <v>195</v>
      </c>
      <c r="BE31" s="67">
        <f t="shared" si="40"/>
        <v>190</v>
      </c>
      <c r="BF31" s="67">
        <f t="shared" si="40"/>
        <v>189</v>
      </c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67">
        <f t="shared" ref="BS31:BX31" si="41">SUM(BS27:BS30)</f>
        <v>24</v>
      </c>
      <c r="BT31" s="67">
        <f t="shared" si="41"/>
        <v>24</v>
      </c>
      <c r="BU31" s="67">
        <f t="shared" si="41"/>
        <v>25</v>
      </c>
      <c r="BV31" s="67">
        <f t="shared" si="41"/>
        <v>24</v>
      </c>
      <c r="BW31" s="67">
        <f t="shared" si="41"/>
        <v>23</v>
      </c>
      <c r="BX31" s="67">
        <f t="shared" si="41"/>
        <v>23</v>
      </c>
      <c r="BY31" s="67">
        <f t="shared" ref="BY31:CD31" si="42">SUM(BY27:BY30)</f>
        <v>22</v>
      </c>
      <c r="BZ31" s="67">
        <f t="shared" si="42"/>
        <v>25</v>
      </c>
      <c r="CA31" s="67">
        <f t="shared" si="42"/>
        <v>27</v>
      </c>
      <c r="CB31" s="67">
        <f t="shared" si="42"/>
        <v>28</v>
      </c>
      <c r="CC31" s="67">
        <f t="shared" si="42"/>
        <v>27</v>
      </c>
      <c r="CD31" s="67">
        <f t="shared" si="42"/>
        <v>28</v>
      </c>
      <c r="CE31" s="67">
        <f t="shared" ref="CE31:CJ31" si="43">SUM(CE27:CE30)</f>
        <v>25</v>
      </c>
      <c r="CF31" s="67">
        <f t="shared" si="43"/>
        <v>23</v>
      </c>
      <c r="CG31" s="67">
        <f t="shared" si="43"/>
        <v>23</v>
      </c>
      <c r="CH31" s="67">
        <f t="shared" si="43"/>
        <v>23</v>
      </c>
      <c r="CI31" s="67">
        <f t="shared" si="43"/>
        <v>23</v>
      </c>
      <c r="CJ31" s="67">
        <f t="shared" si="43"/>
        <v>23</v>
      </c>
      <c r="CK31" s="67">
        <f t="shared" ref="CK31:CP31" si="44">SUM(CK27:CK30)</f>
        <v>24</v>
      </c>
      <c r="CL31" s="67">
        <f t="shared" si="44"/>
        <v>26</v>
      </c>
      <c r="CM31" s="67">
        <f t="shared" si="44"/>
        <v>25</v>
      </c>
      <c r="CN31" s="67">
        <f t="shared" si="44"/>
        <v>25</v>
      </c>
      <c r="CO31" s="67">
        <f t="shared" si="44"/>
        <v>23</v>
      </c>
      <c r="CP31" s="67">
        <f t="shared" si="44"/>
        <v>23</v>
      </c>
      <c r="CQ31" s="67">
        <f>SUM(CQ27:CQ30)</f>
        <v>25</v>
      </c>
      <c r="CR31" s="67">
        <v>26</v>
      </c>
      <c r="CS31" s="67">
        <f>SUM(CS27:CS30)</f>
        <v>30</v>
      </c>
      <c r="CT31" s="67">
        <f>SUM(CT27:CT30)</f>
        <v>30</v>
      </c>
      <c r="CU31" s="67">
        <f>SUM(CU27:CU30)</f>
        <v>30</v>
      </c>
      <c r="CV31" s="67">
        <f>SUM(CV27:CV30)</f>
        <v>29</v>
      </c>
      <c r="CW31" s="67">
        <f>SUM(CW27:CW30)</f>
        <v>30</v>
      </c>
    </row>
    <row r="32" spans="1:101" s="14" customFormat="1" x14ac:dyDescent="0.25">
      <c r="A32" s="20"/>
      <c r="B32" s="15"/>
      <c r="C32" s="12"/>
      <c r="D32" s="16"/>
      <c r="E32" s="21"/>
      <c r="F32" s="21"/>
      <c r="G32" s="21"/>
      <c r="H32" s="135"/>
      <c r="I32" s="289"/>
      <c r="J32" s="278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</row>
    <row r="33" spans="1:101" s="14" customFormat="1" ht="13.15" customHeight="1" x14ac:dyDescent="0.2">
      <c r="A33" s="64" t="s">
        <v>22</v>
      </c>
      <c r="B33" s="65" t="str">
        <f>B3</f>
        <v>1/1/25 - 12/31/25</v>
      </c>
      <c r="C33" s="66" t="s">
        <v>11</v>
      </c>
      <c r="D33" s="167">
        <v>21</v>
      </c>
      <c r="E33" s="152">
        <v>518.77</v>
      </c>
      <c r="F33" s="152">
        <f>+E33-G33</f>
        <v>426.38</v>
      </c>
      <c r="G33" s="152">
        <v>92.39</v>
      </c>
      <c r="H33" s="27" t="str">
        <f>+"Total:"&amp;TEXT(E33/I33-1,"0.00%")&amp;"/ EE:"&amp;TEXT(G33/J33-1,"0.00%")</f>
        <v>Total:18.99%/ EE:0.00%</v>
      </c>
      <c r="I33" s="278">
        <f>+'[2]St Michael''s'!E33</f>
        <v>435.99</v>
      </c>
      <c r="J33" s="278">
        <f>+'[2]St Michael''s'!G33</f>
        <v>92.39</v>
      </c>
      <c r="K33" s="167">
        <v>6</v>
      </c>
      <c r="L33" s="167">
        <v>7</v>
      </c>
      <c r="M33" s="167">
        <v>6</v>
      </c>
      <c r="N33" s="167">
        <v>7</v>
      </c>
      <c r="O33" s="167">
        <v>7</v>
      </c>
      <c r="P33" s="167">
        <v>7</v>
      </c>
      <c r="Q33" s="167">
        <v>6</v>
      </c>
      <c r="R33" s="167">
        <v>6</v>
      </c>
      <c r="S33" s="167">
        <v>6</v>
      </c>
      <c r="T33" s="167">
        <v>7</v>
      </c>
      <c r="U33" s="167">
        <v>6</v>
      </c>
      <c r="V33" s="167">
        <v>8</v>
      </c>
      <c r="W33" s="167">
        <v>11</v>
      </c>
      <c r="X33" s="167">
        <v>10</v>
      </c>
      <c r="Y33" s="167">
        <v>10</v>
      </c>
      <c r="Z33" s="167">
        <v>10</v>
      </c>
      <c r="AA33" s="167">
        <v>10</v>
      </c>
      <c r="AB33" s="167">
        <v>9</v>
      </c>
      <c r="AC33" s="167">
        <v>8</v>
      </c>
      <c r="AD33" s="167">
        <v>8</v>
      </c>
      <c r="AE33" s="167">
        <v>9</v>
      </c>
      <c r="AF33" s="167">
        <v>8</v>
      </c>
      <c r="AG33" s="167">
        <v>9</v>
      </c>
      <c r="AH33" s="167">
        <v>8</v>
      </c>
      <c r="AI33" s="167">
        <v>11</v>
      </c>
      <c r="AJ33" s="167">
        <v>9</v>
      </c>
      <c r="AK33" s="167">
        <v>11</v>
      </c>
      <c r="AL33" s="167">
        <v>12</v>
      </c>
      <c r="AM33" s="167">
        <v>11</v>
      </c>
      <c r="AN33" s="167">
        <v>11</v>
      </c>
      <c r="AO33" s="167">
        <v>11</v>
      </c>
      <c r="AP33" s="167">
        <v>10</v>
      </c>
      <c r="AQ33" s="167">
        <v>10</v>
      </c>
      <c r="AR33" s="167">
        <v>11</v>
      </c>
      <c r="AS33" s="167">
        <v>9</v>
      </c>
      <c r="AT33" s="167">
        <v>8</v>
      </c>
      <c r="AU33" s="167">
        <v>12</v>
      </c>
      <c r="AV33" s="167">
        <v>12</v>
      </c>
      <c r="AW33" s="167">
        <v>11</v>
      </c>
      <c r="AX33" s="167">
        <v>10</v>
      </c>
      <c r="AY33" s="167">
        <v>10</v>
      </c>
      <c r="AZ33" s="167">
        <v>10</v>
      </c>
      <c r="BA33" s="167">
        <v>10</v>
      </c>
      <c r="BB33" s="167">
        <v>10</v>
      </c>
      <c r="BC33" s="167">
        <v>10</v>
      </c>
      <c r="BD33" s="167">
        <v>10</v>
      </c>
      <c r="BE33" s="167">
        <v>10</v>
      </c>
      <c r="BF33" s="167">
        <v>9</v>
      </c>
      <c r="BG33" s="167">
        <v>10</v>
      </c>
      <c r="BH33" s="167">
        <v>11</v>
      </c>
      <c r="BI33" s="167">
        <v>10</v>
      </c>
      <c r="BJ33" s="167">
        <v>10</v>
      </c>
      <c r="BK33" s="167">
        <v>7</v>
      </c>
      <c r="BL33" s="167">
        <v>7</v>
      </c>
      <c r="BM33" s="167">
        <v>6</v>
      </c>
      <c r="BN33" s="167">
        <v>6</v>
      </c>
      <c r="BO33" s="167">
        <v>6</v>
      </c>
      <c r="BP33" s="167">
        <v>7</v>
      </c>
      <c r="BQ33" s="242">
        <v>7</v>
      </c>
      <c r="BR33" s="167">
        <v>8</v>
      </c>
      <c r="BS33" s="167">
        <v>9</v>
      </c>
      <c r="BT33" s="167">
        <v>9</v>
      </c>
      <c r="BU33" s="167">
        <v>11</v>
      </c>
      <c r="BV33" s="167">
        <v>9</v>
      </c>
      <c r="BW33" s="167">
        <v>13</v>
      </c>
      <c r="BX33" s="167">
        <v>13</v>
      </c>
      <c r="BY33" s="167">
        <v>13</v>
      </c>
      <c r="BZ33" s="167">
        <v>14</v>
      </c>
      <c r="CA33" s="167">
        <v>13</v>
      </c>
      <c r="CB33" s="167">
        <v>12</v>
      </c>
      <c r="CC33" s="167">
        <v>12</v>
      </c>
      <c r="CD33" s="167">
        <v>11</v>
      </c>
      <c r="CE33" s="167">
        <v>12</v>
      </c>
      <c r="CF33" s="167">
        <v>14</v>
      </c>
      <c r="CG33" s="167">
        <v>12</v>
      </c>
      <c r="CH33" s="167">
        <v>12</v>
      </c>
      <c r="CI33" s="167">
        <v>14</v>
      </c>
      <c r="CJ33" s="167">
        <v>14</v>
      </c>
      <c r="CK33" s="167">
        <v>19</v>
      </c>
      <c r="CL33" s="167">
        <v>19</v>
      </c>
      <c r="CM33" s="167">
        <v>19</v>
      </c>
      <c r="CN33" s="167">
        <v>14</v>
      </c>
      <c r="CO33" s="167">
        <v>14</v>
      </c>
      <c r="CP33" s="167">
        <v>15</v>
      </c>
      <c r="CQ33" s="167">
        <v>18</v>
      </c>
      <c r="CR33" s="167">
        <v>18</v>
      </c>
      <c r="CS33" s="167">
        <v>19</v>
      </c>
      <c r="CT33" s="167">
        <v>19</v>
      </c>
      <c r="CU33" s="167">
        <v>22</v>
      </c>
      <c r="CV33" s="167">
        <v>21</v>
      </c>
      <c r="CW33" s="167">
        <v>21</v>
      </c>
    </row>
    <row r="34" spans="1:101" s="14" customFormat="1" ht="13.15" customHeight="1" x14ac:dyDescent="0.2">
      <c r="A34" s="22"/>
      <c r="B34" s="15"/>
      <c r="C34" s="66" t="s">
        <v>18</v>
      </c>
      <c r="D34" s="167">
        <v>3</v>
      </c>
      <c r="E34" s="152">
        <v>1037.57</v>
      </c>
      <c r="F34" s="152">
        <f>+E34-G34</f>
        <v>839.96999999999991</v>
      </c>
      <c r="G34" s="152">
        <v>197.6</v>
      </c>
      <c r="H34" s="27" t="str">
        <f>+"Total:"&amp;TEXT(E34/I34-1,"0.00%")&amp;"/ EE:"&amp;TEXT(G34/J34-1,"0.00%")</f>
        <v>Total:18.99%/ EE:0.00%</v>
      </c>
      <c r="I34" s="278">
        <f>+'[2]St Michael''s'!E34</f>
        <v>872</v>
      </c>
      <c r="J34" s="278">
        <f>+'[2]St Michael''s'!G34</f>
        <v>197.6</v>
      </c>
      <c r="K34" s="167">
        <v>1</v>
      </c>
      <c r="L34" s="167">
        <v>1</v>
      </c>
      <c r="M34" s="167">
        <v>1</v>
      </c>
      <c r="N34" s="167">
        <v>1</v>
      </c>
      <c r="O34" s="167">
        <v>0</v>
      </c>
      <c r="P34" s="167">
        <v>0</v>
      </c>
      <c r="Q34" s="167">
        <v>0</v>
      </c>
      <c r="R34" s="167">
        <v>0</v>
      </c>
      <c r="S34" s="167">
        <v>0</v>
      </c>
      <c r="T34" s="167">
        <v>0</v>
      </c>
      <c r="U34" s="167">
        <v>0</v>
      </c>
      <c r="V34" s="167">
        <v>0</v>
      </c>
      <c r="W34" s="167">
        <v>0</v>
      </c>
      <c r="X34" s="167">
        <v>0</v>
      </c>
      <c r="Y34" s="167">
        <v>0</v>
      </c>
      <c r="Z34" s="167">
        <v>0</v>
      </c>
      <c r="AA34" s="167">
        <v>0</v>
      </c>
      <c r="AB34" s="167">
        <v>0</v>
      </c>
      <c r="AC34" s="167">
        <v>0</v>
      </c>
      <c r="AD34" s="167">
        <v>0</v>
      </c>
      <c r="AE34" s="167">
        <v>0</v>
      </c>
      <c r="AF34" s="167">
        <v>0</v>
      </c>
      <c r="AG34" s="167">
        <v>1</v>
      </c>
      <c r="AH34" s="167">
        <v>1</v>
      </c>
      <c r="AI34" s="167">
        <v>3</v>
      </c>
      <c r="AJ34" s="167">
        <v>3</v>
      </c>
      <c r="AK34" s="167">
        <v>3</v>
      </c>
      <c r="AL34" s="167">
        <v>4</v>
      </c>
      <c r="AM34" s="167">
        <v>5</v>
      </c>
      <c r="AN34" s="167">
        <v>5</v>
      </c>
      <c r="AO34" s="167">
        <v>5</v>
      </c>
      <c r="AP34" s="167">
        <v>5</v>
      </c>
      <c r="AQ34" s="167">
        <v>4</v>
      </c>
      <c r="AR34" s="167">
        <v>4</v>
      </c>
      <c r="AS34" s="167">
        <v>3</v>
      </c>
      <c r="AT34" s="167">
        <v>2</v>
      </c>
      <c r="AU34" s="167">
        <v>3</v>
      </c>
      <c r="AV34" s="167">
        <v>3</v>
      </c>
      <c r="AW34" s="167">
        <v>3</v>
      </c>
      <c r="AX34" s="167">
        <v>3</v>
      </c>
      <c r="AY34" s="167">
        <v>3</v>
      </c>
      <c r="AZ34" s="167">
        <v>3</v>
      </c>
      <c r="BA34" s="167">
        <v>3</v>
      </c>
      <c r="BB34" s="167">
        <v>3</v>
      </c>
      <c r="BC34" s="167">
        <v>3</v>
      </c>
      <c r="BD34" s="167">
        <v>3</v>
      </c>
      <c r="BE34" s="167">
        <v>3</v>
      </c>
      <c r="BF34" s="167">
        <v>3</v>
      </c>
      <c r="BG34" s="167">
        <v>3</v>
      </c>
      <c r="BH34" s="167">
        <v>3</v>
      </c>
      <c r="BI34" s="167">
        <v>2</v>
      </c>
      <c r="BJ34" s="167">
        <v>2</v>
      </c>
      <c r="BK34" s="167">
        <v>2</v>
      </c>
      <c r="BL34" s="167">
        <v>3</v>
      </c>
      <c r="BM34" s="167">
        <v>4</v>
      </c>
      <c r="BN34" s="167">
        <v>4</v>
      </c>
      <c r="BO34" s="167">
        <v>4</v>
      </c>
      <c r="BP34" s="167">
        <v>4</v>
      </c>
      <c r="BQ34" s="242">
        <v>5</v>
      </c>
      <c r="BR34" s="167">
        <v>5</v>
      </c>
      <c r="BS34" s="167">
        <v>2</v>
      </c>
      <c r="BT34" s="167">
        <v>2</v>
      </c>
      <c r="BU34" s="167">
        <v>2</v>
      </c>
      <c r="BV34" s="167">
        <v>2</v>
      </c>
      <c r="BW34" s="167">
        <v>1</v>
      </c>
      <c r="BX34" s="167">
        <v>5</v>
      </c>
      <c r="BY34" s="167">
        <v>5</v>
      </c>
      <c r="BZ34" s="167">
        <v>2</v>
      </c>
      <c r="CA34" s="167">
        <v>2</v>
      </c>
      <c r="CB34" s="167">
        <v>3</v>
      </c>
      <c r="CC34" s="167">
        <v>3</v>
      </c>
      <c r="CD34" s="167">
        <v>3</v>
      </c>
      <c r="CE34" s="167">
        <v>3</v>
      </c>
      <c r="CF34" s="167">
        <v>2</v>
      </c>
      <c r="CG34" s="167">
        <v>2</v>
      </c>
      <c r="CH34" s="167">
        <v>2</v>
      </c>
      <c r="CI34" s="167">
        <v>2</v>
      </c>
      <c r="CJ34" s="167">
        <v>2</v>
      </c>
      <c r="CK34" s="167">
        <v>0</v>
      </c>
      <c r="CL34" s="167">
        <v>0</v>
      </c>
      <c r="CM34" s="167">
        <v>0</v>
      </c>
      <c r="CN34" s="167">
        <v>1</v>
      </c>
      <c r="CO34" s="167">
        <v>1</v>
      </c>
      <c r="CP34" s="167">
        <v>1</v>
      </c>
      <c r="CQ34" s="167">
        <v>2</v>
      </c>
      <c r="CR34" s="167">
        <v>3</v>
      </c>
      <c r="CS34" s="167">
        <v>3</v>
      </c>
      <c r="CT34" s="167">
        <v>3</v>
      </c>
      <c r="CU34" s="167">
        <v>3</v>
      </c>
      <c r="CV34" s="167">
        <v>3</v>
      </c>
      <c r="CW34" s="167">
        <v>3</v>
      </c>
    </row>
    <row r="35" spans="1:101" s="14" customFormat="1" ht="13.15" customHeight="1" x14ac:dyDescent="0.2">
      <c r="A35" s="22"/>
      <c r="B35" s="15"/>
      <c r="C35" s="66" t="s">
        <v>19</v>
      </c>
      <c r="D35" s="167">
        <v>6</v>
      </c>
      <c r="E35" s="152">
        <v>933.8</v>
      </c>
      <c r="F35" s="152">
        <f>+E35-G35</f>
        <v>768.8</v>
      </c>
      <c r="G35" s="152">
        <v>165</v>
      </c>
      <c r="H35" s="27" t="str">
        <f>+"Total:"&amp;TEXT(E35/I35-1,"0.00%")&amp;"/ EE:"&amp;TEXT(G35/J35-1,"0.00%")</f>
        <v>Total:18.99%/ EE:0.00%</v>
      </c>
      <c r="I35" s="278">
        <f>+'[2]St Michael''s'!E35</f>
        <v>784.79</v>
      </c>
      <c r="J35" s="278">
        <f>+'[2]St Michael''s'!G35</f>
        <v>165</v>
      </c>
      <c r="K35" s="167">
        <v>1</v>
      </c>
      <c r="L35" s="167">
        <v>1</v>
      </c>
      <c r="M35" s="167">
        <v>1</v>
      </c>
      <c r="N35" s="167">
        <v>0</v>
      </c>
      <c r="O35" s="167">
        <v>0</v>
      </c>
      <c r="P35" s="167">
        <v>0</v>
      </c>
      <c r="Q35" s="167">
        <v>0</v>
      </c>
      <c r="R35" s="167">
        <v>1</v>
      </c>
      <c r="S35" s="167">
        <v>1</v>
      </c>
      <c r="T35" s="167">
        <v>0</v>
      </c>
      <c r="U35" s="167">
        <v>0</v>
      </c>
      <c r="V35" s="167">
        <v>0</v>
      </c>
      <c r="W35" s="167">
        <v>0</v>
      </c>
      <c r="X35" s="167">
        <v>0</v>
      </c>
      <c r="Y35" s="167">
        <v>0</v>
      </c>
      <c r="Z35" s="167">
        <v>0</v>
      </c>
      <c r="AA35" s="167">
        <v>0</v>
      </c>
      <c r="AB35" s="167">
        <v>0</v>
      </c>
      <c r="AC35" s="167">
        <v>0</v>
      </c>
      <c r="AD35" s="167">
        <v>0</v>
      </c>
      <c r="AE35" s="167">
        <v>0</v>
      </c>
      <c r="AF35" s="167">
        <v>0</v>
      </c>
      <c r="AG35" s="167">
        <v>1</v>
      </c>
      <c r="AH35" s="167">
        <v>1</v>
      </c>
      <c r="AI35" s="167">
        <v>1</v>
      </c>
      <c r="AJ35" s="167">
        <v>1</v>
      </c>
      <c r="AK35" s="167">
        <v>0</v>
      </c>
      <c r="AL35" s="167">
        <v>0</v>
      </c>
      <c r="AM35" s="167">
        <v>0</v>
      </c>
      <c r="AN35" s="167">
        <v>0</v>
      </c>
      <c r="AO35" s="167">
        <v>0</v>
      </c>
      <c r="AP35" s="167">
        <v>0</v>
      </c>
      <c r="AQ35" s="167">
        <v>0</v>
      </c>
      <c r="AR35" s="167">
        <v>0</v>
      </c>
      <c r="AS35" s="167">
        <v>1</v>
      </c>
      <c r="AT35" s="167">
        <v>1</v>
      </c>
      <c r="AU35" s="167">
        <v>3</v>
      </c>
      <c r="AV35" s="167">
        <v>3</v>
      </c>
      <c r="AW35" s="167">
        <v>2</v>
      </c>
      <c r="AX35" s="167">
        <v>1</v>
      </c>
      <c r="AY35" s="167">
        <v>1</v>
      </c>
      <c r="AZ35" s="167">
        <v>1</v>
      </c>
      <c r="BA35" s="167">
        <v>1</v>
      </c>
      <c r="BB35" s="167">
        <v>1</v>
      </c>
      <c r="BC35" s="167">
        <v>1</v>
      </c>
      <c r="BD35" s="167">
        <v>1</v>
      </c>
      <c r="BE35" s="167">
        <v>1</v>
      </c>
      <c r="BF35" s="167">
        <v>1</v>
      </c>
      <c r="BG35" s="167">
        <v>1</v>
      </c>
      <c r="BH35" s="167">
        <v>1</v>
      </c>
      <c r="BI35" s="167">
        <v>1</v>
      </c>
      <c r="BJ35" s="167">
        <v>1</v>
      </c>
      <c r="BK35" s="167">
        <v>2</v>
      </c>
      <c r="BL35" s="167">
        <v>3</v>
      </c>
      <c r="BM35" s="167">
        <v>3</v>
      </c>
      <c r="BN35" s="167">
        <v>3</v>
      </c>
      <c r="BO35" s="167">
        <v>3</v>
      </c>
      <c r="BP35" s="167">
        <v>3</v>
      </c>
      <c r="BQ35" s="242">
        <v>4</v>
      </c>
      <c r="BR35" s="167">
        <v>4</v>
      </c>
      <c r="BS35" s="167">
        <v>6</v>
      </c>
      <c r="BT35" s="167">
        <v>6</v>
      </c>
      <c r="BU35" s="167">
        <v>6</v>
      </c>
      <c r="BV35" s="167">
        <v>6</v>
      </c>
      <c r="BW35" s="167">
        <v>6</v>
      </c>
      <c r="BX35" s="167">
        <v>1</v>
      </c>
      <c r="BY35" s="167">
        <v>1</v>
      </c>
      <c r="BZ35" s="167">
        <v>5</v>
      </c>
      <c r="CA35" s="167">
        <v>5</v>
      </c>
      <c r="CB35" s="167">
        <v>5</v>
      </c>
      <c r="CC35" s="167">
        <v>4</v>
      </c>
      <c r="CD35" s="167">
        <v>4</v>
      </c>
      <c r="CE35" s="167">
        <v>4</v>
      </c>
      <c r="CF35" s="167">
        <v>3</v>
      </c>
      <c r="CG35" s="167">
        <v>4</v>
      </c>
      <c r="CH35" s="167">
        <v>4</v>
      </c>
      <c r="CI35" s="167">
        <v>4</v>
      </c>
      <c r="CJ35" s="167">
        <v>4</v>
      </c>
      <c r="CK35" s="167">
        <v>4</v>
      </c>
      <c r="CL35" s="167">
        <v>4</v>
      </c>
      <c r="CM35" s="167">
        <v>4</v>
      </c>
      <c r="CN35" s="167">
        <v>4</v>
      </c>
      <c r="CO35" s="167">
        <v>4</v>
      </c>
      <c r="CP35" s="167">
        <v>6</v>
      </c>
      <c r="CQ35" s="167">
        <v>6</v>
      </c>
      <c r="CR35" s="167">
        <v>6</v>
      </c>
      <c r="CS35" s="167">
        <v>6</v>
      </c>
      <c r="CT35" s="167">
        <v>6</v>
      </c>
      <c r="CU35" s="167">
        <v>6</v>
      </c>
      <c r="CV35" s="167">
        <v>6</v>
      </c>
      <c r="CW35" s="167">
        <v>6</v>
      </c>
    </row>
    <row r="36" spans="1:101" s="14" customFormat="1" ht="12.75" customHeight="1" x14ac:dyDescent="0.2">
      <c r="A36" s="22"/>
      <c r="B36" s="15"/>
      <c r="C36" s="66" t="s">
        <v>12</v>
      </c>
      <c r="D36" s="168">
        <v>3</v>
      </c>
      <c r="E36" s="153">
        <v>1556.37</v>
      </c>
      <c r="F36" s="153">
        <f>+E36-G36</f>
        <v>1227.07</v>
      </c>
      <c r="G36" s="153">
        <v>329.3</v>
      </c>
      <c r="H36" s="134" t="str">
        <f>+"Total:"&amp;TEXT(E36/I36-1,"0.00%")&amp;"/ EE:"&amp;TEXT(G36/J36-1,"0.00%")</f>
        <v>Total:18.99%/ EE:0.00%</v>
      </c>
      <c r="I36" s="288">
        <f>+'[2]St Michael''s'!E36</f>
        <v>1308</v>
      </c>
      <c r="J36" s="278">
        <f>+'[2]St Michael''s'!G36</f>
        <v>329.3</v>
      </c>
      <c r="K36" s="168">
        <v>0</v>
      </c>
      <c r="L36" s="168">
        <v>0</v>
      </c>
      <c r="M36" s="168">
        <v>0</v>
      </c>
      <c r="N36" s="168">
        <v>0</v>
      </c>
      <c r="O36" s="168">
        <v>0</v>
      </c>
      <c r="P36" s="168">
        <v>0</v>
      </c>
      <c r="Q36" s="168">
        <v>0</v>
      </c>
      <c r="R36" s="168">
        <v>0</v>
      </c>
      <c r="S36" s="168">
        <v>0</v>
      </c>
      <c r="T36" s="168">
        <v>1</v>
      </c>
      <c r="U36" s="168">
        <v>2</v>
      </c>
      <c r="V36" s="168">
        <v>2</v>
      </c>
      <c r="W36" s="168">
        <v>1</v>
      </c>
      <c r="X36" s="168">
        <v>1</v>
      </c>
      <c r="Y36" s="168">
        <v>1</v>
      </c>
      <c r="Z36" s="168">
        <v>1</v>
      </c>
      <c r="AA36" s="168">
        <v>1</v>
      </c>
      <c r="AB36" s="168">
        <v>1</v>
      </c>
      <c r="AC36" s="168">
        <v>2</v>
      </c>
      <c r="AD36" s="168">
        <v>2</v>
      </c>
      <c r="AE36" s="168">
        <v>3</v>
      </c>
      <c r="AF36" s="168">
        <v>3</v>
      </c>
      <c r="AG36" s="168">
        <v>3</v>
      </c>
      <c r="AH36" s="168">
        <v>3</v>
      </c>
      <c r="AI36" s="168">
        <v>4</v>
      </c>
      <c r="AJ36" s="168">
        <v>3</v>
      </c>
      <c r="AK36" s="168">
        <v>3</v>
      </c>
      <c r="AL36" s="168">
        <v>3</v>
      </c>
      <c r="AM36" s="168">
        <v>3</v>
      </c>
      <c r="AN36" s="168">
        <v>2</v>
      </c>
      <c r="AO36" s="168">
        <v>2</v>
      </c>
      <c r="AP36" s="168">
        <v>3</v>
      </c>
      <c r="AQ36" s="168">
        <v>4</v>
      </c>
      <c r="AR36" s="168">
        <v>5</v>
      </c>
      <c r="AS36" s="168">
        <v>5</v>
      </c>
      <c r="AT36" s="168">
        <v>6</v>
      </c>
      <c r="AU36" s="168">
        <v>4</v>
      </c>
      <c r="AV36" s="168">
        <v>4</v>
      </c>
      <c r="AW36" s="168">
        <v>4</v>
      </c>
      <c r="AX36" s="168">
        <v>4</v>
      </c>
      <c r="AY36" s="168">
        <v>4</v>
      </c>
      <c r="AZ36" s="168">
        <v>4</v>
      </c>
      <c r="BA36" s="168">
        <v>3</v>
      </c>
      <c r="BB36" s="168">
        <v>3</v>
      </c>
      <c r="BC36" s="168">
        <v>3</v>
      </c>
      <c r="BD36" s="168">
        <v>3</v>
      </c>
      <c r="BE36" s="168">
        <v>3</v>
      </c>
      <c r="BF36" s="168">
        <v>3</v>
      </c>
      <c r="BG36" s="168">
        <v>2</v>
      </c>
      <c r="BH36" s="168">
        <v>1</v>
      </c>
      <c r="BI36" s="168">
        <v>2</v>
      </c>
      <c r="BJ36" s="168">
        <v>2</v>
      </c>
      <c r="BK36" s="168">
        <v>2</v>
      </c>
      <c r="BL36" s="168">
        <v>2</v>
      </c>
      <c r="BM36" s="168">
        <v>2</v>
      </c>
      <c r="BN36" s="168">
        <v>2</v>
      </c>
      <c r="BO36" s="168">
        <v>1</v>
      </c>
      <c r="BP36" s="168">
        <v>0</v>
      </c>
      <c r="BQ36" s="243">
        <v>0</v>
      </c>
      <c r="BR36" s="168">
        <v>0</v>
      </c>
      <c r="BS36" s="168">
        <v>0</v>
      </c>
      <c r="BT36" s="168">
        <v>0</v>
      </c>
      <c r="BU36" s="168">
        <v>0</v>
      </c>
      <c r="BV36" s="168">
        <v>0</v>
      </c>
      <c r="BW36" s="168">
        <v>1</v>
      </c>
      <c r="BX36" s="168">
        <v>5</v>
      </c>
      <c r="BY36" s="168">
        <v>5</v>
      </c>
      <c r="BZ36" s="168">
        <v>1</v>
      </c>
      <c r="CA36" s="168">
        <v>1</v>
      </c>
      <c r="CB36" s="168">
        <v>3</v>
      </c>
      <c r="CC36" s="168">
        <v>3</v>
      </c>
      <c r="CD36" s="168">
        <v>3</v>
      </c>
      <c r="CE36" s="168">
        <v>3</v>
      </c>
      <c r="CF36" s="168">
        <v>2</v>
      </c>
      <c r="CG36" s="168">
        <v>2</v>
      </c>
      <c r="CH36" s="168">
        <v>2</v>
      </c>
      <c r="CI36" s="168">
        <v>2</v>
      </c>
      <c r="CJ36" s="168">
        <v>4</v>
      </c>
      <c r="CK36" s="168">
        <v>4</v>
      </c>
      <c r="CL36" s="168">
        <v>4</v>
      </c>
      <c r="CM36" s="168">
        <v>3</v>
      </c>
      <c r="CN36" s="168">
        <v>3</v>
      </c>
      <c r="CO36" s="168">
        <v>3</v>
      </c>
      <c r="CP36" s="168">
        <v>3</v>
      </c>
      <c r="CQ36" s="168">
        <v>3</v>
      </c>
      <c r="CR36" s="168">
        <v>3</v>
      </c>
      <c r="CS36" s="168">
        <v>3</v>
      </c>
      <c r="CT36" s="168">
        <v>3</v>
      </c>
      <c r="CU36" s="168">
        <v>3</v>
      </c>
      <c r="CV36" s="168">
        <v>3</v>
      </c>
      <c r="CW36" s="168">
        <v>3</v>
      </c>
    </row>
    <row r="37" spans="1:101" s="14" customFormat="1" ht="13.15" customHeight="1" x14ac:dyDescent="0.25">
      <c r="A37" s="20"/>
      <c r="B37" s="15"/>
      <c r="C37" s="69" t="s">
        <v>7</v>
      </c>
      <c r="D37" s="67">
        <f>SUM(D33:D36)</f>
        <v>33</v>
      </c>
      <c r="E37" s="70">
        <f>SUMPRODUCT(E33:E36,$D33:$D36)</f>
        <v>24278.79</v>
      </c>
      <c r="F37" s="70">
        <f>SUMPRODUCT(F33:F36,$D33:$D36)</f>
        <v>19767.899999999998</v>
      </c>
      <c r="G37" s="70">
        <f>SUMPRODUCT(G33:G36,$D33:$D36)</f>
        <v>4510.8899999999994</v>
      </c>
      <c r="H37" s="34"/>
      <c r="I37" s="278"/>
      <c r="J37" s="279"/>
      <c r="K37" s="67">
        <f t="shared" ref="K37:P37" si="45">SUM(K33:K36)</f>
        <v>8</v>
      </c>
      <c r="L37" s="67">
        <f t="shared" si="45"/>
        <v>9</v>
      </c>
      <c r="M37" s="67">
        <f t="shared" si="45"/>
        <v>8</v>
      </c>
      <c r="N37" s="67">
        <f t="shared" si="45"/>
        <v>8</v>
      </c>
      <c r="O37" s="67">
        <f t="shared" si="45"/>
        <v>7</v>
      </c>
      <c r="P37" s="67">
        <f t="shared" si="45"/>
        <v>7</v>
      </c>
      <c r="Q37" s="67">
        <f t="shared" ref="Q37:V37" si="46">SUM(Q33:Q36)</f>
        <v>6</v>
      </c>
      <c r="R37" s="67">
        <f t="shared" si="46"/>
        <v>7</v>
      </c>
      <c r="S37" s="67">
        <f t="shared" si="46"/>
        <v>7</v>
      </c>
      <c r="T37" s="67">
        <f t="shared" si="46"/>
        <v>8</v>
      </c>
      <c r="U37" s="67">
        <f t="shared" si="46"/>
        <v>8</v>
      </c>
      <c r="V37" s="67">
        <f t="shared" si="46"/>
        <v>10</v>
      </c>
      <c r="W37" s="67">
        <f t="shared" ref="W37:AB37" si="47">SUM(W33:W36)</f>
        <v>12</v>
      </c>
      <c r="X37" s="67">
        <f t="shared" si="47"/>
        <v>11</v>
      </c>
      <c r="Y37" s="67">
        <f t="shared" si="47"/>
        <v>11</v>
      </c>
      <c r="Z37" s="67">
        <f t="shared" si="47"/>
        <v>11</v>
      </c>
      <c r="AA37" s="67">
        <f t="shared" si="47"/>
        <v>11</v>
      </c>
      <c r="AB37" s="67">
        <f t="shared" si="47"/>
        <v>10</v>
      </c>
      <c r="AC37" s="67">
        <f t="shared" ref="AC37:AH37" si="48">SUM(AC33:AC36)</f>
        <v>10</v>
      </c>
      <c r="AD37" s="67">
        <f t="shared" si="48"/>
        <v>10</v>
      </c>
      <c r="AE37" s="67">
        <f t="shared" si="48"/>
        <v>12</v>
      </c>
      <c r="AF37" s="67">
        <f t="shared" si="48"/>
        <v>11</v>
      </c>
      <c r="AG37" s="67">
        <f t="shared" si="48"/>
        <v>14</v>
      </c>
      <c r="AH37" s="67">
        <f t="shared" si="48"/>
        <v>13</v>
      </c>
      <c r="AI37" s="67">
        <f t="shared" ref="AI37:AN37" si="49">SUM(AI33:AI36)</f>
        <v>19</v>
      </c>
      <c r="AJ37" s="67">
        <f t="shared" si="49"/>
        <v>16</v>
      </c>
      <c r="AK37" s="67">
        <f t="shared" si="49"/>
        <v>17</v>
      </c>
      <c r="AL37" s="67">
        <f t="shared" si="49"/>
        <v>19</v>
      </c>
      <c r="AM37" s="67">
        <f t="shared" si="49"/>
        <v>19</v>
      </c>
      <c r="AN37" s="67">
        <f t="shared" si="49"/>
        <v>18</v>
      </c>
      <c r="AO37" s="67">
        <f t="shared" ref="AO37:AT37" si="50">SUM(AO33:AO36)</f>
        <v>18</v>
      </c>
      <c r="AP37" s="67">
        <f t="shared" si="50"/>
        <v>18</v>
      </c>
      <c r="AQ37" s="67">
        <f t="shared" si="50"/>
        <v>18</v>
      </c>
      <c r="AR37" s="67">
        <f t="shared" si="50"/>
        <v>20</v>
      </c>
      <c r="AS37" s="67">
        <f t="shared" si="50"/>
        <v>18</v>
      </c>
      <c r="AT37" s="67">
        <f t="shared" si="50"/>
        <v>17</v>
      </c>
      <c r="AU37" s="67">
        <f t="shared" ref="AU37:AZ37" si="51">SUM(AU33:AU36)</f>
        <v>22</v>
      </c>
      <c r="AV37" s="67">
        <f t="shared" si="51"/>
        <v>22</v>
      </c>
      <c r="AW37" s="67">
        <f t="shared" si="51"/>
        <v>20</v>
      </c>
      <c r="AX37" s="67">
        <f t="shared" si="51"/>
        <v>18</v>
      </c>
      <c r="AY37" s="67">
        <f t="shared" si="51"/>
        <v>18</v>
      </c>
      <c r="AZ37" s="67">
        <f t="shared" si="51"/>
        <v>18</v>
      </c>
      <c r="BA37" s="67">
        <f t="shared" ref="BA37:BF37" si="52">SUM(BA33:BA36)</f>
        <v>17</v>
      </c>
      <c r="BB37" s="67">
        <f t="shared" si="52"/>
        <v>17</v>
      </c>
      <c r="BC37" s="67">
        <f t="shared" si="52"/>
        <v>17</v>
      </c>
      <c r="BD37" s="67">
        <f t="shared" si="52"/>
        <v>17</v>
      </c>
      <c r="BE37" s="67">
        <f t="shared" si="52"/>
        <v>17</v>
      </c>
      <c r="BF37" s="67">
        <f t="shared" si="52"/>
        <v>16</v>
      </c>
      <c r="BG37" s="67">
        <f t="shared" ref="BG37:BL37" si="53">SUM(BG33:BG36)</f>
        <v>16</v>
      </c>
      <c r="BH37" s="67">
        <f t="shared" si="53"/>
        <v>16</v>
      </c>
      <c r="BI37" s="67">
        <f t="shared" si="53"/>
        <v>15</v>
      </c>
      <c r="BJ37" s="67">
        <f t="shared" si="53"/>
        <v>15</v>
      </c>
      <c r="BK37" s="67">
        <f t="shared" si="53"/>
        <v>13</v>
      </c>
      <c r="BL37" s="67">
        <f t="shared" si="53"/>
        <v>15</v>
      </c>
      <c r="BM37" s="67">
        <f t="shared" ref="BM37:BR37" si="54">SUM(BM33:BM36)</f>
        <v>15</v>
      </c>
      <c r="BN37" s="67">
        <f t="shared" si="54"/>
        <v>15</v>
      </c>
      <c r="BO37" s="67">
        <f t="shared" si="54"/>
        <v>14</v>
      </c>
      <c r="BP37" s="67">
        <f t="shared" si="54"/>
        <v>14</v>
      </c>
      <c r="BQ37" s="94">
        <f t="shared" si="54"/>
        <v>16</v>
      </c>
      <c r="BR37" s="67">
        <f t="shared" si="54"/>
        <v>17</v>
      </c>
      <c r="BS37" s="67">
        <f t="shared" ref="BS37:BX37" si="55">SUM(BS33:BS36)</f>
        <v>17</v>
      </c>
      <c r="BT37" s="67">
        <f t="shared" si="55"/>
        <v>17</v>
      </c>
      <c r="BU37" s="67">
        <f t="shared" si="55"/>
        <v>19</v>
      </c>
      <c r="BV37" s="67">
        <f t="shared" si="55"/>
        <v>17</v>
      </c>
      <c r="BW37" s="67">
        <f t="shared" si="55"/>
        <v>21</v>
      </c>
      <c r="BX37" s="67">
        <f t="shared" si="55"/>
        <v>24</v>
      </c>
      <c r="BY37" s="67">
        <f t="shared" ref="BY37:CD37" si="56">SUM(BY33:BY36)</f>
        <v>24</v>
      </c>
      <c r="BZ37" s="67">
        <f t="shared" si="56"/>
        <v>22</v>
      </c>
      <c r="CA37" s="67">
        <f t="shared" si="56"/>
        <v>21</v>
      </c>
      <c r="CB37" s="67">
        <f t="shared" si="56"/>
        <v>23</v>
      </c>
      <c r="CC37" s="67">
        <f t="shared" si="56"/>
        <v>22</v>
      </c>
      <c r="CD37" s="67">
        <f t="shared" si="56"/>
        <v>21</v>
      </c>
      <c r="CE37" s="67">
        <f t="shared" ref="CE37:CJ37" si="57">SUM(CE33:CE36)</f>
        <v>22</v>
      </c>
      <c r="CF37" s="67">
        <f t="shared" si="57"/>
        <v>21</v>
      </c>
      <c r="CG37" s="67">
        <f t="shared" si="57"/>
        <v>20</v>
      </c>
      <c r="CH37" s="67">
        <f t="shared" si="57"/>
        <v>20</v>
      </c>
      <c r="CI37" s="67">
        <f t="shared" si="57"/>
        <v>22</v>
      </c>
      <c r="CJ37" s="67">
        <f t="shared" si="57"/>
        <v>24</v>
      </c>
      <c r="CK37" s="67">
        <f t="shared" ref="CK37:CP37" si="58">SUM(CK33:CK36)</f>
        <v>27</v>
      </c>
      <c r="CL37" s="67">
        <f t="shared" si="58"/>
        <v>27</v>
      </c>
      <c r="CM37" s="67">
        <f t="shared" si="58"/>
        <v>26</v>
      </c>
      <c r="CN37" s="67">
        <f t="shared" si="58"/>
        <v>22</v>
      </c>
      <c r="CO37" s="67">
        <f t="shared" si="58"/>
        <v>22</v>
      </c>
      <c r="CP37" s="67">
        <f t="shared" si="58"/>
        <v>25</v>
      </c>
      <c r="CQ37" s="67">
        <f>SUM(CQ33:CQ36)</f>
        <v>29</v>
      </c>
      <c r="CR37" s="67">
        <v>30</v>
      </c>
      <c r="CS37" s="67">
        <f>SUM(CS33:CS36)</f>
        <v>31</v>
      </c>
      <c r="CT37" s="67">
        <f>SUM(CT33:CT36)</f>
        <v>31</v>
      </c>
      <c r="CU37" s="67">
        <f>SUM(CU33:CU36)</f>
        <v>34</v>
      </c>
      <c r="CV37" s="67">
        <f>SUM(CV33:CV36)</f>
        <v>33</v>
      </c>
      <c r="CW37" s="67">
        <f>SUM(CW33:CW36)</f>
        <v>33</v>
      </c>
    </row>
    <row r="38" spans="1:101" s="14" customFormat="1" ht="13.15" customHeight="1" x14ac:dyDescent="0.25">
      <c r="A38" s="20"/>
      <c r="B38" s="15"/>
      <c r="C38" s="12"/>
      <c r="D38" s="16"/>
      <c r="E38" s="21"/>
      <c r="F38" s="21"/>
      <c r="G38" s="21"/>
      <c r="H38" s="135"/>
      <c r="I38" s="135"/>
      <c r="J38" s="10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</row>
    <row r="39" spans="1:101" s="4" customFormat="1" ht="13.15" customHeight="1" x14ac:dyDescent="0.2">
      <c r="A39" s="48" t="s">
        <v>8</v>
      </c>
      <c r="B39" s="49"/>
      <c r="C39" s="50" t="s">
        <v>24</v>
      </c>
      <c r="D39" s="51">
        <f>+D7+D13+D19+D25+D31+D37</f>
        <v>476</v>
      </c>
      <c r="E39" s="61">
        <f>+E7+E13+E19+E25+E31+E37</f>
        <v>553514.41</v>
      </c>
      <c r="F39" s="61">
        <f>+F7+F13+F19+F25+F31+F37</f>
        <v>514037.19000000006</v>
      </c>
      <c r="G39" s="61">
        <f>+G7+G13+G19+G25+G31+G37</f>
        <v>39477.22</v>
      </c>
      <c r="H39" s="275"/>
      <c r="I39" s="275"/>
      <c r="J39" s="31"/>
      <c r="K39" s="51">
        <f t="shared" ref="K39:AM39" si="59">+K7+K32+K37</f>
        <v>312</v>
      </c>
      <c r="L39" s="51">
        <f t="shared" si="59"/>
        <v>312</v>
      </c>
      <c r="M39" s="51">
        <f t="shared" si="59"/>
        <v>309</v>
      </c>
      <c r="N39" s="51">
        <f t="shared" si="59"/>
        <v>309</v>
      </c>
      <c r="O39" s="51">
        <f t="shared" si="59"/>
        <v>312</v>
      </c>
      <c r="P39" s="51">
        <f t="shared" si="59"/>
        <v>314</v>
      </c>
      <c r="Q39" s="51">
        <f t="shared" si="59"/>
        <v>312</v>
      </c>
      <c r="R39" s="51">
        <f t="shared" si="59"/>
        <v>308</v>
      </c>
      <c r="S39" s="51">
        <f t="shared" si="59"/>
        <v>309</v>
      </c>
      <c r="T39" s="51">
        <f t="shared" si="59"/>
        <v>308</v>
      </c>
      <c r="U39" s="51">
        <f t="shared" si="59"/>
        <v>312</v>
      </c>
      <c r="V39" s="51">
        <f t="shared" si="59"/>
        <v>311</v>
      </c>
      <c r="W39" s="51">
        <f t="shared" si="59"/>
        <v>302</v>
      </c>
      <c r="X39" s="51">
        <f t="shared" si="59"/>
        <v>300</v>
      </c>
      <c r="Y39" s="51">
        <f t="shared" si="59"/>
        <v>301</v>
      </c>
      <c r="Z39" s="51">
        <f t="shared" si="59"/>
        <v>298</v>
      </c>
      <c r="AA39" s="51">
        <f t="shared" si="59"/>
        <v>302</v>
      </c>
      <c r="AB39" s="51">
        <f t="shared" si="59"/>
        <v>300</v>
      </c>
      <c r="AC39" s="51">
        <f t="shared" si="59"/>
        <v>297</v>
      </c>
      <c r="AD39" s="51">
        <f t="shared" si="59"/>
        <v>300</v>
      </c>
      <c r="AE39" s="51">
        <f t="shared" si="59"/>
        <v>300</v>
      </c>
      <c r="AF39" s="51">
        <f t="shared" si="59"/>
        <v>302</v>
      </c>
      <c r="AG39" s="51">
        <f t="shared" si="59"/>
        <v>307</v>
      </c>
      <c r="AH39" s="51">
        <f t="shared" si="59"/>
        <v>305</v>
      </c>
      <c r="AI39" s="51">
        <f t="shared" si="59"/>
        <v>573</v>
      </c>
      <c r="AJ39" s="51">
        <f t="shared" si="59"/>
        <v>557</v>
      </c>
      <c r="AK39" s="51">
        <f t="shared" si="59"/>
        <v>561</v>
      </c>
      <c r="AL39" s="51">
        <f t="shared" si="59"/>
        <v>560</v>
      </c>
      <c r="AM39" s="51">
        <f t="shared" si="59"/>
        <v>559</v>
      </c>
      <c r="AN39" s="51">
        <f t="shared" ref="AN39:BR39" si="60">+AN7+AN13+AN19+AN25+AN37</f>
        <v>545</v>
      </c>
      <c r="AO39" s="51">
        <f t="shared" si="60"/>
        <v>553</v>
      </c>
      <c r="AP39" s="51">
        <f t="shared" si="60"/>
        <v>530</v>
      </c>
      <c r="AQ39" s="51">
        <f t="shared" si="60"/>
        <v>538</v>
      </c>
      <c r="AR39" s="51">
        <f t="shared" si="60"/>
        <v>541</v>
      </c>
      <c r="AS39" s="51">
        <f t="shared" si="60"/>
        <v>534</v>
      </c>
      <c r="AT39" s="51">
        <f t="shared" si="60"/>
        <v>540</v>
      </c>
      <c r="AU39" s="51">
        <f t="shared" si="60"/>
        <v>551</v>
      </c>
      <c r="AV39" s="51">
        <f t="shared" si="60"/>
        <v>546</v>
      </c>
      <c r="AW39" s="51">
        <f t="shared" si="60"/>
        <v>547</v>
      </c>
      <c r="AX39" s="51">
        <f t="shared" si="60"/>
        <v>540</v>
      </c>
      <c r="AY39" s="51">
        <f t="shared" si="60"/>
        <v>536</v>
      </c>
      <c r="AZ39" s="51">
        <f t="shared" si="60"/>
        <v>536</v>
      </c>
      <c r="BA39" s="51">
        <f t="shared" si="60"/>
        <v>531</v>
      </c>
      <c r="BB39" s="51">
        <f t="shared" si="60"/>
        <v>506</v>
      </c>
      <c r="BC39" s="51">
        <f t="shared" si="60"/>
        <v>525</v>
      </c>
      <c r="BD39" s="51">
        <f t="shared" si="60"/>
        <v>529</v>
      </c>
      <c r="BE39" s="51">
        <f t="shared" si="60"/>
        <v>526</v>
      </c>
      <c r="BF39" s="51">
        <f t="shared" si="60"/>
        <v>527</v>
      </c>
      <c r="BG39" s="51">
        <f t="shared" si="60"/>
        <v>536</v>
      </c>
      <c r="BH39" s="51">
        <f t="shared" si="60"/>
        <v>540</v>
      </c>
      <c r="BI39" s="51">
        <f t="shared" si="60"/>
        <v>527</v>
      </c>
      <c r="BJ39" s="51">
        <f t="shared" si="60"/>
        <v>524</v>
      </c>
      <c r="BK39" s="51">
        <f t="shared" si="60"/>
        <v>506</v>
      </c>
      <c r="BL39" s="51">
        <f t="shared" si="60"/>
        <v>506</v>
      </c>
      <c r="BM39" s="51">
        <f t="shared" si="60"/>
        <v>489</v>
      </c>
      <c r="BN39" s="51">
        <f t="shared" si="60"/>
        <v>495</v>
      </c>
      <c r="BO39" s="51">
        <f t="shared" si="60"/>
        <v>483</v>
      </c>
      <c r="BP39" s="51">
        <f t="shared" si="60"/>
        <v>472</v>
      </c>
      <c r="BQ39" s="51">
        <f t="shared" si="60"/>
        <v>464</v>
      </c>
      <c r="BR39" s="51">
        <f t="shared" si="60"/>
        <v>463</v>
      </c>
      <c r="BS39" s="51">
        <f t="shared" ref="BS39:BX39" si="61">+BS7+BS13+BS19+BS25+BS31+BS37</f>
        <v>470</v>
      </c>
      <c r="BT39" s="51">
        <f t="shared" si="61"/>
        <v>468</v>
      </c>
      <c r="BU39" s="51">
        <f t="shared" si="61"/>
        <v>466</v>
      </c>
      <c r="BV39" s="51">
        <f t="shared" si="61"/>
        <v>475</v>
      </c>
      <c r="BW39" s="51">
        <f t="shared" si="61"/>
        <v>448</v>
      </c>
      <c r="BX39" s="51">
        <f t="shared" si="61"/>
        <v>453</v>
      </c>
      <c r="BY39" s="51">
        <f t="shared" ref="BY39:CD39" si="62">+BY7+BY13+BY19+BY25+BY31+BY37</f>
        <v>453</v>
      </c>
      <c r="BZ39" s="51">
        <f t="shared" si="62"/>
        <v>437</v>
      </c>
      <c r="CA39" s="51">
        <f t="shared" si="62"/>
        <v>458</v>
      </c>
      <c r="CB39" s="51">
        <f t="shared" si="62"/>
        <v>459</v>
      </c>
      <c r="CC39" s="51">
        <f t="shared" si="62"/>
        <v>457</v>
      </c>
      <c r="CD39" s="51">
        <f t="shared" si="62"/>
        <v>460</v>
      </c>
      <c r="CE39" s="51">
        <f t="shared" ref="CE39:CJ39" si="63">+CE7+CE13+CE19+CE25+CE31+CE37</f>
        <v>467</v>
      </c>
      <c r="CF39" s="51">
        <f t="shared" si="63"/>
        <v>460</v>
      </c>
      <c r="CG39" s="51">
        <f t="shared" si="63"/>
        <v>455</v>
      </c>
      <c r="CH39" s="51">
        <f t="shared" si="63"/>
        <v>452</v>
      </c>
      <c r="CI39" s="51">
        <f t="shared" si="63"/>
        <v>457</v>
      </c>
      <c r="CJ39" s="51">
        <f t="shared" si="63"/>
        <v>454</v>
      </c>
      <c r="CK39" s="51">
        <f t="shared" ref="CK39:CP39" si="64">+CK7+CK13+CK19+CK25+CK31+CK37</f>
        <v>457</v>
      </c>
      <c r="CL39" s="51">
        <f t="shared" si="64"/>
        <v>455</v>
      </c>
      <c r="CM39" s="51">
        <f t="shared" si="64"/>
        <v>458</v>
      </c>
      <c r="CN39" s="51">
        <f t="shared" si="64"/>
        <v>451</v>
      </c>
      <c r="CO39" s="51">
        <f t="shared" si="64"/>
        <v>451</v>
      </c>
      <c r="CP39" s="51">
        <f t="shared" si="64"/>
        <v>453</v>
      </c>
      <c r="CQ39" s="51">
        <f>+CQ7+CQ13+CQ19+CQ25+CQ31+CQ37</f>
        <v>470</v>
      </c>
      <c r="CR39" s="51">
        <v>471</v>
      </c>
      <c r="CS39" s="51">
        <f>+CS7+CS13+CS19+CS25+CS31+CS37</f>
        <v>475</v>
      </c>
      <c r="CT39" s="51">
        <f>+CT7+CT13+CT19+CT25+CT31+CT37</f>
        <v>475</v>
      </c>
      <c r="CU39" s="51">
        <f>+CU7+CU13+CU19+CU25+CU31+CU37</f>
        <v>475</v>
      </c>
      <c r="CV39" s="51">
        <f>+CV7+CV13+CV19+CV25+CV31+CV37</f>
        <v>471</v>
      </c>
      <c r="CW39" s="51">
        <f>+CW7+CW13+CW19+CW25+CW31+CW37</f>
        <v>476</v>
      </c>
    </row>
    <row r="40" spans="1:101" s="4" customFormat="1" ht="13.15" customHeight="1" x14ac:dyDescent="0.2">
      <c r="A40" s="48" t="s">
        <v>9</v>
      </c>
      <c r="B40" s="49"/>
      <c r="C40" s="50"/>
      <c r="D40" s="51"/>
      <c r="E40" s="61">
        <f>E39*12</f>
        <v>6642172.9199999999</v>
      </c>
      <c r="F40" s="61">
        <f>F39*12</f>
        <v>6168446.2800000012</v>
      </c>
      <c r="G40" s="61">
        <f>G39*12</f>
        <v>473726.64</v>
      </c>
      <c r="H40" s="275"/>
      <c r="I40" s="275"/>
      <c r="J40" s="3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</row>
    <row r="41" spans="1:101" s="14" customFormat="1" ht="15" customHeight="1" x14ac:dyDescent="0.2">
      <c r="A41" s="52"/>
      <c r="B41" s="53"/>
      <c r="C41" s="31"/>
      <c r="D41" s="31"/>
      <c r="E41" s="54"/>
      <c r="F41" s="54"/>
      <c r="G41" s="54"/>
      <c r="H41" s="54"/>
      <c r="I41" s="54"/>
      <c r="J41" s="34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</row>
    <row r="42" spans="1:101" s="14" customFormat="1" ht="15" customHeight="1" x14ac:dyDescent="0.25">
      <c r="A42" s="195" t="s">
        <v>143</v>
      </c>
      <c r="B42" s="32"/>
      <c r="C42" s="19"/>
      <c r="D42" s="33"/>
      <c r="E42" s="33"/>
      <c r="F42" s="33"/>
      <c r="G42" s="33"/>
      <c r="H42" s="33"/>
      <c r="I42" s="33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A43" s="36"/>
      <c r="B43" s="32"/>
      <c r="C43" s="19"/>
      <c r="F43" s="27"/>
      <c r="G43" s="27"/>
      <c r="H43" s="27"/>
      <c r="I43" s="27"/>
      <c r="J43" s="116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20"/>
      <c r="BW43" s="320" t="s">
        <v>179</v>
      </c>
      <c r="BX43" s="320" t="s">
        <v>179</v>
      </c>
      <c r="BY43" s="320" t="s">
        <v>179</v>
      </c>
      <c r="BZ43" s="320" t="s">
        <v>179</v>
      </c>
      <c r="CA43" s="320" t="s">
        <v>179</v>
      </c>
      <c r="CB43" s="320" t="s">
        <v>179</v>
      </c>
      <c r="CC43" s="320" t="s">
        <v>179</v>
      </c>
      <c r="CD43" s="320" t="s">
        <v>179</v>
      </c>
      <c r="CE43" s="320" t="s">
        <v>179</v>
      </c>
      <c r="CF43" s="320" t="s">
        <v>179</v>
      </c>
      <c r="CG43" s="320" t="s">
        <v>179</v>
      </c>
      <c r="CH43" s="320" t="s">
        <v>179</v>
      </c>
      <c r="CI43" s="320" t="s">
        <v>179</v>
      </c>
      <c r="CJ43" s="320" t="s">
        <v>179</v>
      </c>
      <c r="CK43" s="320" t="s">
        <v>179</v>
      </c>
      <c r="CL43" s="320" t="s">
        <v>179</v>
      </c>
      <c r="CM43" s="320" t="s">
        <v>179</v>
      </c>
      <c r="CN43" s="320" t="s">
        <v>179</v>
      </c>
      <c r="CO43" s="320" t="s">
        <v>179</v>
      </c>
      <c r="CP43" s="320" t="s">
        <v>179</v>
      </c>
      <c r="CQ43" s="320" t="s">
        <v>179</v>
      </c>
    </row>
    <row r="44" spans="1:101" s="14" customFormat="1" ht="15" customHeight="1" x14ac:dyDescent="0.2">
      <c r="A44" s="130"/>
      <c r="B44" s="32"/>
      <c r="C44" s="19"/>
      <c r="D44" s="320" t="s">
        <v>179</v>
      </c>
      <c r="E44" s="34">
        <f>E31/D31</f>
        <v>1614.2850000000001</v>
      </c>
      <c r="F44" s="88"/>
      <c r="G44" s="88"/>
      <c r="H44" s="88"/>
      <c r="I44" s="88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20"/>
      <c r="BW44" s="320" t="s">
        <v>180</v>
      </c>
      <c r="BX44" s="320" t="s">
        <v>180</v>
      </c>
      <c r="BY44" s="320" t="s">
        <v>180</v>
      </c>
      <c r="BZ44" s="320" t="s">
        <v>180</v>
      </c>
      <c r="CA44" s="320" t="s">
        <v>180</v>
      </c>
      <c r="CB44" s="320" t="s">
        <v>180</v>
      </c>
      <c r="CC44" s="320" t="s">
        <v>180</v>
      </c>
      <c r="CD44" s="320" t="s">
        <v>180</v>
      </c>
      <c r="CE44" s="320" t="s">
        <v>180</v>
      </c>
      <c r="CF44" s="320" t="s">
        <v>180</v>
      </c>
      <c r="CG44" s="320" t="s">
        <v>180</v>
      </c>
      <c r="CH44" s="320" t="s">
        <v>180</v>
      </c>
      <c r="CI44" s="320" t="s">
        <v>180</v>
      </c>
      <c r="CJ44" s="320" t="s">
        <v>180</v>
      </c>
      <c r="CK44" s="320" t="s">
        <v>180</v>
      </c>
      <c r="CL44" s="320" t="s">
        <v>180</v>
      </c>
      <c r="CM44" s="320" t="s">
        <v>180</v>
      </c>
      <c r="CN44" s="320" t="s">
        <v>180</v>
      </c>
      <c r="CO44" s="320" t="s">
        <v>180</v>
      </c>
      <c r="CP44" s="320" t="s">
        <v>180</v>
      </c>
      <c r="CQ44" s="320" t="s">
        <v>180</v>
      </c>
      <c r="CS44" s="320" t="s">
        <v>179</v>
      </c>
      <c r="CT44" s="320" t="s">
        <v>179</v>
      </c>
      <c r="CU44" s="320" t="s">
        <v>179</v>
      </c>
      <c r="CV44" s="320" t="s">
        <v>179</v>
      </c>
      <c r="CW44" s="320" t="s">
        <v>179</v>
      </c>
    </row>
    <row r="45" spans="1:101" s="14" customFormat="1" ht="15" customHeight="1" x14ac:dyDescent="0.2">
      <c r="B45" s="32"/>
      <c r="C45" s="19"/>
      <c r="D45" s="320" t="s">
        <v>180</v>
      </c>
      <c r="E45" s="88">
        <f>E44/1.2</f>
        <v>1345.2375000000002</v>
      </c>
      <c r="F45" s="88"/>
      <c r="G45" s="88"/>
      <c r="H45" s="88"/>
      <c r="I45" s="88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123"/>
      <c r="BT45" s="123"/>
      <c r="BU45" s="123"/>
      <c r="BV45" s="320"/>
      <c r="BW45" s="320" t="s">
        <v>181</v>
      </c>
      <c r="BX45" s="320" t="s">
        <v>181</v>
      </c>
      <c r="BY45" s="320" t="s">
        <v>181</v>
      </c>
      <c r="BZ45" s="320" t="s">
        <v>181</v>
      </c>
      <c r="CA45" s="320" t="s">
        <v>181</v>
      </c>
      <c r="CB45" s="320" t="s">
        <v>181</v>
      </c>
      <c r="CC45" s="320" t="s">
        <v>181</v>
      </c>
      <c r="CD45" s="320" t="s">
        <v>181</v>
      </c>
      <c r="CE45" s="320" t="s">
        <v>181</v>
      </c>
      <c r="CF45" s="320" t="s">
        <v>181</v>
      </c>
      <c r="CG45" s="320" t="s">
        <v>181</v>
      </c>
      <c r="CH45" s="320" t="s">
        <v>181</v>
      </c>
      <c r="CI45" s="320" t="s">
        <v>181</v>
      </c>
      <c r="CJ45" s="320" t="s">
        <v>181</v>
      </c>
      <c r="CK45" s="320" t="s">
        <v>181</v>
      </c>
      <c r="CL45" s="320" t="s">
        <v>181</v>
      </c>
      <c r="CM45" s="320" t="s">
        <v>181</v>
      </c>
      <c r="CN45" s="320" t="s">
        <v>181</v>
      </c>
      <c r="CO45" s="320" t="s">
        <v>181</v>
      </c>
      <c r="CP45" s="320" t="s">
        <v>181</v>
      </c>
      <c r="CQ45" s="320" t="s">
        <v>181</v>
      </c>
      <c r="CS45" s="320" t="s">
        <v>180</v>
      </c>
      <c r="CT45" s="320" t="s">
        <v>180</v>
      </c>
      <c r="CU45" s="320" t="s">
        <v>180</v>
      </c>
      <c r="CV45" s="320" t="s">
        <v>180</v>
      </c>
      <c r="CW45" s="320" t="s">
        <v>180</v>
      </c>
    </row>
    <row r="46" spans="1:101" s="14" customFormat="1" ht="15" customHeight="1" x14ac:dyDescent="0.2">
      <c r="B46" s="32"/>
      <c r="C46" s="37"/>
      <c r="D46" s="320" t="s">
        <v>181</v>
      </c>
      <c r="E46" s="88">
        <f>E44-E45</f>
        <v>269.0474999999999</v>
      </c>
      <c r="F46" s="34"/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123"/>
      <c r="BT46" s="123"/>
      <c r="BU46" s="123"/>
      <c r="BV46" s="320"/>
      <c r="BW46" s="320" t="s">
        <v>2</v>
      </c>
      <c r="BX46" s="320" t="s">
        <v>2</v>
      </c>
      <c r="BY46" s="320" t="s">
        <v>2</v>
      </c>
      <c r="BZ46" s="320" t="s">
        <v>2</v>
      </c>
      <c r="CA46" s="320" t="s">
        <v>2</v>
      </c>
      <c r="CB46" s="320" t="s">
        <v>2</v>
      </c>
      <c r="CC46" s="320" t="s">
        <v>2</v>
      </c>
      <c r="CD46" s="320" t="s">
        <v>2</v>
      </c>
      <c r="CE46" s="320" t="s">
        <v>2</v>
      </c>
      <c r="CF46" s="320" t="s">
        <v>2</v>
      </c>
      <c r="CG46" s="320" t="s">
        <v>2</v>
      </c>
      <c r="CH46" s="320" t="s">
        <v>2</v>
      </c>
      <c r="CI46" s="320" t="s">
        <v>2</v>
      </c>
      <c r="CJ46" s="320" t="s">
        <v>2</v>
      </c>
      <c r="CK46" s="320" t="s">
        <v>2</v>
      </c>
      <c r="CL46" s="320" t="s">
        <v>2</v>
      </c>
      <c r="CM46" s="320" t="s">
        <v>2</v>
      </c>
      <c r="CN46" s="320" t="s">
        <v>2</v>
      </c>
      <c r="CO46" s="320" t="s">
        <v>2</v>
      </c>
      <c r="CP46" s="320" t="s">
        <v>2</v>
      </c>
      <c r="CQ46" s="320" t="s">
        <v>2</v>
      </c>
      <c r="CS46" s="320" t="s">
        <v>181</v>
      </c>
      <c r="CT46" s="320" t="s">
        <v>181</v>
      </c>
      <c r="CU46" s="320" t="s">
        <v>181</v>
      </c>
      <c r="CV46" s="320" t="s">
        <v>181</v>
      </c>
      <c r="CW46" s="320" t="s">
        <v>181</v>
      </c>
    </row>
    <row r="47" spans="1:101" s="14" customFormat="1" ht="15" customHeight="1" x14ac:dyDescent="0.25">
      <c r="B47" s="32"/>
      <c r="C47" s="19"/>
      <c r="D47" s="320" t="s">
        <v>2</v>
      </c>
      <c r="E47" s="319">
        <f>D31</f>
        <v>30</v>
      </c>
      <c r="F47" s="38"/>
      <c r="G47" s="38"/>
      <c r="H47" s="38"/>
      <c r="I47" s="38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123"/>
      <c r="BT47" s="123"/>
      <c r="BU47" s="123"/>
      <c r="BV47" s="320"/>
      <c r="BW47" s="320" t="s">
        <v>182</v>
      </c>
      <c r="BX47" s="320" t="s">
        <v>182</v>
      </c>
      <c r="BY47" s="320" t="s">
        <v>182</v>
      </c>
      <c r="BZ47" s="320" t="s">
        <v>182</v>
      </c>
      <c r="CA47" s="320" t="s">
        <v>182</v>
      </c>
      <c r="CB47" s="320" t="s">
        <v>182</v>
      </c>
      <c r="CC47" s="320" t="s">
        <v>182</v>
      </c>
      <c r="CD47" s="320" t="s">
        <v>182</v>
      </c>
      <c r="CE47" s="320" t="s">
        <v>182</v>
      </c>
      <c r="CF47" s="320" t="s">
        <v>182</v>
      </c>
      <c r="CG47" s="320" t="s">
        <v>182</v>
      </c>
      <c r="CH47" s="320" t="s">
        <v>182</v>
      </c>
      <c r="CI47" s="320" t="s">
        <v>182</v>
      </c>
      <c r="CJ47" s="320" t="s">
        <v>182</v>
      </c>
      <c r="CK47" s="320" t="s">
        <v>182</v>
      </c>
      <c r="CL47" s="320" t="s">
        <v>182</v>
      </c>
      <c r="CM47" s="320" t="s">
        <v>182</v>
      </c>
      <c r="CN47" s="320" t="s">
        <v>182</v>
      </c>
      <c r="CO47" s="320" t="s">
        <v>182</v>
      </c>
      <c r="CP47" s="320" t="s">
        <v>182</v>
      </c>
      <c r="CQ47" s="320" t="s">
        <v>182</v>
      </c>
      <c r="CS47" s="320" t="s">
        <v>2</v>
      </c>
      <c r="CT47" s="320" t="s">
        <v>2</v>
      </c>
      <c r="CU47" s="320" t="s">
        <v>2</v>
      </c>
      <c r="CV47" s="320" t="s">
        <v>2</v>
      </c>
      <c r="CW47" s="320" t="s">
        <v>2</v>
      </c>
    </row>
    <row r="48" spans="1:101" s="14" customFormat="1" ht="15" customHeight="1" x14ac:dyDescent="0.25">
      <c r="A48" s="35"/>
      <c r="B48" s="32"/>
      <c r="C48" s="19"/>
      <c r="D48" s="320" t="s">
        <v>182</v>
      </c>
      <c r="E48" s="39">
        <f>E46*E47*12</f>
        <v>96857.099999999977</v>
      </c>
      <c r="F48" s="27"/>
      <c r="G48" s="27"/>
      <c r="H48" s="27"/>
      <c r="I48" s="27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3"/>
      <c r="CC48" s="123"/>
      <c r="CD48" s="123"/>
      <c r="CE48" s="123"/>
      <c r="CF48" s="123"/>
      <c r="CG48" s="123"/>
      <c r="CH48" s="123"/>
      <c r="CI48" s="123"/>
      <c r="CJ48" s="123"/>
      <c r="CK48" s="123"/>
      <c r="CL48" s="123"/>
      <c r="CM48" s="123"/>
      <c r="CN48" s="123"/>
      <c r="CO48" s="123"/>
      <c r="CP48" s="123"/>
      <c r="CQ48" s="123"/>
      <c r="CR48" s="123"/>
      <c r="CS48" s="320" t="s">
        <v>182</v>
      </c>
      <c r="CT48" s="320" t="s">
        <v>182</v>
      </c>
      <c r="CU48" s="320" t="s">
        <v>182</v>
      </c>
      <c r="CV48" s="320" t="s">
        <v>182</v>
      </c>
      <c r="CW48" s="320" t="s">
        <v>182</v>
      </c>
    </row>
    <row r="49" spans="1:101" s="14" customFormat="1" ht="15" customHeight="1" x14ac:dyDescent="0.25">
      <c r="C49" s="19"/>
      <c r="D49" s="33"/>
      <c r="E49" s="27"/>
      <c r="F49" s="27"/>
      <c r="G49" s="27"/>
      <c r="H49" s="27"/>
      <c r="I49" s="27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</row>
    <row r="50" spans="1:101" s="14" customFormat="1" ht="15" customHeight="1" x14ac:dyDescent="0.25">
      <c r="C50" s="19"/>
      <c r="D50" s="33"/>
      <c r="E50" s="27"/>
      <c r="F50" s="27"/>
      <c r="G50" s="27"/>
      <c r="H50" s="27"/>
      <c r="I50" s="27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</row>
    <row r="51" spans="1:101" s="14" customFormat="1" ht="15" customHeight="1" x14ac:dyDescent="0.25">
      <c r="C51" s="19"/>
      <c r="D51" s="33"/>
      <c r="E51" s="27"/>
      <c r="F51" s="27"/>
      <c r="G51" s="27"/>
      <c r="H51" s="27"/>
      <c r="I51" s="27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</row>
    <row r="52" spans="1:101" s="14" customFormat="1" ht="15" customHeight="1" x14ac:dyDescent="0.25">
      <c r="C52" s="37"/>
      <c r="D52" s="33"/>
      <c r="E52" s="34"/>
      <c r="F52" s="34"/>
      <c r="G52" s="34"/>
      <c r="H52" s="34"/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</row>
    <row r="53" spans="1:101" s="14" customFormat="1" ht="15" customHeight="1" x14ac:dyDescent="0.25">
      <c r="C53" s="37"/>
      <c r="D53" s="55"/>
      <c r="E53" s="56"/>
      <c r="F53" s="56"/>
      <c r="G53" s="56"/>
      <c r="H53" s="56"/>
      <c r="I53" s="56"/>
      <c r="J53" s="34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</row>
    <row r="54" spans="1:101" s="14" customFormat="1" ht="15" customHeight="1" x14ac:dyDescent="0.2">
      <c r="A54" s="52"/>
      <c r="B54" s="53"/>
      <c r="C54" s="31"/>
      <c r="D54" s="31"/>
      <c r="E54" s="54"/>
      <c r="F54" s="54"/>
      <c r="G54" s="54"/>
      <c r="H54" s="54"/>
      <c r="I54" s="54"/>
      <c r="J54" s="32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</row>
    <row r="55" spans="1:101" s="14" customFormat="1" ht="15" customHeight="1" x14ac:dyDescent="0.25">
      <c r="B55" s="32"/>
      <c r="C55" s="19"/>
      <c r="D55" s="33"/>
      <c r="E55" s="38"/>
      <c r="F55" s="38"/>
      <c r="G55" s="38"/>
      <c r="H55" s="38"/>
      <c r="I55" s="38"/>
      <c r="J55" s="32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</row>
    <row r="56" spans="1:101" s="14" customFormat="1" ht="15" customHeight="1" x14ac:dyDescent="0.25">
      <c r="A56" s="35"/>
      <c r="B56" s="32"/>
      <c r="C56" s="19"/>
      <c r="D56" s="33"/>
      <c r="E56" s="27"/>
      <c r="F56" s="27"/>
      <c r="G56" s="27"/>
      <c r="H56" s="27"/>
      <c r="I56" s="27"/>
      <c r="J56" s="32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</row>
    <row r="57" spans="1:101" s="14" customFormat="1" ht="15" customHeight="1" x14ac:dyDescent="0.25">
      <c r="A57" s="36"/>
      <c r="B57" s="32"/>
      <c r="C57" s="19"/>
      <c r="D57" s="33"/>
      <c r="E57" s="27"/>
      <c r="F57" s="27"/>
      <c r="G57" s="27"/>
      <c r="H57" s="27"/>
      <c r="I57" s="27"/>
      <c r="J57" s="32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</row>
    <row r="58" spans="1:101" s="14" customFormat="1" ht="15" customHeight="1" x14ac:dyDescent="0.25">
      <c r="A58" s="36"/>
      <c r="B58" s="32"/>
      <c r="C58" s="19"/>
      <c r="D58" s="33"/>
      <c r="E58" s="27"/>
      <c r="F58" s="27"/>
      <c r="G58" s="27"/>
      <c r="H58" s="27"/>
      <c r="I58" s="27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</row>
    <row r="59" spans="1:101" s="14" customFormat="1" ht="15" customHeight="1" x14ac:dyDescent="0.25">
      <c r="B59" s="32"/>
      <c r="C59" s="19"/>
      <c r="D59" s="33"/>
      <c r="E59" s="27"/>
      <c r="F59" s="27"/>
      <c r="G59" s="27"/>
      <c r="H59" s="27"/>
      <c r="I59" s="27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</row>
    <row r="60" spans="1:101" s="14" customFormat="1" ht="15" customHeight="1" x14ac:dyDescent="0.25">
      <c r="B60" s="32"/>
      <c r="C60" s="37"/>
      <c r="D60" s="33"/>
      <c r="E60" s="34"/>
      <c r="F60" s="27"/>
      <c r="G60" s="34"/>
      <c r="H60" s="34"/>
      <c r="I60" s="34"/>
      <c r="J60" s="32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</row>
    <row r="61" spans="1:101" s="14" customFormat="1" ht="15" customHeight="1" x14ac:dyDescent="0.25">
      <c r="A61" s="52"/>
      <c r="B61" s="32"/>
      <c r="C61" s="37"/>
      <c r="D61" s="55"/>
      <c r="E61" s="56"/>
      <c r="F61" s="56"/>
      <c r="G61" s="56"/>
      <c r="H61" s="56"/>
      <c r="I61" s="56"/>
      <c r="J61" s="32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</row>
    <row r="62" spans="1:101" s="14" customFormat="1" ht="15" customHeight="1" x14ac:dyDescent="0.2">
      <c r="A62" s="52"/>
      <c r="B62" s="26"/>
      <c r="C62" s="26"/>
      <c r="D62" s="25"/>
      <c r="E62" s="54"/>
      <c r="F62" s="54"/>
      <c r="G62" s="54"/>
      <c r="H62" s="54"/>
      <c r="I62" s="54"/>
      <c r="J62" s="32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</row>
    <row r="63" spans="1:101" s="14" customFormat="1" ht="15" customHeight="1" x14ac:dyDescent="0.2">
      <c r="A63" s="5"/>
      <c r="B63" s="26"/>
      <c r="C63" s="26"/>
      <c r="D63" s="25"/>
      <c r="E63" s="26"/>
      <c r="F63" s="26"/>
      <c r="G63" s="26"/>
      <c r="H63" s="26"/>
      <c r="I63" s="26"/>
      <c r="J63" s="32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</row>
    <row r="64" spans="1:101" s="14" customFormat="1" ht="15" customHeight="1" x14ac:dyDescent="0.25">
      <c r="A64" s="57"/>
      <c r="B64" s="58"/>
      <c r="C64" s="58"/>
      <c r="D64" s="59"/>
      <c r="E64" s="60"/>
      <c r="F64" s="60"/>
      <c r="G64" s="60"/>
      <c r="H64" s="60"/>
      <c r="I64" s="60"/>
      <c r="J64" s="34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</row>
    <row r="65" spans="1:101" s="14" customFormat="1" ht="15" customHeight="1" x14ac:dyDescent="0.25">
      <c r="A65" s="57"/>
      <c r="B65" s="58"/>
      <c r="C65" s="58"/>
      <c r="D65" s="59"/>
      <c r="E65" s="60"/>
      <c r="F65" s="60"/>
      <c r="G65" s="60"/>
      <c r="H65" s="60"/>
      <c r="I65" s="60"/>
      <c r="J65" s="34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</row>
    <row r="66" spans="1:101" s="14" customFormat="1" ht="15" customHeight="1" x14ac:dyDescent="0.25">
      <c r="A66" s="36"/>
      <c r="B66" s="32"/>
      <c r="C66" s="19"/>
      <c r="D66" s="33"/>
      <c r="E66" s="27"/>
      <c r="F66" s="27"/>
      <c r="G66" s="34"/>
      <c r="H66" s="34"/>
      <c r="I66" s="34"/>
      <c r="J66" s="32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</row>
    <row r="67" spans="1:101" s="14" customFormat="1" ht="15" customHeight="1" x14ac:dyDescent="0.25">
      <c r="A67" s="36"/>
      <c r="B67" s="32"/>
      <c r="C67" s="19"/>
      <c r="D67" s="33"/>
      <c r="E67" s="27"/>
      <c r="F67" s="27"/>
      <c r="G67" s="34"/>
      <c r="H67" s="34"/>
      <c r="I67" s="34"/>
      <c r="J67" s="32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</row>
    <row r="68" spans="1:101" s="14" customFormat="1" ht="15" customHeight="1" x14ac:dyDescent="0.25">
      <c r="B68" s="32"/>
      <c r="C68" s="19"/>
      <c r="D68" s="33"/>
      <c r="E68" s="27"/>
      <c r="F68" s="27"/>
      <c r="G68" s="34"/>
      <c r="H68" s="34"/>
      <c r="I68" s="34"/>
      <c r="J68" s="32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&amp;C&amp;"Garamond,Bold"SAINT MICHAEL'S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63" max="6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tabColor rgb="FFFFFF00"/>
  </sheetPr>
  <dimension ref="A1:T44"/>
  <sheetViews>
    <sheetView view="pageBreakPreview" zoomScale="90" zoomScaleNormal="100" zoomScaleSheetLayoutView="90" workbookViewId="0"/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1.25" style="13" customWidth="1"/>
    <col min="9" max="20" width="7.25" style="8" customWidth="1"/>
    <col min="21" max="16384" width="9" style="5"/>
  </cols>
  <sheetData>
    <row r="1" spans="1:20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178">
        <v>43101</v>
      </c>
      <c r="J1" s="178">
        <v>43132</v>
      </c>
      <c r="K1" s="178">
        <v>43160</v>
      </c>
      <c r="L1" s="178">
        <v>43191</v>
      </c>
      <c r="M1" s="178">
        <v>43221</v>
      </c>
      <c r="N1" s="178">
        <v>43252</v>
      </c>
      <c r="O1" s="178">
        <v>43282</v>
      </c>
      <c r="P1" s="178">
        <v>43313</v>
      </c>
      <c r="Q1" s="178">
        <v>43344</v>
      </c>
      <c r="R1" s="178">
        <v>43374</v>
      </c>
      <c r="S1" s="178">
        <v>43405</v>
      </c>
      <c r="T1" s="178">
        <v>43435</v>
      </c>
    </row>
    <row r="2" spans="1:20" s="82" customFormat="1" ht="13.15" customHeight="1" x14ac:dyDescent="0.25">
      <c r="A2" s="76" t="s">
        <v>83</v>
      </c>
      <c r="B2" s="77"/>
      <c r="C2" s="78"/>
      <c r="D2" s="111"/>
      <c r="E2" s="80"/>
      <c r="F2" s="80"/>
      <c r="G2" s="80"/>
      <c r="H2" s="84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</row>
    <row r="3" spans="1:20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7">
        <v>0</v>
      </c>
      <c r="E3" s="150">
        <v>536.04999999999995</v>
      </c>
      <c r="F3" s="152">
        <f>E3</f>
        <v>536.04999999999995</v>
      </c>
      <c r="G3" s="152">
        <f>E3-F3</f>
        <v>0</v>
      </c>
      <c r="H3" s="34"/>
      <c r="I3" s="167">
        <v>1</v>
      </c>
      <c r="J3" s="167">
        <v>1</v>
      </c>
      <c r="K3" s="167">
        <v>1</v>
      </c>
      <c r="L3" s="167">
        <v>1</v>
      </c>
      <c r="M3" s="167">
        <v>1</v>
      </c>
      <c r="N3" s="167">
        <v>1</v>
      </c>
      <c r="O3" s="167">
        <v>1</v>
      </c>
      <c r="P3" s="167">
        <v>0</v>
      </c>
      <c r="Q3" s="167">
        <v>0</v>
      </c>
      <c r="R3" s="167">
        <v>0</v>
      </c>
      <c r="S3" s="167">
        <v>0</v>
      </c>
      <c r="T3" s="167">
        <v>0</v>
      </c>
    </row>
    <row r="4" spans="1:20" s="14" customFormat="1" ht="13.15" customHeight="1" x14ac:dyDescent="0.2">
      <c r="A4" s="22"/>
      <c r="B4" s="15"/>
      <c r="C4" s="66" t="s">
        <v>18</v>
      </c>
      <c r="D4" s="167">
        <v>0</v>
      </c>
      <c r="E4" s="150">
        <v>1125.74</v>
      </c>
      <c r="F4" s="152">
        <f>E4</f>
        <v>1125.74</v>
      </c>
      <c r="G4" s="152">
        <f>E4-F4</f>
        <v>0</v>
      </c>
      <c r="H4" s="34"/>
      <c r="I4" s="167">
        <v>0</v>
      </c>
      <c r="J4" s="167">
        <v>0</v>
      </c>
      <c r="K4" s="167">
        <v>0</v>
      </c>
      <c r="L4" s="167">
        <v>0</v>
      </c>
      <c r="M4" s="167">
        <v>0</v>
      </c>
      <c r="N4" s="167">
        <v>0</v>
      </c>
      <c r="O4" s="167">
        <v>0</v>
      </c>
      <c r="P4" s="167">
        <v>0</v>
      </c>
      <c r="Q4" s="167">
        <v>0</v>
      </c>
      <c r="R4" s="167">
        <v>0</v>
      </c>
      <c r="S4" s="167">
        <v>0</v>
      </c>
      <c r="T4" s="167">
        <v>0</v>
      </c>
    </row>
    <row r="5" spans="1:20" s="14" customFormat="1" ht="13.15" customHeight="1" x14ac:dyDescent="0.2">
      <c r="A5" s="22"/>
      <c r="B5" s="15"/>
      <c r="C5" s="66" t="s">
        <v>19</v>
      </c>
      <c r="D5" s="167">
        <v>0</v>
      </c>
      <c r="E5" s="150">
        <v>1013.16</v>
      </c>
      <c r="F5" s="152">
        <f>E5</f>
        <v>1013.16</v>
      </c>
      <c r="G5" s="152">
        <f>E5-F5</f>
        <v>0</v>
      </c>
      <c r="H5" s="34"/>
      <c r="I5" s="167">
        <v>0</v>
      </c>
      <c r="J5" s="167">
        <v>0</v>
      </c>
      <c r="K5" s="167">
        <v>0</v>
      </c>
      <c r="L5" s="167">
        <v>0</v>
      </c>
      <c r="M5" s="167">
        <v>0</v>
      </c>
      <c r="N5" s="167">
        <v>0</v>
      </c>
      <c r="O5" s="167">
        <v>0</v>
      </c>
      <c r="P5" s="167">
        <v>0</v>
      </c>
      <c r="Q5" s="167">
        <v>0</v>
      </c>
      <c r="R5" s="167">
        <v>0</v>
      </c>
      <c r="S5" s="167">
        <v>0</v>
      </c>
      <c r="T5" s="167">
        <v>0</v>
      </c>
    </row>
    <row r="6" spans="1:20" s="14" customFormat="1" ht="13.15" customHeight="1" x14ac:dyDescent="0.2">
      <c r="A6" s="22"/>
      <c r="B6" s="15"/>
      <c r="C6" s="66" t="s">
        <v>12</v>
      </c>
      <c r="D6" s="168">
        <v>0</v>
      </c>
      <c r="E6" s="151">
        <v>1688.61</v>
      </c>
      <c r="F6" s="152">
        <f>E6</f>
        <v>1688.61</v>
      </c>
      <c r="G6" s="153">
        <f>E6-F6</f>
        <v>0</v>
      </c>
      <c r="H6" s="34"/>
      <c r="I6" s="168">
        <v>1</v>
      </c>
      <c r="J6" s="168">
        <v>1</v>
      </c>
      <c r="K6" s="168">
        <v>0</v>
      </c>
      <c r="L6" s="168">
        <v>0</v>
      </c>
      <c r="M6" s="168">
        <v>0</v>
      </c>
      <c r="N6" s="168">
        <v>0</v>
      </c>
      <c r="O6" s="168">
        <v>0</v>
      </c>
      <c r="P6" s="168">
        <v>0</v>
      </c>
      <c r="Q6" s="168">
        <v>0</v>
      </c>
      <c r="R6" s="168">
        <v>0</v>
      </c>
      <c r="S6" s="168">
        <v>0</v>
      </c>
      <c r="T6" s="168">
        <v>0</v>
      </c>
    </row>
    <row r="7" spans="1:20" s="14" customFormat="1" ht="13.15" customHeight="1" x14ac:dyDescent="0.25">
      <c r="A7" s="20"/>
      <c r="B7" s="15"/>
      <c r="C7" s="69" t="s">
        <v>7</v>
      </c>
      <c r="D7" s="67">
        <f>SUM(D3:D6)</f>
        <v>0</v>
      </c>
      <c r="E7" s="70">
        <f>SUMPRODUCT(E3:E6,$D3:$D6)</f>
        <v>0</v>
      </c>
      <c r="F7" s="70">
        <f>SUMPRODUCT(F3:F6,$D3:$D6)</f>
        <v>0</v>
      </c>
      <c r="G7" s="70">
        <f>SUMPRODUCT(G3:G6,$D3:$D6)</f>
        <v>0</v>
      </c>
      <c r="H7" s="32"/>
      <c r="I7" s="67">
        <f t="shared" ref="I7:N7" si="0">SUM(I3:I6)</f>
        <v>2</v>
      </c>
      <c r="J7" s="67">
        <f t="shared" si="0"/>
        <v>2</v>
      </c>
      <c r="K7" s="67">
        <f t="shared" si="0"/>
        <v>1</v>
      </c>
      <c r="L7" s="67">
        <f t="shared" si="0"/>
        <v>1</v>
      </c>
      <c r="M7" s="67">
        <f t="shared" si="0"/>
        <v>1</v>
      </c>
      <c r="N7" s="67">
        <f t="shared" si="0"/>
        <v>1</v>
      </c>
      <c r="O7" s="67">
        <f t="shared" ref="O7:T7" si="1">SUM(O3:O6)</f>
        <v>1</v>
      </c>
      <c r="P7" s="67">
        <f t="shared" si="1"/>
        <v>0</v>
      </c>
      <c r="Q7" s="67">
        <f t="shared" si="1"/>
        <v>0</v>
      </c>
      <c r="R7" s="67">
        <f t="shared" si="1"/>
        <v>0</v>
      </c>
      <c r="S7" s="67">
        <f t="shared" si="1"/>
        <v>0</v>
      </c>
      <c r="T7" s="67">
        <f t="shared" si="1"/>
        <v>0</v>
      </c>
    </row>
    <row r="8" spans="1:20" s="14" customFormat="1" ht="13.15" customHeight="1" x14ac:dyDescent="0.25">
      <c r="A8" s="20"/>
      <c r="B8" s="15"/>
      <c r="C8" s="12"/>
      <c r="D8" s="16"/>
      <c r="E8" s="21"/>
      <c r="F8" s="21"/>
      <c r="G8" s="21"/>
      <c r="H8" s="108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</row>
    <row r="9" spans="1:20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7">
        <v>0</v>
      </c>
      <c r="E9" s="152">
        <v>414.44</v>
      </c>
      <c r="F9" s="152">
        <f>E9</f>
        <v>414.44</v>
      </c>
      <c r="G9" s="152">
        <f>E9-F9</f>
        <v>0</v>
      </c>
      <c r="H9" s="34"/>
      <c r="I9" s="167">
        <v>0</v>
      </c>
      <c r="J9" s="167">
        <v>0</v>
      </c>
      <c r="K9" s="167">
        <v>0</v>
      </c>
      <c r="L9" s="167">
        <v>0</v>
      </c>
      <c r="M9" s="167">
        <v>0</v>
      </c>
      <c r="N9" s="167">
        <v>0</v>
      </c>
      <c r="O9" s="167">
        <v>0</v>
      </c>
      <c r="P9" s="167">
        <v>0</v>
      </c>
      <c r="Q9" s="167">
        <v>0</v>
      </c>
      <c r="R9" s="167">
        <v>0</v>
      </c>
      <c r="S9" s="167">
        <v>0</v>
      </c>
      <c r="T9" s="167">
        <v>0</v>
      </c>
    </row>
    <row r="10" spans="1:20" s="14" customFormat="1" ht="13.15" customHeight="1" x14ac:dyDescent="0.2">
      <c r="A10" s="22"/>
      <c r="B10" s="15"/>
      <c r="C10" s="66" t="s">
        <v>18</v>
      </c>
      <c r="D10" s="167">
        <v>0</v>
      </c>
      <c r="E10" s="152">
        <v>828.9</v>
      </c>
      <c r="F10" s="152">
        <f>E10</f>
        <v>828.9</v>
      </c>
      <c r="G10" s="152">
        <f>E10-F10</f>
        <v>0</v>
      </c>
      <c r="H10" s="34"/>
      <c r="I10" s="167">
        <v>0</v>
      </c>
      <c r="J10" s="167">
        <v>0</v>
      </c>
      <c r="K10" s="167">
        <v>0</v>
      </c>
      <c r="L10" s="167">
        <v>0</v>
      </c>
      <c r="M10" s="167">
        <v>0</v>
      </c>
      <c r="N10" s="167">
        <v>0</v>
      </c>
      <c r="O10" s="167">
        <v>0</v>
      </c>
      <c r="P10" s="167">
        <v>0</v>
      </c>
      <c r="Q10" s="167">
        <v>0</v>
      </c>
      <c r="R10" s="167">
        <v>0</v>
      </c>
      <c r="S10" s="167">
        <v>0</v>
      </c>
      <c r="T10" s="167">
        <v>0</v>
      </c>
    </row>
    <row r="11" spans="1:20" s="14" customFormat="1" ht="13.15" customHeight="1" x14ac:dyDescent="0.2">
      <c r="A11" s="22"/>
      <c r="B11" s="15"/>
      <c r="C11" s="66" t="s">
        <v>19</v>
      </c>
      <c r="D11" s="167">
        <v>0</v>
      </c>
      <c r="E11" s="152">
        <v>746</v>
      </c>
      <c r="F11" s="152">
        <f>E11</f>
        <v>746</v>
      </c>
      <c r="G11" s="152">
        <f>E11-F11</f>
        <v>0</v>
      </c>
      <c r="H11" s="34"/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0</v>
      </c>
      <c r="R11" s="167">
        <v>0</v>
      </c>
      <c r="S11" s="167">
        <v>0</v>
      </c>
      <c r="T11" s="167">
        <v>0</v>
      </c>
    </row>
    <row r="12" spans="1:20" s="14" customFormat="1" ht="13.15" customHeight="1" x14ac:dyDescent="0.2">
      <c r="A12" s="22"/>
      <c r="B12" s="15"/>
      <c r="C12" s="66" t="s">
        <v>12</v>
      </c>
      <c r="D12" s="168">
        <v>0</v>
      </c>
      <c r="E12" s="153">
        <v>1243.3499999999999</v>
      </c>
      <c r="F12" s="152">
        <f>E12</f>
        <v>1243.3499999999999</v>
      </c>
      <c r="G12" s="153">
        <f>E12-F12</f>
        <v>0</v>
      </c>
      <c r="H12" s="34"/>
      <c r="I12" s="168">
        <v>0</v>
      </c>
      <c r="J12" s="168">
        <v>0</v>
      </c>
      <c r="K12" s="168">
        <v>0</v>
      </c>
      <c r="L12" s="168">
        <v>0</v>
      </c>
      <c r="M12" s="168">
        <v>0</v>
      </c>
      <c r="N12" s="168">
        <v>0</v>
      </c>
      <c r="O12" s="168">
        <v>0</v>
      </c>
      <c r="P12" s="168">
        <v>0</v>
      </c>
      <c r="Q12" s="168">
        <v>0</v>
      </c>
      <c r="R12" s="168">
        <v>0</v>
      </c>
      <c r="S12" s="168">
        <v>0</v>
      </c>
      <c r="T12" s="168">
        <v>0</v>
      </c>
    </row>
    <row r="13" spans="1:20" s="14" customFormat="1" ht="13.15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106"/>
      <c r="I13" s="67">
        <f t="shared" ref="I13:N13" si="2">SUM(I9:I12)</f>
        <v>0</v>
      </c>
      <c r="J13" s="67">
        <f t="shared" si="2"/>
        <v>0</v>
      </c>
      <c r="K13" s="67">
        <f t="shared" si="2"/>
        <v>0</v>
      </c>
      <c r="L13" s="67">
        <f t="shared" si="2"/>
        <v>0</v>
      </c>
      <c r="M13" s="67">
        <f t="shared" si="2"/>
        <v>0</v>
      </c>
      <c r="N13" s="67">
        <f t="shared" si="2"/>
        <v>0</v>
      </c>
      <c r="O13" s="67">
        <f t="shared" ref="O13:T13" si="3">SUM(O9:O12)</f>
        <v>0</v>
      </c>
      <c r="P13" s="67">
        <f t="shared" si="3"/>
        <v>0</v>
      </c>
      <c r="Q13" s="67">
        <f t="shared" si="3"/>
        <v>0</v>
      </c>
      <c r="R13" s="67">
        <f t="shared" si="3"/>
        <v>0</v>
      </c>
      <c r="S13" s="67">
        <f t="shared" si="3"/>
        <v>0</v>
      </c>
      <c r="T13" s="67">
        <f t="shared" si="3"/>
        <v>0</v>
      </c>
    </row>
    <row r="14" spans="1:20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0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0" s="4" customFormat="1" ht="13.15" customHeight="1" x14ac:dyDescent="0.2">
      <c r="A15" s="48" t="s">
        <v>8</v>
      </c>
      <c r="B15" s="49"/>
      <c r="C15" s="50" t="s">
        <v>24</v>
      </c>
      <c r="D15" s="51">
        <f>+D7+D13</f>
        <v>0</v>
      </c>
      <c r="E15" s="61">
        <f>+E7+E13</f>
        <v>0</v>
      </c>
      <c r="F15" s="61">
        <f>+F7+F13</f>
        <v>0</v>
      </c>
      <c r="G15" s="61">
        <f>+G7+G13</f>
        <v>0</v>
      </c>
      <c r="H15" s="31"/>
      <c r="I15" s="51">
        <f t="shared" ref="I15:N15" si="4">+I7+I13</f>
        <v>2</v>
      </c>
      <c r="J15" s="51">
        <f t="shared" si="4"/>
        <v>2</v>
      </c>
      <c r="K15" s="51">
        <f t="shared" si="4"/>
        <v>1</v>
      </c>
      <c r="L15" s="51">
        <f t="shared" si="4"/>
        <v>1</v>
      </c>
      <c r="M15" s="51">
        <f t="shared" si="4"/>
        <v>1</v>
      </c>
      <c r="N15" s="51">
        <f t="shared" si="4"/>
        <v>1</v>
      </c>
      <c r="O15" s="51">
        <f t="shared" ref="O15:T15" si="5">+O7+O13</f>
        <v>1</v>
      </c>
      <c r="P15" s="51">
        <f t="shared" si="5"/>
        <v>0</v>
      </c>
      <c r="Q15" s="51">
        <f t="shared" si="5"/>
        <v>0</v>
      </c>
      <c r="R15" s="51">
        <f t="shared" si="5"/>
        <v>0</v>
      </c>
      <c r="S15" s="51">
        <f t="shared" si="5"/>
        <v>0</v>
      </c>
      <c r="T15" s="51">
        <f t="shared" si="5"/>
        <v>0</v>
      </c>
    </row>
    <row r="16" spans="1:20" s="4" customFormat="1" ht="13.15" customHeight="1" x14ac:dyDescent="0.2">
      <c r="A16" s="48" t="s">
        <v>9</v>
      </c>
      <c r="B16" s="49"/>
      <c r="C16" s="50"/>
      <c r="D16" s="51"/>
      <c r="E16" s="61">
        <f>E15*12</f>
        <v>0</v>
      </c>
      <c r="F16" s="61">
        <f>F15*12</f>
        <v>0</v>
      </c>
      <c r="G16" s="61">
        <f>G15*12</f>
        <v>0</v>
      </c>
      <c r="H16" s="3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</row>
    <row r="17" spans="1:20" s="14" customFormat="1" ht="15" customHeight="1" x14ac:dyDescent="0.2">
      <c r="A17" s="52"/>
      <c r="B17" s="53"/>
      <c r="C17" s="31"/>
      <c r="D17" s="31"/>
      <c r="E17" s="54"/>
      <c r="F17" s="54"/>
      <c r="G17" s="54"/>
      <c r="H17" s="34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</row>
    <row r="18" spans="1:20" s="14" customFormat="1" ht="15" customHeight="1" x14ac:dyDescent="0.25">
      <c r="A18" s="130" t="s">
        <v>138</v>
      </c>
      <c r="B18" s="32"/>
      <c r="C18" s="19"/>
      <c r="D18" s="33"/>
      <c r="E18" s="33"/>
      <c r="F18" s="33"/>
      <c r="G18" s="33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s="14" customFormat="1" ht="15" customHeight="1" x14ac:dyDescent="0.25">
      <c r="A19" s="36"/>
      <c r="B19" s="32"/>
      <c r="C19" s="19"/>
      <c r="D19" s="33"/>
      <c r="E19" s="27"/>
      <c r="F19" s="27"/>
      <c r="G19" s="27"/>
      <c r="H19" s="116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s="14" customFormat="1" ht="15" customHeight="1" x14ac:dyDescent="0.2">
      <c r="A20" s="36"/>
      <c r="B20" s="32"/>
      <c r="C20" s="19"/>
      <c r="D20" s="33"/>
      <c r="E20" s="88"/>
      <c r="F20" s="88"/>
      <c r="G20" s="88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s="14" customFormat="1" ht="15" customHeight="1" x14ac:dyDescent="0.2">
      <c r="B21" s="32"/>
      <c r="C21" s="19"/>
      <c r="D21" s="33"/>
      <c r="E21" s="88"/>
      <c r="F21" s="88"/>
      <c r="G21" s="88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s="14" customFormat="1" ht="15" customHeight="1" x14ac:dyDescent="0.25">
      <c r="B22" s="32"/>
      <c r="C22" s="37"/>
      <c r="D22" s="33"/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s="14" customFormat="1" ht="15" customHeight="1" x14ac:dyDescent="0.25">
      <c r="B23" s="32"/>
      <c r="C23" s="19"/>
      <c r="D23" s="33"/>
      <c r="E23" s="38"/>
      <c r="F23" s="38"/>
      <c r="G23" s="38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s="14" customFormat="1" ht="15" customHeight="1" x14ac:dyDescent="0.25">
      <c r="A24" s="35"/>
      <c r="B24" s="32"/>
      <c r="C24" s="19"/>
      <c r="D24" s="33"/>
      <c r="E24" s="27"/>
      <c r="F24" s="27"/>
      <c r="G24" s="27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s="14" customFormat="1" ht="15" customHeight="1" x14ac:dyDescent="0.25">
      <c r="A25" s="36"/>
      <c r="B25" s="32"/>
      <c r="C25" s="19"/>
      <c r="D25" s="33"/>
      <c r="E25" s="27"/>
      <c r="F25" s="27"/>
      <c r="G25" s="27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s="14" customFormat="1" ht="15" customHeight="1" x14ac:dyDescent="0.25">
      <c r="A26" s="36"/>
      <c r="B26" s="32"/>
      <c r="C26" s="19"/>
      <c r="D26" s="33"/>
      <c r="E26" s="27"/>
      <c r="F26" s="27"/>
      <c r="G26" s="27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s="14" customFormat="1" ht="15" customHeight="1" x14ac:dyDescent="0.25">
      <c r="B27" s="32"/>
      <c r="C27" s="19"/>
      <c r="D27" s="33"/>
      <c r="E27" s="27"/>
      <c r="F27" s="27"/>
      <c r="G27" s="27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</row>
    <row r="28" spans="1:20" s="14" customFormat="1" ht="15" customHeight="1" x14ac:dyDescent="0.25">
      <c r="B28" s="32"/>
      <c r="C28" s="37"/>
      <c r="D28" s="33"/>
      <c r="E28" s="34"/>
      <c r="F28" s="34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</row>
    <row r="29" spans="1:20" s="14" customFormat="1" ht="15" customHeight="1" x14ac:dyDescent="0.25">
      <c r="A29" s="52"/>
      <c r="B29" s="32"/>
      <c r="C29" s="37"/>
      <c r="D29" s="55"/>
      <c r="E29" s="56"/>
      <c r="F29" s="56"/>
      <c r="G29" s="56"/>
      <c r="H29" s="34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</row>
    <row r="30" spans="1:20" s="14" customFormat="1" ht="15" customHeight="1" x14ac:dyDescent="0.2">
      <c r="A30" s="52"/>
      <c r="B30" s="53"/>
      <c r="C30" s="31"/>
      <c r="D30" s="31"/>
      <c r="E30" s="54"/>
      <c r="F30" s="54"/>
      <c r="G30" s="54"/>
      <c r="H30" s="32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</row>
    <row r="31" spans="1:20" s="14" customFormat="1" ht="15" customHeight="1" x14ac:dyDescent="0.25">
      <c r="B31" s="32"/>
      <c r="C31" s="19"/>
      <c r="D31" s="33"/>
      <c r="E31" s="38"/>
      <c r="F31" s="38"/>
      <c r="G31" s="38"/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</row>
    <row r="32" spans="1:20" s="14" customFormat="1" ht="15" customHeight="1" x14ac:dyDescent="0.25">
      <c r="A32" s="35"/>
      <c r="B32" s="32"/>
      <c r="C32" s="19"/>
      <c r="D32" s="33"/>
      <c r="E32" s="27"/>
      <c r="F32" s="27"/>
      <c r="G32" s="27"/>
      <c r="H32" s="32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</row>
    <row r="33" spans="1:20" s="14" customFormat="1" ht="15" customHeight="1" x14ac:dyDescent="0.25">
      <c r="A33" s="36"/>
      <c r="B33" s="32"/>
      <c r="C33" s="19"/>
      <c r="D33" s="33"/>
      <c r="E33" s="27"/>
      <c r="F33" s="27"/>
      <c r="G33" s="27"/>
      <c r="H33" s="32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  <row r="34" spans="1:20" s="14" customFormat="1" ht="15" customHeight="1" x14ac:dyDescent="0.25">
      <c r="A34" s="36"/>
      <c r="B34" s="32"/>
      <c r="C34" s="19"/>
      <c r="D34" s="33"/>
      <c r="E34" s="27"/>
      <c r="F34" s="27"/>
      <c r="G34" s="27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</row>
    <row r="35" spans="1:20" s="14" customFormat="1" ht="15" customHeight="1" x14ac:dyDescent="0.25">
      <c r="B35" s="32"/>
      <c r="C35" s="19"/>
      <c r="D35" s="33"/>
      <c r="E35" s="27"/>
      <c r="F35" s="27"/>
      <c r="G35" s="27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</row>
    <row r="36" spans="1:20" s="14" customFormat="1" ht="15" customHeight="1" x14ac:dyDescent="0.25">
      <c r="B36" s="32"/>
      <c r="C36" s="37"/>
      <c r="D36" s="33"/>
      <c r="E36" s="34"/>
      <c r="F36" s="27"/>
      <c r="G36" s="34"/>
      <c r="H36" s="32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</row>
    <row r="37" spans="1:20" s="14" customFormat="1" ht="15" customHeight="1" x14ac:dyDescent="0.25">
      <c r="A37" s="52"/>
      <c r="B37" s="32"/>
      <c r="C37" s="37"/>
      <c r="D37" s="55"/>
      <c r="E37" s="56"/>
      <c r="F37" s="56"/>
      <c r="G37" s="56"/>
      <c r="H37" s="32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</row>
    <row r="38" spans="1:20" s="14" customFormat="1" ht="15" customHeight="1" x14ac:dyDescent="0.2">
      <c r="A38" s="52"/>
      <c r="B38" s="26"/>
      <c r="C38" s="26"/>
      <c r="D38" s="25"/>
      <c r="E38" s="54"/>
      <c r="F38" s="54"/>
      <c r="G38" s="54"/>
      <c r="H38" s="32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</row>
    <row r="39" spans="1:20" s="14" customFormat="1" ht="15" customHeight="1" x14ac:dyDescent="0.2">
      <c r="A39" s="5"/>
      <c r="B39" s="26"/>
      <c r="C39" s="26"/>
      <c r="D39" s="25"/>
      <c r="E39" s="26"/>
      <c r="F39" s="26"/>
      <c r="G39" s="26"/>
      <c r="H39" s="32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</row>
    <row r="40" spans="1:20" s="14" customFormat="1" ht="15" customHeight="1" x14ac:dyDescent="0.25">
      <c r="A40" s="57"/>
      <c r="B40" s="58"/>
      <c r="C40" s="58"/>
      <c r="D40" s="59"/>
      <c r="E40" s="60"/>
      <c r="F40" s="60"/>
      <c r="G40" s="60"/>
      <c r="H40" s="34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</row>
    <row r="41" spans="1:20" s="14" customFormat="1" ht="15" customHeight="1" x14ac:dyDescent="0.25">
      <c r="A41" s="57"/>
      <c r="B41" s="58"/>
      <c r="C41" s="58"/>
      <c r="D41" s="59"/>
      <c r="E41" s="60"/>
      <c r="F41" s="60"/>
      <c r="G41" s="60"/>
      <c r="H41" s="34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</row>
    <row r="42" spans="1:20" s="14" customFormat="1" ht="15" customHeight="1" x14ac:dyDescent="0.25">
      <c r="A42" s="36"/>
      <c r="B42" s="32"/>
      <c r="C42" s="19"/>
      <c r="D42" s="33"/>
      <c r="E42" s="27"/>
      <c r="F42" s="27"/>
      <c r="G42" s="34"/>
      <c r="H42" s="32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s="14" customFormat="1" ht="15" customHeight="1" x14ac:dyDescent="0.25">
      <c r="A43" s="36"/>
      <c r="B43" s="32"/>
      <c r="C43" s="19"/>
      <c r="D43" s="33"/>
      <c r="E43" s="27"/>
      <c r="F43" s="27"/>
      <c r="G43" s="34"/>
      <c r="H43" s="32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s="14" customFormat="1" ht="15" customHeight="1" x14ac:dyDescent="0.25">
      <c r="B44" s="32"/>
      <c r="C44" s="19"/>
      <c r="D44" s="33"/>
      <c r="E44" s="27"/>
      <c r="F44" s="27"/>
      <c r="G44" s="34"/>
      <c r="H44" s="32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&amp;C&amp;"Garamond,Bold"REDDY DEVELOPMENT LLC
FUNDING AND CONTRIBUTION LEVELS
 YEAR 2017 BENEFIT RENEWALS</oddHeader>
    <oddFooter>&amp;L&amp;10Keenan HealthCare
License No. 0451271&amp;C&amp;10Page &amp;P&amp;R&amp;10&amp;D</oddFooter>
  </headerFooter>
  <rowBreaks count="1" manualBreakCount="1">
    <brk id="39" max="6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125" style="8" customWidth="1"/>
    <col min="5" max="7" width="12.625" style="7" customWidth="1"/>
    <col min="8" max="8" width="16.625" style="7" hidden="1" customWidth="1"/>
    <col min="9" max="9" width="8.25" style="7" hidden="1" customWidth="1"/>
    <col min="10" max="10" width="7" style="13" hidden="1" customWidth="1"/>
    <col min="11" max="58" width="7.25" style="8" hidden="1" customWidth="1"/>
    <col min="59" max="77" width="7.25" style="8" customWidth="1"/>
    <col min="78" max="92" width="7.125" style="8" customWidth="1"/>
    <col min="93" max="94" width="8.5" style="8" bestFit="1" customWidth="1"/>
    <col min="95" max="95" width="7.75" style="8" bestFit="1" customWidth="1"/>
    <col min="96" max="96" width="8.25" style="8" bestFit="1" customWidth="1"/>
    <col min="97" max="101" width="7.1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84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318</v>
      </c>
      <c r="E3" s="150">
        <v>702.69</v>
      </c>
      <c r="F3" s="152">
        <f>+E3-G3</f>
        <v>648.5200000000001</v>
      </c>
      <c r="G3" s="150">
        <v>54.17</v>
      </c>
      <c r="H3" s="27" t="str">
        <f>+"Total:"&amp;TEXT(E3/I3-1,"0.00%")&amp;"/ EE:"&amp;TEXT(G3/J3-1,"0.00%")</f>
        <v>Total:18.99%/ EE:0.00%</v>
      </c>
      <c r="I3" s="27">
        <f>+[2]Mission!E3</f>
        <v>590.55999999999995</v>
      </c>
      <c r="J3" s="27">
        <f>+[2]Mission!G3</f>
        <v>54.17</v>
      </c>
      <c r="K3" s="165">
        <v>284</v>
      </c>
      <c r="L3" s="165">
        <v>285</v>
      </c>
      <c r="M3" s="165">
        <v>279</v>
      </c>
      <c r="N3" s="165">
        <v>293</v>
      </c>
      <c r="O3" s="165">
        <v>285</v>
      </c>
      <c r="P3" s="165">
        <v>283</v>
      </c>
      <c r="Q3" s="165">
        <v>280</v>
      </c>
      <c r="R3" s="165">
        <v>280</v>
      </c>
      <c r="S3" s="165">
        <v>284</v>
      </c>
      <c r="T3" s="165">
        <v>288</v>
      </c>
      <c r="U3" s="165">
        <v>292</v>
      </c>
      <c r="V3" s="165">
        <v>289</v>
      </c>
      <c r="W3" s="165">
        <v>304</v>
      </c>
      <c r="X3" s="165">
        <v>296</v>
      </c>
      <c r="Y3" s="165">
        <v>293</v>
      </c>
      <c r="Z3" s="165">
        <v>289</v>
      </c>
      <c r="AA3" s="165">
        <v>293</v>
      </c>
      <c r="AB3" s="165">
        <v>292</v>
      </c>
      <c r="AC3" s="165">
        <v>302</v>
      </c>
      <c r="AD3" s="165">
        <v>303</v>
      </c>
      <c r="AE3" s="165">
        <v>303</v>
      </c>
      <c r="AF3" s="165">
        <v>298</v>
      </c>
      <c r="AG3" s="165">
        <v>306</v>
      </c>
      <c r="AH3" s="165">
        <v>305</v>
      </c>
      <c r="AI3" s="165">
        <v>298</v>
      </c>
      <c r="AJ3" s="165">
        <v>297</v>
      </c>
      <c r="AK3" s="165">
        <v>292</v>
      </c>
      <c r="AL3" s="165">
        <v>292</v>
      </c>
      <c r="AM3" s="165">
        <v>292</v>
      </c>
      <c r="AN3" s="165">
        <v>287</v>
      </c>
      <c r="AO3" s="165">
        <v>286</v>
      </c>
      <c r="AP3" s="165">
        <v>284</v>
      </c>
      <c r="AQ3" s="165">
        <v>270</v>
      </c>
      <c r="AR3" s="165">
        <v>269</v>
      </c>
      <c r="AS3" s="165">
        <v>277</v>
      </c>
      <c r="AT3" s="165">
        <v>281</v>
      </c>
      <c r="AU3" s="165">
        <v>287</v>
      </c>
      <c r="AV3" s="165">
        <v>284</v>
      </c>
      <c r="AW3" s="165">
        <v>266</v>
      </c>
      <c r="AX3" s="165">
        <v>264</v>
      </c>
      <c r="AY3" s="165">
        <v>260</v>
      </c>
      <c r="AZ3" s="165">
        <v>258</v>
      </c>
      <c r="BA3" s="165">
        <v>260</v>
      </c>
      <c r="BB3" s="165">
        <v>259</v>
      </c>
      <c r="BC3" s="165">
        <v>264</v>
      </c>
      <c r="BD3" s="165">
        <v>265</v>
      </c>
      <c r="BE3" s="165">
        <v>270</v>
      </c>
      <c r="BF3" s="165">
        <v>269</v>
      </c>
      <c r="BG3" s="165">
        <v>265</v>
      </c>
      <c r="BH3" s="165">
        <v>270</v>
      </c>
      <c r="BI3" s="165">
        <v>260</v>
      </c>
      <c r="BJ3" s="165">
        <v>252</v>
      </c>
      <c r="BK3" s="165">
        <v>237</v>
      </c>
      <c r="BL3" s="165">
        <v>238</v>
      </c>
      <c r="BM3" s="165">
        <v>242</v>
      </c>
      <c r="BN3" s="165">
        <v>242</v>
      </c>
      <c r="BO3" s="165">
        <v>245</v>
      </c>
      <c r="BP3" s="165">
        <v>247</v>
      </c>
      <c r="BQ3" s="240">
        <v>250</v>
      </c>
      <c r="BR3" s="165">
        <v>245</v>
      </c>
      <c r="BS3" s="165">
        <v>267</v>
      </c>
      <c r="BT3" s="165">
        <v>267</v>
      </c>
      <c r="BU3" s="165">
        <v>271</v>
      </c>
      <c r="BV3" s="165">
        <v>270</v>
      </c>
      <c r="BW3" s="165">
        <v>277</v>
      </c>
      <c r="BX3" s="165">
        <v>285</v>
      </c>
      <c r="BY3" s="165">
        <v>288</v>
      </c>
      <c r="BZ3" s="165">
        <v>292</v>
      </c>
      <c r="CA3" s="165">
        <v>285</v>
      </c>
      <c r="CB3" s="165">
        <v>283</v>
      </c>
      <c r="CC3" s="165">
        <v>280</v>
      </c>
      <c r="CD3" s="165">
        <v>278</v>
      </c>
      <c r="CE3" s="165">
        <v>309</v>
      </c>
      <c r="CF3" s="165">
        <v>312</v>
      </c>
      <c r="CG3" s="165">
        <v>311</v>
      </c>
      <c r="CH3" s="165">
        <v>314</v>
      </c>
      <c r="CI3" s="165">
        <v>310</v>
      </c>
      <c r="CJ3" s="165">
        <v>314</v>
      </c>
      <c r="CK3" s="165">
        <v>313</v>
      </c>
      <c r="CL3" s="165">
        <v>309</v>
      </c>
      <c r="CM3" s="165">
        <v>309</v>
      </c>
      <c r="CN3" s="165">
        <v>301</v>
      </c>
      <c r="CO3" s="165">
        <v>301</v>
      </c>
      <c r="CP3" s="165">
        <v>313</v>
      </c>
      <c r="CQ3" s="165">
        <v>321</v>
      </c>
      <c r="CR3" s="165">
        <v>322</v>
      </c>
      <c r="CS3" s="165">
        <v>315</v>
      </c>
      <c r="CT3" s="165">
        <v>317</v>
      </c>
      <c r="CU3" s="165">
        <v>314</v>
      </c>
      <c r="CV3" s="165">
        <v>323</v>
      </c>
      <c r="CW3" s="165">
        <v>318</v>
      </c>
    </row>
    <row r="4" spans="1:101" s="14" customFormat="1" ht="13.15" customHeight="1" x14ac:dyDescent="0.2">
      <c r="A4" s="22"/>
      <c r="B4" s="15"/>
      <c r="C4" s="66" t="s">
        <v>18</v>
      </c>
      <c r="D4" s="165">
        <v>61</v>
      </c>
      <c r="E4" s="150">
        <v>1475.71</v>
      </c>
      <c r="F4" s="152">
        <f>+E4-G4</f>
        <v>1338.3</v>
      </c>
      <c r="G4" s="152">
        <v>137.41</v>
      </c>
      <c r="H4" s="27" t="str">
        <f>+"Total:"&amp;TEXT(E4/I4-1,"0.00%")&amp;"/ EE:"&amp;TEXT(G4/J4-1,"0.00%")</f>
        <v>Total:18.99%/ EE:0.00%</v>
      </c>
      <c r="I4" s="27">
        <f>+[2]Mission!E4</f>
        <v>1240.22</v>
      </c>
      <c r="J4" s="27">
        <f>+[2]Mission!G4</f>
        <v>137.41</v>
      </c>
      <c r="K4" s="165">
        <v>59</v>
      </c>
      <c r="L4" s="165">
        <v>60</v>
      </c>
      <c r="M4" s="165">
        <v>63</v>
      </c>
      <c r="N4" s="165">
        <v>62</v>
      </c>
      <c r="O4" s="165">
        <v>62</v>
      </c>
      <c r="P4" s="165">
        <v>65</v>
      </c>
      <c r="Q4" s="165">
        <v>66</v>
      </c>
      <c r="R4" s="165">
        <v>68</v>
      </c>
      <c r="S4" s="165">
        <v>69</v>
      </c>
      <c r="T4" s="165">
        <v>70</v>
      </c>
      <c r="U4" s="165">
        <v>69</v>
      </c>
      <c r="V4" s="165">
        <v>69</v>
      </c>
      <c r="W4" s="165">
        <v>59</v>
      </c>
      <c r="X4" s="165">
        <v>58</v>
      </c>
      <c r="Y4" s="165">
        <v>58</v>
      </c>
      <c r="Z4" s="165">
        <v>57</v>
      </c>
      <c r="AA4" s="165">
        <v>55</v>
      </c>
      <c r="AB4" s="165">
        <v>54</v>
      </c>
      <c r="AC4" s="165">
        <v>54</v>
      </c>
      <c r="AD4" s="165">
        <v>54</v>
      </c>
      <c r="AE4" s="165">
        <v>53</v>
      </c>
      <c r="AF4" s="165">
        <v>52</v>
      </c>
      <c r="AG4" s="165">
        <v>55</v>
      </c>
      <c r="AH4" s="165">
        <v>54</v>
      </c>
      <c r="AI4" s="165">
        <v>66</v>
      </c>
      <c r="AJ4" s="165">
        <v>64</v>
      </c>
      <c r="AK4" s="165">
        <v>63</v>
      </c>
      <c r="AL4" s="165">
        <v>61</v>
      </c>
      <c r="AM4" s="165">
        <v>60</v>
      </c>
      <c r="AN4" s="165">
        <v>60</v>
      </c>
      <c r="AO4" s="165">
        <v>58</v>
      </c>
      <c r="AP4" s="165">
        <v>57</v>
      </c>
      <c r="AQ4" s="165">
        <v>54</v>
      </c>
      <c r="AR4" s="165">
        <v>55</v>
      </c>
      <c r="AS4" s="165">
        <v>56</v>
      </c>
      <c r="AT4" s="165">
        <v>57</v>
      </c>
      <c r="AU4" s="165">
        <v>58</v>
      </c>
      <c r="AV4" s="165">
        <v>56</v>
      </c>
      <c r="AW4" s="165">
        <v>55</v>
      </c>
      <c r="AX4" s="165">
        <v>54</v>
      </c>
      <c r="AY4" s="165">
        <v>55</v>
      </c>
      <c r="AZ4" s="165">
        <v>55</v>
      </c>
      <c r="BA4" s="165">
        <v>57</v>
      </c>
      <c r="BB4" s="165">
        <v>56</v>
      </c>
      <c r="BC4" s="165">
        <v>54</v>
      </c>
      <c r="BD4" s="165">
        <v>54</v>
      </c>
      <c r="BE4" s="165">
        <v>51</v>
      </c>
      <c r="BF4" s="165">
        <v>54</v>
      </c>
      <c r="BG4" s="165">
        <v>59</v>
      </c>
      <c r="BH4" s="165">
        <v>58</v>
      </c>
      <c r="BI4" s="165">
        <v>59</v>
      </c>
      <c r="BJ4" s="165">
        <v>60</v>
      </c>
      <c r="BK4" s="165">
        <v>60</v>
      </c>
      <c r="BL4" s="165">
        <v>56</v>
      </c>
      <c r="BM4" s="165">
        <v>57</v>
      </c>
      <c r="BN4" s="165">
        <v>59</v>
      </c>
      <c r="BO4" s="165">
        <v>59</v>
      </c>
      <c r="BP4" s="165">
        <v>59</v>
      </c>
      <c r="BQ4" s="240">
        <v>61</v>
      </c>
      <c r="BR4" s="165">
        <v>59</v>
      </c>
      <c r="BS4" s="165">
        <v>60</v>
      </c>
      <c r="BT4" s="165">
        <v>60</v>
      </c>
      <c r="BU4" s="165">
        <v>62</v>
      </c>
      <c r="BV4" s="165">
        <v>60</v>
      </c>
      <c r="BW4" s="165">
        <v>65</v>
      </c>
      <c r="BX4" s="165">
        <v>64</v>
      </c>
      <c r="BY4" s="165">
        <v>61</v>
      </c>
      <c r="BZ4" s="165">
        <v>59</v>
      </c>
      <c r="CA4" s="165">
        <v>60</v>
      </c>
      <c r="CB4" s="165">
        <v>61</v>
      </c>
      <c r="CC4" s="165">
        <v>58</v>
      </c>
      <c r="CD4" s="165">
        <v>58</v>
      </c>
      <c r="CE4" s="165">
        <v>57</v>
      </c>
      <c r="CF4" s="165">
        <v>56</v>
      </c>
      <c r="CG4" s="165">
        <v>53</v>
      </c>
      <c r="CH4" s="165">
        <v>53</v>
      </c>
      <c r="CI4" s="165">
        <v>52</v>
      </c>
      <c r="CJ4" s="165">
        <v>52</v>
      </c>
      <c r="CK4" s="165">
        <v>51</v>
      </c>
      <c r="CL4" s="165">
        <v>52</v>
      </c>
      <c r="CM4" s="165">
        <v>53</v>
      </c>
      <c r="CN4" s="165">
        <v>54</v>
      </c>
      <c r="CO4" s="165">
        <v>57</v>
      </c>
      <c r="CP4" s="165">
        <v>58</v>
      </c>
      <c r="CQ4" s="165">
        <v>59</v>
      </c>
      <c r="CR4" s="165">
        <v>59</v>
      </c>
      <c r="CS4" s="165">
        <v>60</v>
      </c>
      <c r="CT4" s="165">
        <v>62</v>
      </c>
      <c r="CU4" s="165">
        <v>62</v>
      </c>
      <c r="CV4" s="165">
        <v>62</v>
      </c>
      <c r="CW4" s="165">
        <v>61</v>
      </c>
    </row>
    <row r="5" spans="1:101" s="14" customFormat="1" ht="13.15" customHeight="1" x14ac:dyDescent="0.2">
      <c r="A5" s="22"/>
      <c r="B5" s="15"/>
      <c r="C5" s="66" t="s">
        <v>19</v>
      </c>
      <c r="D5" s="165">
        <v>169</v>
      </c>
      <c r="E5" s="150">
        <v>1328.15</v>
      </c>
      <c r="F5" s="152">
        <f>+E5-G5</f>
        <v>1215.72</v>
      </c>
      <c r="G5" s="152">
        <v>112.43</v>
      </c>
      <c r="H5" s="27" t="str">
        <f>+"Total:"&amp;TEXT(E5/I5-1,"0.00%")&amp;"/ EE:"&amp;TEXT(G5/J5-1,"0.00%")</f>
        <v>Total:18.99%/ EE:0.00%</v>
      </c>
      <c r="I5" s="27">
        <f>+[2]Mission!E5</f>
        <v>1116.2</v>
      </c>
      <c r="J5" s="27">
        <f>+[2]Mission!G5</f>
        <v>112.43</v>
      </c>
      <c r="K5" s="165">
        <v>185</v>
      </c>
      <c r="L5" s="165">
        <v>185</v>
      </c>
      <c r="M5" s="165">
        <v>186</v>
      </c>
      <c r="N5" s="165">
        <v>189</v>
      </c>
      <c r="O5" s="165">
        <v>190</v>
      </c>
      <c r="P5" s="165">
        <v>188</v>
      </c>
      <c r="Q5" s="165">
        <v>191</v>
      </c>
      <c r="R5" s="165">
        <v>189</v>
      </c>
      <c r="S5" s="165">
        <v>191</v>
      </c>
      <c r="T5" s="165">
        <v>192</v>
      </c>
      <c r="U5" s="165">
        <v>194</v>
      </c>
      <c r="V5" s="165">
        <v>198</v>
      </c>
      <c r="W5" s="165">
        <v>181</v>
      </c>
      <c r="X5" s="165">
        <v>179</v>
      </c>
      <c r="Y5" s="165">
        <v>180</v>
      </c>
      <c r="Z5" s="165">
        <v>175</v>
      </c>
      <c r="AA5" s="165">
        <v>173</v>
      </c>
      <c r="AB5" s="165">
        <v>172</v>
      </c>
      <c r="AC5" s="165">
        <v>172</v>
      </c>
      <c r="AD5" s="165">
        <v>174</v>
      </c>
      <c r="AE5" s="165">
        <v>174</v>
      </c>
      <c r="AF5" s="165">
        <v>171</v>
      </c>
      <c r="AG5" s="165">
        <v>173</v>
      </c>
      <c r="AH5" s="165">
        <v>172</v>
      </c>
      <c r="AI5" s="165">
        <v>184</v>
      </c>
      <c r="AJ5" s="165">
        <v>183</v>
      </c>
      <c r="AK5" s="165">
        <v>182</v>
      </c>
      <c r="AL5" s="165">
        <v>182</v>
      </c>
      <c r="AM5" s="165">
        <v>180</v>
      </c>
      <c r="AN5" s="165">
        <v>181</v>
      </c>
      <c r="AO5" s="165">
        <v>182</v>
      </c>
      <c r="AP5" s="165">
        <v>181</v>
      </c>
      <c r="AQ5" s="165">
        <v>175</v>
      </c>
      <c r="AR5" s="165">
        <v>177</v>
      </c>
      <c r="AS5" s="165">
        <v>179</v>
      </c>
      <c r="AT5" s="165">
        <v>178</v>
      </c>
      <c r="AU5" s="165">
        <v>181</v>
      </c>
      <c r="AV5" s="165">
        <v>177</v>
      </c>
      <c r="AW5" s="165">
        <v>169</v>
      </c>
      <c r="AX5" s="165">
        <v>168</v>
      </c>
      <c r="AY5" s="165">
        <v>170</v>
      </c>
      <c r="AZ5" s="165">
        <v>167</v>
      </c>
      <c r="BA5" s="165">
        <v>168</v>
      </c>
      <c r="BB5" s="165">
        <v>164</v>
      </c>
      <c r="BC5" s="165">
        <v>166</v>
      </c>
      <c r="BD5" s="165">
        <v>168</v>
      </c>
      <c r="BE5" s="165">
        <v>170</v>
      </c>
      <c r="BF5" s="165">
        <v>163</v>
      </c>
      <c r="BG5" s="165">
        <v>164</v>
      </c>
      <c r="BH5" s="165">
        <v>166</v>
      </c>
      <c r="BI5" s="165">
        <v>156</v>
      </c>
      <c r="BJ5" s="165">
        <v>154</v>
      </c>
      <c r="BK5" s="165">
        <v>151</v>
      </c>
      <c r="BL5" s="165">
        <v>152</v>
      </c>
      <c r="BM5" s="165">
        <v>147</v>
      </c>
      <c r="BN5" s="165">
        <v>144</v>
      </c>
      <c r="BO5" s="165">
        <v>143</v>
      </c>
      <c r="BP5" s="165">
        <v>139</v>
      </c>
      <c r="BQ5" s="240">
        <v>138</v>
      </c>
      <c r="BR5" s="165">
        <v>139</v>
      </c>
      <c r="BS5" s="165">
        <v>139</v>
      </c>
      <c r="BT5" s="165">
        <v>139</v>
      </c>
      <c r="BU5" s="165">
        <v>141</v>
      </c>
      <c r="BV5" s="165">
        <v>139</v>
      </c>
      <c r="BW5" s="165">
        <v>142</v>
      </c>
      <c r="BX5" s="165">
        <v>147</v>
      </c>
      <c r="BY5" s="165">
        <v>156</v>
      </c>
      <c r="BZ5" s="165">
        <v>157</v>
      </c>
      <c r="CA5" s="165">
        <v>159</v>
      </c>
      <c r="CB5" s="165">
        <v>150</v>
      </c>
      <c r="CC5" s="165">
        <v>147</v>
      </c>
      <c r="CD5" s="165">
        <v>150</v>
      </c>
      <c r="CE5" s="165">
        <v>152</v>
      </c>
      <c r="CF5" s="165">
        <v>150</v>
      </c>
      <c r="CG5" s="165">
        <v>151</v>
      </c>
      <c r="CH5" s="165">
        <v>153</v>
      </c>
      <c r="CI5" s="165">
        <v>155</v>
      </c>
      <c r="CJ5" s="165">
        <v>159</v>
      </c>
      <c r="CK5" s="165">
        <v>161</v>
      </c>
      <c r="CL5" s="165">
        <v>162</v>
      </c>
      <c r="CM5" s="165">
        <v>160</v>
      </c>
      <c r="CN5" s="165">
        <v>159</v>
      </c>
      <c r="CO5" s="165">
        <v>156</v>
      </c>
      <c r="CP5" s="165">
        <v>158</v>
      </c>
      <c r="CQ5" s="165">
        <v>171</v>
      </c>
      <c r="CR5" s="165">
        <v>169</v>
      </c>
      <c r="CS5" s="165">
        <v>174</v>
      </c>
      <c r="CT5" s="165">
        <v>172</v>
      </c>
      <c r="CU5" s="165">
        <v>171</v>
      </c>
      <c r="CV5" s="165">
        <v>168</v>
      </c>
      <c r="CW5" s="165">
        <v>169</v>
      </c>
    </row>
    <row r="6" spans="1:101" s="14" customFormat="1" ht="13.15" customHeight="1" x14ac:dyDescent="0.2">
      <c r="A6" s="22"/>
      <c r="B6" s="15"/>
      <c r="C6" s="66" t="s">
        <v>12</v>
      </c>
      <c r="D6" s="166">
        <v>94</v>
      </c>
      <c r="E6" s="151">
        <v>2213.59</v>
      </c>
      <c r="F6" s="153">
        <f>+E6-G6</f>
        <v>1932.5200000000002</v>
      </c>
      <c r="G6" s="153">
        <v>281.07</v>
      </c>
      <c r="H6" s="134" t="str">
        <f>+"Total:"&amp;TEXT(E6/I6-1,"0.00%")&amp;"/ EE:"&amp;TEXT(G6/J6-1,"0.00%")</f>
        <v>Total:18.99%/ EE:0.00%</v>
      </c>
      <c r="I6" s="27">
        <f>+[2]Mission!E6</f>
        <v>1860.34</v>
      </c>
      <c r="J6" s="27">
        <f>+[2]Mission!G6</f>
        <v>281.07</v>
      </c>
      <c r="K6" s="166">
        <v>98</v>
      </c>
      <c r="L6" s="166">
        <v>100</v>
      </c>
      <c r="M6" s="166">
        <v>100</v>
      </c>
      <c r="N6" s="166">
        <v>104</v>
      </c>
      <c r="O6" s="166">
        <v>103</v>
      </c>
      <c r="P6" s="166">
        <v>107</v>
      </c>
      <c r="Q6" s="166">
        <v>108</v>
      </c>
      <c r="R6" s="166">
        <v>103</v>
      </c>
      <c r="S6" s="166">
        <v>103</v>
      </c>
      <c r="T6" s="166">
        <v>102</v>
      </c>
      <c r="U6" s="166">
        <v>102</v>
      </c>
      <c r="V6" s="166">
        <v>104</v>
      </c>
      <c r="W6" s="166">
        <v>107</v>
      </c>
      <c r="X6" s="166">
        <v>106</v>
      </c>
      <c r="Y6" s="166">
        <v>108</v>
      </c>
      <c r="Z6" s="166">
        <v>109</v>
      </c>
      <c r="AA6" s="166">
        <v>111</v>
      </c>
      <c r="AB6" s="166">
        <v>110</v>
      </c>
      <c r="AC6" s="166">
        <v>105</v>
      </c>
      <c r="AD6" s="166">
        <v>104</v>
      </c>
      <c r="AE6" s="166">
        <v>100</v>
      </c>
      <c r="AF6" s="166">
        <v>101</v>
      </c>
      <c r="AG6" s="166">
        <v>101</v>
      </c>
      <c r="AH6" s="166">
        <v>101</v>
      </c>
      <c r="AI6" s="166">
        <v>95</v>
      </c>
      <c r="AJ6" s="166">
        <v>94</v>
      </c>
      <c r="AK6" s="166">
        <v>96</v>
      </c>
      <c r="AL6" s="166">
        <v>94</v>
      </c>
      <c r="AM6" s="166">
        <v>95</v>
      </c>
      <c r="AN6" s="166">
        <v>96</v>
      </c>
      <c r="AO6" s="166">
        <v>98</v>
      </c>
      <c r="AP6" s="166">
        <v>100</v>
      </c>
      <c r="AQ6" s="166">
        <v>98</v>
      </c>
      <c r="AR6" s="166">
        <v>96</v>
      </c>
      <c r="AS6" s="166">
        <v>98</v>
      </c>
      <c r="AT6" s="166">
        <v>96</v>
      </c>
      <c r="AU6" s="166">
        <v>98</v>
      </c>
      <c r="AV6" s="166">
        <v>96</v>
      </c>
      <c r="AW6" s="166">
        <v>91</v>
      </c>
      <c r="AX6" s="166">
        <v>90</v>
      </c>
      <c r="AY6" s="166">
        <v>91</v>
      </c>
      <c r="AZ6" s="166">
        <v>91</v>
      </c>
      <c r="BA6" s="166">
        <v>89</v>
      </c>
      <c r="BB6" s="166">
        <v>89</v>
      </c>
      <c r="BC6" s="166">
        <v>88</v>
      </c>
      <c r="BD6" s="166">
        <v>89</v>
      </c>
      <c r="BE6" s="166">
        <v>90</v>
      </c>
      <c r="BF6" s="166">
        <v>91</v>
      </c>
      <c r="BG6" s="166">
        <v>88</v>
      </c>
      <c r="BH6" s="166">
        <v>90</v>
      </c>
      <c r="BI6" s="166">
        <v>84</v>
      </c>
      <c r="BJ6" s="166">
        <v>82</v>
      </c>
      <c r="BK6" s="166">
        <v>80</v>
      </c>
      <c r="BL6" s="166">
        <v>79</v>
      </c>
      <c r="BM6" s="166">
        <v>83</v>
      </c>
      <c r="BN6" s="166">
        <v>78</v>
      </c>
      <c r="BO6" s="166">
        <v>88</v>
      </c>
      <c r="BP6" s="166">
        <v>86</v>
      </c>
      <c r="BQ6" s="241">
        <v>85</v>
      </c>
      <c r="BR6" s="166">
        <v>85</v>
      </c>
      <c r="BS6" s="166">
        <v>87</v>
      </c>
      <c r="BT6" s="166">
        <v>87</v>
      </c>
      <c r="BU6" s="166">
        <v>87</v>
      </c>
      <c r="BV6" s="166">
        <v>89</v>
      </c>
      <c r="BW6" s="166">
        <v>86</v>
      </c>
      <c r="BX6" s="166">
        <v>90</v>
      </c>
      <c r="BY6" s="166">
        <v>91</v>
      </c>
      <c r="BZ6" s="166">
        <v>92</v>
      </c>
      <c r="CA6" s="166">
        <v>95</v>
      </c>
      <c r="CB6" s="166">
        <v>96</v>
      </c>
      <c r="CC6" s="166">
        <v>97</v>
      </c>
      <c r="CD6" s="166">
        <v>97</v>
      </c>
      <c r="CE6" s="166">
        <v>104</v>
      </c>
      <c r="CF6" s="166">
        <v>107</v>
      </c>
      <c r="CG6" s="166">
        <v>103</v>
      </c>
      <c r="CH6" s="166">
        <v>101</v>
      </c>
      <c r="CI6" s="166">
        <v>99</v>
      </c>
      <c r="CJ6" s="166">
        <v>97</v>
      </c>
      <c r="CK6" s="166">
        <v>94</v>
      </c>
      <c r="CL6" s="166">
        <v>92</v>
      </c>
      <c r="CM6" s="166">
        <v>89</v>
      </c>
      <c r="CN6" s="166">
        <v>91</v>
      </c>
      <c r="CO6" s="166">
        <v>92</v>
      </c>
      <c r="CP6" s="166">
        <v>92</v>
      </c>
      <c r="CQ6" s="166">
        <v>96</v>
      </c>
      <c r="CR6" s="166">
        <v>94</v>
      </c>
      <c r="CS6" s="166">
        <v>95</v>
      </c>
      <c r="CT6" s="166">
        <v>95</v>
      </c>
      <c r="CU6" s="166">
        <v>94</v>
      </c>
      <c r="CV6" s="166">
        <v>94</v>
      </c>
      <c r="CW6" s="166">
        <v>94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642</v>
      </c>
      <c r="E7" s="70">
        <f>SUMPRODUCT(E3:E6,$D3:$D6)</f>
        <v>746008.54</v>
      </c>
      <c r="F7" s="70">
        <f>SUMPRODUCT(F3:F6,$D3:$D6)</f>
        <v>674979.22000000009</v>
      </c>
      <c r="G7" s="70">
        <f>SUMPRODUCT(G3:G6,$D3:$D6)</f>
        <v>71029.320000000007</v>
      </c>
      <c r="H7" s="34"/>
      <c r="I7" s="34"/>
      <c r="J7" s="32"/>
      <c r="K7" s="67">
        <f t="shared" ref="K7:P7" si="0">SUM(K3:K6)</f>
        <v>626</v>
      </c>
      <c r="L7" s="67">
        <f t="shared" si="0"/>
        <v>630</v>
      </c>
      <c r="M7" s="67">
        <f t="shared" si="0"/>
        <v>628</v>
      </c>
      <c r="N7" s="67">
        <f t="shared" si="0"/>
        <v>648</v>
      </c>
      <c r="O7" s="67">
        <f t="shared" si="0"/>
        <v>640</v>
      </c>
      <c r="P7" s="67">
        <f t="shared" si="0"/>
        <v>643</v>
      </c>
      <c r="Q7" s="67">
        <f t="shared" ref="Q7:V7" si="1">SUM(Q3:Q6)</f>
        <v>645</v>
      </c>
      <c r="R7" s="67">
        <f t="shared" si="1"/>
        <v>640</v>
      </c>
      <c r="S7" s="67">
        <f t="shared" si="1"/>
        <v>647</v>
      </c>
      <c r="T7" s="67">
        <f t="shared" si="1"/>
        <v>652</v>
      </c>
      <c r="U7" s="67">
        <f t="shared" si="1"/>
        <v>657</v>
      </c>
      <c r="V7" s="67">
        <f t="shared" si="1"/>
        <v>660</v>
      </c>
      <c r="W7" s="67">
        <f t="shared" ref="W7:AB7" si="2">SUM(W3:W6)</f>
        <v>651</v>
      </c>
      <c r="X7" s="67">
        <f t="shared" si="2"/>
        <v>639</v>
      </c>
      <c r="Y7" s="67">
        <f t="shared" si="2"/>
        <v>639</v>
      </c>
      <c r="Z7" s="67">
        <f t="shared" si="2"/>
        <v>630</v>
      </c>
      <c r="AA7" s="67">
        <f t="shared" si="2"/>
        <v>632</v>
      </c>
      <c r="AB7" s="67">
        <f t="shared" si="2"/>
        <v>628</v>
      </c>
      <c r="AC7" s="67">
        <f t="shared" ref="AC7:AH7" si="3">SUM(AC3:AC6)</f>
        <v>633</v>
      </c>
      <c r="AD7" s="67">
        <f t="shared" si="3"/>
        <v>635</v>
      </c>
      <c r="AE7" s="67">
        <f t="shared" si="3"/>
        <v>630</v>
      </c>
      <c r="AF7" s="67">
        <f t="shared" si="3"/>
        <v>622</v>
      </c>
      <c r="AG7" s="67">
        <f t="shared" si="3"/>
        <v>635</v>
      </c>
      <c r="AH7" s="67">
        <f t="shared" si="3"/>
        <v>632</v>
      </c>
      <c r="AI7" s="67">
        <f t="shared" ref="AI7:AN7" si="4">SUM(AI3:AI6)</f>
        <v>643</v>
      </c>
      <c r="AJ7" s="67">
        <f t="shared" si="4"/>
        <v>638</v>
      </c>
      <c r="AK7" s="67">
        <f t="shared" si="4"/>
        <v>633</v>
      </c>
      <c r="AL7" s="67">
        <f t="shared" si="4"/>
        <v>629</v>
      </c>
      <c r="AM7" s="67">
        <f t="shared" si="4"/>
        <v>627</v>
      </c>
      <c r="AN7" s="67">
        <f t="shared" si="4"/>
        <v>624</v>
      </c>
      <c r="AO7" s="67">
        <f t="shared" ref="AO7:AT7" si="5">SUM(AO3:AO6)</f>
        <v>624</v>
      </c>
      <c r="AP7" s="67">
        <f t="shared" si="5"/>
        <v>622</v>
      </c>
      <c r="AQ7" s="67">
        <f t="shared" si="5"/>
        <v>597</v>
      </c>
      <c r="AR7" s="67">
        <f t="shared" si="5"/>
        <v>597</v>
      </c>
      <c r="AS7" s="67">
        <f t="shared" si="5"/>
        <v>610</v>
      </c>
      <c r="AT7" s="67">
        <f t="shared" si="5"/>
        <v>612</v>
      </c>
      <c r="AU7" s="67">
        <f t="shared" ref="AU7:AZ7" si="6">SUM(AU3:AU6)</f>
        <v>624</v>
      </c>
      <c r="AV7" s="67">
        <f t="shared" si="6"/>
        <v>613</v>
      </c>
      <c r="AW7" s="67">
        <f t="shared" si="6"/>
        <v>581</v>
      </c>
      <c r="AX7" s="67">
        <f t="shared" si="6"/>
        <v>576</v>
      </c>
      <c r="AY7" s="67">
        <f t="shared" si="6"/>
        <v>576</v>
      </c>
      <c r="AZ7" s="67">
        <f t="shared" si="6"/>
        <v>571</v>
      </c>
      <c r="BA7" s="67">
        <f t="shared" ref="BA7:BF7" si="7">SUM(BA3:BA6)</f>
        <v>574</v>
      </c>
      <c r="BB7" s="67">
        <f t="shared" si="7"/>
        <v>568</v>
      </c>
      <c r="BC7" s="67">
        <f t="shared" si="7"/>
        <v>572</v>
      </c>
      <c r="BD7" s="67">
        <f t="shared" si="7"/>
        <v>576</v>
      </c>
      <c r="BE7" s="67">
        <f t="shared" si="7"/>
        <v>581</v>
      </c>
      <c r="BF7" s="67">
        <f t="shared" si="7"/>
        <v>577</v>
      </c>
      <c r="BG7" s="67">
        <f t="shared" ref="BG7:BL7" si="8">SUM(BG3:BG6)</f>
        <v>576</v>
      </c>
      <c r="BH7" s="67">
        <f t="shared" si="8"/>
        <v>584</v>
      </c>
      <c r="BI7" s="67">
        <f t="shared" si="8"/>
        <v>559</v>
      </c>
      <c r="BJ7" s="67">
        <f t="shared" si="8"/>
        <v>548</v>
      </c>
      <c r="BK7" s="67">
        <f t="shared" si="8"/>
        <v>528</v>
      </c>
      <c r="BL7" s="67">
        <f t="shared" si="8"/>
        <v>525</v>
      </c>
      <c r="BM7" s="67">
        <f t="shared" ref="BM7:BR7" si="9">SUM(BM3:BM6)</f>
        <v>529</v>
      </c>
      <c r="BN7" s="67">
        <f t="shared" si="9"/>
        <v>523</v>
      </c>
      <c r="BO7" s="67">
        <f t="shared" si="9"/>
        <v>535</v>
      </c>
      <c r="BP7" s="67">
        <f t="shared" si="9"/>
        <v>531</v>
      </c>
      <c r="BQ7" s="94">
        <f t="shared" si="9"/>
        <v>534</v>
      </c>
      <c r="BR7" s="67">
        <f t="shared" si="9"/>
        <v>528</v>
      </c>
      <c r="BS7" s="67">
        <f t="shared" ref="BS7:BX7" si="10">SUM(BS3:BS6)</f>
        <v>553</v>
      </c>
      <c r="BT7" s="67">
        <f t="shared" si="10"/>
        <v>553</v>
      </c>
      <c r="BU7" s="67">
        <f t="shared" si="10"/>
        <v>561</v>
      </c>
      <c r="BV7" s="67">
        <f t="shared" si="10"/>
        <v>558</v>
      </c>
      <c r="BW7" s="67">
        <f t="shared" si="10"/>
        <v>570</v>
      </c>
      <c r="BX7" s="67">
        <f t="shared" si="10"/>
        <v>586</v>
      </c>
      <c r="BY7" s="67">
        <f t="shared" ref="BY7:CD7" si="11">SUM(BY3:BY6)</f>
        <v>596</v>
      </c>
      <c r="BZ7" s="67">
        <f t="shared" si="11"/>
        <v>600</v>
      </c>
      <c r="CA7" s="67">
        <f t="shared" si="11"/>
        <v>599</v>
      </c>
      <c r="CB7" s="67">
        <f t="shared" si="11"/>
        <v>590</v>
      </c>
      <c r="CC7" s="67">
        <f t="shared" si="11"/>
        <v>582</v>
      </c>
      <c r="CD7" s="67">
        <f t="shared" si="11"/>
        <v>583</v>
      </c>
      <c r="CE7" s="67">
        <f t="shared" ref="CE7:CJ7" si="12">SUM(CE3:CE6)</f>
        <v>622</v>
      </c>
      <c r="CF7" s="67">
        <f t="shared" si="12"/>
        <v>625</v>
      </c>
      <c r="CG7" s="67">
        <f t="shared" si="12"/>
        <v>618</v>
      </c>
      <c r="CH7" s="67">
        <f t="shared" si="12"/>
        <v>621</v>
      </c>
      <c r="CI7" s="67">
        <f t="shared" si="12"/>
        <v>616</v>
      </c>
      <c r="CJ7" s="67">
        <f t="shared" si="12"/>
        <v>622</v>
      </c>
      <c r="CK7" s="67">
        <f t="shared" ref="CK7:CP7" si="13">SUM(CK3:CK6)</f>
        <v>619</v>
      </c>
      <c r="CL7" s="67">
        <f t="shared" si="13"/>
        <v>615</v>
      </c>
      <c r="CM7" s="67">
        <f t="shared" si="13"/>
        <v>611</v>
      </c>
      <c r="CN7" s="67">
        <f t="shared" si="13"/>
        <v>605</v>
      </c>
      <c r="CO7" s="67">
        <f t="shared" si="13"/>
        <v>606</v>
      </c>
      <c r="CP7" s="67">
        <f t="shared" si="13"/>
        <v>621</v>
      </c>
      <c r="CQ7" s="67">
        <f>SUM(CQ3:CQ6)</f>
        <v>647</v>
      </c>
      <c r="CR7" s="67">
        <v>644</v>
      </c>
      <c r="CS7" s="67">
        <f>SUM(CS3:CS6)</f>
        <v>644</v>
      </c>
      <c r="CT7" s="67">
        <f>SUM(CT3:CT6)</f>
        <v>646</v>
      </c>
      <c r="CU7" s="67">
        <f>SUM(CU3:CU6)</f>
        <v>641</v>
      </c>
      <c r="CV7" s="67">
        <f>SUM(CV3:CV6)</f>
        <v>647</v>
      </c>
      <c r="CW7" s="67">
        <f>SUM(CW3:CW6)</f>
        <v>642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25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+[2]Mission!E9</f>
        <v>435.99</v>
      </c>
      <c r="J9" s="27">
        <f>+[2]Mission!G9</f>
        <v>103.15</v>
      </c>
      <c r="K9" s="165">
        <v>2</v>
      </c>
      <c r="L9" s="165">
        <v>3</v>
      </c>
      <c r="M9" s="165">
        <v>5</v>
      </c>
      <c r="N9" s="165">
        <v>6</v>
      </c>
      <c r="O9" s="165">
        <v>6</v>
      </c>
      <c r="P9" s="165">
        <v>6</v>
      </c>
      <c r="Q9" s="165">
        <v>6</v>
      </c>
      <c r="R9" s="165">
        <v>6</v>
      </c>
      <c r="S9" s="165">
        <v>5</v>
      </c>
      <c r="T9" s="165">
        <v>6</v>
      </c>
      <c r="U9" s="165">
        <v>6</v>
      </c>
      <c r="V9" s="165">
        <v>9</v>
      </c>
      <c r="W9" s="165">
        <v>11</v>
      </c>
      <c r="X9" s="165">
        <v>11</v>
      </c>
      <c r="Y9" s="165">
        <v>11</v>
      </c>
      <c r="Z9" s="165">
        <v>10</v>
      </c>
      <c r="AA9" s="165">
        <v>9</v>
      </c>
      <c r="AB9" s="165">
        <v>9</v>
      </c>
      <c r="AC9" s="165">
        <v>7</v>
      </c>
      <c r="AD9" s="165">
        <v>7</v>
      </c>
      <c r="AE9" s="165">
        <v>9</v>
      </c>
      <c r="AF9" s="165">
        <v>9</v>
      </c>
      <c r="AG9" s="165">
        <v>11</v>
      </c>
      <c r="AH9" s="165">
        <v>11</v>
      </c>
      <c r="AI9" s="165">
        <v>17</v>
      </c>
      <c r="AJ9" s="165">
        <v>16</v>
      </c>
      <c r="AK9" s="165">
        <v>16</v>
      </c>
      <c r="AL9" s="165">
        <v>16</v>
      </c>
      <c r="AM9" s="165">
        <v>16</v>
      </c>
      <c r="AN9" s="165">
        <v>16</v>
      </c>
      <c r="AO9" s="165">
        <v>15</v>
      </c>
      <c r="AP9" s="165">
        <v>15</v>
      </c>
      <c r="AQ9" s="165">
        <v>13</v>
      </c>
      <c r="AR9" s="165">
        <v>13</v>
      </c>
      <c r="AS9" s="165">
        <v>15</v>
      </c>
      <c r="AT9" s="165">
        <v>21</v>
      </c>
      <c r="AU9" s="165">
        <v>23</v>
      </c>
      <c r="AV9" s="165">
        <v>21</v>
      </c>
      <c r="AW9" s="165">
        <v>20</v>
      </c>
      <c r="AX9" s="165">
        <v>16</v>
      </c>
      <c r="AY9" s="165">
        <v>15</v>
      </c>
      <c r="AZ9" s="165">
        <v>15</v>
      </c>
      <c r="BA9" s="165">
        <v>14</v>
      </c>
      <c r="BB9" s="165">
        <v>17</v>
      </c>
      <c r="BC9" s="165">
        <v>20</v>
      </c>
      <c r="BD9" s="165">
        <v>20</v>
      </c>
      <c r="BE9" s="165">
        <v>24</v>
      </c>
      <c r="BF9" s="165">
        <v>27</v>
      </c>
      <c r="BG9" s="165">
        <v>34</v>
      </c>
      <c r="BH9" s="165">
        <v>32</v>
      </c>
      <c r="BI9" s="165">
        <v>29</v>
      </c>
      <c r="BJ9" s="165">
        <v>33</v>
      </c>
      <c r="BK9" s="165">
        <v>33</v>
      </c>
      <c r="BL9" s="165">
        <v>34</v>
      </c>
      <c r="BM9" s="165">
        <v>34</v>
      </c>
      <c r="BN9" s="165">
        <v>37</v>
      </c>
      <c r="BO9" s="165">
        <v>40</v>
      </c>
      <c r="BP9" s="165">
        <v>43</v>
      </c>
      <c r="BQ9" s="240">
        <v>46</v>
      </c>
      <c r="BR9" s="165">
        <v>43</v>
      </c>
      <c r="BS9" s="165">
        <v>50</v>
      </c>
      <c r="BT9" s="165">
        <v>50</v>
      </c>
      <c r="BU9" s="165">
        <v>48</v>
      </c>
      <c r="BV9" s="165">
        <v>49</v>
      </c>
      <c r="BW9" s="165">
        <v>43</v>
      </c>
      <c r="BX9" s="165">
        <v>36</v>
      </c>
      <c r="BY9" s="165">
        <v>30</v>
      </c>
      <c r="BZ9" s="165">
        <v>29</v>
      </c>
      <c r="CA9" s="165">
        <v>28</v>
      </c>
      <c r="CB9" s="165">
        <v>27</v>
      </c>
      <c r="CC9" s="165">
        <v>25</v>
      </c>
      <c r="CD9" s="165">
        <v>24</v>
      </c>
      <c r="CE9" s="165">
        <v>24</v>
      </c>
      <c r="CF9" s="165">
        <v>22</v>
      </c>
      <c r="CG9" s="165">
        <v>20</v>
      </c>
      <c r="CH9" s="165">
        <v>20</v>
      </c>
      <c r="CI9" s="165">
        <v>19</v>
      </c>
      <c r="CJ9" s="165">
        <v>18</v>
      </c>
      <c r="CK9" s="165">
        <v>18</v>
      </c>
      <c r="CL9" s="165">
        <v>20</v>
      </c>
      <c r="CM9" s="165">
        <v>20</v>
      </c>
      <c r="CN9" s="165">
        <v>20</v>
      </c>
      <c r="CO9" s="165">
        <v>20</v>
      </c>
      <c r="CP9" s="165">
        <v>19</v>
      </c>
      <c r="CQ9" s="165">
        <v>21</v>
      </c>
      <c r="CR9" s="165">
        <v>21</v>
      </c>
      <c r="CS9" s="165">
        <v>25</v>
      </c>
      <c r="CT9" s="165">
        <v>27</v>
      </c>
      <c r="CU9" s="165">
        <v>27</v>
      </c>
      <c r="CV9" s="165">
        <v>25</v>
      </c>
      <c r="CW9" s="165">
        <v>25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3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+[2]Mission!E10</f>
        <v>872</v>
      </c>
      <c r="J10" s="27">
        <f>+[2]Mission!G10</f>
        <v>240.98</v>
      </c>
      <c r="K10" s="165">
        <v>1</v>
      </c>
      <c r="L10" s="165">
        <v>1</v>
      </c>
      <c r="M10" s="165">
        <v>1</v>
      </c>
      <c r="N10" s="165">
        <v>1</v>
      </c>
      <c r="O10" s="165">
        <v>1</v>
      </c>
      <c r="P10" s="165">
        <v>1</v>
      </c>
      <c r="Q10" s="165">
        <v>1</v>
      </c>
      <c r="R10" s="165">
        <v>1</v>
      </c>
      <c r="S10" s="165">
        <v>1</v>
      </c>
      <c r="T10" s="165">
        <v>1</v>
      </c>
      <c r="U10" s="165">
        <v>1</v>
      </c>
      <c r="V10" s="165">
        <v>1</v>
      </c>
      <c r="W10" s="165">
        <v>1</v>
      </c>
      <c r="X10" s="165">
        <v>0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1</v>
      </c>
      <c r="AJ10" s="165">
        <v>1</v>
      </c>
      <c r="AK10" s="165">
        <v>1</v>
      </c>
      <c r="AL10" s="165">
        <v>1</v>
      </c>
      <c r="AM10" s="165">
        <v>2</v>
      </c>
      <c r="AN10" s="165">
        <v>2</v>
      </c>
      <c r="AO10" s="165">
        <v>2</v>
      </c>
      <c r="AP10" s="165">
        <v>3</v>
      </c>
      <c r="AQ10" s="165">
        <v>3</v>
      </c>
      <c r="AR10" s="165">
        <v>3</v>
      </c>
      <c r="AS10" s="165">
        <v>3</v>
      </c>
      <c r="AT10" s="165">
        <v>3</v>
      </c>
      <c r="AU10" s="165">
        <v>1</v>
      </c>
      <c r="AV10" s="165">
        <v>1</v>
      </c>
      <c r="AW10" s="165">
        <v>1</v>
      </c>
      <c r="AX10" s="165">
        <v>1</v>
      </c>
      <c r="AY10" s="165">
        <v>2</v>
      </c>
      <c r="AZ10" s="165">
        <v>3</v>
      </c>
      <c r="BA10" s="165">
        <v>3</v>
      </c>
      <c r="BB10" s="165">
        <v>4</v>
      </c>
      <c r="BC10" s="165">
        <v>4</v>
      </c>
      <c r="BD10" s="165">
        <v>5</v>
      </c>
      <c r="BE10" s="165">
        <v>5</v>
      </c>
      <c r="BF10" s="165">
        <v>5</v>
      </c>
      <c r="BG10" s="165">
        <v>8</v>
      </c>
      <c r="BH10" s="165">
        <v>8</v>
      </c>
      <c r="BI10" s="165">
        <v>7</v>
      </c>
      <c r="BJ10" s="165">
        <v>6</v>
      </c>
      <c r="BK10" s="165">
        <v>6</v>
      </c>
      <c r="BL10" s="165">
        <v>5</v>
      </c>
      <c r="BM10" s="165">
        <v>5</v>
      </c>
      <c r="BN10" s="165">
        <v>6</v>
      </c>
      <c r="BO10" s="165">
        <v>6</v>
      </c>
      <c r="BP10" s="165">
        <v>5</v>
      </c>
      <c r="BQ10" s="240">
        <v>4</v>
      </c>
      <c r="BR10" s="165">
        <v>4</v>
      </c>
      <c r="BS10" s="165">
        <v>2</v>
      </c>
      <c r="BT10" s="165">
        <v>2</v>
      </c>
      <c r="BU10" s="165">
        <v>3</v>
      </c>
      <c r="BV10" s="165">
        <v>3</v>
      </c>
      <c r="BW10" s="165">
        <v>4</v>
      </c>
      <c r="BX10" s="165">
        <v>4</v>
      </c>
      <c r="BY10" s="165">
        <v>4</v>
      </c>
      <c r="BZ10" s="165">
        <v>4</v>
      </c>
      <c r="CA10" s="165">
        <v>3</v>
      </c>
      <c r="CB10" s="165">
        <v>4</v>
      </c>
      <c r="CC10" s="165">
        <v>3</v>
      </c>
      <c r="CD10" s="165">
        <v>2</v>
      </c>
      <c r="CE10" s="165">
        <v>3</v>
      </c>
      <c r="CF10" s="165">
        <v>3</v>
      </c>
      <c r="CG10" s="165">
        <v>2</v>
      </c>
      <c r="CH10" s="165">
        <v>3</v>
      </c>
      <c r="CI10" s="165">
        <v>3</v>
      </c>
      <c r="CJ10" s="165">
        <v>3</v>
      </c>
      <c r="CK10" s="165">
        <v>3</v>
      </c>
      <c r="CL10" s="165">
        <v>2</v>
      </c>
      <c r="CM10" s="165">
        <v>3</v>
      </c>
      <c r="CN10" s="165">
        <v>3</v>
      </c>
      <c r="CO10" s="165">
        <v>2</v>
      </c>
      <c r="CP10" s="165">
        <v>3</v>
      </c>
      <c r="CQ10" s="165">
        <v>4</v>
      </c>
      <c r="CR10" s="165">
        <v>4</v>
      </c>
      <c r="CS10" s="165">
        <v>3</v>
      </c>
      <c r="CT10" s="165">
        <v>3</v>
      </c>
      <c r="CU10" s="165">
        <v>3</v>
      </c>
      <c r="CV10" s="165">
        <v>3</v>
      </c>
      <c r="CW10" s="165">
        <v>3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6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+[2]Mission!E11</f>
        <v>784.79</v>
      </c>
      <c r="J11" s="27">
        <f>+[2]Mission!G11</f>
        <v>201.22</v>
      </c>
      <c r="K11" s="165">
        <v>1</v>
      </c>
      <c r="L11" s="165">
        <v>0</v>
      </c>
      <c r="M11" s="165">
        <v>1</v>
      </c>
      <c r="N11" s="165">
        <v>1</v>
      </c>
      <c r="O11" s="165">
        <v>0</v>
      </c>
      <c r="P11" s="165">
        <v>0</v>
      </c>
      <c r="Q11" s="165">
        <v>0</v>
      </c>
      <c r="R11" s="165">
        <v>0</v>
      </c>
      <c r="S11" s="165">
        <v>0</v>
      </c>
      <c r="T11" s="165">
        <v>0</v>
      </c>
      <c r="U11" s="165">
        <v>0</v>
      </c>
      <c r="V11" s="165">
        <v>1</v>
      </c>
      <c r="W11" s="165">
        <v>1</v>
      </c>
      <c r="X11" s="165">
        <v>1</v>
      </c>
      <c r="Y11" s="165">
        <v>1</v>
      </c>
      <c r="Z11" s="165">
        <v>0</v>
      </c>
      <c r="AA11" s="165">
        <v>0</v>
      </c>
      <c r="AB11" s="165">
        <v>0</v>
      </c>
      <c r="AC11" s="165">
        <v>0</v>
      </c>
      <c r="AD11" s="165">
        <v>1</v>
      </c>
      <c r="AE11" s="165">
        <v>0</v>
      </c>
      <c r="AF11" s="165">
        <v>0</v>
      </c>
      <c r="AG11" s="165">
        <v>0</v>
      </c>
      <c r="AH11" s="165">
        <v>0</v>
      </c>
      <c r="AI11" s="165">
        <v>1</v>
      </c>
      <c r="AJ11" s="165">
        <v>1</v>
      </c>
      <c r="AK11" s="165">
        <v>1</v>
      </c>
      <c r="AL11" s="165">
        <v>2</v>
      </c>
      <c r="AM11" s="165">
        <v>2</v>
      </c>
      <c r="AN11" s="165">
        <v>2</v>
      </c>
      <c r="AO11" s="165">
        <v>3</v>
      </c>
      <c r="AP11" s="165">
        <v>3</v>
      </c>
      <c r="AQ11" s="165">
        <v>3</v>
      </c>
      <c r="AR11" s="165">
        <v>3</v>
      </c>
      <c r="AS11" s="165">
        <v>3</v>
      </c>
      <c r="AT11" s="165">
        <v>5</v>
      </c>
      <c r="AU11" s="165">
        <v>5</v>
      </c>
      <c r="AV11" s="165">
        <v>3</v>
      </c>
      <c r="AW11" s="165">
        <v>2</v>
      </c>
      <c r="AX11" s="165">
        <v>4</v>
      </c>
      <c r="AY11" s="165">
        <v>4</v>
      </c>
      <c r="AZ11" s="165">
        <v>5</v>
      </c>
      <c r="BA11" s="165">
        <v>6</v>
      </c>
      <c r="BB11" s="165">
        <v>5</v>
      </c>
      <c r="BC11" s="165">
        <v>5</v>
      </c>
      <c r="BD11" s="165">
        <v>6</v>
      </c>
      <c r="BE11" s="165">
        <v>13</v>
      </c>
      <c r="BF11" s="165">
        <v>14</v>
      </c>
      <c r="BG11" s="165">
        <v>13</v>
      </c>
      <c r="BH11" s="165">
        <v>14</v>
      </c>
      <c r="BI11" s="165">
        <v>12</v>
      </c>
      <c r="BJ11" s="165">
        <v>13</v>
      </c>
      <c r="BK11" s="165">
        <v>11</v>
      </c>
      <c r="BL11" s="165">
        <v>14</v>
      </c>
      <c r="BM11" s="165">
        <v>17</v>
      </c>
      <c r="BN11" s="165">
        <v>17</v>
      </c>
      <c r="BO11" s="165">
        <v>19</v>
      </c>
      <c r="BP11" s="165">
        <v>19</v>
      </c>
      <c r="BQ11" s="240">
        <v>21</v>
      </c>
      <c r="BR11" s="165">
        <v>18</v>
      </c>
      <c r="BS11" s="165">
        <v>17</v>
      </c>
      <c r="BT11" s="165">
        <v>18</v>
      </c>
      <c r="BU11" s="165">
        <v>20</v>
      </c>
      <c r="BV11" s="165">
        <v>20</v>
      </c>
      <c r="BW11" s="165">
        <v>19</v>
      </c>
      <c r="BX11" s="165">
        <v>17</v>
      </c>
      <c r="BY11" s="165">
        <v>12</v>
      </c>
      <c r="BZ11" s="165">
        <v>12</v>
      </c>
      <c r="CA11" s="165">
        <v>11</v>
      </c>
      <c r="CB11" s="165">
        <v>12</v>
      </c>
      <c r="CC11" s="165">
        <v>13</v>
      </c>
      <c r="CD11" s="165">
        <v>13</v>
      </c>
      <c r="CE11" s="165">
        <v>14</v>
      </c>
      <c r="CF11" s="165">
        <v>15</v>
      </c>
      <c r="CG11" s="165">
        <v>14</v>
      </c>
      <c r="CH11" s="165">
        <v>10</v>
      </c>
      <c r="CI11" s="165">
        <v>10</v>
      </c>
      <c r="CJ11" s="165">
        <v>10</v>
      </c>
      <c r="CK11" s="165">
        <v>9</v>
      </c>
      <c r="CL11" s="165">
        <v>9</v>
      </c>
      <c r="CM11" s="165">
        <v>8</v>
      </c>
      <c r="CN11" s="165">
        <v>8</v>
      </c>
      <c r="CO11" s="165">
        <v>8</v>
      </c>
      <c r="CP11" s="165">
        <v>10</v>
      </c>
      <c r="CQ11" s="165">
        <v>9</v>
      </c>
      <c r="CR11" s="165">
        <v>9</v>
      </c>
      <c r="CS11" s="165">
        <v>8</v>
      </c>
      <c r="CT11" s="165">
        <v>8</v>
      </c>
      <c r="CU11" s="165">
        <v>7</v>
      </c>
      <c r="CV11" s="165">
        <v>6</v>
      </c>
      <c r="CW11" s="165">
        <v>6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10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+[2]Mission!E12</f>
        <v>1308</v>
      </c>
      <c r="J12" s="27">
        <f>+[2]Mission!G12</f>
        <v>401.59</v>
      </c>
      <c r="K12" s="166">
        <v>2</v>
      </c>
      <c r="L12" s="166">
        <v>1</v>
      </c>
      <c r="M12" s="166">
        <v>1</v>
      </c>
      <c r="N12" s="166">
        <v>1</v>
      </c>
      <c r="O12" s="166">
        <v>0</v>
      </c>
      <c r="P12" s="166">
        <v>0</v>
      </c>
      <c r="Q12" s="166">
        <v>0</v>
      </c>
      <c r="R12" s="166">
        <v>0</v>
      </c>
      <c r="S12" s="166">
        <v>0</v>
      </c>
      <c r="T12" s="166">
        <v>0</v>
      </c>
      <c r="U12" s="166">
        <v>0</v>
      </c>
      <c r="V12" s="166">
        <v>1</v>
      </c>
      <c r="W12" s="166">
        <v>1</v>
      </c>
      <c r="X12" s="166">
        <v>0</v>
      </c>
      <c r="Y12" s="166">
        <v>0</v>
      </c>
      <c r="Z12" s="166">
        <v>0</v>
      </c>
      <c r="AA12" s="166">
        <v>0</v>
      </c>
      <c r="AB12" s="166">
        <v>0</v>
      </c>
      <c r="AC12" s="166">
        <v>0</v>
      </c>
      <c r="AD12" s="166">
        <v>1</v>
      </c>
      <c r="AE12" s="166">
        <v>1</v>
      </c>
      <c r="AF12" s="166">
        <v>1</v>
      </c>
      <c r="AG12" s="166">
        <v>1</v>
      </c>
      <c r="AH12" s="166">
        <v>1</v>
      </c>
      <c r="AI12" s="166">
        <v>1</v>
      </c>
      <c r="AJ12" s="166">
        <v>4</v>
      </c>
      <c r="AK12" s="166">
        <v>5</v>
      </c>
      <c r="AL12" s="166">
        <v>5</v>
      </c>
      <c r="AM12" s="166">
        <v>5</v>
      </c>
      <c r="AN12" s="166">
        <v>4</v>
      </c>
      <c r="AO12" s="166">
        <v>5</v>
      </c>
      <c r="AP12" s="166">
        <v>5</v>
      </c>
      <c r="AQ12" s="166">
        <v>5</v>
      </c>
      <c r="AR12" s="166">
        <v>5</v>
      </c>
      <c r="AS12" s="166">
        <v>5</v>
      </c>
      <c r="AT12" s="166">
        <v>5</v>
      </c>
      <c r="AU12" s="166">
        <v>5</v>
      </c>
      <c r="AV12" s="166">
        <v>5</v>
      </c>
      <c r="AW12" s="166">
        <v>6</v>
      </c>
      <c r="AX12" s="166">
        <v>7</v>
      </c>
      <c r="AY12" s="166">
        <v>7</v>
      </c>
      <c r="AZ12" s="166">
        <v>7</v>
      </c>
      <c r="BA12" s="166">
        <v>7</v>
      </c>
      <c r="BB12" s="166">
        <v>7</v>
      </c>
      <c r="BC12" s="166">
        <v>7</v>
      </c>
      <c r="BD12" s="166">
        <v>7</v>
      </c>
      <c r="BE12" s="166">
        <v>9</v>
      </c>
      <c r="BF12" s="166">
        <v>8</v>
      </c>
      <c r="BG12" s="166">
        <v>8</v>
      </c>
      <c r="BH12" s="166">
        <v>9</v>
      </c>
      <c r="BI12" s="166">
        <v>11</v>
      </c>
      <c r="BJ12" s="166">
        <v>11</v>
      </c>
      <c r="BK12" s="166">
        <v>11</v>
      </c>
      <c r="BL12" s="166">
        <v>12</v>
      </c>
      <c r="BM12" s="166">
        <v>15</v>
      </c>
      <c r="BN12" s="166">
        <v>14</v>
      </c>
      <c r="BO12" s="166">
        <v>13</v>
      </c>
      <c r="BP12" s="166">
        <v>15</v>
      </c>
      <c r="BQ12" s="241">
        <v>16</v>
      </c>
      <c r="BR12" s="166">
        <v>15</v>
      </c>
      <c r="BS12" s="166">
        <v>19</v>
      </c>
      <c r="BT12" s="166">
        <v>19</v>
      </c>
      <c r="BU12" s="166">
        <v>16</v>
      </c>
      <c r="BV12" s="166">
        <v>17</v>
      </c>
      <c r="BW12" s="166">
        <v>13</v>
      </c>
      <c r="BX12" s="166">
        <v>12</v>
      </c>
      <c r="BY12" s="166">
        <v>10</v>
      </c>
      <c r="BZ12" s="166">
        <v>8</v>
      </c>
      <c r="CA12" s="166">
        <v>7</v>
      </c>
      <c r="CB12" s="166">
        <v>7</v>
      </c>
      <c r="CC12" s="166">
        <v>7</v>
      </c>
      <c r="CD12" s="166">
        <v>7</v>
      </c>
      <c r="CE12" s="166">
        <v>8</v>
      </c>
      <c r="CF12" s="166">
        <v>8</v>
      </c>
      <c r="CG12" s="166">
        <v>7</v>
      </c>
      <c r="CH12" s="166">
        <v>8</v>
      </c>
      <c r="CI12" s="166">
        <v>8</v>
      </c>
      <c r="CJ12" s="166">
        <v>8</v>
      </c>
      <c r="CK12" s="166">
        <v>9</v>
      </c>
      <c r="CL12" s="166">
        <v>9</v>
      </c>
      <c r="CM12" s="166">
        <v>9</v>
      </c>
      <c r="CN12" s="166">
        <v>9</v>
      </c>
      <c r="CO12" s="166">
        <v>9</v>
      </c>
      <c r="CP12" s="166">
        <v>8</v>
      </c>
      <c r="CQ12" s="166">
        <v>8</v>
      </c>
      <c r="CR12" s="166">
        <v>8</v>
      </c>
      <c r="CS12" s="166">
        <v>9</v>
      </c>
      <c r="CT12" s="166">
        <v>9</v>
      </c>
      <c r="CU12" s="166">
        <v>9</v>
      </c>
      <c r="CV12" s="166">
        <v>10</v>
      </c>
      <c r="CW12" s="166">
        <v>10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44</v>
      </c>
      <c r="E13" s="70">
        <f>SUMPRODUCT(E9:E12,$D9:$D12)</f>
        <v>37248.46</v>
      </c>
      <c r="F13" s="70">
        <f>SUMPRODUCT(F9:F12,$D9:$D12)</f>
        <v>28472.3</v>
      </c>
      <c r="G13" s="70">
        <f>SUMPRODUCT(G9:G12,$D9:$D12)</f>
        <v>8776.16</v>
      </c>
      <c r="H13" s="34"/>
      <c r="I13" s="34"/>
      <c r="J13" s="106"/>
      <c r="K13" s="67">
        <f t="shared" ref="K13:P13" si="14">SUM(K9:K12)</f>
        <v>6</v>
      </c>
      <c r="L13" s="67">
        <f t="shared" si="14"/>
        <v>5</v>
      </c>
      <c r="M13" s="67">
        <f t="shared" si="14"/>
        <v>8</v>
      </c>
      <c r="N13" s="67">
        <f t="shared" si="14"/>
        <v>9</v>
      </c>
      <c r="O13" s="67">
        <f t="shared" si="14"/>
        <v>7</v>
      </c>
      <c r="P13" s="67">
        <f t="shared" si="14"/>
        <v>7</v>
      </c>
      <c r="Q13" s="67">
        <f t="shared" ref="Q13:V13" si="15">SUM(Q9:Q12)</f>
        <v>7</v>
      </c>
      <c r="R13" s="67">
        <f t="shared" si="15"/>
        <v>7</v>
      </c>
      <c r="S13" s="67">
        <f t="shared" si="15"/>
        <v>6</v>
      </c>
      <c r="T13" s="67">
        <f t="shared" si="15"/>
        <v>7</v>
      </c>
      <c r="U13" s="67">
        <f t="shared" si="15"/>
        <v>7</v>
      </c>
      <c r="V13" s="67">
        <f t="shared" si="15"/>
        <v>12</v>
      </c>
      <c r="W13" s="67">
        <f t="shared" ref="W13:AB13" si="16">SUM(W9:W12)</f>
        <v>14</v>
      </c>
      <c r="X13" s="67">
        <f t="shared" si="16"/>
        <v>12</v>
      </c>
      <c r="Y13" s="67">
        <f t="shared" si="16"/>
        <v>12</v>
      </c>
      <c r="Z13" s="67">
        <f t="shared" si="16"/>
        <v>10</v>
      </c>
      <c r="AA13" s="67">
        <f t="shared" si="16"/>
        <v>9</v>
      </c>
      <c r="AB13" s="67">
        <f t="shared" si="16"/>
        <v>9</v>
      </c>
      <c r="AC13" s="67">
        <f t="shared" ref="AC13:AH13" si="17">SUM(AC9:AC12)</f>
        <v>7</v>
      </c>
      <c r="AD13" s="67">
        <f t="shared" si="17"/>
        <v>9</v>
      </c>
      <c r="AE13" s="67">
        <f t="shared" si="17"/>
        <v>10</v>
      </c>
      <c r="AF13" s="67">
        <f t="shared" si="17"/>
        <v>10</v>
      </c>
      <c r="AG13" s="67">
        <f t="shared" si="17"/>
        <v>12</v>
      </c>
      <c r="AH13" s="67">
        <f t="shared" si="17"/>
        <v>12</v>
      </c>
      <c r="AI13" s="67">
        <f t="shared" ref="AI13:AN13" si="18">SUM(AI9:AI12)</f>
        <v>20</v>
      </c>
      <c r="AJ13" s="67">
        <f t="shared" si="18"/>
        <v>22</v>
      </c>
      <c r="AK13" s="67">
        <f t="shared" si="18"/>
        <v>23</v>
      </c>
      <c r="AL13" s="67">
        <f t="shared" si="18"/>
        <v>24</v>
      </c>
      <c r="AM13" s="67">
        <f t="shared" si="18"/>
        <v>25</v>
      </c>
      <c r="AN13" s="67">
        <f t="shared" si="18"/>
        <v>24</v>
      </c>
      <c r="AO13" s="67">
        <f t="shared" ref="AO13:AT13" si="19">SUM(AO9:AO12)</f>
        <v>25</v>
      </c>
      <c r="AP13" s="67">
        <f t="shared" si="19"/>
        <v>26</v>
      </c>
      <c r="AQ13" s="67">
        <f t="shared" si="19"/>
        <v>24</v>
      </c>
      <c r="AR13" s="67">
        <f t="shared" si="19"/>
        <v>24</v>
      </c>
      <c r="AS13" s="67">
        <f t="shared" si="19"/>
        <v>26</v>
      </c>
      <c r="AT13" s="67">
        <f t="shared" si="19"/>
        <v>34</v>
      </c>
      <c r="AU13" s="67">
        <f t="shared" ref="AU13:AZ13" si="20">SUM(AU9:AU12)</f>
        <v>34</v>
      </c>
      <c r="AV13" s="67">
        <f t="shared" si="20"/>
        <v>30</v>
      </c>
      <c r="AW13" s="67">
        <f t="shared" si="20"/>
        <v>29</v>
      </c>
      <c r="AX13" s="67">
        <f t="shared" si="20"/>
        <v>28</v>
      </c>
      <c r="AY13" s="67">
        <f t="shared" si="20"/>
        <v>28</v>
      </c>
      <c r="AZ13" s="67">
        <f t="shared" si="20"/>
        <v>30</v>
      </c>
      <c r="BA13" s="67">
        <f t="shared" ref="BA13:BF13" si="21">SUM(BA9:BA12)</f>
        <v>30</v>
      </c>
      <c r="BB13" s="67">
        <f t="shared" si="21"/>
        <v>33</v>
      </c>
      <c r="BC13" s="67">
        <f t="shared" si="21"/>
        <v>36</v>
      </c>
      <c r="BD13" s="67">
        <f t="shared" si="21"/>
        <v>38</v>
      </c>
      <c r="BE13" s="67">
        <f t="shared" si="21"/>
        <v>51</v>
      </c>
      <c r="BF13" s="67">
        <f t="shared" si="21"/>
        <v>54</v>
      </c>
      <c r="BG13" s="67">
        <f t="shared" ref="BG13:BL13" si="22">SUM(BG9:BG12)</f>
        <v>63</v>
      </c>
      <c r="BH13" s="67">
        <f t="shared" si="22"/>
        <v>63</v>
      </c>
      <c r="BI13" s="67">
        <f t="shared" si="22"/>
        <v>59</v>
      </c>
      <c r="BJ13" s="67">
        <f t="shared" si="22"/>
        <v>63</v>
      </c>
      <c r="BK13" s="67">
        <f t="shared" si="22"/>
        <v>61</v>
      </c>
      <c r="BL13" s="67">
        <f t="shared" si="22"/>
        <v>65</v>
      </c>
      <c r="BM13" s="67">
        <f t="shared" ref="BM13:BR13" si="23">SUM(BM9:BM12)</f>
        <v>71</v>
      </c>
      <c r="BN13" s="67">
        <f t="shared" si="23"/>
        <v>74</v>
      </c>
      <c r="BO13" s="67">
        <f t="shared" si="23"/>
        <v>78</v>
      </c>
      <c r="BP13" s="67">
        <f t="shared" si="23"/>
        <v>82</v>
      </c>
      <c r="BQ13" s="94">
        <f t="shared" si="23"/>
        <v>87</v>
      </c>
      <c r="BR13" s="67">
        <f t="shared" si="23"/>
        <v>80</v>
      </c>
      <c r="BS13" s="67">
        <f t="shared" ref="BS13:BX13" si="24">SUM(BS9:BS12)</f>
        <v>88</v>
      </c>
      <c r="BT13" s="67">
        <f t="shared" si="24"/>
        <v>89</v>
      </c>
      <c r="BU13" s="67">
        <f t="shared" si="24"/>
        <v>87</v>
      </c>
      <c r="BV13" s="67">
        <f t="shared" si="24"/>
        <v>89</v>
      </c>
      <c r="BW13" s="67">
        <f t="shared" si="24"/>
        <v>79</v>
      </c>
      <c r="BX13" s="67">
        <f t="shared" si="24"/>
        <v>69</v>
      </c>
      <c r="BY13" s="67">
        <f t="shared" ref="BY13:CD13" si="25">SUM(BY9:BY12)</f>
        <v>56</v>
      </c>
      <c r="BZ13" s="67">
        <f t="shared" si="25"/>
        <v>53</v>
      </c>
      <c r="CA13" s="67">
        <f t="shared" si="25"/>
        <v>49</v>
      </c>
      <c r="CB13" s="67">
        <f t="shared" si="25"/>
        <v>50</v>
      </c>
      <c r="CC13" s="67">
        <f t="shared" si="25"/>
        <v>48</v>
      </c>
      <c r="CD13" s="67">
        <f t="shared" si="25"/>
        <v>46</v>
      </c>
      <c r="CE13" s="67">
        <f t="shared" ref="CE13:CJ13" si="26">SUM(CE9:CE12)</f>
        <v>49</v>
      </c>
      <c r="CF13" s="67">
        <f t="shared" si="26"/>
        <v>48</v>
      </c>
      <c r="CG13" s="67">
        <f t="shared" si="26"/>
        <v>43</v>
      </c>
      <c r="CH13" s="67">
        <f t="shared" si="26"/>
        <v>41</v>
      </c>
      <c r="CI13" s="67">
        <f t="shared" si="26"/>
        <v>40</v>
      </c>
      <c r="CJ13" s="67">
        <f t="shared" si="26"/>
        <v>39</v>
      </c>
      <c r="CK13" s="67">
        <f t="shared" ref="CK13:CP13" si="27">SUM(CK9:CK12)</f>
        <v>39</v>
      </c>
      <c r="CL13" s="67">
        <f t="shared" si="27"/>
        <v>40</v>
      </c>
      <c r="CM13" s="67">
        <f t="shared" si="27"/>
        <v>40</v>
      </c>
      <c r="CN13" s="67">
        <f t="shared" si="27"/>
        <v>40</v>
      </c>
      <c r="CO13" s="67">
        <f t="shared" si="27"/>
        <v>39</v>
      </c>
      <c r="CP13" s="67">
        <f t="shared" si="27"/>
        <v>40</v>
      </c>
      <c r="CQ13" s="67">
        <f>SUM(CQ9:CQ12)</f>
        <v>42</v>
      </c>
      <c r="CR13" s="67">
        <v>42</v>
      </c>
      <c r="CS13" s="67">
        <f>SUM(CS9:CS12)</f>
        <v>45</v>
      </c>
      <c r="CT13" s="67">
        <f>SUM(CT9:CT12)</f>
        <v>47</v>
      </c>
      <c r="CU13" s="67">
        <f>SUM(CU9:CU12)</f>
        <v>46</v>
      </c>
      <c r="CV13" s="67">
        <f>SUM(CV9:CV12)</f>
        <v>44</v>
      </c>
      <c r="CW13" s="67">
        <f>SUM(CW9:CW12)</f>
        <v>44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686</v>
      </c>
      <c r="E15" s="61">
        <f>+E7+E13</f>
        <v>783257</v>
      </c>
      <c r="F15" s="61">
        <f>+F7+F13</f>
        <v>703451.52000000014</v>
      </c>
      <c r="G15" s="61">
        <f>+G7+G13</f>
        <v>79805.48000000001</v>
      </c>
      <c r="H15" s="275"/>
      <c r="I15" s="275"/>
      <c r="J15" s="31"/>
      <c r="K15" s="51">
        <f t="shared" ref="K15:P15" si="28">+K7+K13</f>
        <v>632</v>
      </c>
      <c r="L15" s="51">
        <f t="shared" si="28"/>
        <v>635</v>
      </c>
      <c r="M15" s="51">
        <f t="shared" si="28"/>
        <v>636</v>
      </c>
      <c r="N15" s="51">
        <f t="shared" si="28"/>
        <v>657</v>
      </c>
      <c r="O15" s="51">
        <f t="shared" si="28"/>
        <v>647</v>
      </c>
      <c r="P15" s="51">
        <f t="shared" si="28"/>
        <v>650</v>
      </c>
      <c r="Q15" s="51">
        <f t="shared" ref="Q15:V15" si="29">+Q7+Q13</f>
        <v>652</v>
      </c>
      <c r="R15" s="51">
        <f t="shared" si="29"/>
        <v>647</v>
      </c>
      <c r="S15" s="51">
        <f t="shared" si="29"/>
        <v>653</v>
      </c>
      <c r="T15" s="51">
        <f t="shared" si="29"/>
        <v>659</v>
      </c>
      <c r="U15" s="51">
        <f t="shared" si="29"/>
        <v>664</v>
      </c>
      <c r="V15" s="51">
        <f t="shared" si="29"/>
        <v>672</v>
      </c>
      <c r="W15" s="51">
        <f t="shared" ref="W15:AB15" si="30">+W7+W13</f>
        <v>665</v>
      </c>
      <c r="X15" s="51">
        <f t="shared" si="30"/>
        <v>651</v>
      </c>
      <c r="Y15" s="51">
        <f t="shared" si="30"/>
        <v>651</v>
      </c>
      <c r="Z15" s="51">
        <f t="shared" si="30"/>
        <v>640</v>
      </c>
      <c r="AA15" s="51">
        <f t="shared" si="30"/>
        <v>641</v>
      </c>
      <c r="AB15" s="51">
        <f t="shared" si="30"/>
        <v>637</v>
      </c>
      <c r="AC15" s="51">
        <f t="shared" ref="AC15:AH15" si="31">+AC7+AC13</f>
        <v>640</v>
      </c>
      <c r="AD15" s="51">
        <f t="shared" si="31"/>
        <v>644</v>
      </c>
      <c r="AE15" s="51">
        <f t="shared" si="31"/>
        <v>640</v>
      </c>
      <c r="AF15" s="51">
        <f t="shared" si="31"/>
        <v>632</v>
      </c>
      <c r="AG15" s="51">
        <f t="shared" si="31"/>
        <v>647</v>
      </c>
      <c r="AH15" s="51">
        <f t="shared" si="31"/>
        <v>644</v>
      </c>
      <c r="AI15" s="51">
        <f t="shared" ref="AI15:AN15" si="32">+AI7+AI13</f>
        <v>663</v>
      </c>
      <c r="AJ15" s="51">
        <f t="shared" si="32"/>
        <v>660</v>
      </c>
      <c r="AK15" s="51">
        <f t="shared" si="32"/>
        <v>656</v>
      </c>
      <c r="AL15" s="51">
        <f t="shared" si="32"/>
        <v>653</v>
      </c>
      <c r="AM15" s="51">
        <f t="shared" si="32"/>
        <v>652</v>
      </c>
      <c r="AN15" s="51">
        <f t="shared" si="32"/>
        <v>648</v>
      </c>
      <c r="AO15" s="51">
        <f t="shared" ref="AO15:AT15" si="33">+AO7+AO13</f>
        <v>649</v>
      </c>
      <c r="AP15" s="51">
        <f t="shared" si="33"/>
        <v>648</v>
      </c>
      <c r="AQ15" s="51">
        <f t="shared" si="33"/>
        <v>621</v>
      </c>
      <c r="AR15" s="51">
        <f t="shared" si="33"/>
        <v>621</v>
      </c>
      <c r="AS15" s="51">
        <f t="shared" si="33"/>
        <v>636</v>
      </c>
      <c r="AT15" s="51">
        <f t="shared" si="33"/>
        <v>646</v>
      </c>
      <c r="AU15" s="51">
        <f t="shared" ref="AU15:AZ15" si="34">+AU7+AU13</f>
        <v>658</v>
      </c>
      <c r="AV15" s="51">
        <f t="shared" si="34"/>
        <v>643</v>
      </c>
      <c r="AW15" s="51">
        <f t="shared" si="34"/>
        <v>610</v>
      </c>
      <c r="AX15" s="51">
        <f t="shared" si="34"/>
        <v>604</v>
      </c>
      <c r="AY15" s="51">
        <f t="shared" si="34"/>
        <v>604</v>
      </c>
      <c r="AZ15" s="51">
        <f t="shared" si="34"/>
        <v>601</v>
      </c>
      <c r="BA15" s="51">
        <f t="shared" ref="BA15:BF15" si="35">+BA7+BA13</f>
        <v>604</v>
      </c>
      <c r="BB15" s="51">
        <f t="shared" si="35"/>
        <v>601</v>
      </c>
      <c r="BC15" s="51">
        <f t="shared" si="35"/>
        <v>608</v>
      </c>
      <c r="BD15" s="51">
        <f t="shared" si="35"/>
        <v>614</v>
      </c>
      <c r="BE15" s="51">
        <f t="shared" si="35"/>
        <v>632</v>
      </c>
      <c r="BF15" s="51">
        <f t="shared" si="35"/>
        <v>631</v>
      </c>
      <c r="BG15" s="51">
        <f t="shared" ref="BG15:BL15" si="36">+BG7+BG13</f>
        <v>639</v>
      </c>
      <c r="BH15" s="51">
        <f t="shared" si="36"/>
        <v>647</v>
      </c>
      <c r="BI15" s="51">
        <f t="shared" si="36"/>
        <v>618</v>
      </c>
      <c r="BJ15" s="51">
        <f t="shared" si="36"/>
        <v>611</v>
      </c>
      <c r="BK15" s="51">
        <f t="shared" si="36"/>
        <v>589</v>
      </c>
      <c r="BL15" s="51">
        <f t="shared" si="36"/>
        <v>590</v>
      </c>
      <c r="BM15" s="51">
        <f t="shared" ref="BM15:BR15" si="37">+BM7+BM13</f>
        <v>600</v>
      </c>
      <c r="BN15" s="51">
        <f t="shared" si="37"/>
        <v>597</v>
      </c>
      <c r="BO15" s="51">
        <f t="shared" si="37"/>
        <v>613</v>
      </c>
      <c r="BP15" s="51">
        <f t="shared" si="37"/>
        <v>613</v>
      </c>
      <c r="BQ15" s="51">
        <f t="shared" si="37"/>
        <v>621</v>
      </c>
      <c r="BR15" s="51">
        <f t="shared" si="37"/>
        <v>608</v>
      </c>
      <c r="BS15" s="51">
        <f t="shared" ref="BS15:BX15" si="38">+BS7+BS13</f>
        <v>641</v>
      </c>
      <c r="BT15" s="51">
        <f t="shared" si="38"/>
        <v>642</v>
      </c>
      <c r="BU15" s="51">
        <f t="shared" si="38"/>
        <v>648</v>
      </c>
      <c r="BV15" s="51">
        <f t="shared" si="38"/>
        <v>647</v>
      </c>
      <c r="BW15" s="51">
        <f t="shared" si="38"/>
        <v>649</v>
      </c>
      <c r="BX15" s="51">
        <f t="shared" si="38"/>
        <v>655</v>
      </c>
      <c r="BY15" s="51">
        <f t="shared" ref="BY15:CD15" si="39">+BY7+BY13</f>
        <v>652</v>
      </c>
      <c r="BZ15" s="51">
        <f t="shared" si="39"/>
        <v>653</v>
      </c>
      <c r="CA15" s="51">
        <f t="shared" si="39"/>
        <v>648</v>
      </c>
      <c r="CB15" s="51">
        <f t="shared" si="39"/>
        <v>640</v>
      </c>
      <c r="CC15" s="51">
        <f t="shared" si="39"/>
        <v>630</v>
      </c>
      <c r="CD15" s="51">
        <f t="shared" si="39"/>
        <v>629</v>
      </c>
      <c r="CE15" s="51">
        <f t="shared" ref="CE15:CJ15" si="40">+CE7+CE13</f>
        <v>671</v>
      </c>
      <c r="CF15" s="51">
        <f t="shared" si="40"/>
        <v>673</v>
      </c>
      <c r="CG15" s="51">
        <f t="shared" si="40"/>
        <v>661</v>
      </c>
      <c r="CH15" s="51">
        <f t="shared" si="40"/>
        <v>662</v>
      </c>
      <c r="CI15" s="51">
        <f t="shared" si="40"/>
        <v>656</v>
      </c>
      <c r="CJ15" s="51">
        <f t="shared" si="40"/>
        <v>661</v>
      </c>
      <c r="CK15" s="51">
        <f t="shared" ref="CK15:CP15" si="41">+CK7+CK13</f>
        <v>658</v>
      </c>
      <c r="CL15" s="51">
        <f t="shared" si="41"/>
        <v>655</v>
      </c>
      <c r="CM15" s="51">
        <f t="shared" si="41"/>
        <v>651</v>
      </c>
      <c r="CN15" s="51">
        <f t="shared" si="41"/>
        <v>645</v>
      </c>
      <c r="CO15" s="51">
        <f t="shared" si="41"/>
        <v>645</v>
      </c>
      <c r="CP15" s="51">
        <f t="shared" si="41"/>
        <v>661</v>
      </c>
      <c r="CQ15" s="51">
        <f>+CQ7+CQ13</f>
        <v>689</v>
      </c>
      <c r="CR15" s="51">
        <v>686</v>
      </c>
      <c r="CS15" s="51">
        <f>+CS7+CS13</f>
        <v>689</v>
      </c>
      <c r="CT15" s="51">
        <f>+CT7+CT13</f>
        <v>693</v>
      </c>
      <c r="CU15" s="51">
        <f>+CU7+CU13</f>
        <v>687</v>
      </c>
      <c r="CV15" s="51">
        <f>+CV7+CV13</f>
        <v>691</v>
      </c>
      <c r="CW15" s="51">
        <f>+CW7+CW13</f>
        <v>686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9399084</v>
      </c>
      <c r="F16" s="100">
        <f>F15*12</f>
        <v>8441418.2400000021</v>
      </c>
      <c r="G16" s="100">
        <f>G15*12</f>
        <v>957665.76000000013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  <row r="44" spans="1:101" s="14" customFormat="1" ht="15" customHeight="1" x14ac:dyDescent="0.25">
      <c r="B44" s="32"/>
      <c r="C44" s="37"/>
      <c r="D44" s="33"/>
      <c r="E44" s="34"/>
      <c r="F44" s="34"/>
      <c r="G44" s="34"/>
      <c r="H44" s="34"/>
      <c r="I44" s="34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</row>
    <row r="45" spans="1:101" s="14" customFormat="1" ht="10.15" customHeight="1" x14ac:dyDescent="0.25">
      <c r="B45" s="32"/>
      <c r="C45" s="19"/>
      <c r="D45" s="33"/>
      <c r="E45" s="38"/>
      <c r="F45" s="38"/>
      <c r="G45" s="23"/>
      <c r="H45" s="23"/>
      <c r="I45" s="23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</row>
    <row r="46" spans="1:101" x14ac:dyDescent="0.2">
      <c r="G46" s="103"/>
      <c r="H46" s="103"/>
      <c r="I46" s="103"/>
    </row>
    <row r="48" spans="1:101" x14ac:dyDescent="0.2">
      <c r="E48" s="88"/>
      <c r="F48" s="88"/>
      <c r="G48" s="88"/>
      <c r="H48" s="88"/>
      <c r="I48" s="88"/>
    </row>
    <row r="49" spans="5:9" x14ac:dyDescent="0.2">
      <c r="E49" s="88"/>
      <c r="F49" s="88"/>
      <c r="G49" s="88"/>
      <c r="H49" s="88"/>
      <c r="I49" s="88"/>
    </row>
    <row r="58" spans="5:9" x14ac:dyDescent="0.2">
      <c r="E58" s="88"/>
      <c r="F58" s="88"/>
      <c r="G58" s="88"/>
      <c r="H58" s="88"/>
      <c r="I58" s="88"/>
    </row>
    <row r="59" spans="5:9" x14ac:dyDescent="0.2">
      <c r="E59" s="88"/>
      <c r="F59" s="88"/>
      <c r="G59" s="88"/>
      <c r="H59" s="88"/>
      <c r="I59" s="88"/>
    </row>
    <row r="68" spans="5:9" x14ac:dyDescent="0.2">
      <c r="E68" s="88"/>
      <c r="F68" s="88"/>
      <c r="G68" s="88"/>
      <c r="H68" s="88"/>
      <c r="I68" s="88"/>
    </row>
    <row r="69" spans="5:9" x14ac:dyDescent="0.2">
      <c r="E69" s="88"/>
      <c r="F69" s="88"/>
      <c r="G69" s="88"/>
      <c r="H69" s="88"/>
      <c r="I69" s="88"/>
    </row>
    <row r="78" spans="5:9" x14ac:dyDescent="0.2">
      <c r="E78" s="88"/>
      <c r="F78" s="88"/>
      <c r="G78" s="88"/>
      <c r="H78" s="88"/>
      <c r="I78" s="88"/>
    </row>
    <row r="79" spans="5:9" x14ac:dyDescent="0.2">
      <c r="E79" s="88"/>
      <c r="F79" s="88"/>
      <c r="G79" s="88"/>
      <c r="H79" s="88"/>
      <c r="I79" s="88"/>
    </row>
    <row r="88" spans="5:9" x14ac:dyDescent="0.2">
      <c r="E88" s="88"/>
      <c r="F88" s="88"/>
      <c r="G88" s="88"/>
      <c r="H88" s="88"/>
      <c r="I88" s="88"/>
    </row>
    <row r="89" spans="5:9" x14ac:dyDescent="0.2">
      <c r="E89" s="88"/>
      <c r="F89" s="88"/>
      <c r="G89" s="88"/>
      <c r="H89" s="88"/>
      <c r="I89" s="88"/>
    </row>
    <row r="98" spans="5:9" x14ac:dyDescent="0.2">
      <c r="E98" s="88"/>
      <c r="F98" s="88"/>
      <c r="G98" s="88"/>
      <c r="H98" s="88"/>
      <c r="I98" s="88"/>
    </row>
    <row r="99" spans="5:9" x14ac:dyDescent="0.2">
      <c r="E99" s="88"/>
      <c r="F99" s="88"/>
      <c r="G99" s="88"/>
      <c r="H99" s="88"/>
      <c r="I99" s="88"/>
    </row>
    <row r="108" spans="5:9" x14ac:dyDescent="0.2">
      <c r="E108" s="88"/>
      <c r="F108" s="88"/>
      <c r="G108" s="88"/>
      <c r="H108" s="88"/>
      <c r="I108" s="88"/>
    </row>
    <row r="109" spans="5:9" x14ac:dyDescent="0.2">
      <c r="E109" s="88"/>
      <c r="F109" s="88"/>
      <c r="G109" s="88"/>
      <c r="H109" s="88"/>
      <c r="I109" s="88"/>
    </row>
    <row r="118" spans="5:9" x14ac:dyDescent="0.2">
      <c r="E118" s="88"/>
      <c r="F118" s="88"/>
      <c r="G118" s="88"/>
      <c r="H118" s="88"/>
      <c r="I118" s="88"/>
    </row>
    <row r="119" spans="5:9" x14ac:dyDescent="0.2">
      <c r="E119" s="88"/>
      <c r="F119" s="88"/>
      <c r="G119" s="88"/>
      <c r="H119" s="88"/>
      <c r="I119" s="88"/>
    </row>
    <row r="128" spans="5:9" x14ac:dyDescent="0.2">
      <c r="E128" s="88"/>
      <c r="F128" s="88"/>
      <c r="G128" s="88"/>
      <c r="H128" s="88"/>
      <c r="I128" s="88"/>
    </row>
    <row r="129" spans="5:9" x14ac:dyDescent="0.2">
      <c r="E129" s="88"/>
      <c r="F129" s="88"/>
      <c r="G129" s="88"/>
      <c r="H129" s="88"/>
      <c r="I129" s="88"/>
    </row>
    <row r="138" spans="5:9" x14ac:dyDescent="0.2">
      <c r="E138" s="88"/>
      <c r="F138" s="88"/>
      <c r="G138" s="88"/>
      <c r="H138" s="88"/>
      <c r="I138" s="88"/>
    </row>
    <row r="139" spans="5:9" x14ac:dyDescent="0.2">
      <c r="E139" s="88"/>
      <c r="F139" s="88"/>
      <c r="G139" s="88"/>
      <c r="H139" s="88"/>
      <c r="I139" s="88"/>
    </row>
    <row r="148" spans="5:9" x14ac:dyDescent="0.2">
      <c r="E148" s="88"/>
      <c r="F148" s="88"/>
      <c r="G148" s="88"/>
      <c r="H148" s="88"/>
      <c r="I148" s="88"/>
    </row>
    <row r="149" spans="5:9" x14ac:dyDescent="0.2">
      <c r="E149" s="88"/>
      <c r="F149" s="88"/>
      <c r="G149" s="88"/>
      <c r="H149" s="88"/>
      <c r="I149" s="88"/>
    </row>
    <row r="158" spans="5:9" x14ac:dyDescent="0.2">
      <c r="E158" s="88"/>
      <c r="F158" s="88"/>
      <c r="G158" s="88"/>
      <c r="H158" s="88"/>
      <c r="I158" s="88"/>
    </row>
    <row r="159" spans="5:9" x14ac:dyDescent="0.2">
      <c r="E159" s="88"/>
      <c r="F159" s="88"/>
      <c r="G159" s="88"/>
      <c r="H159" s="88"/>
      <c r="I159" s="88"/>
    </row>
    <row r="168" spans="5:9" x14ac:dyDescent="0.2">
      <c r="E168" s="88"/>
      <c r="F168" s="88"/>
      <c r="G168" s="88"/>
      <c r="H168" s="88"/>
      <c r="I168" s="88"/>
    </row>
    <row r="169" spans="5:9" x14ac:dyDescent="0.2">
      <c r="E169" s="88"/>
      <c r="F169" s="88"/>
      <c r="G169" s="88"/>
      <c r="H169" s="88"/>
      <c r="I169" s="88"/>
    </row>
    <row r="193" spans="5:9" x14ac:dyDescent="0.2">
      <c r="E193" s="88"/>
      <c r="F193" s="88"/>
      <c r="G193" s="88"/>
      <c r="H193" s="88"/>
      <c r="I193" s="88"/>
    </row>
    <row r="194" spans="5:9" x14ac:dyDescent="0.2">
      <c r="E194" s="88"/>
      <c r="F194" s="88"/>
      <c r="G194" s="88"/>
      <c r="H194" s="88"/>
      <c r="I194" s="88"/>
    </row>
    <row r="195" spans="5:9" x14ac:dyDescent="0.2">
      <c r="E195" s="88"/>
      <c r="F195" s="88"/>
      <c r="G195" s="88"/>
      <c r="H195" s="88"/>
      <c r="I195" s="88"/>
    </row>
    <row r="196" spans="5:9" x14ac:dyDescent="0.2">
      <c r="E196" s="88"/>
      <c r="F196" s="88"/>
      <c r="G196" s="88"/>
      <c r="H196" s="88"/>
      <c r="I196" s="88"/>
    </row>
    <row r="197" spans="5:9" x14ac:dyDescent="0.2">
      <c r="E197" s="88"/>
      <c r="F197" s="88"/>
      <c r="G197" s="88"/>
      <c r="H197" s="88"/>
      <c r="I197" s="88"/>
    </row>
    <row r="198" spans="5:9" x14ac:dyDescent="0.2">
      <c r="E198" s="88"/>
      <c r="F198" s="88"/>
      <c r="G198" s="88"/>
      <c r="H198" s="88"/>
      <c r="I198" s="88"/>
    </row>
    <row r="199" spans="5:9" x14ac:dyDescent="0.2">
      <c r="E199" s="88"/>
      <c r="F199" s="88"/>
      <c r="G199" s="88"/>
      <c r="H199" s="88"/>
      <c r="I199" s="88"/>
    </row>
    <row r="200" spans="5:9" x14ac:dyDescent="0.2">
      <c r="E200" s="88"/>
      <c r="F200" s="88"/>
      <c r="G200" s="88"/>
      <c r="H200" s="88"/>
      <c r="I200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&amp;C&amp;"Garamond,Bold"MISSION REGIONAL MEDICAL CENTER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37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" style="13" hidden="1" customWidth="1"/>
    <col min="11" max="58" width="7.25" style="8" hidden="1" customWidth="1"/>
    <col min="59" max="88" width="7.25" style="8" customWidth="1"/>
    <col min="89" max="101" width="7.37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75" t="s">
        <v>2</v>
      </c>
      <c r="E1" s="75" t="s">
        <v>4</v>
      </c>
      <c r="F1" s="75" t="s">
        <v>5</v>
      </c>
      <c r="G1" s="75" t="s">
        <v>6</v>
      </c>
      <c r="H1" s="31"/>
      <c r="I1" s="31"/>
      <c r="J1" s="31"/>
      <c r="K1" s="178">
        <v>43101</v>
      </c>
      <c r="L1" s="178">
        <v>43132</v>
      </c>
      <c r="M1" s="178">
        <v>43160</v>
      </c>
      <c r="N1" s="178">
        <v>43191</v>
      </c>
      <c r="O1" s="178">
        <v>43221</v>
      </c>
      <c r="P1" s="178">
        <v>43252</v>
      </c>
      <c r="Q1" s="178">
        <v>43282</v>
      </c>
      <c r="R1" s="178">
        <v>43313</v>
      </c>
      <c r="S1" s="178">
        <v>43344</v>
      </c>
      <c r="T1" s="178">
        <v>43374</v>
      </c>
      <c r="U1" s="178">
        <v>43405</v>
      </c>
      <c r="V1" s="178">
        <v>43435</v>
      </c>
      <c r="W1" s="178">
        <v>43466</v>
      </c>
      <c r="X1" s="178">
        <v>43497</v>
      </c>
      <c r="Y1" s="178">
        <v>43525</v>
      </c>
      <c r="Z1" s="178">
        <v>43556</v>
      </c>
      <c r="AA1" s="178">
        <v>43586</v>
      </c>
      <c r="AB1" s="178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87</v>
      </c>
      <c r="B2" s="77"/>
      <c r="C2" s="78"/>
      <c r="D2" s="111"/>
      <c r="E2" s="80"/>
      <c r="F2" s="80"/>
      <c r="G2" s="80"/>
      <c r="H2" s="268"/>
      <c r="I2" s="268"/>
      <c r="J2" s="84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103</v>
      </c>
      <c r="E3" s="150">
        <v>679.21</v>
      </c>
      <c r="F3" s="152">
        <f>+E3-G3</f>
        <v>679.21</v>
      </c>
      <c r="G3" s="152">
        <v>0</v>
      </c>
      <c r="H3" s="27" t="e">
        <f>+"Total:"&amp;TEXT(E3/I3-1,"0.00%")&amp;"/ EE:"&amp;TEXT(G3/J3-1,"0.00%")</f>
        <v>#DIV/0!</v>
      </c>
      <c r="I3" s="27">
        <f>+[2]Coshocton!E3</f>
        <v>570.82000000000005</v>
      </c>
      <c r="J3" s="27">
        <f>+[2]Coshocton!G3</f>
        <v>0</v>
      </c>
      <c r="K3" s="165">
        <v>129</v>
      </c>
      <c r="L3" s="165">
        <v>131</v>
      </c>
      <c r="M3" s="165">
        <v>131</v>
      </c>
      <c r="N3" s="165">
        <v>132</v>
      </c>
      <c r="O3" s="165">
        <v>131</v>
      </c>
      <c r="P3" s="165">
        <v>129</v>
      </c>
      <c r="Q3" s="165">
        <v>133</v>
      </c>
      <c r="R3" s="165">
        <v>129</v>
      </c>
      <c r="S3" s="165">
        <v>134</v>
      </c>
      <c r="T3" s="165">
        <v>134</v>
      </c>
      <c r="U3" s="165">
        <v>133</v>
      </c>
      <c r="V3" s="165">
        <v>132</v>
      </c>
      <c r="W3" s="165">
        <v>131</v>
      </c>
      <c r="X3" s="165">
        <v>124</v>
      </c>
      <c r="Y3" s="165">
        <v>121</v>
      </c>
      <c r="Z3" s="165">
        <v>121</v>
      </c>
      <c r="AA3" s="165">
        <v>117</v>
      </c>
      <c r="AB3" s="165">
        <v>120</v>
      </c>
      <c r="AC3" s="165">
        <v>115</v>
      </c>
      <c r="AD3" s="165">
        <v>117</v>
      </c>
      <c r="AE3" s="165">
        <v>120</v>
      </c>
      <c r="AF3" s="165">
        <v>120</v>
      </c>
      <c r="AG3" s="165">
        <v>119</v>
      </c>
      <c r="AH3" s="165">
        <v>119</v>
      </c>
      <c r="AI3" s="165">
        <v>120</v>
      </c>
      <c r="AJ3" s="165">
        <v>124</v>
      </c>
      <c r="AK3" s="165">
        <v>124</v>
      </c>
      <c r="AL3" s="165">
        <v>124</v>
      </c>
      <c r="AM3" s="165">
        <v>122</v>
      </c>
      <c r="AN3" s="165">
        <v>102</v>
      </c>
      <c r="AO3" s="165">
        <v>111</v>
      </c>
      <c r="AP3" s="165">
        <v>122</v>
      </c>
      <c r="AQ3" s="165">
        <v>119</v>
      </c>
      <c r="AR3" s="165">
        <v>116</v>
      </c>
      <c r="AS3" s="165">
        <v>113</v>
      </c>
      <c r="AT3" s="165">
        <v>112</v>
      </c>
      <c r="AU3" s="165">
        <v>117</v>
      </c>
      <c r="AV3" s="165">
        <v>117</v>
      </c>
      <c r="AW3" s="165">
        <v>121</v>
      </c>
      <c r="AX3" s="165">
        <v>121</v>
      </c>
      <c r="AY3" s="165">
        <v>121</v>
      </c>
      <c r="AZ3" s="165">
        <v>121</v>
      </c>
      <c r="BA3" s="165">
        <v>116</v>
      </c>
      <c r="BB3" s="165">
        <v>119</v>
      </c>
      <c r="BC3" s="165">
        <v>118</v>
      </c>
      <c r="BD3" s="165">
        <v>120</v>
      </c>
      <c r="BE3" s="165">
        <v>120</v>
      </c>
      <c r="BF3" s="165">
        <v>123</v>
      </c>
      <c r="BG3" s="165">
        <v>121</v>
      </c>
      <c r="BH3" s="165">
        <v>122</v>
      </c>
      <c r="BI3" s="165">
        <v>115</v>
      </c>
      <c r="BJ3" s="165">
        <v>116</v>
      </c>
      <c r="BK3" s="165">
        <v>114</v>
      </c>
      <c r="BL3" s="165">
        <v>114</v>
      </c>
      <c r="BM3" s="165">
        <v>107</v>
      </c>
      <c r="BN3" s="165">
        <v>104</v>
      </c>
      <c r="BO3" s="165">
        <v>100</v>
      </c>
      <c r="BP3" s="165">
        <v>99</v>
      </c>
      <c r="BQ3" s="240">
        <v>100</v>
      </c>
      <c r="BR3" s="165">
        <v>103</v>
      </c>
      <c r="BS3" s="165">
        <v>114</v>
      </c>
      <c r="BT3" s="165">
        <v>115</v>
      </c>
      <c r="BU3" s="165">
        <v>110</v>
      </c>
      <c r="BV3" s="165">
        <v>113</v>
      </c>
      <c r="BW3" s="165">
        <v>118</v>
      </c>
      <c r="BX3" s="165">
        <v>123</v>
      </c>
      <c r="BY3" s="165">
        <v>120</v>
      </c>
      <c r="BZ3" s="165">
        <v>122</v>
      </c>
      <c r="CA3" s="165">
        <v>118</v>
      </c>
      <c r="CB3" s="165">
        <v>113</v>
      </c>
      <c r="CC3" s="165">
        <v>111</v>
      </c>
      <c r="CD3" s="165">
        <v>112</v>
      </c>
      <c r="CE3" s="165">
        <v>116</v>
      </c>
      <c r="CF3" s="165">
        <v>114</v>
      </c>
      <c r="CG3" s="165">
        <v>112</v>
      </c>
      <c r="CH3" s="165">
        <v>113</v>
      </c>
      <c r="CI3" s="165">
        <v>114</v>
      </c>
      <c r="CJ3" s="165">
        <v>111</v>
      </c>
      <c r="CK3" s="165">
        <v>108</v>
      </c>
      <c r="CL3" s="165">
        <v>106</v>
      </c>
      <c r="CM3" s="165">
        <v>107</v>
      </c>
      <c r="CN3" s="165">
        <v>107</v>
      </c>
      <c r="CO3" s="165">
        <v>108</v>
      </c>
      <c r="CP3" s="165">
        <v>107</v>
      </c>
      <c r="CQ3" s="165">
        <v>109</v>
      </c>
      <c r="CR3" s="165">
        <v>109</v>
      </c>
      <c r="CS3" s="165">
        <v>107</v>
      </c>
      <c r="CT3" s="165">
        <v>108</v>
      </c>
      <c r="CU3" s="165">
        <v>104</v>
      </c>
      <c r="CV3" s="165">
        <v>102</v>
      </c>
      <c r="CW3" s="165">
        <v>103</v>
      </c>
    </row>
    <row r="4" spans="1:101" s="14" customFormat="1" ht="13.15" customHeight="1" x14ac:dyDescent="0.2">
      <c r="A4" s="22"/>
      <c r="B4" s="15"/>
      <c r="C4" s="66" t="s">
        <v>18</v>
      </c>
      <c r="D4" s="165">
        <v>38</v>
      </c>
      <c r="E4" s="150">
        <v>1426.34</v>
      </c>
      <c r="F4" s="152">
        <f>+E4-G4</f>
        <v>1301.4199999999998</v>
      </c>
      <c r="G4" s="152">
        <v>124.92</v>
      </c>
      <c r="H4" s="27" t="str">
        <f>+"Total:"&amp;TEXT(E4/I4-1,"0.00%")&amp;"/ EE:"&amp;TEXT(G4/J4-1,"0.00%")</f>
        <v>Total:18.99%/ EE:0.00%</v>
      </c>
      <c r="I4" s="27">
        <f>+[2]Coshocton!E4</f>
        <v>1198.72</v>
      </c>
      <c r="J4" s="27">
        <f>+[2]Coshocton!G4</f>
        <v>124.92</v>
      </c>
      <c r="K4" s="165">
        <v>41</v>
      </c>
      <c r="L4" s="165">
        <v>42</v>
      </c>
      <c r="M4" s="165">
        <v>44</v>
      </c>
      <c r="N4" s="165">
        <v>44</v>
      </c>
      <c r="O4" s="165">
        <v>45</v>
      </c>
      <c r="P4" s="165">
        <v>44</v>
      </c>
      <c r="Q4" s="165">
        <v>46</v>
      </c>
      <c r="R4" s="165">
        <v>45</v>
      </c>
      <c r="S4" s="165">
        <v>47</v>
      </c>
      <c r="T4" s="165">
        <v>45</v>
      </c>
      <c r="U4" s="165">
        <v>43</v>
      </c>
      <c r="V4" s="165">
        <v>42</v>
      </c>
      <c r="W4" s="165">
        <v>39</v>
      </c>
      <c r="X4" s="165">
        <v>39</v>
      </c>
      <c r="Y4" s="165">
        <v>39</v>
      </c>
      <c r="Z4" s="165">
        <v>39</v>
      </c>
      <c r="AA4" s="165">
        <v>39</v>
      </c>
      <c r="AB4" s="165">
        <v>38</v>
      </c>
      <c r="AC4" s="165">
        <v>34</v>
      </c>
      <c r="AD4" s="165">
        <v>33</v>
      </c>
      <c r="AE4" s="165">
        <v>34</v>
      </c>
      <c r="AF4" s="165">
        <v>34</v>
      </c>
      <c r="AG4" s="165">
        <v>34</v>
      </c>
      <c r="AH4" s="165">
        <v>34</v>
      </c>
      <c r="AI4" s="165">
        <v>36</v>
      </c>
      <c r="AJ4" s="165">
        <v>37</v>
      </c>
      <c r="AK4" s="165">
        <v>35</v>
      </c>
      <c r="AL4" s="165">
        <v>35</v>
      </c>
      <c r="AM4" s="165">
        <v>35</v>
      </c>
      <c r="AN4" s="165">
        <v>33</v>
      </c>
      <c r="AO4" s="165">
        <v>33</v>
      </c>
      <c r="AP4" s="165">
        <v>36</v>
      </c>
      <c r="AQ4" s="165">
        <v>37</v>
      </c>
      <c r="AR4" s="165">
        <v>40</v>
      </c>
      <c r="AS4" s="165">
        <v>41</v>
      </c>
      <c r="AT4" s="165">
        <v>41</v>
      </c>
      <c r="AU4" s="165">
        <v>43</v>
      </c>
      <c r="AV4" s="165">
        <v>42</v>
      </c>
      <c r="AW4" s="165">
        <v>40</v>
      </c>
      <c r="AX4" s="165">
        <v>41</v>
      </c>
      <c r="AY4" s="165">
        <v>39</v>
      </c>
      <c r="AZ4" s="165">
        <v>38</v>
      </c>
      <c r="BA4" s="165">
        <v>38</v>
      </c>
      <c r="BB4" s="165">
        <v>39</v>
      </c>
      <c r="BC4" s="165">
        <v>42</v>
      </c>
      <c r="BD4" s="165">
        <v>42</v>
      </c>
      <c r="BE4" s="165">
        <v>42</v>
      </c>
      <c r="BF4" s="165">
        <v>41</v>
      </c>
      <c r="BG4" s="165">
        <v>39</v>
      </c>
      <c r="BH4" s="165">
        <v>40</v>
      </c>
      <c r="BI4" s="165">
        <v>40</v>
      </c>
      <c r="BJ4" s="165">
        <v>40</v>
      </c>
      <c r="BK4" s="165">
        <v>39</v>
      </c>
      <c r="BL4" s="165">
        <v>39</v>
      </c>
      <c r="BM4" s="165">
        <v>41</v>
      </c>
      <c r="BN4" s="165">
        <v>40</v>
      </c>
      <c r="BO4" s="165">
        <v>41</v>
      </c>
      <c r="BP4" s="165">
        <v>39</v>
      </c>
      <c r="BQ4" s="240">
        <v>39</v>
      </c>
      <c r="BR4" s="165">
        <v>39</v>
      </c>
      <c r="BS4" s="165">
        <v>39</v>
      </c>
      <c r="BT4" s="165">
        <v>39</v>
      </c>
      <c r="BU4" s="165">
        <v>40</v>
      </c>
      <c r="BV4" s="165">
        <v>39</v>
      </c>
      <c r="BW4" s="165">
        <v>39</v>
      </c>
      <c r="BX4" s="165">
        <v>38</v>
      </c>
      <c r="BY4" s="165">
        <v>35</v>
      </c>
      <c r="BZ4" s="165">
        <v>34</v>
      </c>
      <c r="CA4" s="165">
        <v>34</v>
      </c>
      <c r="CB4" s="165">
        <v>35</v>
      </c>
      <c r="CC4" s="165">
        <v>35</v>
      </c>
      <c r="CD4" s="165">
        <v>35</v>
      </c>
      <c r="CE4" s="165">
        <v>38</v>
      </c>
      <c r="CF4" s="165">
        <v>38</v>
      </c>
      <c r="CG4" s="165">
        <v>35</v>
      </c>
      <c r="CH4" s="165">
        <v>34</v>
      </c>
      <c r="CI4" s="165">
        <v>34</v>
      </c>
      <c r="CJ4" s="165">
        <v>34</v>
      </c>
      <c r="CK4" s="165">
        <v>35</v>
      </c>
      <c r="CL4" s="165">
        <v>35</v>
      </c>
      <c r="CM4" s="165">
        <v>35</v>
      </c>
      <c r="CN4" s="165">
        <v>34</v>
      </c>
      <c r="CO4" s="165">
        <v>36</v>
      </c>
      <c r="CP4" s="165">
        <v>39</v>
      </c>
      <c r="CQ4" s="165">
        <v>38</v>
      </c>
      <c r="CR4" s="165">
        <v>38</v>
      </c>
      <c r="CS4" s="165">
        <v>37</v>
      </c>
      <c r="CT4" s="165">
        <v>37</v>
      </c>
      <c r="CU4" s="165">
        <v>38</v>
      </c>
      <c r="CV4" s="165">
        <v>37</v>
      </c>
      <c r="CW4" s="165">
        <v>38</v>
      </c>
    </row>
    <row r="5" spans="1:101" s="14" customFormat="1" ht="13.15" customHeight="1" x14ac:dyDescent="0.2">
      <c r="A5" s="22"/>
      <c r="B5" s="15"/>
      <c r="C5" s="66" t="s">
        <v>19</v>
      </c>
      <c r="D5" s="165">
        <v>42</v>
      </c>
      <c r="E5" s="150">
        <v>1283.69</v>
      </c>
      <c r="F5" s="152">
        <f>+E5-G5</f>
        <v>1181.48</v>
      </c>
      <c r="G5" s="152">
        <v>102.21</v>
      </c>
      <c r="H5" s="27" t="str">
        <f>+"Total:"&amp;TEXT(E5/I5-1,"0.00%")&amp;"/ EE:"&amp;TEXT(G5/J5-1,"0.00%")</f>
        <v>Total:18.99%/ EE:0.00%</v>
      </c>
      <c r="I5" s="27">
        <f>+[2]Coshocton!E5</f>
        <v>1078.8399999999999</v>
      </c>
      <c r="J5" s="27">
        <f>+[2]Coshocton!G5</f>
        <v>102.21</v>
      </c>
      <c r="K5" s="165">
        <v>59</v>
      </c>
      <c r="L5" s="165">
        <v>60</v>
      </c>
      <c r="M5" s="165">
        <v>61</v>
      </c>
      <c r="N5" s="165">
        <v>59</v>
      </c>
      <c r="O5" s="165">
        <v>57</v>
      </c>
      <c r="P5" s="165">
        <v>55</v>
      </c>
      <c r="Q5" s="165">
        <v>56</v>
      </c>
      <c r="R5" s="165">
        <v>58</v>
      </c>
      <c r="S5" s="165">
        <v>56</v>
      </c>
      <c r="T5" s="165">
        <v>53</v>
      </c>
      <c r="U5" s="165">
        <v>54</v>
      </c>
      <c r="V5" s="165">
        <v>54</v>
      </c>
      <c r="W5" s="165">
        <v>53</v>
      </c>
      <c r="X5" s="165">
        <v>49</v>
      </c>
      <c r="Y5" s="165">
        <v>48</v>
      </c>
      <c r="Z5" s="165">
        <v>45</v>
      </c>
      <c r="AA5" s="165">
        <v>45</v>
      </c>
      <c r="AB5" s="165">
        <v>43</v>
      </c>
      <c r="AC5" s="165">
        <v>44</v>
      </c>
      <c r="AD5" s="165">
        <v>46</v>
      </c>
      <c r="AE5" s="165">
        <v>46</v>
      </c>
      <c r="AF5" s="165">
        <v>44</v>
      </c>
      <c r="AG5" s="165">
        <v>44</v>
      </c>
      <c r="AH5" s="165">
        <v>44</v>
      </c>
      <c r="AI5" s="165">
        <v>51</v>
      </c>
      <c r="AJ5" s="165">
        <v>50</v>
      </c>
      <c r="AK5" s="165">
        <v>50</v>
      </c>
      <c r="AL5" s="165">
        <v>50</v>
      </c>
      <c r="AM5" s="165">
        <v>50</v>
      </c>
      <c r="AN5" s="165">
        <v>42</v>
      </c>
      <c r="AO5" s="165">
        <v>45</v>
      </c>
      <c r="AP5" s="165">
        <v>46</v>
      </c>
      <c r="AQ5" s="165">
        <v>44</v>
      </c>
      <c r="AR5" s="165">
        <v>44</v>
      </c>
      <c r="AS5" s="165">
        <v>46</v>
      </c>
      <c r="AT5" s="165">
        <v>45</v>
      </c>
      <c r="AU5" s="165">
        <v>43</v>
      </c>
      <c r="AV5" s="165">
        <v>44</v>
      </c>
      <c r="AW5" s="165">
        <v>43</v>
      </c>
      <c r="AX5" s="165">
        <v>44</v>
      </c>
      <c r="AY5" s="165">
        <v>42</v>
      </c>
      <c r="AZ5" s="165">
        <v>39</v>
      </c>
      <c r="BA5" s="165">
        <v>41</v>
      </c>
      <c r="BB5" s="165">
        <v>41</v>
      </c>
      <c r="BC5" s="165">
        <v>43</v>
      </c>
      <c r="BD5" s="165">
        <v>38</v>
      </c>
      <c r="BE5" s="165">
        <v>42</v>
      </c>
      <c r="BF5" s="165">
        <v>39</v>
      </c>
      <c r="BG5" s="165">
        <v>45</v>
      </c>
      <c r="BH5" s="165">
        <v>44</v>
      </c>
      <c r="BI5" s="165">
        <v>41</v>
      </c>
      <c r="BJ5" s="165">
        <v>37</v>
      </c>
      <c r="BK5" s="165">
        <v>36</v>
      </c>
      <c r="BL5" s="165">
        <v>36</v>
      </c>
      <c r="BM5" s="165">
        <v>36</v>
      </c>
      <c r="BN5" s="165">
        <v>35</v>
      </c>
      <c r="BO5" s="165">
        <v>35</v>
      </c>
      <c r="BP5" s="165">
        <v>35</v>
      </c>
      <c r="BQ5" s="240">
        <v>34</v>
      </c>
      <c r="BR5" s="165">
        <v>34</v>
      </c>
      <c r="BS5" s="165">
        <v>39</v>
      </c>
      <c r="BT5" s="165">
        <v>40</v>
      </c>
      <c r="BU5" s="165">
        <v>40</v>
      </c>
      <c r="BV5" s="165">
        <v>39</v>
      </c>
      <c r="BW5" s="165">
        <v>38</v>
      </c>
      <c r="BX5" s="165">
        <v>40</v>
      </c>
      <c r="BY5" s="165">
        <v>40</v>
      </c>
      <c r="BZ5" s="165">
        <v>40</v>
      </c>
      <c r="CA5" s="165">
        <v>39</v>
      </c>
      <c r="CB5" s="165">
        <v>40</v>
      </c>
      <c r="CC5" s="165">
        <v>40</v>
      </c>
      <c r="CD5" s="165">
        <v>41</v>
      </c>
      <c r="CE5" s="165">
        <v>47</v>
      </c>
      <c r="CF5" s="165">
        <v>50</v>
      </c>
      <c r="CG5" s="165">
        <v>49</v>
      </c>
      <c r="CH5" s="165">
        <v>51</v>
      </c>
      <c r="CI5" s="165">
        <v>50</v>
      </c>
      <c r="CJ5" s="165">
        <v>51</v>
      </c>
      <c r="CK5" s="165">
        <v>50</v>
      </c>
      <c r="CL5" s="165">
        <v>48</v>
      </c>
      <c r="CM5" s="165">
        <v>46</v>
      </c>
      <c r="CN5" s="165">
        <v>45</v>
      </c>
      <c r="CO5" s="165">
        <v>46</v>
      </c>
      <c r="CP5" s="165">
        <v>45</v>
      </c>
      <c r="CQ5" s="165">
        <v>48</v>
      </c>
      <c r="CR5" s="165">
        <v>47</v>
      </c>
      <c r="CS5" s="165">
        <v>48</v>
      </c>
      <c r="CT5" s="165">
        <v>47</v>
      </c>
      <c r="CU5" s="165">
        <v>46</v>
      </c>
      <c r="CV5" s="165">
        <v>43</v>
      </c>
      <c r="CW5" s="165">
        <v>42</v>
      </c>
    </row>
    <row r="6" spans="1:101" s="14" customFormat="1" ht="13.15" customHeight="1" x14ac:dyDescent="0.2">
      <c r="A6" s="22"/>
      <c r="B6" s="15"/>
      <c r="C6" s="66" t="s">
        <v>12</v>
      </c>
      <c r="D6" s="166">
        <v>25</v>
      </c>
      <c r="E6" s="151">
        <v>2139.5300000000002</v>
      </c>
      <c r="F6" s="153">
        <f>+E6-G6</f>
        <v>1884.0100000000002</v>
      </c>
      <c r="G6" s="153">
        <v>255.52</v>
      </c>
      <c r="H6" s="134" t="str">
        <f>+"Total:"&amp;TEXT(E6/I6-1,"0.00%")&amp;"/ EE:"&amp;TEXT(G6/J6-1,"0.00%")</f>
        <v>Total:18.99%/ EE:0.00%</v>
      </c>
      <c r="I6" s="27">
        <f>+[2]Coshocton!E6</f>
        <v>1798.1</v>
      </c>
      <c r="J6" s="27">
        <f>+[2]Coshocton!G6</f>
        <v>255.52</v>
      </c>
      <c r="K6" s="166">
        <v>36</v>
      </c>
      <c r="L6" s="166">
        <v>37</v>
      </c>
      <c r="M6" s="166">
        <v>37</v>
      </c>
      <c r="N6" s="166">
        <v>39</v>
      </c>
      <c r="O6" s="166">
        <v>39</v>
      </c>
      <c r="P6" s="166">
        <v>38</v>
      </c>
      <c r="Q6" s="166">
        <v>38</v>
      </c>
      <c r="R6" s="166">
        <v>38</v>
      </c>
      <c r="S6" s="166">
        <v>42</v>
      </c>
      <c r="T6" s="166">
        <v>43</v>
      </c>
      <c r="U6" s="166">
        <v>44</v>
      </c>
      <c r="V6" s="166">
        <v>44</v>
      </c>
      <c r="W6" s="166">
        <v>42</v>
      </c>
      <c r="X6" s="166">
        <v>41</v>
      </c>
      <c r="Y6" s="166">
        <v>40</v>
      </c>
      <c r="Z6" s="166">
        <v>42</v>
      </c>
      <c r="AA6" s="166">
        <v>40</v>
      </c>
      <c r="AB6" s="166">
        <v>40</v>
      </c>
      <c r="AC6" s="166">
        <v>39</v>
      </c>
      <c r="AD6" s="166">
        <v>39</v>
      </c>
      <c r="AE6" s="166">
        <v>36</v>
      </c>
      <c r="AF6" s="166">
        <v>36</v>
      </c>
      <c r="AG6" s="166">
        <v>35</v>
      </c>
      <c r="AH6" s="166">
        <v>35</v>
      </c>
      <c r="AI6" s="166">
        <v>32</v>
      </c>
      <c r="AJ6" s="166">
        <v>34</v>
      </c>
      <c r="AK6" s="166">
        <v>34</v>
      </c>
      <c r="AL6" s="166">
        <v>33</v>
      </c>
      <c r="AM6" s="166">
        <v>34</v>
      </c>
      <c r="AN6" s="166">
        <v>32</v>
      </c>
      <c r="AO6" s="166">
        <v>31</v>
      </c>
      <c r="AP6" s="166">
        <v>30</v>
      </c>
      <c r="AQ6" s="166">
        <v>32</v>
      </c>
      <c r="AR6" s="166">
        <v>32</v>
      </c>
      <c r="AS6" s="166">
        <v>31</v>
      </c>
      <c r="AT6" s="166">
        <v>31</v>
      </c>
      <c r="AU6" s="166">
        <v>32</v>
      </c>
      <c r="AV6" s="166">
        <v>32</v>
      </c>
      <c r="AW6" s="166">
        <v>32</v>
      </c>
      <c r="AX6" s="166">
        <v>33</v>
      </c>
      <c r="AY6" s="166">
        <v>33</v>
      </c>
      <c r="AZ6" s="166">
        <v>33</v>
      </c>
      <c r="BA6" s="166">
        <v>31</v>
      </c>
      <c r="BB6" s="166">
        <v>29</v>
      </c>
      <c r="BC6" s="166">
        <v>28</v>
      </c>
      <c r="BD6" s="166">
        <v>29</v>
      </c>
      <c r="BE6" s="166">
        <v>27</v>
      </c>
      <c r="BF6" s="166">
        <v>28</v>
      </c>
      <c r="BG6" s="166">
        <v>29</v>
      </c>
      <c r="BH6" s="166">
        <v>30</v>
      </c>
      <c r="BI6" s="166">
        <v>30</v>
      </c>
      <c r="BJ6" s="166">
        <v>30</v>
      </c>
      <c r="BK6" s="166">
        <v>30</v>
      </c>
      <c r="BL6" s="166">
        <v>29</v>
      </c>
      <c r="BM6" s="166">
        <v>28</v>
      </c>
      <c r="BN6" s="166">
        <v>31</v>
      </c>
      <c r="BO6" s="166">
        <v>30</v>
      </c>
      <c r="BP6" s="166">
        <v>29</v>
      </c>
      <c r="BQ6" s="241">
        <v>28</v>
      </c>
      <c r="BR6" s="166">
        <v>29</v>
      </c>
      <c r="BS6" s="166">
        <v>31</v>
      </c>
      <c r="BT6" s="166">
        <v>31</v>
      </c>
      <c r="BU6" s="166">
        <v>33</v>
      </c>
      <c r="BV6" s="166">
        <v>30</v>
      </c>
      <c r="BW6" s="166">
        <v>33</v>
      </c>
      <c r="BX6" s="166">
        <v>33</v>
      </c>
      <c r="BY6" s="166">
        <v>33</v>
      </c>
      <c r="BZ6" s="166">
        <v>33</v>
      </c>
      <c r="CA6" s="166">
        <v>33</v>
      </c>
      <c r="CB6" s="166">
        <v>32</v>
      </c>
      <c r="CC6" s="166">
        <v>32</v>
      </c>
      <c r="CD6" s="166">
        <v>32</v>
      </c>
      <c r="CE6" s="166">
        <v>29</v>
      </c>
      <c r="CF6" s="166">
        <v>27</v>
      </c>
      <c r="CG6" s="166">
        <v>30</v>
      </c>
      <c r="CH6" s="166">
        <v>28</v>
      </c>
      <c r="CI6" s="166">
        <v>29</v>
      </c>
      <c r="CJ6" s="166">
        <v>29</v>
      </c>
      <c r="CK6" s="166">
        <v>30</v>
      </c>
      <c r="CL6" s="166">
        <v>28</v>
      </c>
      <c r="CM6" s="166">
        <v>29</v>
      </c>
      <c r="CN6" s="166">
        <v>27</v>
      </c>
      <c r="CO6" s="166">
        <v>27</v>
      </c>
      <c r="CP6" s="166">
        <v>25</v>
      </c>
      <c r="CQ6" s="166">
        <v>23</v>
      </c>
      <c r="CR6" s="166">
        <v>23</v>
      </c>
      <c r="CS6" s="166">
        <v>24</v>
      </c>
      <c r="CT6" s="166">
        <v>24</v>
      </c>
      <c r="CU6" s="166">
        <v>24</v>
      </c>
      <c r="CV6" s="166">
        <v>25</v>
      </c>
      <c r="CW6" s="166">
        <v>25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208</v>
      </c>
      <c r="E7" s="70">
        <f>SUMPRODUCT(E3:E6,$D3:$D6)</f>
        <v>231562.78</v>
      </c>
      <c r="F7" s="70">
        <f>SUMPRODUCT(F3:F6,$D3:$D6)</f>
        <v>216135</v>
      </c>
      <c r="G7" s="70">
        <f>SUMPRODUCT(G3:G6,$D3:$D6)</f>
        <v>15427.779999999999</v>
      </c>
      <c r="H7" s="34"/>
      <c r="I7" s="34"/>
      <c r="J7" s="32"/>
      <c r="K7" s="67">
        <f t="shared" ref="K7:P7" si="0">SUM(K3:K6)</f>
        <v>265</v>
      </c>
      <c r="L7" s="67">
        <f t="shared" si="0"/>
        <v>270</v>
      </c>
      <c r="M7" s="67">
        <f t="shared" si="0"/>
        <v>273</v>
      </c>
      <c r="N7" s="67">
        <f t="shared" si="0"/>
        <v>274</v>
      </c>
      <c r="O7" s="67">
        <f t="shared" si="0"/>
        <v>272</v>
      </c>
      <c r="P7" s="67">
        <f t="shared" si="0"/>
        <v>266</v>
      </c>
      <c r="Q7" s="67">
        <f t="shared" ref="Q7:V7" si="1">SUM(Q3:Q6)</f>
        <v>273</v>
      </c>
      <c r="R7" s="67">
        <f t="shared" si="1"/>
        <v>270</v>
      </c>
      <c r="S7" s="67">
        <f t="shared" si="1"/>
        <v>279</v>
      </c>
      <c r="T7" s="67">
        <f t="shared" si="1"/>
        <v>275</v>
      </c>
      <c r="U7" s="67">
        <f t="shared" si="1"/>
        <v>274</v>
      </c>
      <c r="V7" s="67">
        <f t="shared" si="1"/>
        <v>272</v>
      </c>
      <c r="W7" s="67">
        <f t="shared" ref="W7:AB7" si="2">SUM(W3:W6)</f>
        <v>265</v>
      </c>
      <c r="X7" s="67">
        <f t="shared" si="2"/>
        <v>253</v>
      </c>
      <c r="Y7" s="67">
        <f t="shared" si="2"/>
        <v>248</v>
      </c>
      <c r="Z7" s="67">
        <f t="shared" si="2"/>
        <v>247</v>
      </c>
      <c r="AA7" s="67">
        <f t="shared" si="2"/>
        <v>241</v>
      </c>
      <c r="AB7" s="67">
        <f t="shared" si="2"/>
        <v>241</v>
      </c>
      <c r="AC7" s="67">
        <f t="shared" ref="AC7:AH7" si="3">SUM(AC3:AC6)</f>
        <v>232</v>
      </c>
      <c r="AD7" s="67">
        <f t="shared" si="3"/>
        <v>235</v>
      </c>
      <c r="AE7" s="67">
        <f t="shared" si="3"/>
        <v>236</v>
      </c>
      <c r="AF7" s="67">
        <f t="shared" si="3"/>
        <v>234</v>
      </c>
      <c r="AG7" s="67">
        <f t="shared" si="3"/>
        <v>232</v>
      </c>
      <c r="AH7" s="67">
        <f t="shared" si="3"/>
        <v>232</v>
      </c>
      <c r="AI7" s="67">
        <f t="shared" ref="AI7:AN7" si="4">SUM(AI3:AI6)</f>
        <v>239</v>
      </c>
      <c r="AJ7" s="67">
        <f t="shared" si="4"/>
        <v>245</v>
      </c>
      <c r="AK7" s="67">
        <f t="shared" si="4"/>
        <v>243</v>
      </c>
      <c r="AL7" s="67">
        <f t="shared" si="4"/>
        <v>242</v>
      </c>
      <c r="AM7" s="67">
        <f t="shared" si="4"/>
        <v>241</v>
      </c>
      <c r="AN7" s="67">
        <f t="shared" si="4"/>
        <v>209</v>
      </c>
      <c r="AO7" s="67">
        <f t="shared" ref="AO7:AT7" si="5">SUM(AO3:AO6)</f>
        <v>220</v>
      </c>
      <c r="AP7" s="67">
        <f t="shared" si="5"/>
        <v>234</v>
      </c>
      <c r="AQ7" s="67">
        <f t="shared" si="5"/>
        <v>232</v>
      </c>
      <c r="AR7" s="67">
        <f t="shared" si="5"/>
        <v>232</v>
      </c>
      <c r="AS7" s="67">
        <f t="shared" si="5"/>
        <v>231</v>
      </c>
      <c r="AT7" s="67">
        <f t="shared" si="5"/>
        <v>229</v>
      </c>
      <c r="AU7" s="67">
        <f t="shared" ref="AU7:AZ7" si="6">SUM(AU3:AU6)</f>
        <v>235</v>
      </c>
      <c r="AV7" s="67">
        <f t="shared" si="6"/>
        <v>235</v>
      </c>
      <c r="AW7" s="67">
        <f t="shared" si="6"/>
        <v>236</v>
      </c>
      <c r="AX7" s="67">
        <f t="shared" si="6"/>
        <v>239</v>
      </c>
      <c r="AY7" s="67">
        <f t="shared" si="6"/>
        <v>235</v>
      </c>
      <c r="AZ7" s="67">
        <f t="shared" si="6"/>
        <v>231</v>
      </c>
      <c r="BA7" s="67">
        <f t="shared" ref="BA7:BF7" si="7">SUM(BA3:BA6)</f>
        <v>226</v>
      </c>
      <c r="BB7" s="67">
        <f t="shared" si="7"/>
        <v>228</v>
      </c>
      <c r="BC7" s="67">
        <f t="shared" si="7"/>
        <v>231</v>
      </c>
      <c r="BD7" s="67">
        <f t="shared" si="7"/>
        <v>229</v>
      </c>
      <c r="BE7" s="67">
        <f t="shared" si="7"/>
        <v>231</v>
      </c>
      <c r="BF7" s="67">
        <f t="shared" si="7"/>
        <v>231</v>
      </c>
      <c r="BG7" s="67">
        <f t="shared" ref="BG7:BL7" si="8">SUM(BG3:BG6)</f>
        <v>234</v>
      </c>
      <c r="BH7" s="67">
        <f t="shared" si="8"/>
        <v>236</v>
      </c>
      <c r="BI7" s="67">
        <f t="shared" si="8"/>
        <v>226</v>
      </c>
      <c r="BJ7" s="67">
        <f t="shared" si="8"/>
        <v>223</v>
      </c>
      <c r="BK7" s="67">
        <f t="shared" si="8"/>
        <v>219</v>
      </c>
      <c r="BL7" s="67">
        <f t="shared" si="8"/>
        <v>218</v>
      </c>
      <c r="BM7" s="67">
        <f t="shared" ref="BM7:BR7" si="9">SUM(BM3:BM6)</f>
        <v>212</v>
      </c>
      <c r="BN7" s="67">
        <f t="shared" si="9"/>
        <v>210</v>
      </c>
      <c r="BO7" s="67">
        <f t="shared" si="9"/>
        <v>206</v>
      </c>
      <c r="BP7" s="67">
        <f t="shared" si="9"/>
        <v>202</v>
      </c>
      <c r="BQ7" s="94">
        <f t="shared" si="9"/>
        <v>201</v>
      </c>
      <c r="BR7" s="67">
        <f t="shared" si="9"/>
        <v>205</v>
      </c>
      <c r="BS7" s="67">
        <f t="shared" ref="BS7:BX7" si="10">SUM(BS3:BS6)</f>
        <v>223</v>
      </c>
      <c r="BT7" s="67">
        <f t="shared" si="10"/>
        <v>225</v>
      </c>
      <c r="BU7" s="67">
        <f t="shared" si="10"/>
        <v>223</v>
      </c>
      <c r="BV7" s="67">
        <f t="shared" si="10"/>
        <v>221</v>
      </c>
      <c r="BW7" s="67">
        <f t="shared" si="10"/>
        <v>228</v>
      </c>
      <c r="BX7" s="67">
        <f t="shared" si="10"/>
        <v>234</v>
      </c>
      <c r="BY7" s="67">
        <f t="shared" ref="BY7:CD7" si="11">SUM(BY3:BY6)</f>
        <v>228</v>
      </c>
      <c r="BZ7" s="67">
        <f t="shared" si="11"/>
        <v>229</v>
      </c>
      <c r="CA7" s="67">
        <f t="shared" si="11"/>
        <v>224</v>
      </c>
      <c r="CB7" s="67">
        <f t="shared" si="11"/>
        <v>220</v>
      </c>
      <c r="CC7" s="67">
        <f t="shared" si="11"/>
        <v>218</v>
      </c>
      <c r="CD7" s="67">
        <f t="shared" si="11"/>
        <v>220</v>
      </c>
      <c r="CE7" s="67">
        <f t="shared" ref="CE7:CJ7" si="12">SUM(CE3:CE6)</f>
        <v>230</v>
      </c>
      <c r="CF7" s="67">
        <f t="shared" si="12"/>
        <v>229</v>
      </c>
      <c r="CG7" s="67">
        <f t="shared" si="12"/>
        <v>226</v>
      </c>
      <c r="CH7" s="67">
        <f t="shared" si="12"/>
        <v>226</v>
      </c>
      <c r="CI7" s="67">
        <f t="shared" si="12"/>
        <v>227</v>
      </c>
      <c r="CJ7" s="67">
        <f t="shared" si="12"/>
        <v>225</v>
      </c>
      <c r="CK7" s="67">
        <f t="shared" ref="CK7:CP7" si="13">SUM(CK3:CK6)</f>
        <v>223</v>
      </c>
      <c r="CL7" s="67">
        <f t="shared" si="13"/>
        <v>217</v>
      </c>
      <c r="CM7" s="67">
        <f t="shared" si="13"/>
        <v>217</v>
      </c>
      <c r="CN7" s="67">
        <f t="shared" si="13"/>
        <v>213</v>
      </c>
      <c r="CO7" s="67">
        <f t="shared" si="13"/>
        <v>217</v>
      </c>
      <c r="CP7" s="67">
        <f t="shared" si="13"/>
        <v>216</v>
      </c>
      <c r="CQ7" s="67">
        <f>SUM(CQ3:CQ6)</f>
        <v>218</v>
      </c>
      <c r="CR7" s="67">
        <v>217</v>
      </c>
      <c r="CS7" s="67">
        <f>SUM(CS3:CS6)</f>
        <v>216</v>
      </c>
      <c r="CT7" s="67">
        <f>SUM(CT3:CT6)</f>
        <v>216</v>
      </c>
      <c r="CU7" s="67">
        <f>SUM(CU3:CU6)</f>
        <v>212</v>
      </c>
      <c r="CV7" s="67">
        <f>SUM(CV3:CV6)</f>
        <v>207</v>
      </c>
      <c r="CW7" s="67">
        <f>SUM(CW3:CW6)</f>
        <v>208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J8" s="32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5">
        <v>9</v>
      </c>
      <c r="E9" s="152">
        <v>518.77</v>
      </c>
      <c r="F9" s="152">
        <f>+E9-G9</f>
        <v>416.97999999999996</v>
      </c>
      <c r="G9" s="152">
        <v>101.79</v>
      </c>
      <c r="H9" s="27" t="str">
        <f>+"Total:"&amp;TEXT(E9/I9-1,"0.00%")&amp;"/ EE:"&amp;TEXT(G9/J9-1,"0.00%")</f>
        <v>Total:18.99%/ EE:0.00%</v>
      </c>
      <c r="I9" s="27">
        <f>+[2]Coshocton!E9</f>
        <v>435.99</v>
      </c>
      <c r="J9" s="27">
        <f>+[2]Coshocton!G9</f>
        <v>101.79</v>
      </c>
      <c r="K9" s="165">
        <v>2</v>
      </c>
      <c r="L9" s="165">
        <v>2</v>
      </c>
      <c r="M9" s="165">
        <v>3</v>
      </c>
      <c r="N9" s="165">
        <v>3</v>
      </c>
      <c r="O9" s="165">
        <v>2</v>
      </c>
      <c r="P9" s="165">
        <v>4</v>
      </c>
      <c r="Q9" s="165">
        <v>3</v>
      </c>
      <c r="R9" s="165">
        <v>2</v>
      </c>
      <c r="S9" s="165">
        <v>2</v>
      </c>
      <c r="T9" s="165">
        <v>2</v>
      </c>
      <c r="U9" s="165">
        <v>2</v>
      </c>
      <c r="V9" s="165">
        <v>2</v>
      </c>
      <c r="W9" s="165">
        <v>4</v>
      </c>
      <c r="X9" s="165">
        <v>5</v>
      </c>
      <c r="Y9" s="165">
        <v>5</v>
      </c>
      <c r="Z9" s="165">
        <v>5</v>
      </c>
      <c r="AA9" s="165">
        <v>6</v>
      </c>
      <c r="AB9" s="165">
        <v>6</v>
      </c>
      <c r="AC9" s="165">
        <v>5</v>
      </c>
      <c r="AD9" s="165">
        <v>5</v>
      </c>
      <c r="AE9" s="165">
        <v>5</v>
      </c>
      <c r="AF9" s="165">
        <v>5</v>
      </c>
      <c r="AG9" s="165">
        <v>5</v>
      </c>
      <c r="AH9" s="165">
        <v>5</v>
      </c>
      <c r="AI9" s="165">
        <v>1</v>
      </c>
      <c r="AJ9" s="165">
        <v>1</v>
      </c>
      <c r="AK9" s="165">
        <v>1</v>
      </c>
      <c r="AL9" s="165">
        <v>1</v>
      </c>
      <c r="AM9" s="165">
        <v>1</v>
      </c>
      <c r="AN9" s="165">
        <v>2</v>
      </c>
      <c r="AO9" s="165">
        <v>3</v>
      </c>
      <c r="AP9" s="165">
        <v>3</v>
      </c>
      <c r="AQ9" s="165">
        <v>3</v>
      </c>
      <c r="AR9" s="165">
        <v>2</v>
      </c>
      <c r="AS9" s="165">
        <v>2</v>
      </c>
      <c r="AT9" s="165">
        <v>2</v>
      </c>
      <c r="AU9" s="165">
        <v>4</v>
      </c>
      <c r="AV9" s="165">
        <v>5</v>
      </c>
      <c r="AW9" s="165">
        <v>3</v>
      </c>
      <c r="AX9" s="165">
        <v>3</v>
      </c>
      <c r="AY9" s="165">
        <v>3</v>
      </c>
      <c r="AZ9" s="165">
        <v>2</v>
      </c>
      <c r="BA9" s="165">
        <v>1</v>
      </c>
      <c r="BB9" s="165">
        <v>1</v>
      </c>
      <c r="BC9" s="165">
        <v>2</v>
      </c>
      <c r="BD9" s="165">
        <v>2</v>
      </c>
      <c r="BE9" s="165">
        <v>3</v>
      </c>
      <c r="BF9" s="165">
        <v>2</v>
      </c>
      <c r="BG9" s="165">
        <v>4</v>
      </c>
      <c r="BH9" s="165">
        <v>4</v>
      </c>
      <c r="BI9" s="165">
        <v>4</v>
      </c>
      <c r="BJ9" s="165">
        <v>6</v>
      </c>
      <c r="BK9" s="165">
        <v>7</v>
      </c>
      <c r="BL9" s="165">
        <v>8</v>
      </c>
      <c r="BM9" s="165">
        <v>7</v>
      </c>
      <c r="BN9" s="165">
        <v>6</v>
      </c>
      <c r="BO9" s="165">
        <v>5</v>
      </c>
      <c r="BP9" s="165">
        <v>8</v>
      </c>
      <c r="BQ9" s="240">
        <v>10</v>
      </c>
      <c r="BR9" s="165">
        <v>9</v>
      </c>
      <c r="BS9" s="165">
        <v>7</v>
      </c>
      <c r="BT9" s="165">
        <v>5</v>
      </c>
      <c r="BU9" s="165">
        <v>5</v>
      </c>
      <c r="BV9" s="165">
        <v>5</v>
      </c>
      <c r="BW9" s="165">
        <v>7</v>
      </c>
      <c r="BX9" s="165">
        <v>9</v>
      </c>
      <c r="BY9" s="165">
        <v>11</v>
      </c>
      <c r="BZ9" s="165">
        <v>10</v>
      </c>
      <c r="CA9" s="165">
        <v>9</v>
      </c>
      <c r="CB9" s="165">
        <v>8</v>
      </c>
      <c r="CC9" s="165">
        <v>8</v>
      </c>
      <c r="CD9" s="165">
        <v>8</v>
      </c>
      <c r="CE9" s="165">
        <v>9</v>
      </c>
      <c r="CF9" s="165">
        <v>8</v>
      </c>
      <c r="CG9" s="165">
        <v>8</v>
      </c>
      <c r="CH9" s="165">
        <v>8</v>
      </c>
      <c r="CI9" s="165">
        <v>9</v>
      </c>
      <c r="CJ9" s="165">
        <v>9</v>
      </c>
      <c r="CK9" s="165">
        <v>10</v>
      </c>
      <c r="CL9" s="165">
        <v>9</v>
      </c>
      <c r="CM9" s="165">
        <v>9</v>
      </c>
      <c r="CN9" s="165">
        <v>9</v>
      </c>
      <c r="CO9" s="165">
        <v>8</v>
      </c>
      <c r="CP9" s="165">
        <v>8</v>
      </c>
      <c r="CQ9" s="165">
        <v>10</v>
      </c>
      <c r="CR9" s="165">
        <v>10</v>
      </c>
      <c r="CS9" s="165">
        <v>10</v>
      </c>
      <c r="CT9" s="165">
        <v>9</v>
      </c>
      <c r="CU9" s="165">
        <v>9</v>
      </c>
      <c r="CV9" s="165">
        <v>10</v>
      </c>
      <c r="CW9" s="165">
        <v>9</v>
      </c>
    </row>
    <row r="10" spans="1:101" s="14" customFormat="1" ht="13.15" customHeight="1" x14ac:dyDescent="0.2">
      <c r="A10" s="22"/>
      <c r="B10" s="15"/>
      <c r="C10" s="66" t="s">
        <v>18</v>
      </c>
      <c r="D10" s="165">
        <v>0</v>
      </c>
      <c r="E10" s="152">
        <v>1037.57</v>
      </c>
      <c r="F10" s="152">
        <f>+E10-G10</f>
        <v>799.78</v>
      </c>
      <c r="G10" s="152">
        <v>237.79</v>
      </c>
      <c r="H10" s="27" t="str">
        <f>+"Total:"&amp;TEXT(E10/I10-1,"0.00%")&amp;"/ EE:"&amp;TEXT(G10/J10-1,"0.00%")</f>
        <v>Total:18.99%/ EE:0.00%</v>
      </c>
      <c r="I10" s="27">
        <f>+[2]Coshocton!E10</f>
        <v>872</v>
      </c>
      <c r="J10" s="27">
        <f>+[2]Coshocton!G10</f>
        <v>237.79</v>
      </c>
      <c r="K10" s="165">
        <v>0</v>
      </c>
      <c r="L10" s="165">
        <v>0</v>
      </c>
      <c r="M10" s="165">
        <v>0</v>
      </c>
      <c r="N10" s="165">
        <v>0</v>
      </c>
      <c r="O10" s="165">
        <v>0</v>
      </c>
      <c r="P10" s="165">
        <v>0</v>
      </c>
      <c r="Q10" s="165">
        <v>0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0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1</v>
      </c>
      <c r="AV10" s="165">
        <v>1</v>
      </c>
      <c r="AW10" s="165">
        <v>1</v>
      </c>
      <c r="AX10" s="165">
        <v>1</v>
      </c>
      <c r="AY10" s="165">
        <v>1</v>
      </c>
      <c r="AZ10" s="165">
        <v>1</v>
      </c>
      <c r="BA10" s="165">
        <v>1</v>
      </c>
      <c r="BB10" s="165">
        <v>1</v>
      </c>
      <c r="BC10" s="165">
        <v>1</v>
      </c>
      <c r="BD10" s="165">
        <v>1</v>
      </c>
      <c r="BE10" s="165">
        <v>2</v>
      </c>
      <c r="BF10" s="165">
        <v>2</v>
      </c>
      <c r="BG10" s="165">
        <v>2</v>
      </c>
      <c r="BH10" s="165">
        <v>1</v>
      </c>
      <c r="BI10" s="165">
        <v>1</v>
      </c>
      <c r="BJ10" s="165">
        <v>1</v>
      </c>
      <c r="BK10" s="165">
        <v>1</v>
      </c>
      <c r="BL10" s="165">
        <v>1</v>
      </c>
      <c r="BM10" s="165">
        <v>1</v>
      </c>
      <c r="BN10" s="165">
        <v>1</v>
      </c>
      <c r="BO10" s="165">
        <v>1</v>
      </c>
      <c r="BP10" s="165">
        <v>1</v>
      </c>
      <c r="BQ10" s="240">
        <v>1</v>
      </c>
      <c r="BR10" s="165">
        <v>1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1</v>
      </c>
      <c r="CI10" s="165">
        <v>1</v>
      </c>
      <c r="CJ10" s="165">
        <v>2</v>
      </c>
      <c r="CK10" s="165">
        <v>2</v>
      </c>
      <c r="CL10" s="165">
        <v>2</v>
      </c>
      <c r="CM10" s="165">
        <v>1</v>
      </c>
      <c r="CN10" s="165">
        <v>1</v>
      </c>
      <c r="CO10" s="165">
        <v>1</v>
      </c>
      <c r="CP10" s="165">
        <v>1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</row>
    <row r="11" spans="1:101" s="14" customFormat="1" ht="13.15" customHeight="1" x14ac:dyDescent="0.2">
      <c r="A11" s="22"/>
      <c r="B11" s="15"/>
      <c r="C11" s="66" t="s">
        <v>19</v>
      </c>
      <c r="D11" s="165">
        <v>0</v>
      </c>
      <c r="E11" s="152">
        <v>933.8</v>
      </c>
      <c r="F11" s="152">
        <f>+E11-G11</f>
        <v>735.24</v>
      </c>
      <c r="G11" s="152">
        <v>198.56</v>
      </c>
      <c r="H11" s="27" t="str">
        <f>+"Total:"&amp;TEXT(E11/I11-1,"0.00%")&amp;"/ EE:"&amp;TEXT(G11/J11-1,"0.00%")</f>
        <v>Total:18.99%/ EE:0.00%</v>
      </c>
      <c r="I11" s="27">
        <f>+[2]Coshocton!E11</f>
        <v>784.79</v>
      </c>
      <c r="J11" s="27">
        <f>+[2]Coshocton!G11</f>
        <v>198.56</v>
      </c>
      <c r="K11" s="165">
        <v>0</v>
      </c>
      <c r="L11" s="165">
        <v>0</v>
      </c>
      <c r="M11" s="165">
        <v>0</v>
      </c>
      <c r="N11" s="165">
        <v>0</v>
      </c>
      <c r="O11" s="165">
        <v>0</v>
      </c>
      <c r="P11" s="165">
        <v>0</v>
      </c>
      <c r="Q11" s="165">
        <v>0</v>
      </c>
      <c r="R11" s="165">
        <v>0</v>
      </c>
      <c r="S11" s="165">
        <v>0</v>
      </c>
      <c r="T11" s="165">
        <v>0</v>
      </c>
      <c r="U11" s="165">
        <v>0</v>
      </c>
      <c r="V11" s="165">
        <v>0</v>
      </c>
      <c r="W11" s="165">
        <v>0</v>
      </c>
      <c r="X11" s="165">
        <v>0</v>
      </c>
      <c r="Y11" s="165">
        <v>0</v>
      </c>
      <c r="Z11" s="165">
        <v>0</v>
      </c>
      <c r="AA11" s="165">
        <v>0</v>
      </c>
      <c r="AB11" s="165">
        <v>0</v>
      </c>
      <c r="AC11" s="165">
        <v>0</v>
      </c>
      <c r="AD11" s="165">
        <v>0</v>
      </c>
      <c r="AE11" s="165">
        <v>0</v>
      </c>
      <c r="AF11" s="165">
        <v>1</v>
      </c>
      <c r="AG11" s="165">
        <v>1</v>
      </c>
      <c r="AH11" s="165">
        <v>1</v>
      </c>
      <c r="AI11" s="165">
        <v>0</v>
      </c>
      <c r="AJ11" s="165">
        <v>0</v>
      </c>
      <c r="AK11" s="165">
        <v>0</v>
      </c>
      <c r="AL11" s="165">
        <v>1</v>
      </c>
      <c r="AM11" s="165">
        <v>1</v>
      </c>
      <c r="AN11" s="165">
        <v>1</v>
      </c>
      <c r="AO11" s="165">
        <v>1</v>
      </c>
      <c r="AP11" s="165">
        <v>1</v>
      </c>
      <c r="AQ11" s="165">
        <v>0</v>
      </c>
      <c r="AR11" s="165">
        <v>0</v>
      </c>
      <c r="AS11" s="165">
        <v>0</v>
      </c>
      <c r="AT11" s="165">
        <v>0</v>
      </c>
      <c r="AU11" s="165">
        <v>0</v>
      </c>
      <c r="AV11" s="165">
        <v>0</v>
      </c>
      <c r="AW11" s="165">
        <v>0</v>
      </c>
      <c r="AX11" s="165">
        <v>1</v>
      </c>
      <c r="AY11" s="165">
        <v>1</v>
      </c>
      <c r="AZ11" s="165">
        <v>1</v>
      </c>
      <c r="BA11" s="165">
        <v>1</v>
      </c>
      <c r="BB11" s="165">
        <v>1</v>
      </c>
      <c r="BC11" s="165">
        <v>1</v>
      </c>
      <c r="BD11" s="165">
        <v>1</v>
      </c>
      <c r="BE11" s="165">
        <v>1</v>
      </c>
      <c r="BF11" s="165">
        <v>1</v>
      </c>
      <c r="BG11" s="165">
        <v>1</v>
      </c>
      <c r="BH11" s="165">
        <v>1</v>
      </c>
      <c r="BI11" s="165">
        <v>1</v>
      </c>
      <c r="BJ11" s="165">
        <v>1</v>
      </c>
      <c r="BK11" s="165">
        <v>1</v>
      </c>
      <c r="BL11" s="165">
        <v>1</v>
      </c>
      <c r="BM11" s="165">
        <v>1</v>
      </c>
      <c r="BN11" s="165">
        <v>1</v>
      </c>
      <c r="BO11" s="165">
        <v>2</v>
      </c>
      <c r="BP11" s="165">
        <v>3</v>
      </c>
      <c r="BQ11" s="240">
        <v>3</v>
      </c>
      <c r="BR11" s="165">
        <v>2</v>
      </c>
      <c r="BS11" s="165">
        <v>3</v>
      </c>
      <c r="BT11" s="165">
        <v>3</v>
      </c>
      <c r="BU11" s="165">
        <v>2</v>
      </c>
      <c r="BV11" s="165">
        <v>3</v>
      </c>
      <c r="BW11" s="165">
        <v>2</v>
      </c>
      <c r="BX11" s="165">
        <v>3</v>
      </c>
      <c r="BY11" s="165">
        <v>4</v>
      </c>
      <c r="BZ11" s="165">
        <v>4</v>
      </c>
      <c r="CA11" s="165">
        <v>4</v>
      </c>
      <c r="CB11" s="165">
        <v>3</v>
      </c>
      <c r="CC11" s="165">
        <v>3</v>
      </c>
      <c r="CD11" s="165">
        <v>4</v>
      </c>
      <c r="CE11" s="165">
        <v>3</v>
      </c>
      <c r="CF11" s="165">
        <v>3</v>
      </c>
      <c r="CG11" s="165">
        <v>3</v>
      </c>
      <c r="CH11" s="165">
        <v>3</v>
      </c>
      <c r="CI11" s="165">
        <v>3</v>
      </c>
      <c r="CJ11" s="165">
        <v>3</v>
      </c>
      <c r="CK11" s="165">
        <v>3</v>
      </c>
      <c r="CL11" s="165">
        <v>3</v>
      </c>
      <c r="CM11" s="165">
        <v>3</v>
      </c>
      <c r="CN11" s="165">
        <v>2</v>
      </c>
      <c r="CO11" s="165">
        <v>2</v>
      </c>
      <c r="CP11" s="165">
        <v>2</v>
      </c>
      <c r="CQ11" s="165">
        <v>2</v>
      </c>
      <c r="CR11" s="165">
        <v>1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</row>
    <row r="12" spans="1:101" s="14" customFormat="1" ht="13.15" customHeight="1" x14ac:dyDescent="0.2">
      <c r="A12" s="22"/>
      <c r="B12" s="15"/>
      <c r="C12" s="66" t="s">
        <v>12</v>
      </c>
      <c r="D12" s="166">
        <v>4</v>
      </c>
      <c r="E12" s="153">
        <v>1556.37</v>
      </c>
      <c r="F12" s="153">
        <f>+E12-G12</f>
        <v>1160.0899999999999</v>
      </c>
      <c r="G12" s="153">
        <v>396.28</v>
      </c>
      <c r="H12" s="134" t="str">
        <f>+"Total:"&amp;TEXT(E12/I12-1,"0.00%")&amp;"/ EE:"&amp;TEXT(G12/J12-1,"0.00%")</f>
        <v>Total:18.99%/ EE:0.00%</v>
      </c>
      <c r="I12" s="27">
        <f>+[2]Coshocton!E12</f>
        <v>1308</v>
      </c>
      <c r="J12" s="27">
        <f>+[2]Coshocton!G12</f>
        <v>396.28</v>
      </c>
      <c r="K12" s="166">
        <v>1</v>
      </c>
      <c r="L12" s="166">
        <v>1</v>
      </c>
      <c r="M12" s="166">
        <v>1</v>
      </c>
      <c r="N12" s="166">
        <v>1</v>
      </c>
      <c r="O12" s="166">
        <v>1</v>
      </c>
      <c r="P12" s="166">
        <v>1</v>
      </c>
      <c r="Q12" s="166">
        <v>1</v>
      </c>
      <c r="R12" s="166">
        <v>2</v>
      </c>
      <c r="S12" s="166">
        <v>2</v>
      </c>
      <c r="T12" s="166">
        <v>1</v>
      </c>
      <c r="U12" s="166">
        <v>0</v>
      </c>
      <c r="V12" s="166">
        <v>0</v>
      </c>
      <c r="W12" s="166">
        <v>0</v>
      </c>
      <c r="X12" s="166">
        <v>0</v>
      </c>
      <c r="Y12" s="166">
        <v>0</v>
      </c>
      <c r="Z12" s="166">
        <v>0</v>
      </c>
      <c r="AA12" s="166">
        <v>0</v>
      </c>
      <c r="AB12" s="166">
        <v>0</v>
      </c>
      <c r="AC12" s="166">
        <v>0</v>
      </c>
      <c r="AD12" s="166">
        <v>0</v>
      </c>
      <c r="AE12" s="166">
        <v>0</v>
      </c>
      <c r="AF12" s="166">
        <v>0</v>
      </c>
      <c r="AG12" s="166">
        <v>0</v>
      </c>
      <c r="AH12" s="166">
        <v>0</v>
      </c>
      <c r="AI12" s="166">
        <v>1</v>
      </c>
      <c r="AJ12" s="166">
        <v>1</v>
      </c>
      <c r="AK12" s="166">
        <v>1</v>
      </c>
      <c r="AL12" s="166">
        <v>0</v>
      </c>
      <c r="AM12" s="166">
        <v>0</v>
      </c>
      <c r="AN12" s="166">
        <v>0</v>
      </c>
      <c r="AO12" s="166">
        <v>0</v>
      </c>
      <c r="AP12" s="166">
        <v>0</v>
      </c>
      <c r="AQ12" s="166">
        <v>1</v>
      </c>
      <c r="AR12" s="166">
        <v>1</v>
      </c>
      <c r="AS12" s="166">
        <v>1</v>
      </c>
      <c r="AT12" s="166">
        <v>1</v>
      </c>
      <c r="AU12" s="166">
        <v>0</v>
      </c>
      <c r="AV12" s="166">
        <v>0</v>
      </c>
      <c r="AW12" s="166">
        <v>0</v>
      </c>
      <c r="AX12" s="166">
        <v>0</v>
      </c>
      <c r="AY12" s="166">
        <v>0</v>
      </c>
      <c r="AZ12" s="166">
        <v>1</v>
      </c>
      <c r="BA12" s="166">
        <v>1</v>
      </c>
      <c r="BB12" s="166">
        <v>1</v>
      </c>
      <c r="BC12" s="166">
        <v>1</v>
      </c>
      <c r="BD12" s="166">
        <v>0</v>
      </c>
      <c r="BE12" s="166">
        <v>0</v>
      </c>
      <c r="BF12" s="166">
        <v>1</v>
      </c>
      <c r="BG12" s="166">
        <v>1</v>
      </c>
      <c r="BH12" s="166">
        <v>1</v>
      </c>
      <c r="BI12" s="166">
        <v>1</v>
      </c>
      <c r="BJ12" s="166">
        <v>1</v>
      </c>
      <c r="BK12" s="166">
        <v>1</v>
      </c>
      <c r="BL12" s="166">
        <v>2</v>
      </c>
      <c r="BM12" s="166">
        <v>2</v>
      </c>
      <c r="BN12" s="166">
        <v>2</v>
      </c>
      <c r="BO12" s="166">
        <v>2</v>
      </c>
      <c r="BP12" s="166">
        <v>2</v>
      </c>
      <c r="BQ12" s="241">
        <v>2</v>
      </c>
      <c r="BR12" s="166">
        <v>2</v>
      </c>
      <c r="BS12" s="166">
        <v>1</v>
      </c>
      <c r="BT12" s="166">
        <v>1</v>
      </c>
      <c r="BU12" s="166">
        <v>1</v>
      </c>
      <c r="BV12" s="166">
        <v>1</v>
      </c>
      <c r="BW12" s="166">
        <v>1</v>
      </c>
      <c r="BX12" s="166">
        <v>1</v>
      </c>
      <c r="BY12" s="166">
        <v>1</v>
      </c>
      <c r="BZ12" s="166">
        <v>1</v>
      </c>
      <c r="CA12" s="166">
        <v>1</v>
      </c>
      <c r="CB12" s="166">
        <v>1</v>
      </c>
      <c r="CC12" s="166">
        <v>1</v>
      </c>
      <c r="CD12" s="166">
        <v>1</v>
      </c>
      <c r="CE12" s="166">
        <v>3</v>
      </c>
      <c r="CF12" s="166">
        <v>3</v>
      </c>
      <c r="CG12" s="166">
        <v>3</v>
      </c>
      <c r="CH12" s="166">
        <v>3</v>
      </c>
      <c r="CI12" s="166">
        <v>3</v>
      </c>
      <c r="CJ12" s="166">
        <v>3</v>
      </c>
      <c r="CK12" s="166">
        <v>3</v>
      </c>
      <c r="CL12" s="166">
        <v>4</v>
      </c>
      <c r="CM12" s="166">
        <v>4</v>
      </c>
      <c r="CN12" s="166">
        <v>4</v>
      </c>
      <c r="CO12" s="166">
        <v>4</v>
      </c>
      <c r="CP12" s="166">
        <v>4</v>
      </c>
      <c r="CQ12" s="166">
        <v>4</v>
      </c>
      <c r="CR12" s="166">
        <v>4</v>
      </c>
      <c r="CS12" s="166">
        <v>4</v>
      </c>
      <c r="CT12" s="166">
        <v>4</v>
      </c>
      <c r="CU12" s="166">
        <v>4</v>
      </c>
      <c r="CV12" s="166">
        <v>4</v>
      </c>
      <c r="CW12" s="166">
        <v>4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13</v>
      </c>
      <c r="E13" s="70">
        <f>SUMPRODUCT(E9:E12,$D9:$D12)</f>
        <v>10894.41</v>
      </c>
      <c r="F13" s="70">
        <f>SUMPRODUCT(F9:F12,$D9:$D12)</f>
        <v>8393.18</v>
      </c>
      <c r="G13" s="70">
        <f>SUMPRODUCT(G9:G12,$D9:$D12)</f>
        <v>2501.23</v>
      </c>
      <c r="H13" s="34"/>
      <c r="I13" s="34"/>
      <c r="J13" s="106"/>
      <c r="K13" s="67">
        <f t="shared" ref="K13:P13" si="14">SUM(K9:K12)</f>
        <v>3</v>
      </c>
      <c r="L13" s="67">
        <f t="shared" si="14"/>
        <v>3</v>
      </c>
      <c r="M13" s="67">
        <f t="shared" si="14"/>
        <v>4</v>
      </c>
      <c r="N13" s="67">
        <f t="shared" si="14"/>
        <v>4</v>
      </c>
      <c r="O13" s="67">
        <f t="shared" si="14"/>
        <v>3</v>
      </c>
      <c r="P13" s="67">
        <f t="shared" si="14"/>
        <v>5</v>
      </c>
      <c r="Q13" s="67">
        <f t="shared" ref="Q13:V13" si="15">SUM(Q9:Q12)</f>
        <v>4</v>
      </c>
      <c r="R13" s="67">
        <f t="shared" si="15"/>
        <v>4</v>
      </c>
      <c r="S13" s="67">
        <f t="shared" si="15"/>
        <v>4</v>
      </c>
      <c r="T13" s="67">
        <f t="shared" si="15"/>
        <v>3</v>
      </c>
      <c r="U13" s="67">
        <f t="shared" si="15"/>
        <v>2</v>
      </c>
      <c r="V13" s="67">
        <f t="shared" si="15"/>
        <v>2</v>
      </c>
      <c r="W13" s="67">
        <f t="shared" ref="W13:AB13" si="16">SUM(W9:W12)</f>
        <v>4</v>
      </c>
      <c r="X13" s="67">
        <f t="shared" si="16"/>
        <v>5</v>
      </c>
      <c r="Y13" s="67">
        <f t="shared" si="16"/>
        <v>5</v>
      </c>
      <c r="Z13" s="67">
        <f t="shared" si="16"/>
        <v>5</v>
      </c>
      <c r="AA13" s="67">
        <f t="shared" si="16"/>
        <v>6</v>
      </c>
      <c r="AB13" s="67">
        <f t="shared" si="16"/>
        <v>6</v>
      </c>
      <c r="AC13" s="67">
        <f t="shared" ref="AC13:AH13" si="17">SUM(AC9:AC12)</f>
        <v>5</v>
      </c>
      <c r="AD13" s="67">
        <f t="shared" si="17"/>
        <v>5</v>
      </c>
      <c r="AE13" s="67">
        <f t="shared" si="17"/>
        <v>5</v>
      </c>
      <c r="AF13" s="67">
        <f t="shared" si="17"/>
        <v>6</v>
      </c>
      <c r="AG13" s="67">
        <f t="shared" si="17"/>
        <v>6</v>
      </c>
      <c r="AH13" s="67">
        <f t="shared" si="17"/>
        <v>6</v>
      </c>
      <c r="AI13" s="67">
        <f t="shared" ref="AI13:AN13" si="18">SUM(AI9:AI12)</f>
        <v>2</v>
      </c>
      <c r="AJ13" s="67">
        <f t="shared" si="18"/>
        <v>2</v>
      </c>
      <c r="AK13" s="67">
        <f t="shared" si="18"/>
        <v>2</v>
      </c>
      <c r="AL13" s="67">
        <f t="shared" si="18"/>
        <v>2</v>
      </c>
      <c r="AM13" s="67">
        <f t="shared" si="18"/>
        <v>2</v>
      </c>
      <c r="AN13" s="67">
        <f t="shared" si="18"/>
        <v>3</v>
      </c>
      <c r="AO13" s="67">
        <f t="shared" ref="AO13:AT13" si="19">SUM(AO9:AO12)</f>
        <v>4</v>
      </c>
      <c r="AP13" s="67">
        <f t="shared" si="19"/>
        <v>4</v>
      </c>
      <c r="AQ13" s="67">
        <f t="shared" si="19"/>
        <v>4</v>
      </c>
      <c r="AR13" s="67">
        <f t="shared" si="19"/>
        <v>3</v>
      </c>
      <c r="AS13" s="67">
        <f t="shared" si="19"/>
        <v>3</v>
      </c>
      <c r="AT13" s="67">
        <f t="shared" si="19"/>
        <v>3</v>
      </c>
      <c r="AU13" s="67">
        <f t="shared" ref="AU13:AZ13" si="20">SUM(AU9:AU12)</f>
        <v>5</v>
      </c>
      <c r="AV13" s="67">
        <f t="shared" si="20"/>
        <v>6</v>
      </c>
      <c r="AW13" s="67">
        <f t="shared" si="20"/>
        <v>4</v>
      </c>
      <c r="AX13" s="67">
        <f t="shared" si="20"/>
        <v>5</v>
      </c>
      <c r="AY13" s="67">
        <f t="shared" si="20"/>
        <v>5</v>
      </c>
      <c r="AZ13" s="67">
        <f t="shared" si="20"/>
        <v>5</v>
      </c>
      <c r="BA13" s="67">
        <f t="shared" ref="BA13:BF13" si="21">SUM(BA9:BA12)</f>
        <v>4</v>
      </c>
      <c r="BB13" s="67">
        <f t="shared" si="21"/>
        <v>4</v>
      </c>
      <c r="BC13" s="67">
        <f t="shared" si="21"/>
        <v>5</v>
      </c>
      <c r="BD13" s="67">
        <f t="shared" si="21"/>
        <v>4</v>
      </c>
      <c r="BE13" s="67">
        <f t="shared" si="21"/>
        <v>6</v>
      </c>
      <c r="BF13" s="67">
        <f t="shared" si="21"/>
        <v>6</v>
      </c>
      <c r="BG13" s="67">
        <f t="shared" ref="BG13:BL13" si="22">SUM(BG9:BG12)</f>
        <v>8</v>
      </c>
      <c r="BH13" s="67">
        <f t="shared" si="22"/>
        <v>7</v>
      </c>
      <c r="BI13" s="67">
        <f t="shared" si="22"/>
        <v>7</v>
      </c>
      <c r="BJ13" s="67">
        <f t="shared" si="22"/>
        <v>9</v>
      </c>
      <c r="BK13" s="67">
        <f t="shared" si="22"/>
        <v>10</v>
      </c>
      <c r="BL13" s="67">
        <f t="shared" si="22"/>
        <v>12</v>
      </c>
      <c r="BM13" s="67">
        <f t="shared" ref="BM13:BR13" si="23">SUM(BM9:BM12)</f>
        <v>11</v>
      </c>
      <c r="BN13" s="67">
        <f t="shared" si="23"/>
        <v>10</v>
      </c>
      <c r="BO13" s="67">
        <f t="shared" si="23"/>
        <v>10</v>
      </c>
      <c r="BP13" s="67">
        <f t="shared" si="23"/>
        <v>14</v>
      </c>
      <c r="BQ13" s="94">
        <f t="shared" si="23"/>
        <v>16</v>
      </c>
      <c r="BR13" s="67">
        <f t="shared" si="23"/>
        <v>14</v>
      </c>
      <c r="BS13" s="67">
        <f t="shared" ref="BS13:BX13" si="24">SUM(BS9:BS12)</f>
        <v>11</v>
      </c>
      <c r="BT13" s="67">
        <f t="shared" si="24"/>
        <v>9</v>
      </c>
      <c r="BU13" s="67">
        <f t="shared" si="24"/>
        <v>8</v>
      </c>
      <c r="BV13" s="67">
        <f t="shared" si="24"/>
        <v>9</v>
      </c>
      <c r="BW13" s="67">
        <f t="shared" si="24"/>
        <v>10</v>
      </c>
      <c r="BX13" s="67">
        <f t="shared" si="24"/>
        <v>13</v>
      </c>
      <c r="BY13" s="67">
        <f t="shared" ref="BY13:CD13" si="25">SUM(BY9:BY12)</f>
        <v>16</v>
      </c>
      <c r="BZ13" s="67">
        <f t="shared" si="25"/>
        <v>15</v>
      </c>
      <c r="CA13" s="67">
        <f t="shared" si="25"/>
        <v>14</v>
      </c>
      <c r="CB13" s="67">
        <f t="shared" si="25"/>
        <v>12</v>
      </c>
      <c r="CC13" s="67">
        <f t="shared" si="25"/>
        <v>12</v>
      </c>
      <c r="CD13" s="67">
        <f t="shared" si="25"/>
        <v>13</v>
      </c>
      <c r="CE13" s="67">
        <f t="shared" ref="CE13:CJ13" si="26">SUM(CE9:CE12)</f>
        <v>15</v>
      </c>
      <c r="CF13" s="67">
        <f t="shared" si="26"/>
        <v>14</v>
      </c>
      <c r="CG13" s="67">
        <f t="shared" si="26"/>
        <v>14</v>
      </c>
      <c r="CH13" s="67">
        <f t="shared" si="26"/>
        <v>15</v>
      </c>
      <c r="CI13" s="67">
        <f t="shared" si="26"/>
        <v>16</v>
      </c>
      <c r="CJ13" s="67">
        <f t="shared" si="26"/>
        <v>17</v>
      </c>
      <c r="CK13" s="67">
        <f t="shared" ref="CK13:CP13" si="27">SUM(CK9:CK12)</f>
        <v>18</v>
      </c>
      <c r="CL13" s="67">
        <f t="shared" si="27"/>
        <v>18</v>
      </c>
      <c r="CM13" s="67">
        <f t="shared" si="27"/>
        <v>17</v>
      </c>
      <c r="CN13" s="67">
        <f t="shared" si="27"/>
        <v>16</v>
      </c>
      <c r="CO13" s="67">
        <f t="shared" si="27"/>
        <v>15</v>
      </c>
      <c r="CP13" s="67">
        <f t="shared" si="27"/>
        <v>15</v>
      </c>
      <c r="CQ13" s="67">
        <f>SUM(CQ9:CQ12)</f>
        <v>16</v>
      </c>
      <c r="CR13" s="67">
        <v>15</v>
      </c>
      <c r="CS13" s="67">
        <f>SUM(CS9:CS12)</f>
        <v>14</v>
      </c>
      <c r="CT13" s="67">
        <f>SUM(CT9:CT12)</f>
        <v>13</v>
      </c>
      <c r="CU13" s="67">
        <f>SUM(CU9:CU12)</f>
        <v>13</v>
      </c>
      <c r="CV13" s="67">
        <f>SUM(CV9:CV12)</f>
        <v>14</v>
      </c>
      <c r="CW13" s="67">
        <f>SUM(CW9:CW12)</f>
        <v>13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J14" s="10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4" customFormat="1" ht="13.15" customHeight="1" x14ac:dyDescent="0.2">
      <c r="A15" s="48" t="s">
        <v>8</v>
      </c>
      <c r="B15" s="49"/>
      <c r="C15" s="50" t="s">
        <v>10</v>
      </c>
      <c r="D15" s="51">
        <f>+D7+D13</f>
        <v>221</v>
      </c>
      <c r="E15" s="61">
        <f>+E7+E13</f>
        <v>242457.19</v>
      </c>
      <c r="F15" s="61">
        <f>+F7+F13</f>
        <v>224528.18</v>
      </c>
      <c r="G15" s="61">
        <f>+G7+G13</f>
        <v>17929.009999999998</v>
      </c>
      <c r="H15" s="275"/>
      <c r="I15" s="275"/>
      <c r="J15" s="31"/>
      <c r="K15" s="51">
        <f t="shared" ref="K15:P15" si="28">+K7+K13</f>
        <v>268</v>
      </c>
      <c r="L15" s="51">
        <f t="shared" si="28"/>
        <v>273</v>
      </c>
      <c r="M15" s="51">
        <f t="shared" si="28"/>
        <v>277</v>
      </c>
      <c r="N15" s="51">
        <f t="shared" si="28"/>
        <v>278</v>
      </c>
      <c r="O15" s="51">
        <f t="shared" si="28"/>
        <v>275</v>
      </c>
      <c r="P15" s="51">
        <f t="shared" si="28"/>
        <v>271</v>
      </c>
      <c r="Q15" s="51">
        <f t="shared" ref="Q15:V15" si="29">+Q7+Q13</f>
        <v>277</v>
      </c>
      <c r="R15" s="51">
        <f t="shared" si="29"/>
        <v>274</v>
      </c>
      <c r="S15" s="51">
        <f t="shared" si="29"/>
        <v>283</v>
      </c>
      <c r="T15" s="51">
        <f t="shared" si="29"/>
        <v>278</v>
      </c>
      <c r="U15" s="51">
        <f t="shared" si="29"/>
        <v>276</v>
      </c>
      <c r="V15" s="51">
        <f t="shared" si="29"/>
        <v>274</v>
      </c>
      <c r="W15" s="51">
        <f t="shared" ref="W15:AB15" si="30">+W7+W13</f>
        <v>269</v>
      </c>
      <c r="X15" s="51">
        <f t="shared" si="30"/>
        <v>258</v>
      </c>
      <c r="Y15" s="51">
        <f t="shared" si="30"/>
        <v>253</v>
      </c>
      <c r="Z15" s="51">
        <f t="shared" si="30"/>
        <v>252</v>
      </c>
      <c r="AA15" s="51">
        <f t="shared" si="30"/>
        <v>247</v>
      </c>
      <c r="AB15" s="51">
        <f t="shared" si="30"/>
        <v>247</v>
      </c>
      <c r="AC15" s="51">
        <f t="shared" ref="AC15:AH15" si="31">+AC7+AC13</f>
        <v>237</v>
      </c>
      <c r="AD15" s="51">
        <f t="shared" si="31"/>
        <v>240</v>
      </c>
      <c r="AE15" s="51">
        <f t="shared" si="31"/>
        <v>241</v>
      </c>
      <c r="AF15" s="51">
        <f t="shared" si="31"/>
        <v>240</v>
      </c>
      <c r="AG15" s="51">
        <f t="shared" si="31"/>
        <v>238</v>
      </c>
      <c r="AH15" s="51">
        <f t="shared" si="31"/>
        <v>238</v>
      </c>
      <c r="AI15" s="51">
        <f t="shared" ref="AI15:AN15" si="32">+AI7+AI13</f>
        <v>241</v>
      </c>
      <c r="AJ15" s="51">
        <f t="shared" si="32"/>
        <v>247</v>
      </c>
      <c r="AK15" s="51">
        <f t="shared" si="32"/>
        <v>245</v>
      </c>
      <c r="AL15" s="51">
        <f t="shared" si="32"/>
        <v>244</v>
      </c>
      <c r="AM15" s="51">
        <f t="shared" si="32"/>
        <v>243</v>
      </c>
      <c r="AN15" s="51">
        <f t="shared" si="32"/>
        <v>212</v>
      </c>
      <c r="AO15" s="51">
        <f t="shared" ref="AO15:AT15" si="33">+AO7+AO13</f>
        <v>224</v>
      </c>
      <c r="AP15" s="51">
        <f t="shared" si="33"/>
        <v>238</v>
      </c>
      <c r="AQ15" s="51">
        <f t="shared" si="33"/>
        <v>236</v>
      </c>
      <c r="AR15" s="51">
        <f t="shared" si="33"/>
        <v>235</v>
      </c>
      <c r="AS15" s="51">
        <f t="shared" si="33"/>
        <v>234</v>
      </c>
      <c r="AT15" s="51">
        <f t="shared" si="33"/>
        <v>232</v>
      </c>
      <c r="AU15" s="51">
        <f t="shared" ref="AU15:AZ15" si="34">+AU7+AU13</f>
        <v>240</v>
      </c>
      <c r="AV15" s="51">
        <f t="shared" si="34"/>
        <v>241</v>
      </c>
      <c r="AW15" s="51">
        <f t="shared" si="34"/>
        <v>240</v>
      </c>
      <c r="AX15" s="51">
        <f t="shared" si="34"/>
        <v>244</v>
      </c>
      <c r="AY15" s="51">
        <f t="shared" si="34"/>
        <v>240</v>
      </c>
      <c r="AZ15" s="51">
        <f t="shared" si="34"/>
        <v>236</v>
      </c>
      <c r="BA15" s="51">
        <f t="shared" ref="BA15:BF15" si="35">+BA7+BA13</f>
        <v>230</v>
      </c>
      <c r="BB15" s="51">
        <f t="shared" si="35"/>
        <v>232</v>
      </c>
      <c r="BC15" s="51">
        <f t="shared" si="35"/>
        <v>236</v>
      </c>
      <c r="BD15" s="51">
        <f t="shared" si="35"/>
        <v>233</v>
      </c>
      <c r="BE15" s="51">
        <f t="shared" si="35"/>
        <v>237</v>
      </c>
      <c r="BF15" s="51">
        <f t="shared" si="35"/>
        <v>237</v>
      </c>
      <c r="BG15" s="51">
        <f t="shared" ref="BG15:BL15" si="36">+BG7+BG13</f>
        <v>242</v>
      </c>
      <c r="BH15" s="51">
        <f t="shared" si="36"/>
        <v>243</v>
      </c>
      <c r="BI15" s="51">
        <f t="shared" si="36"/>
        <v>233</v>
      </c>
      <c r="BJ15" s="51">
        <f t="shared" si="36"/>
        <v>232</v>
      </c>
      <c r="BK15" s="51">
        <f t="shared" si="36"/>
        <v>229</v>
      </c>
      <c r="BL15" s="51">
        <f t="shared" si="36"/>
        <v>230</v>
      </c>
      <c r="BM15" s="51">
        <f t="shared" ref="BM15:BR15" si="37">+BM7+BM13</f>
        <v>223</v>
      </c>
      <c r="BN15" s="51">
        <f t="shared" si="37"/>
        <v>220</v>
      </c>
      <c r="BO15" s="51">
        <f t="shared" si="37"/>
        <v>216</v>
      </c>
      <c r="BP15" s="51">
        <f t="shared" si="37"/>
        <v>216</v>
      </c>
      <c r="BQ15" s="51">
        <f t="shared" si="37"/>
        <v>217</v>
      </c>
      <c r="BR15" s="51">
        <f t="shared" si="37"/>
        <v>219</v>
      </c>
      <c r="BS15" s="51">
        <f t="shared" ref="BS15:BX15" si="38">+BS7+BS13</f>
        <v>234</v>
      </c>
      <c r="BT15" s="51">
        <f t="shared" si="38"/>
        <v>234</v>
      </c>
      <c r="BU15" s="51">
        <f t="shared" si="38"/>
        <v>231</v>
      </c>
      <c r="BV15" s="51">
        <f t="shared" si="38"/>
        <v>230</v>
      </c>
      <c r="BW15" s="51">
        <f t="shared" si="38"/>
        <v>238</v>
      </c>
      <c r="BX15" s="51">
        <f t="shared" si="38"/>
        <v>247</v>
      </c>
      <c r="BY15" s="51">
        <f t="shared" ref="BY15:CD15" si="39">+BY7+BY13</f>
        <v>244</v>
      </c>
      <c r="BZ15" s="51">
        <f t="shared" si="39"/>
        <v>244</v>
      </c>
      <c r="CA15" s="51">
        <f t="shared" si="39"/>
        <v>238</v>
      </c>
      <c r="CB15" s="51">
        <f t="shared" si="39"/>
        <v>232</v>
      </c>
      <c r="CC15" s="51">
        <f t="shared" si="39"/>
        <v>230</v>
      </c>
      <c r="CD15" s="51">
        <f t="shared" si="39"/>
        <v>233</v>
      </c>
      <c r="CE15" s="51">
        <f t="shared" ref="CE15:CJ15" si="40">+CE7+CE13</f>
        <v>245</v>
      </c>
      <c r="CF15" s="51">
        <f t="shared" si="40"/>
        <v>243</v>
      </c>
      <c r="CG15" s="51">
        <f t="shared" si="40"/>
        <v>240</v>
      </c>
      <c r="CH15" s="51">
        <f t="shared" si="40"/>
        <v>241</v>
      </c>
      <c r="CI15" s="51">
        <f t="shared" si="40"/>
        <v>243</v>
      </c>
      <c r="CJ15" s="51">
        <f t="shared" si="40"/>
        <v>242</v>
      </c>
      <c r="CK15" s="51">
        <f t="shared" ref="CK15:CP15" si="41">+CK7+CK13</f>
        <v>241</v>
      </c>
      <c r="CL15" s="51">
        <f t="shared" si="41"/>
        <v>235</v>
      </c>
      <c r="CM15" s="51">
        <f t="shared" si="41"/>
        <v>234</v>
      </c>
      <c r="CN15" s="51">
        <f t="shared" si="41"/>
        <v>229</v>
      </c>
      <c r="CO15" s="51">
        <f t="shared" si="41"/>
        <v>232</v>
      </c>
      <c r="CP15" s="51">
        <f t="shared" si="41"/>
        <v>231</v>
      </c>
      <c r="CQ15" s="51">
        <f>+CQ7+CQ13</f>
        <v>234</v>
      </c>
      <c r="CR15" s="51">
        <v>232</v>
      </c>
      <c r="CS15" s="51">
        <f>+CS7+CS13</f>
        <v>230</v>
      </c>
      <c r="CT15" s="51">
        <f>+CT7+CT13</f>
        <v>229</v>
      </c>
      <c r="CU15" s="51">
        <f>+CU7+CU13</f>
        <v>225</v>
      </c>
      <c r="CV15" s="51">
        <f>+CV7+CV13</f>
        <v>221</v>
      </c>
      <c r="CW15" s="51">
        <f>+CW7+CW13</f>
        <v>221</v>
      </c>
    </row>
    <row r="16" spans="1:101" s="14" customFormat="1" ht="13.15" customHeight="1" x14ac:dyDescent="0.25">
      <c r="A16" s="48" t="s">
        <v>9</v>
      </c>
      <c r="B16" s="50"/>
      <c r="C16" s="96"/>
      <c r="D16" s="96"/>
      <c r="E16" s="100">
        <f>E15*12</f>
        <v>2909486.2800000003</v>
      </c>
      <c r="F16" s="100">
        <f>F15*12</f>
        <v>2694338.16</v>
      </c>
      <c r="G16" s="100">
        <f>G15*12</f>
        <v>215148.12</v>
      </c>
      <c r="H16" s="266"/>
      <c r="I16" s="266"/>
      <c r="J16" s="34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</row>
    <row r="17" spans="1:101" s="14" customFormat="1" ht="15" customHeight="1" x14ac:dyDescent="0.2">
      <c r="A17" s="52"/>
      <c r="B17" s="53"/>
      <c r="C17" s="31"/>
      <c r="D17" s="31"/>
      <c r="E17" s="54"/>
      <c r="F17" s="54"/>
      <c r="G17" s="54"/>
      <c r="H17" s="54"/>
      <c r="I17" s="54"/>
      <c r="J17" s="34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</row>
    <row r="18" spans="1:101" s="14" customFormat="1" ht="15" customHeight="1" x14ac:dyDescent="0.25">
      <c r="A18" s="195" t="s">
        <v>137</v>
      </c>
      <c r="B18" s="32"/>
      <c r="C18" s="19"/>
      <c r="D18" s="33"/>
      <c r="E18" s="27"/>
      <c r="F18" s="27"/>
      <c r="G18" s="27"/>
      <c r="H18" s="27"/>
      <c r="I18" s="27"/>
      <c r="J18" s="116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</row>
    <row r="19" spans="1:101" s="14" customFormat="1" ht="15" customHeight="1" x14ac:dyDescent="0.2">
      <c r="A19" s="36"/>
      <c r="B19" s="32"/>
      <c r="C19" s="19"/>
      <c r="D19" s="33"/>
      <c r="E19" s="88"/>
      <c r="F19" s="88"/>
      <c r="G19" s="88"/>
      <c r="H19" s="88"/>
      <c r="I19" s="88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</row>
    <row r="20" spans="1:101" s="14" customFormat="1" ht="15" customHeight="1" x14ac:dyDescent="0.2">
      <c r="B20" s="32"/>
      <c r="C20" s="19"/>
      <c r="D20" s="33"/>
      <c r="E20" s="88"/>
      <c r="F20" s="88"/>
      <c r="G20" s="88"/>
      <c r="H20" s="88"/>
      <c r="I20" s="88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</row>
    <row r="21" spans="1:101" s="14" customFormat="1" ht="15" customHeight="1" x14ac:dyDescent="0.25">
      <c r="B21" s="32"/>
      <c r="C21" s="37"/>
      <c r="D21" s="33"/>
      <c r="E21" s="34"/>
      <c r="F21" s="34"/>
      <c r="G21" s="34"/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</row>
    <row r="22" spans="1:101" s="14" customFormat="1" ht="15" customHeight="1" x14ac:dyDescent="0.25">
      <c r="B22" s="32"/>
      <c r="C22" s="19"/>
      <c r="D22" s="33"/>
      <c r="E22" s="38"/>
      <c r="F22" s="38"/>
      <c r="G22" s="38"/>
      <c r="H22" s="38"/>
      <c r="I22" s="38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</row>
    <row r="23" spans="1:101" s="14" customFormat="1" ht="15" customHeight="1" x14ac:dyDescent="0.25">
      <c r="A23" s="35"/>
      <c r="B23" s="32"/>
      <c r="C23" s="19"/>
      <c r="D23" s="33"/>
      <c r="E23" s="27"/>
      <c r="F23" s="27"/>
      <c r="G23" s="27"/>
      <c r="H23" s="27"/>
      <c r="I23" s="27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</row>
    <row r="24" spans="1:101" s="14" customFormat="1" ht="15" customHeight="1" x14ac:dyDescent="0.25">
      <c r="A24" s="36"/>
      <c r="B24" s="32"/>
      <c r="C24" s="19"/>
      <c r="D24" s="33"/>
      <c r="E24" s="27"/>
      <c r="F24" s="27"/>
      <c r="G24" s="27"/>
      <c r="H24" s="27"/>
      <c r="I24" s="27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</row>
    <row r="25" spans="1:101" s="14" customFormat="1" ht="15" customHeight="1" x14ac:dyDescent="0.25">
      <c r="A25" s="36"/>
      <c r="B25" s="32"/>
      <c r="C25" s="19"/>
      <c r="D25" s="33"/>
      <c r="E25" s="27"/>
      <c r="F25" s="27"/>
      <c r="G25" s="27"/>
      <c r="H25" s="27"/>
      <c r="I25" s="27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</row>
    <row r="26" spans="1:101" s="14" customFormat="1" ht="15" customHeight="1" x14ac:dyDescent="0.25">
      <c r="B26" s="32"/>
      <c r="C26" s="19"/>
      <c r="D26" s="33"/>
      <c r="E26" s="27"/>
      <c r="F26" s="27"/>
      <c r="G26" s="27"/>
      <c r="H26" s="27"/>
      <c r="I26" s="27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</row>
    <row r="27" spans="1:101" s="14" customFormat="1" ht="15" customHeight="1" x14ac:dyDescent="0.25">
      <c r="B27" s="32"/>
      <c r="C27" s="37"/>
      <c r="D27" s="33"/>
      <c r="E27" s="34"/>
      <c r="F27" s="34"/>
      <c r="G27" s="34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</row>
    <row r="28" spans="1:101" s="14" customFormat="1" ht="15" customHeight="1" x14ac:dyDescent="0.25">
      <c r="A28" s="52"/>
      <c r="B28" s="32"/>
      <c r="C28" s="37"/>
      <c r="D28" s="55"/>
      <c r="E28" s="56"/>
      <c r="F28" s="56"/>
      <c r="G28" s="56"/>
      <c r="H28" s="56"/>
      <c r="I28" s="56"/>
      <c r="J28" s="3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</row>
    <row r="29" spans="1:101" s="14" customFormat="1" ht="15" customHeight="1" x14ac:dyDescent="0.2">
      <c r="A29" s="52"/>
      <c r="B29" s="53"/>
      <c r="C29" s="31"/>
      <c r="D29" s="31"/>
      <c r="E29" s="54"/>
      <c r="F29" s="54"/>
      <c r="G29" s="54"/>
      <c r="H29" s="54"/>
      <c r="I29" s="54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</row>
    <row r="30" spans="1:101" s="14" customFormat="1" ht="15" customHeight="1" x14ac:dyDescent="0.25">
      <c r="B30" s="32"/>
      <c r="C30" s="19"/>
      <c r="D30" s="33"/>
      <c r="E30" s="38"/>
      <c r="F30" s="38"/>
      <c r="G30" s="38"/>
      <c r="H30" s="38"/>
      <c r="I30" s="38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</row>
    <row r="31" spans="1:101" s="14" customFormat="1" ht="15" customHeight="1" x14ac:dyDescent="0.25">
      <c r="A31" s="35"/>
      <c r="B31" s="32"/>
      <c r="C31" s="19"/>
      <c r="D31" s="33"/>
      <c r="E31" s="27"/>
      <c r="F31" s="27"/>
      <c r="G31" s="27"/>
      <c r="H31" s="27"/>
      <c r="I31" s="27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</row>
    <row r="32" spans="1:101" s="14" customFormat="1" ht="15" customHeight="1" x14ac:dyDescent="0.25">
      <c r="A32" s="36"/>
      <c r="B32" s="32"/>
      <c r="C32" s="19"/>
      <c r="D32" s="33"/>
      <c r="E32" s="27"/>
      <c r="F32" s="27"/>
      <c r="G32" s="27"/>
      <c r="H32" s="27"/>
      <c r="I32" s="27"/>
      <c r="J32" s="3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</row>
    <row r="33" spans="1:101" s="14" customFormat="1" ht="15" customHeight="1" x14ac:dyDescent="0.25">
      <c r="A33" s="36"/>
      <c r="B33" s="32"/>
      <c r="C33" s="19"/>
      <c r="D33" s="33"/>
      <c r="E33" s="27"/>
      <c r="F33" s="27"/>
      <c r="G33" s="27"/>
      <c r="H33" s="27"/>
      <c r="I33" s="27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</row>
    <row r="34" spans="1:101" s="14" customFormat="1" ht="15" customHeight="1" x14ac:dyDescent="0.25">
      <c r="B34" s="32"/>
      <c r="C34" s="19"/>
      <c r="D34" s="33"/>
      <c r="E34" s="27"/>
      <c r="F34" s="27"/>
      <c r="G34" s="27"/>
      <c r="H34" s="27"/>
      <c r="I34" s="27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</row>
    <row r="35" spans="1:101" s="14" customFormat="1" ht="15" customHeight="1" x14ac:dyDescent="0.25">
      <c r="B35" s="32"/>
      <c r="C35" s="37"/>
      <c r="D35" s="33"/>
      <c r="E35" s="34"/>
      <c r="F35" s="27"/>
      <c r="G35" s="34"/>
      <c r="H35" s="34"/>
      <c r="I35" s="34"/>
      <c r="J35" s="3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</row>
    <row r="36" spans="1:101" s="14" customFormat="1" ht="15" customHeight="1" x14ac:dyDescent="0.25">
      <c r="A36" s="52"/>
      <c r="B36" s="32"/>
      <c r="C36" s="37"/>
      <c r="D36" s="55"/>
      <c r="E36" s="56"/>
      <c r="F36" s="56"/>
      <c r="G36" s="56"/>
      <c r="H36" s="56"/>
      <c r="I36" s="56"/>
      <c r="J36" s="32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</row>
    <row r="37" spans="1:101" s="14" customFormat="1" ht="15" customHeight="1" x14ac:dyDescent="0.2">
      <c r="A37" s="52"/>
      <c r="B37" s="26"/>
      <c r="C37" s="26"/>
      <c r="D37" s="25"/>
      <c r="E37" s="54"/>
      <c r="F37" s="54"/>
      <c r="G37" s="54"/>
      <c r="H37" s="54"/>
      <c r="I37" s="54"/>
      <c r="J37" s="32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</row>
    <row r="38" spans="1:101" s="14" customFormat="1" ht="15" customHeight="1" x14ac:dyDescent="0.2">
      <c r="A38" s="5"/>
      <c r="B38" s="26"/>
      <c r="C38" s="26"/>
      <c r="D38" s="25"/>
      <c r="E38" s="26"/>
      <c r="F38" s="26"/>
      <c r="G38" s="26"/>
      <c r="H38" s="26"/>
      <c r="I38" s="26"/>
      <c r="J38" s="32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</row>
    <row r="39" spans="1:101" s="14" customFormat="1" ht="15" customHeight="1" x14ac:dyDescent="0.25">
      <c r="A39" s="57"/>
      <c r="B39" s="58"/>
      <c r="C39" s="58"/>
      <c r="D39" s="59"/>
      <c r="E39" s="60"/>
      <c r="F39" s="60"/>
      <c r="G39" s="60"/>
      <c r="H39" s="60"/>
      <c r="I39" s="60"/>
      <c r="J39" s="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</row>
    <row r="40" spans="1:101" s="14" customFormat="1" ht="15" customHeight="1" x14ac:dyDescent="0.25">
      <c r="A40" s="57"/>
      <c r="B40" s="58"/>
      <c r="C40" s="58"/>
      <c r="D40" s="59"/>
      <c r="E40" s="60"/>
      <c r="F40" s="60"/>
      <c r="G40" s="60"/>
      <c r="H40" s="60"/>
      <c r="I40" s="60"/>
      <c r="J40" s="34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</row>
    <row r="41" spans="1:101" s="14" customFormat="1" ht="15" customHeight="1" x14ac:dyDescent="0.25">
      <c r="A41" s="36"/>
      <c r="B41" s="32"/>
      <c r="C41" s="19"/>
      <c r="D41" s="33"/>
      <c r="E41" s="27"/>
      <c r="F41" s="27"/>
      <c r="G41" s="34"/>
      <c r="H41" s="34"/>
      <c r="I41" s="34"/>
      <c r="J41" s="32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</row>
    <row r="42" spans="1:101" s="14" customFormat="1" ht="15" customHeight="1" x14ac:dyDescent="0.25">
      <c r="A42" s="36"/>
      <c r="B42" s="32"/>
      <c r="C42" s="19"/>
      <c r="D42" s="33"/>
      <c r="E42" s="27"/>
      <c r="F42" s="27"/>
      <c r="G42" s="34"/>
      <c r="H42" s="34"/>
      <c r="I42" s="34"/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</row>
    <row r="43" spans="1:101" s="14" customFormat="1" ht="15" customHeight="1" x14ac:dyDescent="0.25">
      <c r="B43" s="32"/>
      <c r="C43" s="19"/>
      <c r="D43" s="33"/>
      <c r="E43" s="27"/>
      <c r="F43" s="27"/>
      <c r="G43" s="34"/>
      <c r="H43" s="34"/>
      <c r="I43" s="34"/>
      <c r="J43" s="32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</row>
    <row r="44" spans="1:101" s="14" customFormat="1" ht="15" customHeight="1" x14ac:dyDescent="0.25">
      <c r="B44" s="32"/>
      <c r="C44" s="37"/>
      <c r="D44" s="33"/>
      <c r="E44" s="34"/>
      <c r="F44" s="34"/>
      <c r="G44" s="34"/>
      <c r="H44" s="34"/>
      <c r="I44" s="34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</row>
    <row r="45" spans="1:101" s="14" customFormat="1" ht="10.15" customHeight="1" x14ac:dyDescent="0.25">
      <c r="B45" s="32"/>
      <c r="C45" s="19"/>
      <c r="D45" s="33"/>
      <c r="E45" s="38"/>
      <c r="F45" s="38"/>
      <c r="G45" s="23"/>
      <c r="H45" s="23"/>
      <c r="I45" s="23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</row>
    <row r="46" spans="1:101" x14ac:dyDescent="0.2">
      <c r="G46" s="103"/>
      <c r="H46" s="103"/>
      <c r="I46" s="103"/>
    </row>
    <row r="48" spans="1:101" x14ac:dyDescent="0.2">
      <c r="E48" s="88"/>
      <c r="F48" s="88"/>
      <c r="G48" s="88"/>
      <c r="H48" s="88"/>
      <c r="I48" s="88"/>
    </row>
    <row r="49" spans="5:9" x14ac:dyDescent="0.2">
      <c r="E49" s="88"/>
      <c r="F49" s="88"/>
      <c r="G49" s="88"/>
      <c r="H49" s="88"/>
      <c r="I49" s="88"/>
    </row>
    <row r="58" spans="5:9" x14ac:dyDescent="0.2">
      <c r="E58" s="88"/>
      <c r="F58" s="88"/>
      <c r="G58" s="88"/>
      <c r="H58" s="88"/>
      <c r="I58" s="88"/>
    </row>
    <row r="59" spans="5:9" x14ac:dyDescent="0.2">
      <c r="E59" s="88"/>
      <c r="F59" s="88"/>
      <c r="G59" s="88"/>
      <c r="H59" s="88"/>
      <c r="I59" s="88"/>
    </row>
    <row r="68" spans="5:9" x14ac:dyDescent="0.2">
      <c r="E68" s="88"/>
      <c r="F68" s="88"/>
      <c r="G68" s="88"/>
      <c r="H68" s="88"/>
      <c r="I68" s="88"/>
    </row>
    <row r="69" spans="5:9" x14ac:dyDescent="0.2">
      <c r="E69" s="88"/>
      <c r="F69" s="88"/>
      <c r="G69" s="88"/>
      <c r="H69" s="88"/>
      <c r="I69" s="88"/>
    </row>
    <row r="78" spans="5:9" x14ac:dyDescent="0.2">
      <c r="E78" s="88"/>
      <c r="F78" s="88"/>
      <c r="G78" s="88"/>
      <c r="H78" s="88"/>
      <c r="I78" s="88"/>
    </row>
    <row r="79" spans="5:9" x14ac:dyDescent="0.2">
      <c r="E79" s="88"/>
      <c r="F79" s="88"/>
      <c r="G79" s="88"/>
      <c r="H79" s="88"/>
      <c r="I79" s="88"/>
    </row>
    <row r="88" spans="5:9" x14ac:dyDescent="0.2">
      <c r="E88" s="88"/>
      <c r="F88" s="88"/>
      <c r="G88" s="88"/>
      <c r="H88" s="88"/>
      <c r="I88" s="88"/>
    </row>
    <row r="89" spans="5:9" x14ac:dyDescent="0.2">
      <c r="E89" s="88"/>
      <c r="F89" s="88"/>
      <c r="G89" s="88"/>
      <c r="H89" s="88"/>
      <c r="I89" s="88"/>
    </row>
    <row r="98" spans="5:9" x14ac:dyDescent="0.2">
      <c r="E98" s="88"/>
      <c r="F98" s="88"/>
      <c r="G98" s="88"/>
      <c r="H98" s="88"/>
      <c r="I98" s="88"/>
    </row>
    <row r="99" spans="5:9" x14ac:dyDescent="0.2">
      <c r="E99" s="88"/>
      <c r="F99" s="88"/>
      <c r="G99" s="88"/>
      <c r="H99" s="88"/>
      <c r="I99" s="88"/>
    </row>
    <row r="108" spans="5:9" x14ac:dyDescent="0.2">
      <c r="E108" s="88"/>
      <c r="F108" s="88"/>
      <c r="G108" s="88"/>
      <c r="H108" s="88"/>
      <c r="I108" s="88"/>
    </row>
    <row r="109" spans="5:9" x14ac:dyDescent="0.2">
      <c r="E109" s="88"/>
      <c r="F109" s="88"/>
      <c r="G109" s="88"/>
      <c r="H109" s="88"/>
      <c r="I109" s="88"/>
    </row>
    <row r="118" spans="5:9" x14ac:dyDescent="0.2">
      <c r="E118" s="88"/>
      <c r="F118" s="88"/>
      <c r="G118" s="88"/>
      <c r="H118" s="88"/>
      <c r="I118" s="88"/>
    </row>
    <row r="119" spans="5:9" x14ac:dyDescent="0.2">
      <c r="E119" s="88"/>
      <c r="F119" s="88"/>
      <c r="G119" s="88"/>
      <c r="H119" s="88"/>
      <c r="I119" s="88"/>
    </row>
    <row r="128" spans="5:9" x14ac:dyDescent="0.2">
      <c r="E128" s="88"/>
      <c r="F128" s="88"/>
      <c r="G128" s="88"/>
      <c r="H128" s="88"/>
      <c r="I128" s="88"/>
    </row>
    <row r="129" spans="5:9" x14ac:dyDescent="0.2">
      <c r="E129" s="88"/>
      <c r="F129" s="88"/>
      <c r="G129" s="88"/>
      <c r="H129" s="88"/>
      <c r="I129" s="88"/>
    </row>
    <row r="138" spans="5:9" x14ac:dyDescent="0.2">
      <c r="E138" s="88"/>
      <c r="F138" s="88"/>
      <c r="G138" s="88"/>
      <c r="H138" s="88"/>
      <c r="I138" s="88"/>
    </row>
    <row r="139" spans="5:9" x14ac:dyDescent="0.2">
      <c r="E139" s="88"/>
      <c r="F139" s="88"/>
      <c r="G139" s="88"/>
      <c r="H139" s="88"/>
      <c r="I139" s="88"/>
    </row>
    <row r="148" spans="5:9" x14ac:dyDescent="0.2">
      <c r="E148" s="88"/>
      <c r="F148" s="88"/>
      <c r="G148" s="88"/>
      <c r="H148" s="88"/>
      <c r="I148" s="88"/>
    </row>
    <row r="149" spans="5:9" x14ac:dyDescent="0.2">
      <c r="E149" s="88"/>
      <c r="F149" s="88"/>
      <c r="G149" s="88"/>
      <c r="H149" s="88"/>
      <c r="I149" s="88"/>
    </row>
    <row r="158" spans="5:9" x14ac:dyDescent="0.2">
      <c r="E158" s="88"/>
      <c r="F158" s="88"/>
      <c r="G158" s="88"/>
      <c r="H158" s="88"/>
      <c r="I158" s="88"/>
    </row>
    <row r="159" spans="5:9" x14ac:dyDescent="0.2">
      <c r="E159" s="88"/>
      <c r="F159" s="88"/>
      <c r="G159" s="88"/>
      <c r="H159" s="88"/>
      <c r="I159" s="88"/>
    </row>
    <row r="168" spans="5:9" x14ac:dyDescent="0.2">
      <c r="E168" s="88"/>
      <c r="F168" s="88"/>
      <c r="G168" s="88"/>
      <c r="H168" s="88"/>
      <c r="I168" s="88"/>
    </row>
    <row r="169" spans="5:9" x14ac:dyDescent="0.2">
      <c r="E169" s="88"/>
      <c r="F169" s="88"/>
      <c r="G169" s="88"/>
      <c r="H169" s="88"/>
      <c r="I169" s="88"/>
    </row>
    <row r="193" spans="5:9" x14ac:dyDescent="0.2">
      <c r="E193" s="88"/>
      <c r="F193" s="88"/>
      <c r="G193" s="88"/>
      <c r="H193" s="88"/>
      <c r="I193" s="88"/>
    </row>
    <row r="194" spans="5:9" x14ac:dyDescent="0.2">
      <c r="E194" s="88"/>
      <c r="F194" s="88"/>
      <c r="G194" s="88"/>
      <c r="H194" s="88"/>
      <c r="I194" s="88"/>
    </row>
    <row r="195" spans="5:9" x14ac:dyDescent="0.2">
      <c r="E195" s="88"/>
      <c r="F195" s="88"/>
      <c r="G195" s="88"/>
      <c r="H195" s="88"/>
      <c r="I195" s="88"/>
    </row>
    <row r="196" spans="5:9" x14ac:dyDescent="0.2">
      <c r="E196" s="88"/>
      <c r="F196" s="88"/>
      <c r="G196" s="88"/>
      <c r="H196" s="88"/>
      <c r="I196" s="88"/>
    </row>
    <row r="197" spans="5:9" x14ac:dyDescent="0.2">
      <c r="E197" s="88"/>
      <c r="F197" s="88"/>
      <c r="G197" s="88"/>
      <c r="H197" s="88"/>
      <c r="I197" s="88"/>
    </row>
    <row r="198" spans="5:9" x14ac:dyDescent="0.2">
      <c r="E198" s="88"/>
      <c r="F198" s="88"/>
      <c r="G198" s="88"/>
      <c r="H198" s="88"/>
      <c r="I198" s="88"/>
    </row>
    <row r="199" spans="5:9" x14ac:dyDescent="0.2">
      <c r="E199" s="88"/>
      <c r="F199" s="88"/>
      <c r="G199" s="88"/>
      <c r="H199" s="88"/>
      <c r="I199" s="88"/>
    </row>
    <row r="200" spans="5:9" x14ac:dyDescent="0.2">
      <c r="E200" s="88"/>
      <c r="F200" s="88"/>
      <c r="G200" s="88"/>
      <c r="H200" s="88"/>
      <c r="I200" s="88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&amp;C&amp;"Garamond,Bold"COSHOCTON COUNTY MEMORIAL HOSPITAL
FUNDING AND CONTRIBUTION LEVELS
 YEAR 2020 BENEFIT RENEWALS</oddHeader>
    <oddFooter>&amp;L&amp;10Keenan HealthCare
License No. 0451271&amp;C&amp;10Page &amp;P&amp;R&amp;10&amp;D</oddFooter>
  </headerFooter>
  <rowBreaks count="1" manualBreakCount="1">
    <brk id="38" max="6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9.375" style="7" hidden="1" customWidth="1"/>
    <col min="9" max="9" width="8.25" style="7" hidden="1" customWidth="1"/>
    <col min="10" max="10" width="6.5" style="5" hidden="1" customWidth="1"/>
    <col min="11" max="58" width="7.25" style="8" hidden="1" customWidth="1"/>
    <col min="59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93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69</v>
      </c>
      <c r="E3" s="150">
        <v>867.05</v>
      </c>
      <c r="F3" s="152">
        <f>+E3-G3</f>
        <v>867.05</v>
      </c>
      <c r="G3" s="152">
        <v>0</v>
      </c>
      <c r="H3" s="27" t="e">
        <f>+"Total:"&amp;TEXT(E3/I3-1,"0.00%")&amp;"/ EE:"&amp;TEXT(G3/J3-1,"0.00%")</f>
        <v>#DIV/0!</v>
      </c>
      <c r="I3" s="27">
        <f>+[2]Suburban!E3</f>
        <v>729.89</v>
      </c>
      <c r="J3" s="287">
        <f>+[2]Suburban!G3</f>
        <v>0</v>
      </c>
      <c r="K3" s="165">
        <v>98</v>
      </c>
      <c r="L3" s="165">
        <v>101</v>
      </c>
      <c r="M3" s="165">
        <v>100</v>
      </c>
      <c r="N3" s="165">
        <v>100</v>
      </c>
      <c r="O3" s="165">
        <v>100</v>
      </c>
      <c r="P3" s="165">
        <v>97</v>
      </c>
      <c r="Q3" s="165">
        <v>95</v>
      </c>
      <c r="R3" s="165">
        <v>94</v>
      </c>
      <c r="S3" s="165">
        <v>92</v>
      </c>
      <c r="T3" s="165">
        <v>91</v>
      </c>
      <c r="U3" s="165">
        <v>93</v>
      </c>
      <c r="V3" s="165">
        <v>90</v>
      </c>
      <c r="W3" s="165">
        <v>93</v>
      </c>
      <c r="X3" s="165">
        <v>90</v>
      </c>
      <c r="Y3" s="165">
        <v>91</v>
      </c>
      <c r="Z3" s="165">
        <v>93</v>
      </c>
      <c r="AA3" s="165">
        <v>90</v>
      </c>
      <c r="AB3" s="165">
        <v>92</v>
      </c>
      <c r="AC3" s="165">
        <v>93</v>
      </c>
      <c r="AD3" s="165">
        <v>92</v>
      </c>
      <c r="AE3" s="165">
        <v>86</v>
      </c>
      <c r="AF3" s="165">
        <v>86</v>
      </c>
      <c r="AG3" s="165">
        <v>83</v>
      </c>
      <c r="AH3" s="165">
        <v>84</v>
      </c>
      <c r="AI3" s="165">
        <v>74</v>
      </c>
      <c r="AJ3" s="165">
        <v>75</v>
      </c>
      <c r="AK3" s="165">
        <v>73</v>
      </c>
      <c r="AL3" s="165">
        <v>71</v>
      </c>
      <c r="AM3" s="165">
        <v>70</v>
      </c>
      <c r="AN3" s="165">
        <v>68</v>
      </c>
      <c r="AO3" s="165">
        <v>72</v>
      </c>
      <c r="AP3" s="165">
        <v>64</v>
      </c>
      <c r="AQ3" s="165">
        <v>66</v>
      </c>
      <c r="AR3" s="165">
        <v>65</v>
      </c>
      <c r="AS3" s="165">
        <v>64</v>
      </c>
      <c r="AT3" s="165">
        <v>61</v>
      </c>
      <c r="AU3" s="165">
        <v>124</v>
      </c>
      <c r="AV3" s="165">
        <v>120</v>
      </c>
      <c r="AW3" s="165">
        <v>126</v>
      </c>
      <c r="AX3" s="165">
        <v>124</v>
      </c>
      <c r="AY3" s="165">
        <v>127</v>
      </c>
      <c r="AZ3" s="165">
        <v>126</v>
      </c>
      <c r="BA3" s="165">
        <v>125</v>
      </c>
      <c r="BB3" s="165">
        <v>120</v>
      </c>
      <c r="BC3" s="165">
        <v>124</v>
      </c>
      <c r="BD3" s="165">
        <v>119</v>
      </c>
      <c r="BE3" s="165">
        <v>121</v>
      </c>
      <c r="BF3" s="165">
        <v>119</v>
      </c>
      <c r="BG3" s="165">
        <v>128</v>
      </c>
      <c r="BH3" s="165">
        <v>132</v>
      </c>
      <c r="BI3" s="165">
        <v>122</v>
      </c>
      <c r="BJ3" s="165">
        <v>126</v>
      </c>
      <c r="BK3" s="165">
        <v>123</v>
      </c>
      <c r="BL3" s="165">
        <v>122</v>
      </c>
      <c r="BM3" s="165">
        <v>121</v>
      </c>
      <c r="BN3" s="165">
        <v>119</v>
      </c>
      <c r="BO3" s="165">
        <v>124</v>
      </c>
      <c r="BP3" s="165">
        <v>122</v>
      </c>
      <c r="BQ3" s="240">
        <v>122</v>
      </c>
      <c r="BR3" s="165">
        <v>121</v>
      </c>
      <c r="BS3" s="165">
        <v>122</v>
      </c>
      <c r="BT3" s="165">
        <v>120</v>
      </c>
      <c r="BU3" s="165">
        <v>123</v>
      </c>
      <c r="BV3" s="165">
        <v>119</v>
      </c>
      <c r="BW3" s="165">
        <v>127</v>
      </c>
      <c r="BX3" s="165">
        <v>126</v>
      </c>
      <c r="BY3" s="165">
        <v>126</v>
      </c>
      <c r="BZ3" s="165">
        <v>127</v>
      </c>
      <c r="CA3" s="165">
        <v>132</v>
      </c>
      <c r="CB3" s="165">
        <v>126</v>
      </c>
      <c r="CC3" s="165">
        <v>115</v>
      </c>
      <c r="CD3" s="165">
        <v>114</v>
      </c>
      <c r="CE3" s="165">
        <v>113</v>
      </c>
      <c r="CF3" s="165">
        <v>109</v>
      </c>
      <c r="CG3" s="165">
        <v>104</v>
      </c>
      <c r="CH3" s="165">
        <v>104</v>
      </c>
      <c r="CI3" s="165">
        <v>102</v>
      </c>
      <c r="CJ3" s="165">
        <v>102</v>
      </c>
      <c r="CK3" s="165">
        <v>102</v>
      </c>
      <c r="CL3" s="165">
        <v>98</v>
      </c>
      <c r="CM3" s="165">
        <v>91</v>
      </c>
      <c r="CN3" s="165">
        <v>88</v>
      </c>
      <c r="CO3" s="165">
        <v>84</v>
      </c>
      <c r="CP3" s="165">
        <v>84</v>
      </c>
      <c r="CQ3" s="165">
        <v>80</v>
      </c>
      <c r="CR3" s="165">
        <v>75</v>
      </c>
      <c r="CS3" s="165">
        <v>73</v>
      </c>
      <c r="CT3" s="165">
        <v>72</v>
      </c>
      <c r="CU3" s="165">
        <v>69</v>
      </c>
      <c r="CV3" s="165">
        <v>68</v>
      </c>
      <c r="CW3" s="165">
        <v>69</v>
      </c>
    </row>
    <row r="4" spans="1:101" s="14" customFormat="1" ht="13.15" customHeight="1" x14ac:dyDescent="0.2">
      <c r="A4" s="129" t="s">
        <v>74</v>
      </c>
      <c r="B4" s="15"/>
      <c r="C4" s="66" t="s">
        <v>18</v>
      </c>
      <c r="D4" s="165">
        <v>16</v>
      </c>
      <c r="E4" s="150">
        <v>1907.33</v>
      </c>
      <c r="F4" s="152">
        <f>+E4-G4</f>
        <v>1782.4099999999999</v>
      </c>
      <c r="G4" s="152">
        <v>124.92</v>
      </c>
      <c r="H4" s="27" t="str">
        <f>+"Total:"&amp;TEXT(E4/I4-1,"0.00%")&amp;"/ EE:"&amp;TEXT(G4/J4-1,"0.00%")</f>
        <v>Total:18.84%/ EE:0.00%</v>
      </c>
      <c r="I4" s="27">
        <f>+[2]Suburban!E4</f>
        <v>1604.8899999999999</v>
      </c>
      <c r="J4" s="287">
        <f>+[2]Suburban!G4</f>
        <v>124.92</v>
      </c>
      <c r="K4" s="165">
        <v>25</v>
      </c>
      <c r="L4" s="165">
        <v>25</v>
      </c>
      <c r="M4" s="165">
        <v>26</v>
      </c>
      <c r="N4" s="165">
        <v>25</v>
      </c>
      <c r="O4" s="165">
        <v>25</v>
      </c>
      <c r="P4" s="165">
        <v>25</v>
      </c>
      <c r="Q4" s="165">
        <v>24</v>
      </c>
      <c r="R4" s="165">
        <v>23</v>
      </c>
      <c r="S4" s="165">
        <v>23</v>
      </c>
      <c r="T4" s="165">
        <v>22</v>
      </c>
      <c r="U4" s="165">
        <v>22</v>
      </c>
      <c r="V4" s="165">
        <v>22</v>
      </c>
      <c r="W4" s="165">
        <v>18</v>
      </c>
      <c r="X4" s="165">
        <v>18</v>
      </c>
      <c r="Y4" s="165">
        <v>18</v>
      </c>
      <c r="Z4" s="165">
        <v>18</v>
      </c>
      <c r="AA4" s="165">
        <v>18</v>
      </c>
      <c r="AB4" s="165">
        <v>18</v>
      </c>
      <c r="AC4" s="165">
        <v>18</v>
      </c>
      <c r="AD4" s="165">
        <v>17</v>
      </c>
      <c r="AE4" s="165">
        <v>19</v>
      </c>
      <c r="AF4" s="165">
        <v>19</v>
      </c>
      <c r="AG4" s="165">
        <v>18</v>
      </c>
      <c r="AH4" s="165">
        <v>18</v>
      </c>
      <c r="AI4" s="165">
        <v>17</v>
      </c>
      <c r="AJ4" s="165">
        <v>17</v>
      </c>
      <c r="AK4" s="165">
        <v>17</v>
      </c>
      <c r="AL4" s="165">
        <v>17</v>
      </c>
      <c r="AM4" s="165">
        <v>17</v>
      </c>
      <c r="AN4" s="165">
        <v>17</v>
      </c>
      <c r="AO4" s="165">
        <v>16</v>
      </c>
      <c r="AP4" s="165">
        <v>17</v>
      </c>
      <c r="AQ4" s="165">
        <v>14</v>
      </c>
      <c r="AR4" s="165">
        <v>13</v>
      </c>
      <c r="AS4" s="165">
        <v>15</v>
      </c>
      <c r="AT4" s="165">
        <v>15</v>
      </c>
      <c r="AU4" s="165">
        <v>43</v>
      </c>
      <c r="AV4" s="165">
        <v>46</v>
      </c>
      <c r="AW4" s="165">
        <v>47</v>
      </c>
      <c r="AX4" s="165">
        <v>48</v>
      </c>
      <c r="AY4" s="165">
        <v>46</v>
      </c>
      <c r="AZ4" s="165">
        <v>43</v>
      </c>
      <c r="BA4" s="165">
        <v>40</v>
      </c>
      <c r="BB4" s="165">
        <v>40</v>
      </c>
      <c r="BC4" s="165">
        <v>39</v>
      </c>
      <c r="BD4" s="165">
        <v>40</v>
      </c>
      <c r="BE4" s="165">
        <v>41</v>
      </c>
      <c r="BF4" s="165">
        <v>42</v>
      </c>
      <c r="BG4" s="165">
        <v>43</v>
      </c>
      <c r="BH4" s="165">
        <v>43</v>
      </c>
      <c r="BI4" s="165">
        <v>42</v>
      </c>
      <c r="BJ4" s="165">
        <v>42</v>
      </c>
      <c r="BK4" s="165">
        <v>42</v>
      </c>
      <c r="BL4" s="165">
        <v>41</v>
      </c>
      <c r="BM4" s="165">
        <v>42</v>
      </c>
      <c r="BN4" s="165">
        <v>41</v>
      </c>
      <c r="BO4" s="165">
        <v>44</v>
      </c>
      <c r="BP4" s="165">
        <v>44</v>
      </c>
      <c r="BQ4" s="240">
        <v>43</v>
      </c>
      <c r="BR4" s="165">
        <v>43</v>
      </c>
      <c r="BS4" s="165">
        <v>40</v>
      </c>
      <c r="BT4" s="165">
        <v>39</v>
      </c>
      <c r="BU4" s="165">
        <v>39</v>
      </c>
      <c r="BV4" s="165">
        <v>40</v>
      </c>
      <c r="BW4" s="165">
        <v>38</v>
      </c>
      <c r="BX4" s="165">
        <v>38</v>
      </c>
      <c r="BY4" s="165">
        <v>38</v>
      </c>
      <c r="BZ4" s="165">
        <v>38</v>
      </c>
      <c r="CA4" s="165">
        <v>35</v>
      </c>
      <c r="CB4" s="165">
        <v>33</v>
      </c>
      <c r="CC4" s="165">
        <v>29</v>
      </c>
      <c r="CD4" s="165">
        <v>29</v>
      </c>
      <c r="CE4" s="165">
        <v>26</v>
      </c>
      <c r="CF4" s="165">
        <v>25</v>
      </c>
      <c r="CG4" s="165">
        <v>25</v>
      </c>
      <c r="CH4" s="165">
        <v>24</v>
      </c>
      <c r="CI4" s="165">
        <v>24</v>
      </c>
      <c r="CJ4" s="165">
        <v>25</v>
      </c>
      <c r="CK4" s="165">
        <v>25</v>
      </c>
      <c r="CL4" s="165">
        <v>23</v>
      </c>
      <c r="CM4" s="165">
        <v>21</v>
      </c>
      <c r="CN4" s="165">
        <v>20</v>
      </c>
      <c r="CO4" s="165">
        <v>20</v>
      </c>
      <c r="CP4" s="165">
        <v>21</v>
      </c>
      <c r="CQ4" s="165">
        <v>18</v>
      </c>
      <c r="CR4" s="165">
        <v>18</v>
      </c>
      <c r="CS4" s="165">
        <v>16</v>
      </c>
      <c r="CT4" s="165">
        <v>16</v>
      </c>
      <c r="CU4" s="165">
        <v>16</v>
      </c>
      <c r="CV4" s="165">
        <v>16</v>
      </c>
      <c r="CW4" s="165">
        <v>16</v>
      </c>
    </row>
    <row r="5" spans="1:101" s="14" customFormat="1" ht="13.15" customHeight="1" x14ac:dyDescent="0.2">
      <c r="A5" s="22"/>
      <c r="B5" s="15"/>
      <c r="C5" s="66" t="s">
        <v>19</v>
      </c>
      <c r="D5" s="165">
        <v>12</v>
      </c>
      <c r="E5" s="150">
        <v>1718.06</v>
      </c>
      <c r="F5" s="152">
        <f>+E5-G5</f>
        <v>1615.85</v>
      </c>
      <c r="G5" s="152">
        <v>102.21</v>
      </c>
      <c r="H5" s="27" t="str">
        <f>+"Total:"&amp;TEXT(E5/I5-1,"0.00%")&amp;"/ EE:"&amp;TEXT(G5/J5-1,"0.00%")</f>
        <v>Total:18.83%/ EE:0.00%</v>
      </c>
      <c r="I5" s="27">
        <f>+[2]Suburban!E5</f>
        <v>1445.86</v>
      </c>
      <c r="J5" s="287">
        <f>+[2]Suburban!G5</f>
        <v>102.21</v>
      </c>
      <c r="K5" s="165">
        <v>13</v>
      </c>
      <c r="L5" s="165">
        <v>13</v>
      </c>
      <c r="M5" s="165">
        <v>11</v>
      </c>
      <c r="N5" s="165">
        <v>11</v>
      </c>
      <c r="O5" s="165">
        <v>11</v>
      </c>
      <c r="P5" s="165">
        <v>12</v>
      </c>
      <c r="Q5" s="165">
        <v>12</v>
      </c>
      <c r="R5" s="165">
        <v>12</v>
      </c>
      <c r="S5" s="165">
        <v>11</v>
      </c>
      <c r="T5" s="165">
        <v>12</v>
      </c>
      <c r="U5" s="165">
        <v>12</v>
      </c>
      <c r="V5" s="165">
        <v>13</v>
      </c>
      <c r="W5" s="165">
        <v>12</v>
      </c>
      <c r="X5" s="165">
        <v>11</v>
      </c>
      <c r="Y5" s="165">
        <v>11</v>
      </c>
      <c r="Z5" s="165">
        <v>13</v>
      </c>
      <c r="AA5" s="165">
        <v>12</v>
      </c>
      <c r="AB5" s="165">
        <v>12</v>
      </c>
      <c r="AC5" s="165">
        <v>12</v>
      </c>
      <c r="AD5" s="165">
        <v>13</v>
      </c>
      <c r="AE5" s="165">
        <v>14</v>
      </c>
      <c r="AF5" s="165">
        <v>14</v>
      </c>
      <c r="AG5" s="165">
        <v>15</v>
      </c>
      <c r="AH5" s="165">
        <v>15</v>
      </c>
      <c r="AI5" s="165">
        <v>16</v>
      </c>
      <c r="AJ5" s="165">
        <v>16</v>
      </c>
      <c r="AK5" s="165">
        <v>16</v>
      </c>
      <c r="AL5" s="165">
        <v>16</v>
      </c>
      <c r="AM5" s="165">
        <v>14</v>
      </c>
      <c r="AN5" s="165">
        <v>14</v>
      </c>
      <c r="AO5" s="165">
        <v>9</v>
      </c>
      <c r="AP5" s="165">
        <v>9</v>
      </c>
      <c r="AQ5" s="165">
        <v>9</v>
      </c>
      <c r="AR5" s="165">
        <v>9</v>
      </c>
      <c r="AS5" s="165">
        <v>10</v>
      </c>
      <c r="AT5" s="165">
        <v>9</v>
      </c>
      <c r="AU5" s="165">
        <v>33</v>
      </c>
      <c r="AV5" s="165">
        <v>32</v>
      </c>
      <c r="AW5" s="165">
        <v>30</v>
      </c>
      <c r="AX5" s="165">
        <v>29</v>
      </c>
      <c r="AY5" s="165">
        <v>28</v>
      </c>
      <c r="AZ5" s="165">
        <v>29</v>
      </c>
      <c r="BA5" s="165">
        <v>25</v>
      </c>
      <c r="BB5" s="165">
        <v>25</v>
      </c>
      <c r="BC5" s="165">
        <v>23</v>
      </c>
      <c r="BD5" s="165">
        <v>26</v>
      </c>
      <c r="BE5" s="165">
        <v>27</v>
      </c>
      <c r="BF5" s="165">
        <v>29</v>
      </c>
      <c r="BG5" s="165">
        <v>28</v>
      </c>
      <c r="BH5" s="165">
        <v>28</v>
      </c>
      <c r="BI5" s="165">
        <v>25</v>
      </c>
      <c r="BJ5" s="165">
        <v>24</v>
      </c>
      <c r="BK5" s="165">
        <v>24</v>
      </c>
      <c r="BL5" s="165">
        <v>25</v>
      </c>
      <c r="BM5" s="165">
        <v>25</v>
      </c>
      <c r="BN5" s="165">
        <v>25</v>
      </c>
      <c r="BO5" s="165">
        <v>25</v>
      </c>
      <c r="BP5" s="165">
        <v>24</v>
      </c>
      <c r="BQ5" s="240">
        <v>25</v>
      </c>
      <c r="BR5" s="165">
        <v>25</v>
      </c>
      <c r="BS5" s="165">
        <v>30</v>
      </c>
      <c r="BT5" s="165">
        <v>32</v>
      </c>
      <c r="BU5" s="165">
        <v>33</v>
      </c>
      <c r="BV5" s="165">
        <v>32</v>
      </c>
      <c r="BW5" s="165">
        <v>34</v>
      </c>
      <c r="BX5" s="165">
        <v>33</v>
      </c>
      <c r="BY5" s="165">
        <v>34</v>
      </c>
      <c r="BZ5" s="165">
        <v>33</v>
      </c>
      <c r="CA5" s="165">
        <v>32</v>
      </c>
      <c r="CB5" s="165">
        <v>32</v>
      </c>
      <c r="CC5" s="165">
        <v>29</v>
      </c>
      <c r="CD5" s="165">
        <v>27</v>
      </c>
      <c r="CE5" s="165">
        <v>25</v>
      </c>
      <c r="CF5" s="165">
        <v>25</v>
      </c>
      <c r="CG5" s="165">
        <v>24</v>
      </c>
      <c r="CH5" s="165">
        <v>24</v>
      </c>
      <c r="CI5" s="165">
        <v>25</v>
      </c>
      <c r="CJ5" s="165">
        <v>25</v>
      </c>
      <c r="CK5" s="165">
        <v>26</v>
      </c>
      <c r="CL5" s="165">
        <v>25</v>
      </c>
      <c r="CM5" s="165">
        <v>23</v>
      </c>
      <c r="CN5" s="165">
        <v>21</v>
      </c>
      <c r="CO5" s="165">
        <v>21</v>
      </c>
      <c r="CP5" s="165">
        <v>21</v>
      </c>
      <c r="CQ5" s="165">
        <v>17</v>
      </c>
      <c r="CR5" s="165">
        <v>16</v>
      </c>
      <c r="CS5" s="165">
        <v>16</v>
      </c>
      <c r="CT5" s="165">
        <v>14</v>
      </c>
      <c r="CU5" s="165">
        <v>14</v>
      </c>
      <c r="CV5" s="165">
        <v>13</v>
      </c>
      <c r="CW5" s="165">
        <v>12</v>
      </c>
    </row>
    <row r="6" spans="1:101" s="14" customFormat="1" ht="13.15" customHeight="1" x14ac:dyDescent="0.2">
      <c r="A6" s="22"/>
      <c r="B6" s="15"/>
      <c r="C6" s="66" t="s">
        <v>12</v>
      </c>
      <c r="D6" s="166">
        <v>14</v>
      </c>
      <c r="E6" s="151">
        <v>2862.78</v>
      </c>
      <c r="F6" s="153">
        <f>+E6-G6</f>
        <v>2607.2600000000002</v>
      </c>
      <c r="G6" s="153">
        <v>255.52</v>
      </c>
      <c r="H6" s="134" t="str">
        <f>+"Total:"&amp;TEXT(E6/I6-1,"0.00%")&amp;"/ EE:"&amp;TEXT(G6/J6-1,"0.00%")</f>
        <v>Total:18.83%/ EE:0.00%</v>
      </c>
      <c r="I6" s="134">
        <f>+[2]Suburban!E6</f>
        <v>2409.12</v>
      </c>
      <c r="J6" s="287">
        <f>+[2]Suburban!G6</f>
        <v>255.52</v>
      </c>
      <c r="K6" s="166">
        <v>35</v>
      </c>
      <c r="L6" s="166">
        <v>35</v>
      </c>
      <c r="M6" s="166">
        <v>35</v>
      </c>
      <c r="N6" s="166">
        <v>35</v>
      </c>
      <c r="O6" s="166">
        <v>34</v>
      </c>
      <c r="P6" s="166">
        <v>34</v>
      </c>
      <c r="Q6" s="166">
        <v>34</v>
      </c>
      <c r="R6" s="166">
        <v>33</v>
      </c>
      <c r="S6" s="166">
        <v>31</v>
      </c>
      <c r="T6" s="166">
        <v>31</v>
      </c>
      <c r="U6" s="166">
        <v>30</v>
      </c>
      <c r="V6" s="166">
        <v>30</v>
      </c>
      <c r="W6" s="166">
        <v>27</v>
      </c>
      <c r="X6" s="166">
        <v>26</v>
      </c>
      <c r="Y6" s="166">
        <v>26</v>
      </c>
      <c r="Z6" s="166">
        <v>26</v>
      </c>
      <c r="AA6" s="166">
        <v>26</v>
      </c>
      <c r="AB6" s="166">
        <v>26</v>
      </c>
      <c r="AC6" s="166">
        <v>24</v>
      </c>
      <c r="AD6" s="166">
        <v>23</v>
      </c>
      <c r="AE6" s="166">
        <v>21</v>
      </c>
      <c r="AF6" s="166">
        <v>20</v>
      </c>
      <c r="AG6" s="166">
        <v>20</v>
      </c>
      <c r="AH6" s="166">
        <v>20</v>
      </c>
      <c r="AI6" s="166">
        <v>19</v>
      </c>
      <c r="AJ6" s="166">
        <v>19</v>
      </c>
      <c r="AK6" s="166">
        <v>19</v>
      </c>
      <c r="AL6" s="166">
        <v>19</v>
      </c>
      <c r="AM6" s="166">
        <v>20</v>
      </c>
      <c r="AN6" s="166">
        <v>20</v>
      </c>
      <c r="AO6" s="166">
        <v>20</v>
      </c>
      <c r="AP6" s="166">
        <v>18</v>
      </c>
      <c r="AQ6" s="166">
        <v>20</v>
      </c>
      <c r="AR6" s="166">
        <v>19</v>
      </c>
      <c r="AS6" s="166">
        <v>19</v>
      </c>
      <c r="AT6" s="166">
        <v>18</v>
      </c>
      <c r="AU6" s="166">
        <v>50</v>
      </c>
      <c r="AV6" s="166">
        <v>50</v>
      </c>
      <c r="AW6" s="166">
        <v>47</v>
      </c>
      <c r="AX6" s="166">
        <v>49</v>
      </c>
      <c r="AY6" s="166">
        <v>46</v>
      </c>
      <c r="AZ6" s="166">
        <v>44</v>
      </c>
      <c r="BA6" s="166">
        <v>46</v>
      </c>
      <c r="BB6" s="166">
        <v>48</v>
      </c>
      <c r="BC6" s="166">
        <v>48</v>
      </c>
      <c r="BD6" s="166">
        <v>46</v>
      </c>
      <c r="BE6" s="166">
        <v>47</v>
      </c>
      <c r="BF6" s="166">
        <v>46</v>
      </c>
      <c r="BG6" s="166">
        <v>40</v>
      </c>
      <c r="BH6" s="166">
        <v>41</v>
      </c>
      <c r="BI6" s="166">
        <v>38</v>
      </c>
      <c r="BJ6" s="166">
        <v>38</v>
      </c>
      <c r="BK6" s="166">
        <v>36</v>
      </c>
      <c r="BL6" s="166">
        <v>37</v>
      </c>
      <c r="BM6" s="166">
        <v>36</v>
      </c>
      <c r="BN6" s="166">
        <v>35</v>
      </c>
      <c r="BO6" s="166">
        <v>33</v>
      </c>
      <c r="BP6" s="166">
        <v>33</v>
      </c>
      <c r="BQ6" s="241">
        <v>34</v>
      </c>
      <c r="BR6" s="166">
        <v>34</v>
      </c>
      <c r="BS6" s="166">
        <v>33</v>
      </c>
      <c r="BT6" s="166">
        <v>33</v>
      </c>
      <c r="BU6" s="166">
        <v>31</v>
      </c>
      <c r="BV6" s="166">
        <v>32</v>
      </c>
      <c r="BW6" s="166">
        <v>32</v>
      </c>
      <c r="BX6" s="166">
        <v>32</v>
      </c>
      <c r="BY6" s="166">
        <v>34</v>
      </c>
      <c r="BZ6" s="166">
        <v>33</v>
      </c>
      <c r="CA6" s="166">
        <v>32</v>
      </c>
      <c r="CB6" s="166">
        <v>31</v>
      </c>
      <c r="CC6" s="166">
        <v>28</v>
      </c>
      <c r="CD6" s="166">
        <v>27</v>
      </c>
      <c r="CE6" s="166">
        <v>27</v>
      </c>
      <c r="CF6" s="166">
        <v>27</v>
      </c>
      <c r="CG6" s="166">
        <v>27</v>
      </c>
      <c r="CH6" s="166">
        <v>26</v>
      </c>
      <c r="CI6" s="166">
        <v>25</v>
      </c>
      <c r="CJ6" s="166">
        <v>25</v>
      </c>
      <c r="CK6" s="166">
        <v>24</v>
      </c>
      <c r="CL6" s="166">
        <v>24</v>
      </c>
      <c r="CM6" s="166">
        <v>21</v>
      </c>
      <c r="CN6" s="166">
        <v>20</v>
      </c>
      <c r="CO6" s="166">
        <v>20</v>
      </c>
      <c r="CP6" s="166">
        <v>19</v>
      </c>
      <c r="CQ6" s="166">
        <v>14</v>
      </c>
      <c r="CR6" s="166">
        <v>13</v>
      </c>
      <c r="CS6" s="166">
        <v>14</v>
      </c>
      <c r="CT6" s="166">
        <v>14</v>
      </c>
      <c r="CU6" s="166">
        <v>14</v>
      </c>
      <c r="CV6" s="166">
        <v>14</v>
      </c>
      <c r="CW6" s="166">
        <v>14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111</v>
      </c>
      <c r="E7" s="70">
        <f>SUMPRODUCT(E3:E6,$D3:$D6)</f>
        <v>151039.37</v>
      </c>
      <c r="F7" s="70">
        <f>SUMPRODUCT(F3:F6,$D3:$D6)</f>
        <v>144236.84999999998</v>
      </c>
      <c r="G7" s="70">
        <f>SUMPRODUCT(G3:G6,$D3:$D6)</f>
        <v>6802.52</v>
      </c>
      <c r="H7" s="34"/>
      <c r="I7" s="34"/>
      <c r="K7" s="67">
        <f t="shared" ref="K7:P7" si="0">SUM(K3:K6)</f>
        <v>171</v>
      </c>
      <c r="L7" s="67">
        <f t="shared" si="0"/>
        <v>174</v>
      </c>
      <c r="M7" s="67">
        <f t="shared" si="0"/>
        <v>172</v>
      </c>
      <c r="N7" s="67">
        <f t="shared" si="0"/>
        <v>171</v>
      </c>
      <c r="O7" s="67">
        <f t="shared" si="0"/>
        <v>170</v>
      </c>
      <c r="P7" s="67">
        <f t="shared" si="0"/>
        <v>168</v>
      </c>
      <c r="Q7" s="67">
        <f t="shared" ref="Q7:V7" si="1">SUM(Q3:Q6)</f>
        <v>165</v>
      </c>
      <c r="R7" s="67">
        <f t="shared" si="1"/>
        <v>162</v>
      </c>
      <c r="S7" s="67">
        <f t="shared" si="1"/>
        <v>157</v>
      </c>
      <c r="T7" s="67">
        <f t="shared" si="1"/>
        <v>156</v>
      </c>
      <c r="U7" s="67">
        <f t="shared" si="1"/>
        <v>157</v>
      </c>
      <c r="V7" s="67">
        <f t="shared" si="1"/>
        <v>155</v>
      </c>
      <c r="W7" s="67">
        <f t="shared" ref="W7:AB7" si="2">SUM(W3:W6)</f>
        <v>150</v>
      </c>
      <c r="X7" s="67">
        <f t="shared" si="2"/>
        <v>145</v>
      </c>
      <c r="Y7" s="67">
        <f t="shared" si="2"/>
        <v>146</v>
      </c>
      <c r="Z7" s="67">
        <f t="shared" si="2"/>
        <v>150</v>
      </c>
      <c r="AA7" s="67">
        <f t="shared" si="2"/>
        <v>146</v>
      </c>
      <c r="AB7" s="67">
        <f t="shared" si="2"/>
        <v>148</v>
      </c>
      <c r="AC7" s="67">
        <f t="shared" ref="AC7:AH7" si="3">SUM(AC3:AC6)</f>
        <v>147</v>
      </c>
      <c r="AD7" s="67">
        <f t="shared" si="3"/>
        <v>145</v>
      </c>
      <c r="AE7" s="67">
        <f t="shared" si="3"/>
        <v>140</v>
      </c>
      <c r="AF7" s="67">
        <f t="shared" si="3"/>
        <v>139</v>
      </c>
      <c r="AG7" s="67">
        <f t="shared" si="3"/>
        <v>136</v>
      </c>
      <c r="AH7" s="67">
        <f t="shared" si="3"/>
        <v>137</v>
      </c>
      <c r="AI7" s="67">
        <f t="shared" ref="AI7:AN7" si="4">SUM(AI3:AI6)</f>
        <v>126</v>
      </c>
      <c r="AJ7" s="67">
        <f t="shared" si="4"/>
        <v>127</v>
      </c>
      <c r="AK7" s="67">
        <f t="shared" si="4"/>
        <v>125</v>
      </c>
      <c r="AL7" s="67">
        <f t="shared" si="4"/>
        <v>123</v>
      </c>
      <c r="AM7" s="67">
        <f t="shared" si="4"/>
        <v>121</v>
      </c>
      <c r="AN7" s="67">
        <f t="shared" si="4"/>
        <v>119</v>
      </c>
      <c r="AO7" s="67">
        <f t="shared" ref="AO7:AT7" si="5">SUM(AO3:AO6)</f>
        <v>117</v>
      </c>
      <c r="AP7" s="67">
        <f t="shared" si="5"/>
        <v>108</v>
      </c>
      <c r="AQ7" s="67">
        <f t="shared" si="5"/>
        <v>109</v>
      </c>
      <c r="AR7" s="67">
        <f t="shared" si="5"/>
        <v>106</v>
      </c>
      <c r="AS7" s="67">
        <f t="shared" si="5"/>
        <v>108</v>
      </c>
      <c r="AT7" s="67">
        <f t="shared" si="5"/>
        <v>103</v>
      </c>
      <c r="AU7" s="67">
        <f t="shared" ref="AU7:AZ7" si="6">SUM(AU3:AU6)</f>
        <v>250</v>
      </c>
      <c r="AV7" s="67">
        <f t="shared" si="6"/>
        <v>248</v>
      </c>
      <c r="AW7" s="67">
        <f t="shared" si="6"/>
        <v>250</v>
      </c>
      <c r="AX7" s="67">
        <f t="shared" si="6"/>
        <v>250</v>
      </c>
      <c r="AY7" s="67">
        <f t="shared" si="6"/>
        <v>247</v>
      </c>
      <c r="AZ7" s="67">
        <f t="shared" si="6"/>
        <v>242</v>
      </c>
      <c r="BA7" s="67">
        <f t="shared" ref="BA7:BF7" si="7">SUM(BA3:BA6)</f>
        <v>236</v>
      </c>
      <c r="BB7" s="67">
        <f t="shared" si="7"/>
        <v>233</v>
      </c>
      <c r="BC7" s="67">
        <f t="shared" si="7"/>
        <v>234</v>
      </c>
      <c r="BD7" s="67">
        <f t="shared" si="7"/>
        <v>231</v>
      </c>
      <c r="BE7" s="67">
        <f t="shared" si="7"/>
        <v>236</v>
      </c>
      <c r="BF7" s="67">
        <f t="shared" si="7"/>
        <v>236</v>
      </c>
      <c r="BG7" s="67">
        <f t="shared" ref="BG7:BL7" si="8">SUM(BG3:BG6)</f>
        <v>239</v>
      </c>
      <c r="BH7" s="67">
        <f t="shared" si="8"/>
        <v>244</v>
      </c>
      <c r="BI7" s="67">
        <f t="shared" si="8"/>
        <v>227</v>
      </c>
      <c r="BJ7" s="67">
        <f t="shared" si="8"/>
        <v>230</v>
      </c>
      <c r="BK7" s="67">
        <f t="shared" si="8"/>
        <v>225</v>
      </c>
      <c r="BL7" s="67">
        <f t="shared" si="8"/>
        <v>225</v>
      </c>
      <c r="BM7" s="67">
        <f t="shared" ref="BM7:BR7" si="9">SUM(BM3:BM6)</f>
        <v>224</v>
      </c>
      <c r="BN7" s="67">
        <f t="shared" si="9"/>
        <v>220</v>
      </c>
      <c r="BO7" s="67">
        <f t="shared" si="9"/>
        <v>226</v>
      </c>
      <c r="BP7" s="67">
        <f t="shared" si="9"/>
        <v>223</v>
      </c>
      <c r="BQ7" s="94">
        <f t="shared" si="9"/>
        <v>224</v>
      </c>
      <c r="BR7" s="67">
        <f t="shared" si="9"/>
        <v>223</v>
      </c>
      <c r="BS7" s="67">
        <f t="shared" ref="BS7:BX7" si="10">SUM(BS3:BS6)</f>
        <v>225</v>
      </c>
      <c r="BT7" s="67">
        <f t="shared" si="10"/>
        <v>224</v>
      </c>
      <c r="BU7" s="67">
        <f t="shared" si="10"/>
        <v>226</v>
      </c>
      <c r="BV7" s="67">
        <f t="shared" si="10"/>
        <v>223</v>
      </c>
      <c r="BW7" s="67">
        <f t="shared" si="10"/>
        <v>231</v>
      </c>
      <c r="BX7" s="67">
        <f t="shared" si="10"/>
        <v>229</v>
      </c>
      <c r="BY7" s="67">
        <f t="shared" ref="BY7:CD7" si="11">SUM(BY3:BY6)</f>
        <v>232</v>
      </c>
      <c r="BZ7" s="67">
        <f t="shared" si="11"/>
        <v>231</v>
      </c>
      <c r="CA7" s="67">
        <f t="shared" si="11"/>
        <v>231</v>
      </c>
      <c r="CB7" s="67">
        <f t="shared" si="11"/>
        <v>222</v>
      </c>
      <c r="CC7" s="67">
        <f t="shared" si="11"/>
        <v>201</v>
      </c>
      <c r="CD7" s="67">
        <f t="shared" si="11"/>
        <v>197</v>
      </c>
      <c r="CE7" s="67">
        <f t="shared" ref="CE7:CJ7" si="12">SUM(CE3:CE6)</f>
        <v>191</v>
      </c>
      <c r="CF7" s="67">
        <f t="shared" si="12"/>
        <v>186</v>
      </c>
      <c r="CG7" s="67">
        <f t="shared" si="12"/>
        <v>180</v>
      </c>
      <c r="CH7" s="67">
        <f t="shared" si="12"/>
        <v>178</v>
      </c>
      <c r="CI7" s="67">
        <f t="shared" si="12"/>
        <v>176</v>
      </c>
      <c r="CJ7" s="67">
        <f t="shared" si="12"/>
        <v>177</v>
      </c>
      <c r="CK7" s="67">
        <f t="shared" ref="CK7:CP7" si="13">SUM(CK3:CK6)</f>
        <v>177</v>
      </c>
      <c r="CL7" s="67">
        <f t="shared" si="13"/>
        <v>170</v>
      </c>
      <c r="CM7" s="67">
        <f t="shared" si="13"/>
        <v>156</v>
      </c>
      <c r="CN7" s="67">
        <f t="shared" si="13"/>
        <v>149</v>
      </c>
      <c r="CO7" s="67">
        <f t="shared" si="13"/>
        <v>145</v>
      </c>
      <c r="CP7" s="67">
        <f t="shared" si="13"/>
        <v>145</v>
      </c>
      <c r="CQ7" s="67">
        <f>SUM(CQ3:CQ6)</f>
        <v>129</v>
      </c>
      <c r="CR7" s="67">
        <v>122</v>
      </c>
      <c r="CS7" s="67">
        <f>SUM(CS3:CS6)</f>
        <v>119</v>
      </c>
      <c r="CT7" s="67">
        <f>SUM(CT3:CT6)</f>
        <v>116</v>
      </c>
      <c r="CU7" s="67">
        <f>SUM(CU3:CU6)</f>
        <v>113</v>
      </c>
      <c r="CV7" s="67">
        <f>SUM(CV3:CV6)</f>
        <v>111</v>
      </c>
      <c r="CW7" s="67">
        <f>SUM(CW3:CW6)</f>
        <v>111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hidden="1" customHeight="1" x14ac:dyDescent="0.2">
      <c r="A9" s="64" t="s">
        <v>95</v>
      </c>
      <c r="B9" s="65" t="str">
        <f>Legacy!E10</f>
        <v>1/1/25 - 12/31/25</v>
      </c>
      <c r="C9" s="66" t="s">
        <v>11</v>
      </c>
      <c r="D9" s="165">
        <v>0</v>
      </c>
      <c r="E9" s="150">
        <v>1145.1199999999999</v>
      </c>
      <c r="F9" s="152">
        <v>997.25</v>
      </c>
      <c r="G9" s="152">
        <f>E9-F9</f>
        <v>147.86999999999989</v>
      </c>
      <c r="H9" s="27"/>
      <c r="I9" s="27"/>
      <c r="K9" s="165">
        <v>48</v>
      </c>
      <c r="L9" s="165">
        <v>48</v>
      </c>
      <c r="M9" s="165">
        <v>47</v>
      </c>
      <c r="N9" s="165">
        <v>49</v>
      </c>
      <c r="O9" s="165">
        <v>48</v>
      </c>
      <c r="P9" s="165">
        <v>51</v>
      </c>
      <c r="Q9" s="165">
        <v>51</v>
      </c>
      <c r="R9" s="165">
        <v>52</v>
      </c>
      <c r="S9" s="165">
        <v>51</v>
      </c>
      <c r="T9" s="165">
        <v>50</v>
      </c>
      <c r="U9" s="165">
        <v>50</v>
      </c>
      <c r="V9" s="165">
        <v>46</v>
      </c>
      <c r="W9" s="165">
        <v>55</v>
      </c>
      <c r="X9" s="165">
        <v>50</v>
      </c>
      <c r="Y9" s="165">
        <v>54</v>
      </c>
      <c r="Z9" s="165">
        <v>54</v>
      </c>
      <c r="AA9" s="165">
        <v>55</v>
      </c>
      <c r="AB9" s="165">
        <v>56</v>
      </c>
      <c r="AC9" s="165">
        <v>54</v>
      </c>
      <c r="AD9" s="165">
        <v>58</v>
      </c>
      <c r="AE9" s="165">
        <v>55</v>
      </c>
      <c r="AF9" s="165">
        <v>54</v>
      </c>
      <c r="AG9" s="165">
        <v>55</v>
      </c>
      <c r="AH9" s="165">
        <v>54</v>
      </c>
      <c r="AI9" s="165">
        <v>62</v>
      </c>
      <c r="AJ9" s="165">
        <v>64</v>
      </c>
      <c r="AK9" s="165">
        <v>66</v>
      </c>
      <c r="AL9" s="165">
        <v>67</v>
      </c>
      <c r="AM9" s="165">
        <v>65</v>
      </c>
      <c r="AN9" s="165">
        <v>66</v>
      </c>
      <c r="AO9" s="165">
        <v>67</v>
      </c>
      <c r="AP9" s="165">
        <v>73</v>
      </c>
      <c r="AQ9" s="165">
        <v>69</v>
      </c>
      <c r="AR9" s="165">
        <v>67</v>
      </c>
      <c r="AS9" s="165">
        <v>67</v>
      </c>
      <c r="AT9" s="165">
        <v>64</v>
      </c>
      <c r="AU9" s="165">
        <v>1</v>
      </c>
      <c r="AV9" s="165">
        <v>0</v>
      </c>
      <c r="AW9" s="165">
        <v>0</v>
      </c>
      <c r="AX9" s="165">
        <v>0</v>
      </c>
      <c r="AY9" s="165">
        <v>0</v>
      </c>
      <c r="AZ9" s="165">
        <v>0</v>
      </c>
      <c r="BA9" s="165">
        <v>0</v>
      </c>
      <c r="BB9" s="165">
        <v>0</v>
      </c>
      <c r="BC9" s="165">
        <v>0</v>
      </c>
      <c r="BD9" s="165">
        <v>0</v>
      </c>
      <c r="BE9" s="165">
        <v>0</v>
      </c>
      <c r="BF9" s="165">
        <v>0</v>
      </c>
      <c r="BG9" s="165">
        <v>0</v>
      </c>
      <c r="BH9" s="165">
        <v>0</v>
      </c>
      <c r="BI9" s="165">
        <v>0</v>
      </c>
      <c r="BJ9" s="165">
        <v>0</v>
      </c>
      <c r="BK9" s="165">
        <v>0</v>
      </c>
      <c r="BL9" s="165">
        <v>0</v>
      </c>
      <c r="BM9" s="165">
        <v>0</v>
      </c>
      <c r="BN9" s="165">
        <v>0</v>
      </c>
      <c r="BO9" s="165">
        <v>0</v>
      </c>
      <c r="BP9" s="165">
        <v>0</v>
      </c>
      <c r="BQ9" s="240">
        <v>0</v>
      </c>
      <c r="BR9" s="165">
        <v>0</v>
      </c>
      <c r="BS9" s="165">
        <v>0</v>
      </c>
      <c r="BT9" s="165">
        <v>0</v>
      </c>
      <c r="BU9" s="165">
        <v>0</v>
      </c>
      <c r="BV9" s="165">
        <v>0</v>
      </c>
      <c r="BW9" s="165">
        <v>0</v>
      </c>
      <c r="BX9" s="165">
        <v>0</v>
      </c>
      <c r="BY9" s="165">
        <v>0</v>
      </c>
      <c r="BZ9" s="165">
        <v>0</v>
      </c>
      <c r="CA9" s="165">
        <v>0</v>
      </c>
      <c r="CB9" s="165">
        <v>0</v>
      </c>
      <c r="CC9" s="165">
        <v>0</v>
      </c>
      <c r="CD9" s="165">
        <v>0</v>
      </c>
      <c r="CE9" s="165">
        <v>0</v>
      </c>
      <c r="CF9" s="165">
        <v>0</v>
      </c>
      <c r="CG9" s="165">
        <v>0</v>
      </c>
      <c r="CH9" s="165">
        <v>0</v>
      </c>
      <c r="CI9" s="165">
        <v>0</v>
      </c>
      <c r="CJ9" s="165">
        <v>0</v>
      </c>
      <c r="CK9" s="165">
        <v>0</v>
      </c>
      <c r="CL9" s="165">
        <v>0</v>
      </c>
      <c r="CM9" s="165">
        <v>0</v>
      </c>
      <c r="CN9" s="165">
        <v>0</v>
      </c>
      <c r="CO9" s="165">
        <v>0</v>
      </c>
      <c r="CP9" s="165">
        <v>0</v>
      </c>
      <c r="CQ9" s="165">
        <v>0</v>
      </c>
      <c r="CR9" s="165">
        <v>0</v>
      </c>
      <c r="CS9" s="165">
        <v>0</v>
      </c>
      <c r="CT9" s="165">
        <v>0</v>
      </c>
      <c r="CU9" s="165">
        <v>0</v>
      </c>
      <c r="CV9" s="165">
        <v>0</v>
      </c>
      <c r="CW9" s="165">
        <v>0</v>
      </c>
    </row>
    <row r="10" spans="1:101" s="14" customFormat="1" ht="13.15" hidden="1" customHeight="1" x14ac:dyDescent="0.2">
      <c r="A10" s="22"/>
      <c r="B10" s="15"/>
      <c r="C10" s="66" t="s">
        <v>18</v>
      </c>
      <c r="D10" s="165">
        <v>0</v>
      </c>
      <c r="E10" s="150">
        <v>2591.7399999999998</v>
      </c>
      <c r="F10" s="152">
        <v>2321.1</v>
      </c>
      <c r="G10" s="152">
        <f>E10-F10</f>
        <v>270.63999999999987</v>
      </c>
      <c r="H10" s="27"/>
      <c r="I10" s="27"/>
      <c r="K10" s="165">
        <v>38</v>
      </c>
      <c r="L10" s="165">
        <v>40</v>
      </c>
      <c r="M10" s="165">
        <v>40</v>
      </c>
      <c r="N10" s="165">
        <v>40</v>
      </c>
      <c r="O10" s="165">
        <v>42</v>
      </c>
      <c r="P10" s="165">
        <v>41</v>
      </c>
      <c r="Q10" s="165">
        <v>41</v>
      </c>
      <c r="R10" s="165">
        <v>38</v>
      </c>
      <c r="S10" s="165">
        <v>39</v>
      </c>
      <c r="T10" s="165">
        <v>39</v>
      </c>
      <c r="U10" s="165">
        <v>39</v>
      </c>
      <c r="V10" s="165">
        <v>39</v>
      </c>
      <c r="W10" s="165">
        <v>39</v>
      </c>
      <c r="X10" s="165">
        <v>38</v>
      </c>
      <c r="Y10" s="165">
        <v>37</v>
      </c>
      <c r="Z10" s="165">
        <v>37</v>
      </c>
      <c r="AA10" s="165">
        <v>39</v>
      </c>
      <c r="AB10" s="165">
        <v>37</v>
      </c>
      <c r="AC10" s="165">
        <v>36</v>
      </c>
      <c r="AD10" s="165">
        <v>34</v>
      </c>
      <c r="AE10" s="165">
        <v>33</v>
      </c>
      <c r="AF10" s="165">
        <v>34</v>
      </c>
      <c r="AG10" s="165">
        <v>37</v>
      </c>
      <c r="AH10" s="165">
        <v>37</v>
      </c>
      <c r="AI10" s="165">
        <v>34</v>
      </c>
      <c r="AJ10" s="165">
        <v>31</v>
      </c>
      <c r="AK10" s="165">
        <v>30</v>
      </c>
      <c r="AL10" s="165">
        <v>30</v>
      </c>
      <c r="AM10" s="165">
        <v>31</v>
      </c>
      <c r="AN10" s="165">
        <v>29</v>
      </c>
      <c r="AO10" s="165">
        <v>29</v>
      </c>
      <c r="AP10" s="165">
        <v>28</v>
      </c>
      <c r="AQ10" s="165">
        <v>28</v>
      </c>
      <c r="AR10" s="165">
        <v>28</v>
      </c>
      <c r="AS10" s="165">
        <v>29</v>
      </c>
      <c r="AT10" s="165">
        <v>30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240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</row>
    <row r="11" spans="1:101" s="14" customFormat="1" ht="13.15" hidden="1" customHeight="1" x14ac:dyDescent="0.2">
      <c r="A11" s="22"/>
      <c r="B11" s="15"/>
      <c r="C11" s="66" t="s">
        <v>19</v>
      </c>
      <c r="D11" s="165">
        <v>0</v>
      </c>
      <c r="E11" s="150">
        <v>1690.32</v>
      </c>
      <c r="F11" s="152">
        <v>1468.86</v>
      </c>
      <c r="G11" s="152">
        <f>E11-F11</f>
        <v>221.46000000000004</v>
      </c>
      <c r="H11" s="27"/>
      <c r="I11" s="27"/>
      <c r="K11" s="165">
        <v>33</v>
      </c>
      <c r="L11" s="165">
        <v>32</v>
      </c>
      <c r="M11" s="165">
        <v>32</v>
      </c>
      <c r="N11" s="165">
        <v>33</v>
      </c>
      <c r="O11" s="165">
        <v>34</v>
      </c>
      <c r="P11" s="165">
        <v>34</v>
      </c>
      <c r="Q11" s="165">
        <v>32</v>
      </c>
      <c r="R11" s="165">
        <v>29</v>
      </c>
      <c r="S11" s="165">
        <v>29</v>
      </c>
      <c r="T11" s="165">
        <v>29</v>
      </c>
      <c r="U11" s="165">
        <v>29</v>
      </c>
      <c r="V11" s="165">
        <v>28</v>
      </c>
      <c r="W11" s="165">
        <v>24</v>
      </c>
      <c r="X11" s="165">
        <v>25</v>
      </c>
      <c r="Y11" s="165">
        <v>24</v>
      </c>
      <c r="Z11" s="165">
        <v>25</v>
      </c>
      <c r="AA11" s="165">
        <v>25</v>
      </c>
      <c r="AB11" s="165">
        <v>26</v>
      </c>
      <c r="AC11" s="165">
        <v>24</v>
      </c>
      <c r="AD11" s="165">
        <v>23</v>
      </c>
      <c r="AE11" s="165">
        <v>23</v>
      </c>
      <c r="AF11" s="165">
        <v>21</v>
      </c>
      <c r="AG11" s="165">
        <v>23</v>
      </c>
      <c r="AH11" s="165">
        <v>23</v>
      </c>
      <c r="AI11" s="165">
        <v>24</v>
      </c>
      <c r="AJ11" s="165">
        <v>23</v>
      </c>
      <c r="AK11" s="165">
        <v>23</v>
      </c>
      <c r="AL11" s="165">
        <v>25</v>
      </c>
      <c r="AM11" s="165">
        <v>25</v>
      </c>
      <c r="AN11" s="165">
        <v>25</v>
      </c>
      <c r="AO11" s="165">
        <v>27</v>
      </c>
      <c r="AP11" s="165">
        <v>26</v>
      </c>
      <c r="AQ11" s="165">
        <v>26</v>
      </c>
      <c r="AR11" s="165">
        <v>25</v>
      </c>
      <c r="AS11" s="165">
        <v>25</v>
      </c>
      <c r="AT11" s="165">
        <v>25</v>
      </c>
      <c r="AU11" s="165">
        <v>0</v>
      </c>
      <c r="AV11" s="165">
        <v>0</v>
      </c>
      <c r="AW11" s="165">
        <v>0</v>
      </c>
      <c r="AX11" s="165">
        <v>0</v>
      </c>
      <c r="AY11" s="165">
        <v>0</v>
      </c>
      <c r="AZ11" s="165">
        <v>0</v>
      </c>
      <c r="BA11" s="165">
        <v>0</v>
      </c>
      <c r="BB11" s="165">
        <v>0</v>
      </c>
      <c r="BC11" s="165">
        <v>0</v>
      </c>
      <c r="BD11" s="165">
        <v>0</v>
      </c>
      <c r="BE11" s="165">
        <v>0</v>
      </c>
      <c r="BF11" s="165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240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</row>
    <row r="12" spans="1:101" s="14" customFormat="1" ht="13.15" hidden="1" customHeight="1" x14ac:dyDescent="0.2">
      <c r="A12" s="22"/>
      <c r="B12" s="15"/>
      <c r="C12" s="66" t="s">
        <v>12</v>
      </c>
      <c r="D12" s="166">
        <v>0</v>
      </c>
      <c r="E12" s="151">
        <v>3278.95</v>
      </c>
      <c r="F12" s="153">
        <v>2837.04</v>
      </c>
      <c r="G12" s="153">
        <f>E12-F12</f>
        <v>441.90999999999985</v>
      </c>
      <c r="H12" s="134"/>
      <c r="I12" s="134"/>
      <c r="K12" s="166">
        <v>29</v>
      </c>
      <c r="L12" s="166">
        <v>32</v>
      </c>
      <c r="M12" s="166">
        <v>30</v>
      </c>
      <c r="N12" s="166">
        <v>30</v>
      </c>
      <c r="O12" s="166">
        <v>30</v>
      </c>
      <c r="P12" s="166">
        <v>31</v>
      </c>
      <c r="Q12" s="166">
        <v>29</v>
      </c>
      <c r="R12" s="166">
        <v>28</v>
      </c>
      <c r="S12" s="166">
        <v>28</v>
      </c>
      <c r="T12" s="166">
        <v>28</v>
      </c>
      <c r="U12" s="166">
        <v>28</v>
      </c>
      <c r="V12" s="166">
        <v>29</v>
      </c>
      <c r="W12" s="166">
        <v>30</v>
      </c>
      <c r="X12" s="166">
        <v>30</v>
      </c>
      <c r="Y12" s="166">
        <v>30</v>
      </c>
      <c r="Z12" s="166">
        <v>31</v>
      </c>
      <c r="AA12" s="166">
        <v>31</v>
      </c>
      <c r="AB12" s="166">
        <v>31</v>
      </c>
      <c r="AC12" s="166">
        <v>30</v>
      </c>
      <c r="AD12" s="166">
        <v>31</v>
      </c>
      <c r="AE12" s="166">
        <v>30</v>
      </c>
      <c r="AF12" s="166">
        <v>30</v>
      </c>
      <c r="AG12" s="166">
        <v>30</v>
      </c>
      <c r="AH12" s="166">
        <v>30</v>
      </c>
      <c r="AI12" s="166">
        <v>31</v>
      </c>
      <c r="AJ12" s="166">
        <v>30</v>
      </c>
      <c r="AK12" s="166">
        <v>30</v>
      </c>
      <c r="AL12" s="166">
        <v>27</v>
      </c>
      <c r="AM12" s="166">
        <v>27</v>
      </c>
      <c r="AN12" s="166">
        <v>28</v>
      </c>
      <c r="AO12" s="166">
        <v>29</v>
      </c>
      <c r="AP12" s="166">
        <v>28</v>
      </c>
      <c r="AQ12" s="166">
        <v>28</v>
      </c>
      <c r="AR12" s="166">
        <v>30</v>
      </c>
      <c r="AS12" s="166">
        <v>31</v>
      </c>
      <c r="AT12" s="166">
        <v>32</v>
      </c>
      <c r="AU12" s="166">
        <v>0</v>
      </c>
      <c r="AV12" s="166">
        <v>0</v>
      </c>
      <c r="AW12" s="166">
        <v>0</v>
      </c>
      <c r="AX12" s="166">
        <v>0</v>
      </c>
      <c r="AY12" s="166">
        <v>0</v>
      </c>
      <c r="AZ12" s="166">
        <v>0</v>
      </c>
      <c r="BA12" s="166">
        <v>0</v>
      </c>
      <c r="BB12" s="166">
        <v>0</v>
      </c>
      <c r="BC12" s="166">
        <v>0</v>
      </c>
      <c r="BD12" s="166">
        <v>0</v>
      </c>
      <c r="BE12" s="166">
        <v>0</v>
      </c>
      <c r="BF12" s="166">
        <v>0</v>
      </c>
      <c r="BG12" s="166">
        <v>0</v>
      </c>
      <c r="BH12" s="166">
        <v>0</v>
      </c>
      <c r="BI12" s="166">
        <v>0</v>
      </c>
      <c r="BJ12" s="166">
        <v>0</v>
      </c>
      <c r="BK12" s="166">
        <v>0</v>
      </c>
      <c r="BL12" s="166">
        <v>0</v>
      </c>
      <c r="BM12" s="166">
        <v>0</v>
      </c>
      <c r="BN12" s="166">
        <v>0</v>
      </c>
      <c r="BO12" s="166">
        <v>0</v>
      </c>
      <c r="BP12" s="166">
        <v>0</v>
      </c>
      <c r="BQ12" s="241">
        <v>0</v>
      </c>
      <c r="BR12" s="166">
        <v>0</v>
      </c>
      <c r="BS12" s="166">
        <v>0</v>
      </c>
      <c r="BT12" s="166">
        <v>0</v>
      </c>
      <c r="BU12" s="166">
        <v>0</v>
      </c>
      <c r="BV12" s="166">
        <v>0</v>
      </c>
      <c r="BW12" s="166">
        <v>0</v>
      </c>
      <c r="BX12" s="166">
        <v>0</v>
      </c>
      <c r="BY12" s="166">
        <v>0</v>
      </c>
      <c r="BZ12" s="166">
        <v>0</v>
      </c>
      <c r="CA12" s="166">
        <v>0</v>
      </c>
      <c r="CB12" s="166">
        <v>0</v>
      </c>
      <c r="CC12" s="166">
        <v>0</v>
      </c>
      <c r="CD12" s="166">
        <v>0</v>
      </c>
      <c r="CE12" s="166">
        <v>0</v>
      </c>
      <c r="CF12" s="166">
        <v>0</v>
      </c>
      <c r="CG12" s="166">
        <v>0</v>
      </c>
      <c r="CH12" s="166">
        <v>0</v>
      </c>
      <c r="CI12" s="166">
        <v>0</v>
      </c>
      <c r="CJ12" s="166">
        <v>0</v>
      </c>
      <c r="CK12" s="166">
        <v>0</v>
      </c>
      <c r="CL12" s="166">
        <v>0</v>
      </c>
      <c r="CM12" s="166">
        <v>0</v>
      </c>
      <c r="CN12" s="166">
        <v>0</v>
      </c>
      <c r="CO12" s="166">
        <v>0</v>
      </c>
      <c r="CP12" s="166">
        <v>0</v>
      </c>
      <c r="CQ12" s="166">
        <v>0</v>
      </c>
      <c r="CR12" s="166">
        <v>0</v>
      </c>
      <c r="CS12" s="166">
        <v>0</v>
      </c>
      <c r="CT12" s="166">
        <v>0</v>
      </c>
      <c r="CU12" s="166">
        <v>0</v>
      </c>
      <c r="CV12" s="166">
        <v>0</v>
      </c>
      <c r="CW12" s="166">
        <v>0</v>
      </c>
    </row>
    <row r="13" spans="1:101" s="14" customFormat="1" ht="13.15" hidden="1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K13" s="67">
        <f t="shared" ref="K13:P13" si="14">SUM(K9:K12)</f>
        <v>148</v>
      </c>
      <c r="L13" s="67">
        <f t="shared" si="14"/>
        <v>152</v>
      </c>
      <c r="M13" s="67">
        <f t="shared" si="14"/>
        <v>149</v>
      </c>
      <c r="N13" s="67">
        <f t="shared" si="14"/>
        <v>152</v>
      </c>
      <c r="O13" s="67">
        <f t="shared" si="14"/>
        <v>154</v>
      </c>
      <c r="P13" s="67">
        <f t="shared" si="14"/>
        <v>157</v>
      </c>
      <c r="Q13" s="67">
        <f t="shared" ref="Q13:V13" si="15">SUM(Q9:Q12)</f>
        <v>153</v>
      </c>
      <c r="R13" s="67">
        <f t="shared" si="15"/>
        <v>147</v>
      </c>
      <c r="S13" s="67">
        <f t="shared" si="15"/>
        <v>147</v>
      </c>
      <c r="T13" s="67">
        <f t="shared" si="15"/>
        <v>146</v>
      </c>
      <c r="U13" s="67">
        <f t="shared" si="15"/>
        <v>146</v>
      </c>
      <c r="V13" s="67">
        <f t="shared" si="15"/>
        <v>142</v>
      </c>
      <c r="W13" s="67">
        <f t="shared" ref="W13:AB13" si="16">SUM(W9:W12)</f>
        <v>148</v>
      </c>
      <c r="X13" s="67">
        <f t="shared" si="16"/>
        <v>143</v>
      </c>
      <c r="Y13" s="67">
        <f t="shared" si="16"/>
        <v>145</v>
      </c>
      <c r="Z13" s="67">
        <f t="shared" si="16"/>
        <v>147</v>
      </c>
      <c r="AA13" s="67">
        <f t="shared" si="16"/>
        <v>150</v>
      </c>
      <c r="AB13" s="67">
        <f t="shared" si="16"/>
        <v>150</v>
      </c>
      <c r="AC13" s="67">
        <f t="shared" ref="AC13:AH13" si="17">SUM(AC9:AC12)</f>
        <v>144</v>
      </c>
      <c r="AD13" s="67">
        <f t="shared" si="17"/>
        <v>146</v>
      </c>
      <c r="AE13" s="67">
        <f t="shared" si="17"/>
        <v>141</v>
      </c>
      <c r="AF13" s="67">
        <f t="shared" si="17"/>
        <v>139</v>
      </c>
      <c r="AG13" s="67">
        <f t="shared" si="17"/>
        <v>145</v>
      </c>
      <c r="AH13" s="67">
        <f t="shared" si="17"/>
        <v>144</v>
      </c>
      <c r="AI13" s="67">
        <f t="shared" ref="AI13:AN13" si="18">SUM(AI9:AI12)</f>
        <v>151</v>
      </c>
      <c r="AJ13" s="67">
        <f t="shared" si="18"/>
        <v>148</v>
      </c>
      <c r="AK13" s="67">
        <f t="shared" si="18"/>
        <v>149</v>
      </c>
      <c r="AL13" s="67">
        <f t="shared" si="18"/>
        <v>149</v>
      </c>
      <c r="AM13" s="67">
        <f t="shared" si="18"/>
        <v>148</v>
      </c>
      <c r="AN13" s="67">
        <f t="shared" si="18"/>
        <v>148</v>
      </c>
      <c r="AO13" s="67">
        <f t="shared" ref="AO13:AT13" si="19">SUM(AO9:AO12)</f>
        <v>152</v>
      </c>
      <c r="AP13" s="67">
        <f t="shared" si="19"/>
        <v>155</v>
      </c>
      <c r="AQ13" s="67">
        <f t="shared" si="19"/>
        <v>151</v>
      </c>
      <c r="AR13" s="67">
        <f t="shared" si="19"/>
        <v>150</v>
      </c>
      <c r="AS13" s="67">
        <f t="shared" si="19"/>
        <v>152</v>
      </c>
      <c r="AT13" s="67">
        <f t="shared" si="19"/>
        <v>151</v>
      </c>
      <c r="AU13" s="67">
        <f t="shared" ref="AU13:AZ13" si="20">SUM(AU9:AU12)</f>
        <v>1</v>
      </c>
      <c r="AV13" s="67">
        <f t="shared" si="20"/>
        <v>0</v>
      </c>
      <c r="AW13" s="67">
        <f t="shared" si="20"/>
        <v>0</v>
      </c>
      <c r="AX13" s="67">
        <f t="shared" si="20"/>
        <v>0</v>
      </c>
      <c r="AY13" s="67">
        <f t="shared" si="20"/>
        <v>0</v>
      </c>
      <c r="AZ13" s="67">
        <f t="shared" si="20"/>
        <v>0</v>
      </c>
      <c r="BA13" s="67">
        <f t="shared" ref="BA13:BF13" si="21">SUM(BA9:BA12)</f>
        <v>0</v>
      </c>
      <c r="BB13" s="67">
        <f t="shared" si="21"/>
        <v>0</v>
      </c>
      <c r="BC13" s="67">
        <f t="shared" si="21"/>
        <v>0</v>
      </c>
      <c r="BD13" s="67">
        <f t="shared" si="21"/>
        <v>0</v>
      </c>
      <c r="BE13" s="67">
        <f t="shared" si="21"/>
        <v>0</v>
      </c>
      <c r="BF13" s="67">
        <f t="shared" si="21"/>
        <v>0</v>
      </c>
      <c r="BG13" s="67">
        <f t="shared" ref="BG13:BL13" si="22">SUM(BG9:BG12)</f>
        <v>0</v>
      </c>
      <c r="BH13" s="67">
        <f t="shared" si="22"/>
        <v>0</v>
      </c>
      <c r="BI13" s="67">
        <f t="shared" si="22"/>
        <v>0</v>
      </c>
      <c r="BJ13" s="67">
        <f t="shared" si="22"/>
        <v>0</v>
      </c>
      <c r="BK13" s="67">
        <f t="shared" si="22"/>
        <v>0</v>
      </c>
      <c r="BL13" s="67">
        <f t="shared" si="22"/>
        <v>0</v>
      </c>
      <c r="BM13" s="67">
        <f t="shared" ref="BM13:BR13" si="23">SUM(BM9:BM12)</f>
        <v>0</v>
      </c>
      <c r="BN13" s="67">
        <f t="shared" si="23"/>
        <v>0</v>
      </c>
      <c r="BO13" s="67">
        <f t="shared" si="23"/>
        <v>0</v>
      </c>
      <c r="BP13" s="67">
        <f t="shared" si="23"/>
        <v>0</v>
      </c>
      <c r="BQ13" s="94">
        <f t="shared" si="23"/>
        <v>0</v>
      </c>
      <c r="BR13" s="67">
        <f t="shared" si="23"/>
        <v>0</v>
      </c>
      <c r="BS13" s="67">
        <f t="shared" ref="BS13:BX13" si="24">SUM(BS9:BS12)</f>
        <v>0</v>
      </c>
      <c r="BT13" s="67">
        <f t="shared" si="24"/>
        <v>0</v>
      </c>
      <c r="BU13" s="67">
        <f t="shared" si="24"/>
        <v>0</v>
      </c>
      <c r="BV13" s="67">
        <f t="shared" si="24"/>
        <v>0</v>
      </c>
      <c r="BW13" s="67">
        <f t="shared" si="24"/>
        <v>0</v>
      </c>
      <c r="BX13" s="67">
        <f t="shared" si="24"/>
        <v>0</v>
      </c>
      <c r="BY13" s="67">
        <f t="shared" ref="BY13:CD13" si="25">SUM(BY9:BY12)</f>
        <v>0</v>
      </c>
      <c r="BZ13" s="67">
        <f t="shared" si="25"/>
        <v>0</v>
      </c>
      <c r="CA13" s="67">
        <f t="shared" si="25"/>
        <v>0</v>
      </c>
      <c r="CB13" s="67">
        <f t="shared" si="25"/>
        <v>0</v>
      </c>
      <c r="CC13" s="67">
        <f t="shared" si="25"/>
        <v>0</v>
      </c>
      <c r="CD13" s="67">
        <f t="shared" si="25"/>
        <v>0</v>
      </c>
      <c r="CE13" s="67">
        <f t="shared" ref="CE13:CJ13" si="26">SUM(CE9:CE12)</f>
        <v>0</v>
      </c>
      <c r="CF13" s="67">
        <f t="shared" si="26"/>
        <v>0</v>
      </c>
      <c r="CG13" s="67">
        <f t="shared" si="26"/>
        <v>0</v>
      </c>
      <c r="CH13" s="67">
        <f t="shared" si="26"/>
        <v>0</v>
      </c>
      <c r="CI13" s="67">
        <f t="shared" si="26"/>
        <v>0</v>
      </c>
      <c r="CJ13" s="67">
        <f t="shared" si="26"/>
        <v>0</v>
      </c>
      <c r="CK13" s="67">
        <f t="shared" ref="CK13:CP13" si="27">SUM(CK9:CK12)</f>
        <v>0</v>
      </c>
      <c r="CL13" s="67">
        <f t="shared" si="27"/>
        <v>0</v>
      </c>
      <c r="CM13" s="67">
        <f t="shared" si="27"/>
        <v>0</v>
      </c>
      <c r="CN13" s="67">
        <f t="shared" si="27"/>
        <v>0</v>
      </c>
      <c r="CO13" s="67">
        <f t="shared" si="27"/>
        <v>0</v>
      </c>
      <c r="CP13" s="67">
        <f t="shared" si="27"/>
        <v>0</v>
      </c>
      <c r="CQ13" s="67">
        <f>SUM(CQ9:CQ12)</f>
        <v>0</v>
      </c>
      <c r="CR13" s="67">
        <v>0</v>
      </c>
      <c r="CS13" s="67">
        <f>SUM(CS9:CS12)</f>
        <v>0</v>
      </c>
      <c r="CT13" s="67">
        <f>SUM(CT9:CT12)</f>
        <v>0</v>
      </c>
      <c r="CU13" s="67">
        <f>SUM(CU9:CU12)</f>
        <v>0</v>
      </c>
      <c r="CV13" s="67">
        <f>SUM(CV9:CV12)</f>
        <v>0</v>
      </c>
      <c r="CW13" s="67">
        <f>SUM(CW9:CW12)</f>
        <v>0</v>
      </c>
    </row>
    <row r="14" spans="1:101" s="14" customFormat="1" ht="13.15" hidden="1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">
      <c r="A15" s="64" t="s">
        <v>22</v>
      </c>
      <c r="B15" s="65" t="str">
        <f>B3</f>
        <v>1/1/25 - 12/31/25</v>
      </c>
      <c r="C15" s="66" t="s">
        <v>11</v>
      </c>
      <c r="D15" s="167">
        <v>4</v>
      </c>
      <c r="E15" s="152">
        <v>518.77</v>
      </c>
      <c r="F15" s="152">
        <f>+E15-G15</f>
        <v>416.97999999999996</v>
      </c>
      <c r="G15" s="152">
        <v>101.79</v>
      </c>
      <c r="H15" s="27" t="str">
        <f>+"Total:"&amp;TEXT(E15/I15-1,"0.00%")&amp;"/ EE:"&amp;TEXT(G15/J15-1,"0.00%")</f>
        <v>Total:18.99%/ EE:0.00%</v>
      </c>
      <c r="I15" s="27">
        <f>+[2]Suburban!E15</f>
        <v>435.99</v>
      </c>
      <c r="J15" s="287">
        <f>+[2]Suburban!G15</f>
        <v>101.79</v>
      </c>
      <c r="K15" s="167">
        <v>9</v>
      </c>
      <c r="L15" s="167">
        <v>9</v>
      </c>
      <c r="M15" s="167">
        <v>8</v>
      </c>
      <c r="N15" s="167">
        <v>8</v>
      </c>
      <c r="O15" s="167">
        <v>8</v>
      </c>
      <c r="P15" s="167">
        <v>7</v>
      </c>
      <c r="Q15" s="167">
        <v>7</v>
      </c>
      <c r="R15" s="167">
        <v>7</v>
      </c>
      <c r="S15" s="167">
        <v>7</v>
      </c>
      <c r="T15" s="167">
        <v>6</v>
      </c>
      <c r="U15" s="167">
        <v>5</v>
      </c>
      <c r="V15" s="167">
        <v>5</v>
      </c>
      <c r="W15" s="167">
        <v>4</v>
      </c>
      <c r="X15" s="167">
        <v>2</v>
      </c>
      <c r="Y15" s="167">
        <v>2</v>
      </c>
      <c r="Z15" s="167">
        <v>2</v>
      </c>
      <c r="AA15" s="167">
        <v>2</v>
      </c>
      <c r="AB15" s="167">
        <v>2</v>
      </c>
      <c r="AC15" s="167">
        <v>2</v>
      </c>
      <c r="AD15" s="167">
        <v>2</v>
      </c>
      <c r="AE15" s="167">
        <v>2</v>
      </c>
      <c r="AF15" s="167">
        <v>2</v>
      </c>
      <c r="AG15" s="167">
        <v>2</v>
      </c>
      <c r="AH15" s="167">
        <v>2</v>
      </c>
      <c r="AI15" s="167">
        <v>2</v>
      </c>
      <c r="AJ15" s="167">
        <v>1</v>
      </c>
      <c r="AK15" s="167">
        <v>2</v>
      </c>
      <c r="AL15" s="167">
        <v>2</v>
      </c>
      <c r="AM15" s="167">
        <v>2</v>
      </c>
      <c r="AN15" s="167">
        <v>2</v>
      </c>
      <c r="AO15" s="167">
        <v>2</v>
      </c>
      <c r="AP15" s="167">
        <v>3</v>
      </c>
      <c r="AQ15" s="167">
        <v>3</v>
      </c>
      <c r="AR15" s="167">
        <v>3</v>
      </c>
      <c r="AS15" s="167">
        <v>3</v>
      </c>
      <c r="AT15" s="167">
        <v>3</v>
      </c>
      <c r="AU15" s="167">
        <v>9</v>
      </c>
      <c r="AV15" s="167">
        <v>10</v>
      </c>
      <c r="AW15" s="167">
        <v>9</v>
      </c>
      <c r="AX15" s="167">
        <v>8</v>
      </c>
      <c r="AY15" s="167">
        <v>9</v>
      </c>
      <c r="AZ15" s="167">
        <v>12</v>
      </c>
      <c r="BA15" s="167">
        <v>9</v>
      </c>
      <c r="BB15" s="167">
        <v>9</v>
      </c>
      <c r="BC15" s="167">
        <v>10</v>
      </c>
      <c r="BD15" s="167">
        <v>11</v>
      </c>
      <c r="BE15" s="167">
        <v>10</v>
      </c>
      <c r="BF15" s="167">
        <v>9</v>
      </c>
      <c r="BG15" s="167">
        <v>6</v>
      </c>
      <c r="BH15" s="167">
        <v>7</v>
      </c>
      <c r="BI15" s="167">
        <v>7</v>
      </c>
      <c r="BJ15" s="167">
        <v>8</v>
      </c>
      <c r="BK15" s="167">
        <v>8</v>
      </c>
      <c r="BL15" s="167">
        <v>9</v>
      </c>
      <c r="BM15" s="167">
        <v>10</v>
      </c>
      <c r="BN15" s="167">
        <v>11</v>
      </c>
      <c r="BO15" s="167">
        <v>11</v>
      </c>
      <c r="BP15" s="167">
        <v>11</v>
      </c>
      <c r="BQ15" s="242">
        <v>10</v>
      </c>
      <c r="BR15" s="167">
        <v>10</v>
      </c>
      <c r="BS15" s="167">
        <v>5</v>
      </c>
      <c r="BT15" s="167">
        <v>6</v>
      </c>
      <c r="BU15" s="167">
        <v>6</v>
      </c>
      <c r="BV15" s="167">
        <v>6</v>
      </c>
      <c r="BW15" s="167">
        <v>7</v>
      </c>
      <c r="BX15" s="167">
        <v>6</v>
      </c>
      <c r="BY15" s="167">
        <v>6</v>
      </c>
      <c r="BZ15" s="167">
        <v>6</v>
      </c>
      <c r="CA15" s="167">
        <v>6</v>
      </c>
      <c r="CB15" s="167">
        <v>6</v>
      </c>
      <c r="CC15" s="167">
        <v>6</v>
      </c>
      <c r="CD15" s="167">
        <v>5</v>
      </c>
      <c r="CE15" s="167">
        <v>5</v>
      </c>
      <c r="CF15" s="167">
        <v>6</v>
      </c>
      <c r="CG15" s="167">
        <v>7</v>
      </c>
      <c r="CH15" s="167">
        <v>7</v>
      </c>
      <c r="CI15" s="167">
        <v>7</v>
      </c>
      <c r="CJ15" s="167">
        <v>7</v>
      </c>
      <c r="CK15" s="167">
        <v>7</v>
      </c>
      <c r="CL15" s="167">
        <v>6</v>
      </c>
      <c r="CM15" s="167">
        <v>4</v>
      </c>
      <c r="CN15" s="167">
        <v>3</v>
      </c>
      <c r="CO15" s="167">
        <v>3</v>
      </c>
      <c r="CP15" s="167">
        <v>3</v>
      </c>
      <c r="CQ15" s="167">
        <v>4</v>
      </c>
      <c r="CR15" s="167">
        <v>4</v>
      </c>
      <c r="CS15" s="167">
        <v>4</v>
      </c>
      <c r="CT15" s="167">
        <v>4</v>
      </c>
      <c r="CU15" s="167">
        <v>4</v>
      </c>
      <c r="CV15" s="167">
        <v>4</v>
      </c>
      <c r="CW15" s="167">
        <v>4</v>
      </c>
    </row>
    <row r="16" spans="1:101" s="14" customFormat="1" ht="13.15" customHeight="1" x14ac:dyDescent="0.2">
      <c r="A16" s="22"/>
      <c r="B16" s="15"/>
      <c r="C16" s="66" t="s">
        <v>18</v>
      </c>
      <c r="D16" s="167">
        <v>1</v>
      </c>
      <c r="E16" s="152">
        <v>1037.57</v>
      </c>
      <c r="F16" s="152">
        <f>+E16-G16</f>
        <v>799.78</v>
      </c>
      <c r="G16" s="152">
        <v>237.79</v>
      </c>
      <c r="H16" s="27" t="str">
        <f>+"Total:"&amp;TEXT(E16/I16-1,"0.00%")&amp;"/ EE:"&amp;TEXT(G16/J16-1,"0.00%")</f>
        <v>Total:18.99%/ EE:0.00%</v>
      </c>
      <c r="I16" s="27">
        <f>+[2]Suburban!E16</f>
        <v>872</v>
      </c>
      <c r="J16" s="287">
        <f>+[2]Suburban!G16</f>
        <v>237.79</v>
      </c>
      <c r="K16" s="167">
        <v>0</v>
      </c>
      <c r="L16" s="167">
        <v>0</v>
      </c>
      <c r="M16" s="167">
        <v>1</v>
      </c>
      <c r="N16" s="167">
        <v>1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0</v>
      </c>
      <c r="W16" s="167">
        <v>0</v>
      </c>
      <c r="X16" s="167">
        <v>0</v>
      </c>
      <c r="Y16" s="167">
        <v>0</v>
      </c>
      <c r="Z16" s="167">
        <v>0</v>
      </c>
      <c r="AA16" s="167">
        <v>0</v>
      </c>
      <c r="AB16" s="167">
        <v>0</v>
      </c>
      <c r="AC16" s="167">
        <v>0</v>
      </c>
      <c r="AD16" s="167">
        <v>0</v>
      </c>
      <c r="AE16" s="167">
        <v>0</v>
      </c>
      <c r="AF16" s="167">
        <v>0</v>
      </c>
      <c r="AG16" s="167">
        <v>0</v>
      </c>
      <c r="AH16" s="167">
        <v>0</v>
      </c>
      <c r="AI16" s="167">
        <v>0</v>
      </c>
      <c r="AJ16" s="167">
        <v>0</v>
      </c>
      <c r="AK16" s="167">
        <v>1</v>
      </c>
      <c r="AL16" s="167">
        <v>1</v>
      </c>
      <c r="AM16" s="167">
        <v>1</v>
      </c>
      <c r="AN16" s="167">
        <v>1</v>
      </c>
      <c r="AO16" s="167">
        <v>1</v>
      </c>
      <c r="AP16" s="167">
        <v>1</v>
      </c>
      <c r="AQ16" s="167">
        <v>1</v>
      </c>
      <c r="AR16" s="167">
        <v>1</v>
      </c>
      <c r="AS16" s="167">
        <v>1</v>
      </c>
      <c r="AT16" s="167">
        <v>1</v>
      </c>
      <c r="AU16" s="167">
        <v>1</v>
      </c>
      <c r="AV16" s="167">
        <v>1</v>
      </c>
      <c r="AW16" s="167">
        <v>1</v>
      </c>
      <c r="AX16" s="167">
        <v>1</v>
      </c>
      <c r="AY16" s="167">
        <v>1</v>
      </c>
      <c r="AZ16" s="167">
        <v>1</v>
      </c>
      <c r="BA16" s="167">
        <v>0</v>
      </c>
      <c r="BB16" s="167">
        <v>1</v>
      </c>
      <c r="BC16" s="167">
        <v>1</v>
      </c>
      <c r="BD16" s="167">
        <v>1</v>
      </c>
      <c r="BE16" s="167">
        <v>1</v>
      </c>
      <c r="BF16" s="167">
        <v>0</v>
      </c>
      <c r="BG16" s="167">
        <v>1</v>
      </c>
      <c r="BH16" s="167">
        <v>1</v>
      </c>
      <c r="BI16" s="167">
        <v>1</v>
      </c>
      <c r="BJ16" s="167">
        <v>1</v>
      </c>
      <c r="BK16" s="167">
        <v>1</v>
      </c>
      <c r="BL16" s="167">
        <v>2</v>
      </c>
      <c r="BM16" s="167">
        <v>2</v>
      </c>
      <c r="BN16" s="167">
        <v>2</v>
      </c>
      <c r="BO16" s="167">
        <v>2</v>
      </c>
      <c r="BP16" s="167">
        <v>2</v>
      </c>
      <c r="BQ16" s="242">
        <v>2</v>
      </c>
      <c r="BR16" s="167">
        <v>2</v>
      </c>
      <c r="BS16" s="167">
        <v>1</v>
      </c>
      <c r="BT16" s="167">
        <v>1</v>
      </c>
      <c r="BU16" s="167">
        <v>2</v>
      </c>
      <c r="BV16" s="167">
        <v>1</v>
      </c>
      <c r="BW16" s="167">
        <v>2</v>
      </c>
      <c r="BX16" s="167">
        <v>2</v>
      </c>
      <c r="BY16" s="167">
        <v>2</v>
      </c>
      <c r="BZ16" s="167">
        <v>2</v>
      </c>
      <c r="CA16" s="167">
        <v>2</v>
      </c>
      <c r="CB16" s="167">
        <v>2</v>
      </c>
      <c r="CC16" s="167">
        <v>2</v>
      </c>
      <c r="CD16" s="167">
        <v>2</v>
      </c>
      <c r="CE16" s="167">
        <v>2</v>
      </c>
      <c r="CF16" s="167">
        <v>2</v>
      </c>
      <c r="CG16" s="167">
        <v>1</v>
      </c>
      <c r="CH16" s="167">
        <v>1</v>
      </c>
      <c r="CI16" s="167">
        <v>1</v>
      </c>
      <c r="CJ16" s="167">
        <v>1</v>
      </c>
      <c r="CK16" s="167">
        <v>1</v>
      </c>
      <c r="CL16" s="167">
        <v>1</v>
      </c>
      <c r="CM16" s="167">
        <v>1</v>
      </c>
      <c r="CN16" s="167">
        <v>1</v>
      </c>
      <c r="CO16" s="167">
        <v>1</v>
      </c>
      <c r="CP16" s="167">
        <v>1</v>
      </c>
      <c r="CQ16" s="167">
        <v>1</v>
      </c>
      <c r="CR16" s="167">
        <v>1</v>
      </c>
      <c r="CS16" s="167">
        <v>1</v>
      </c>
      <c r="CT16" s="167">
        <v>1</v>
      </c>
      <c r="CU16" s="167">
        <v>1</v>
      </c>
      <c r="CV16" s="167">
        <v>1</v>
      </c>
      <c r="CW16" s="167">
        <v>1</v>
      </c>
    </row>
    <row r="17" spans="1:101" s="14" customFormat="1" ht="13.15" customHeight="1" x14ac:dyDescent="0.2">
      <c r="A17" s="22"/>
      <c r="B17" s="15"/>
      <c r="C17" s="66" t="s">
        <v>19</v>
      </c>
      <c r="D17" s="167">
        <v>0</v>
      </c>
      <c r="E17" s="152">
        <v>933.8</v>
      </c>
      <c r="F17" s="152">
        <f>+E17-G17</f>
        <v>735.24</v>
      </c>
      <c r="G17" s="152">
        <v>198.56</v>
      </c>
      <c r="H17" s="27" t="str">
        <f>+"Total:"&amp;TEXT(E17/I17-1,"0.00%")&amp;"/ EE:"&amp;TEXT(G17/J17-1,"0.00%")</f>
        <v>Total:18.99%/ EE:0.00%</v>
      </c>
      <c r="I17" s="27">
        <f>+[2]Suburban!E17</f>
        <v>784.79</v>
      </c>
      <c r="J17" s="287">
        <f>+[2]Suburban!G17</f>
        <v>198.56</v>
      </c>
      <c r="K17" s="167">
        <v>4</v>
      </c>
      <c r="L17" s="167">
        <v>4</v>
      </c>
      <c r="M17" s="167">
        <v>4</v>
      </c>
      <c r="N17" s="167">
        <v>4</v>
      </c>
      <c r="O17" s="167">
        <v>4</v>
      </c>
      <c r="P17" s="167">
        <v>3</v>
      </c>
      <c r="Q17" s="167">
        <v>3</v>
      </c>
      <c r="R17" s="167">
        <v>3</v>
      </c>
      <c r="S17" s="167">
        <v>3</v>
      </c>
      <c r="T17" s="167">
        <v>3</v>
      </c>
      <c r="U17" s="167">
        <v>3</v>
      </c>
      <c r="V17" s="167">
        <v>3</v>
      </c>
      <c r="W17" s="167">
        <v>0</v>
      </c>
      <c r="X17" s="167">
        <v>1</v>
      </c>
      <c r="Y17" s="167">
        <v>1</v>
      </c>
      <c r="Z17" s="167">
        <v>1</v>
      </c>
      <c r="AA17" s="167">
        <v>1</v>
      </c>
      <c r="AB17" s="167">
        <v>1</v>
      </c>
      <c r="AC17" s="167">
        <v>1</v>
      </c>
      <c r="AD17" s="167">
        <v>1</v>
      </c>
      <c r="AE17" s="167">
        <v>0</v>
      </c>
      <c r="AF17" s="167">
        <v>0</v>
      </c>
      <c r="AG17" s="167">
        <v>0</v>
      </c>
      <c r="AH17" s="167">
        <v>0</v>
      </c>
      <c r="AI17" s="167">
        <v>0</v>
      </c>
      <c r="AJ17" s="167">
        <v>0</v>
      </c>
      <c r="AK17" s="167">
        <v>0</v>
      </c>
      <c r="AL17" s="167">
        <v>0</v>
      </c>
      <c r="AM17" s="167">
        <v>1</v>
      </c>
      <c r="AN17" s="167">
        <v>1</v>
      </c>
      <c r="AO17" s="167">
        <v>1</v>
      </c>
      <c r="AP17" s="167">
        <v>1</v>
      </c>
      <c r="AQ17" s="167">
        <v>0</v>
      </c>
      <c r="AR17" s="167">
        <v>0</v>
      </c>
      <c r="AS17" s="167">
        <v>0</v>
      </c>
      <c r="AT17" s="167">
        <v>0</v>
      </c>
      <c r="AU17" s="167">
        <v>0</v>
      </c>
      <c r="AV17" s="167">
        <v>0</v>
      </c>
      <c r="AW17" s="167">
        <v>0</v>
      </c>
      <c r="AX17" s="167">
        <v>0</v>
      </c>
      <c r="AY17" s="167">
        <v>0</v>
      </c>
      <c r="AZ17" s="167">
        <v>0</v>
      </c>
      <c r="BA17" s="167">
        <v>0</v>
      </c>
      <c r="BB17" s="167">
        <v>0</v>
      </c>
      <c r="BC17" s="167">
        <v>0</v>
      </c>
      <c r="BD17" s="167">
        <v>0</v>
      </c>
      <c r="BE17" s="167">
        <v>0</v>
      </c>
      <c r="BF17" s="167">
        <v>0</v>
      </c>
      <c r="BG17" s="167">
        <v>0</v>
      </c>
      <c r="BH17" s="167">
        <v>0</v>
      </c>
      <c r="BI17" s="167">
        <v>0</v>
      </c>
      <c r="BJ17" s="167">
        <v>0</v>
      </c>
      <c r="BK17" s="167">
        <v>1</v>
      </c>
      <c r="BL17" s="167">
        <v>1</v>
      </c>
      <c r="BM17" s="167">
        <v>1</v>
      </c>
      <c r="BN17" s="167">
        <v>1</v>
      </c>
      <c r="BO17" s="167">
        <v>1</v>
      </c>
      <c r="BP17" s="167">
        <v>1</v>
      </c>
      <c r="BQ17" s="242">
        <v>1</v>
      </c>
      <c r="BR17" s="167">
        <v>1</v>
      </c>
      <c r="BS17" s="167">
        <v>0</v>
      </c>
      <c r="BT17" s="167">
        <v>0</v>
      </c>
      <c r="BU17" s="167">
        <v>0</v>
      </c>
      <c r="BV17" s="167">
        <v>0</v>
      </c>
      <c r="BW17" s="167">
        <v>0</v>
      </c>
      <c r="BX17" s="167">
        <v>0</v>
      </c>
      <c r="BY17" s="167">
        <v>0</v>
      </c>
      <c r="BZ17" s="167">
        <v>0</v>
      </c>
      <c r="CA17" s="167">
        <v>0</v>
      </c>
      <c r="CB17" s="167">
        <v>0</v>
      </c>
      <c r="CC17" s="167">
        <v>0</v>
      </c>
      <c r="CD17" s="167">
        <v>0</v>
      </c>
      <c r="CE17" s="167">
        <v>1</v>
      </c>
      <c r="CF17" s="167">
        <v>1</v>
      </c>
      <c r="CG17" s="167">
        <v>1</v>
      </c>
      <c r="CH17" s="167">
        <v>1</v>
      </c>
      <c r="CI17" s="167">
        <v>1</v>
      </c>
      <c r="CJ17" s="167">
        <v>1</v>
      </c>
      <c r="CK17" s="167">
        <v>1</v>
      </c>
      <c r="CL17" s="167">
        <v>1</v>
      </c>
      <c r="CM17" s="167">
        <v>1</v>
      </c>
      <c r="CN17" s="167">
        <v>0</v>
      </c>
      <c r="CO17" s="167">
        <v>0</v>
      </c>
      <c r="CP17" s="167">
        <v>0</v>
      </c>
      <c r="CQ17" s="167">
        <v>0</v>
      </c>
      <c r="CR17" s="167">
        <v>0</v>
      </c>
      <c r="CS17" s="167">
        <v>0</v>
      </c>
      <c r="CT17" s="167">
        <v>0</v>
      </c>
      <c r="CU17" s="167">
        <v>0</v>
      </c>
      <c r="CV17" s="167">
        <v>0</v>
      </c>
      <c r="CW17" s="167">
        <v>0</v>
      </c>
    </row>
    <row r="18" spans="1:101" s="14" customFormat="1" ht="13.15" customHeight="1" x14ac:dyDescent="0.2">
      <c r="A18" s="22"/>
      <c r="B18" s="15"/>
      <c r="C18" s="66" t="s">
        <v>12</v>
      </c>
      <c r="D18" s="168">
        <v>0</v>
      </c>
      <c r="E18" s="153">
        <v>1556.37</v>
      </c>
      <c r="F18" s="153">
        <f>+E18-G18</f>
        <v>1160.0899999999999</v>
      </c>
      <c r="G18" s="153">
        <v>396.28</v>
      </c>
      <c r="H18" s="134" t="str">
        <f>+"Total:"&amp;TEXT(E18/I18-1,"0.00%")&amp;"/ EE:"&amp;TEXT(G18/J18-1,"0.00%")</f>
        <v>Total:18.99%/ EE:0.00%</v>
      </c>
      <c r="I18" s="134">
        <f>+[2]Suburban!E18</f>
        <v>1308</v>
      </c>
      <c r="J18" s="287">
        <f>+[2]Suburban!G18</f>
        <v>396.28</v>
      </c>
      <c r="K18" s="168">
        <v>0</v>
      </c>
      <c r="L18" s="168">
        <v>2</v>
      </c>
      <c r="M18" s="168">
        <v>1</v>
      </c>
      <c r="N18" s="168">
        <v>1</v>
      </c>
      <c r="O18" s="168">
        <v>1</v>
      </c>
      <c r="P18" s="168">
        <v>1</v>
      </c>
      <c r="Q18" s="168">
        <v>1</v>
      </c>
      <c r="R18" s="168">
        <v>1</v>
      </c>
      <c r="S18" s="168">
        <v>1</v>
      </c>
      <c r="T18" s="168">
        <v>1</v>
      </c>
      <c r="U18" s="168">
        <v>1</v>
      </c>
      <c r="V18" s="168">
        <v>1</v>
      </c>
      <c r="W18" s="168">
        <v>1</v>
      </c>
      <c r="X18" s="168">
        <v>1</v>
      </c>
      <c r="Y18" s="168">
        <v>1</v>
      </c>
      <c r="Z18" s="168">
        <v>1</v>
      </c>
      <c r="AA18" s="168">
        <v>1</v>
      </c>
      <c r="AB18" s="168">
        <v>1</v>
      </c>
      <c r="AC18" s="168">
        <v>1</v>
      </c>
      <c r="AD18" s="168">
        <v>1</v>
      </c>
      <c r="AE18" s="168">
        <v>1</v>
      </c>
      <c r="AF18" s="168">
        <v>1</v>
      </c>
      <c r="AG18" s="168">
        <v>1</v>
      </c>
      <c r="AH18" s="168">
        <v>1</v>
      </c>
      <c r="AI18" s="168">
        <v>1</v>
      </c>
      <c r="AJ18" s="168">
        <v>1</v>
      </c>
      <c r="AK18" s="168">
        <v>1</v>
      </c>
      <c r="AL18" s="168">
        <v>1</v>
      </c>
      <c r="AM18" s="168">
        <v>1</v>
      </c>
      <c r="AN18" s="168">
        <v>1</v>
      </c>
      <c r="AO18" s="168">
        <v>1</v>
      </c>
      <c r="AP18" s="168">
        <v>1</v>
      </c>
      <c r="AQ18" s="168">
        <v>1</v>
      </c>
      <c r="AR18" s="168">
        <v>1</v>
      </c>
      <c r="AS18" s="168">
        <v>1</v>
      </c>
      <c r="AT18" s="168">
        <v>1</v>
      </c>
      <c r="AU18" s="168">
        <v>2</v>
      </c>
      <c r="AV18" s="168">
        <v>2</v>
      </c>
      <c r="AW18" s="168">
        <v>2</v>
      </c>
      <c r="AX18" s="168">
        <v>2</v>
      </c>
      <c r="AY18" s="168">
        <v>2</v>
      </c>
      <c r="AZ18" s="168">
        <v>2</v>
      </c>
      <c r="BA18" s="168">
        <v>2</v>
      </c>
      <c r="BB18" s="168">
        <v>2</v>
      </c>
      <c r="BC18" s="168">
        <v>2</v>
      </c>
      <c r="BD18" s="168">
        <v>2</v>
      </c>
      <c r="BE18" s="168">
        <v>2</v>
      </c>
      <c r="BF18" s="168">
        <v>2</v>
      </c>
      <c r="BG18" s="168">
        <v>1</v>
      </c>
      <c r="BH18" s="168">
        <v>1</v>
      </c>
      <c r="BI18" s="168">
        <v>1</v>
      </c>
      <c r="BJ18" s="168">
        <v>0</v>
      </c>
      <c r="BK18" s="168">
        <v>0</v>
      </c>
      <c r="BL18" s="168">
        <v>0</v>
      </c>
      <c r="BM18" s="168">
        <v>0</v>
      </c>
      <c r="BN18" s="168">
        <v>0</v>
      </c>
      <c r="BO18" s="168">
        <v>0</v>
      </c>
      <c r="BP18" s="168">
        <v>0</v>
      </c>
      <c r="BQ18" s="243">
        <v>0</v>
      </c>
      <c r="BR18" s="168">
        <v>0</v>
      </c>
      <c r="BS18" s="168">
        <v>1</v>
      </c>
      <c r="BT18" s="168">
        <v>0</v>
      </c>
      <c r="BU18" s="168">
        <v>1</v>
      </c>
      <c r="BV18" s="168">
        <v>0</v>
      </c>
      <c r="BW18" s="168">
        <v>1</v>
      </c>
      <c r="BX18" s="168">
        <v>1</v>
      </c>
      <c r="BY18" s="168">
        <v>2</v>
      </c>
      <c r="BZ18" s="168">
        <v>2</v>
      </c>
      <c r="CA18" s="168">
        <v>2</v>
      </c>
      <c r="CB18" s="168">
        <v>1</v>
      </c>
      <c r="CC18" s="168">
        <v>1</v>
      </c>
      <c r="CD18" s="168">
        <v>1</v>
      </c>
      <c r="CE18" s="168">
        <v>1</v>
      </c>
      <c r="CF18" s="168">
        <v>2</v>
      </c>
      <c r="CG18" s="168">
        <v>0</v>
      </c>
      <c r="CH18" s="168">
        <v>1</v>
      </c>
      <c r="CI18" s="168">
        <v>1</v>
      </c>
      <c r="CJ18" s="168">
        <v>1</v>
      </c>
      <c r="CK18" s="168">
        <v>1</v>
      </c>
      <c r="CL18" s="168">
        <v>1</v>
      </c>
      <c r="CM18" s="168">
        <v>1</v>
      </c>
      <c r="CN18" s="168">
        <v>0</v>
      </c>
      <c r="CO18" s="168">
        <v>0</v>
      </c>
      <c r="CP18" s="168">
        <v>0</v>
      </c>
      <c r="CQ18" s="168">
        <v>0</v>
      </c>
      <c r="CR18" s="168">
        <v>0</v>
      </c>
      <c r="CS18" s="168">
        <v>0</v>
      </c>
      <c r="CT18" s="168">
        <v>0</v>
      </c>
      <c r="CU18" s="168">
        <v>0</v>
      </c>
      <c r="CV18" s="168">
        <v>0</v>
      </c>
      <c r="CW18" s="168">
        <v>0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5</v>
      </c>
      <c r="E19" s="70">
        <f>SUMPRODUCT(E15:E18,$D15:$D18)</f>
        <v>3112.6499999999996</v>
      </c>
      <c r="F19" s="70">
        <f>SUMPRODUCT(F15:F18,$D15:$D18)</f>
        <v>2467.6999999999998</v>
      </c>
      <c r="G19" s="70">
        <f>SUMPRODUCT(G15:G18,$D15:$D18)</f>
        <v>644.95000000000005</v>
      </c>
      <c r="H19" s="34"/>
      <c r="I19" s="34"/>
      <c r="K19" s="67">
        <f t="shared" ref="K19:P19" si="28">SUM(K15:K18)</f>
        <v>13</v>
      </c>
      <c r="L19" s="67">
        <f t="shared" si="28"/>
        <v>15</v>
      </c>
      <c r="M19" s="67">
        <f t="shared" si="28"/>
        <v>14</v>
      </c>
      <c r="N19" s="67">
        <f t="shared" si="28"/>
        <v>14</v>
      </c>
      <c r="O19" s="67">
        <f t="shared" si="28"/>
        <v>13</v>
      </c>
      <c r="P19" s="67">
        <f t="shared" si="28"/>
        <v>11</v>
      </c>
      <c r="Q19" s="67">
        <f t="shared" ref="Q19:V19" si="29">SUM(Q15:Q18)</f>
        <v>11</v>
      </c>
      <c r="R19" s="67">
        <f t="shared" si="29"/>
        <v>11</v>
      </c>
      <c r="S19" s="67">
        <f t="shared" si="29"/>
        <v>11</v>
      </c>
      <c r="T19" s="67">
        <f t="shared" si="29"/>
        <v>10</v>
      </c>
      <c r="U19" s="67">
        <f t="shared" si="29"/>
        <v>9</v>
      </c>
      <c r="V19" s="67">
        <f t="shared" si="29"/>
        <v>9</v>
      </c>
      <c r="W19" s="67">
        <f t="shared" ref="W19:AB19" si="30">SUM(W15:W18)</f>
        <v>5</v>
      </c>
      <c r="X19" s="67">
        <f t="shared" si="30"/>
        <v>4</v>
      </c>
      <c r="Y19" s="67">
        <f t="shared" si="30"/>
        <v>4</v>
      </c>
      <c r="Z19" s="67">
        <f t="shared" si="30"/>
        <v>4</v>
      </c>
      <c r="AA19" s="67">
        <f t="shared" si="30"/>
        <v>4</v>
      </c>
      <c r="AB19" s="67">
        <f t="shared" si="30"/>
        <v>4</v>
      </c>
      <c r="AC19" s="67">
        <f t="shared" ref="AC19:AH19" si="31">SUM(AC15:AC18)</f>
        <v>4</v>
      </c>
      <c r="AD19" s="67">
        <f t="shared" si="31"/>
        <v>4</v>
      </c>
      <c r="AE19" s="67">
        <f t="shared" si="31"/>
        <v>3</v>
      </c>
      <c r="AF19" s="67">
        <f t="shared" si="31"/>
        <v>3</v>
      </c>
      <c r="AG19" s="67">
        <f t="shared" si="31"/>
        <v>3</v>
      </c>
      <c r="AH19" s="67">
        <f t="shared" si="31"/>
        <v>3</v>
      </c>
      <c r="AI19" s="67">
        <f t="shared" ref="AI19:AN19" si="32">SUM(AI15:AI18)</f>
        <v>3</v>
      </c>
      <c r="AJ19" s="67">
        <f t="shared" si="32"/>
        <v>2</v>
      </c>
      <c r="AK19" s="67">
        <f t="shared" si="32"/>
        <v>4</v>
      </c>
      <c r="AL19" s="67">
        <f t="shared" si="32"/>
        <v>4</v>
      </c>
      <c r="AM19" s="67">
        <f t="shared" si="32"/>
        <v>5</v>
      </c>
      <c r="AN19" s="67">
        <f t="shared" si="32"/>
        <v>5</v>
      </c>
      <c r="AO19" s="67">
        <f t="shared" ref="AO19:AT19" si="33">SUM(AO15:AO18)</f>
        <v>5</v>
      </c>
      <c r="AP19" s="67">
        <f t="shared" si="33"/>
        <v>6</v>
      </c>
      <c r="AQ19" s="67">
        <f t="shared" si="33"/>
        <v>5</v>
      </c>
      <c r="AR19" s="67">
        <f t="shared" si="33"/>
        <v>5</v>
      </c>
      <c r="AS19" s="67">
        <f t="shared" si="33"/>
        <v>5</v>
      </c>
      <c r="AT19" s="67">
        <f t="shared" si="33"/>
        <v>5</v>
      </c>
      <c r="AU19" s="67">
        <f t="shared" ref="AU19:AZ19" si="34">SUM(AU15:AU18)</f>
        <v>12</v>
      </c>
      <c r="AV19" s="67">
        <f t="shared" si="34"/>
        <v>13</v>
      </c>
      <c r="AW19" s="67">
        <f t="shared" si="34"/>
        <v>12</v>
      </c>
      <c r="AX19" s="67">
        <f t="shared" si="34"/>
        <v>11</v>
      </c>
      <c r="AY19" s="67">
        <f t="shared" si="34"/>
        <v>12</v>
      </c>
      <c r="AZ19" s="67">
        <f t="shared" si="34"/>
        <v>15</v>
      </c>
      <c r="BA19" s="67">
        <f t="shared" ref="BA19:BF19" si="35">SUM(BA15:BA18)</f>
        <v>11</v>
      </c>
      <c r="BB19" s="67">
        <f t="shared" si="35"/>
        <v>12</v>
      </c>
      <c r="BC19" s="67">
        <f t="shared" si="35"/>
        <v>13</v>
      </c>
      <c r="BD19" s="67">
        <f t="shared" si="35"/>
        <v>14</v>
      </c>
      <c r="BE19" s="67">
        <f t="shared" si="35"/>
        <v>13</v>
      </c>
      <c r="BF19" s="67">
        <f t="shared" si="35"/>
        <v>11</v>
      </c>
      <c r="BG19" s="67">
        <f t="shared" ref="BG19:BL19" si="36">SUM(BG15:BG18)</f>
        <v>8</v>
      </c>
      <c r="BH19" s="67">
        <f t="shared" si="36"/>
        <v>9</v>
      </c>
      <c r="BI19" s="67">
        <f t="shared" si="36"/>
        <v>9</v>
      </c>
      <c r="BJ19" s="67">
        <f t="shared" si="36"/>
        <v>9</v>
      </c>
      <c r="BK19" s="67">
        <f t="shared" si="36"/>
        <v>10</v>
      </c>
      <c r="BL19" s="67">
        <f t="shared" si="36"/>
        <v>12</v>
      </c>
      <c r="BM19" s="67">
        <f t="shared" ref="BM19:BR19" si="37">SUM(BM15:BM18)</f>
        <v>13</v>
      </c>
      <c r="BN19" s="67">
        <f t="shared" si="37"/>
        <v>14</v>
      </c>
      <c r="BO19" s="67">
        <f t="shared" si="37"/>
        <v>14</v>
      </c>
      <c r="BP19" s="67">
        <f t="shared" si="37"/>
        <v>14</v>
      </c>
      <c r="BQ19" s="94">
        <f t="shared" si="37"/>
        <v>13</v>
      </c>
      <c r="BR19" s="67">
        <f t="shared" si="37"/>
        <v>13</v>
      </c>
      <c r="BS19" s="67">
        <f t="shared" ref="BS19:BX19" si="38">SUM(BS15:BS18)</f>
        <v>7</v>
      </c>
      <c r="BT19" s="67">
        <f t="shared" si="38"/>
        <v>7</v>
      </c>
      <c r="BU19" s="67">
        <f t="shared" si="38"/>
        <v>9</v>
      </c>
      <c r="BV19" s="67">
        <f t="shared" si="38"/>
        <v>7</v>
      </c>
      <c r="BW19" s="67">
        <f t="shared" si="38"/>
        <v>10</v>
      </c>
      <c r="BX19" s="67">
        <f t="shared" si="38"/>
        <v>9</v>
      </c>
      <c r="BY19" s="67">
        <f t="shared" ref="BY19:CD19" si="39">SUM(BY15:BY18)</f>
        <v>10</v>
      </c>
      <c r="BZ19" s="67">
        <f t="shared" si="39"/>
        <v>10</v>
      </c>
      <c r="CA19" s="67">
        <f t="shared" si="39"/>
        <v>10</v>
      </c>
      <c r="CB19" s="67">
        <f t="shared" si="39"/>
        <v>9</v>
      </c>
      <c r="CC19" s="67">
        <f t="shared" si="39"/>
        <v>9</v>
      </c>
      <c r="CD19" s="67">
        <f t="shared" si="39"/>
        <v>8</v>
      </c>
      <c r="CE19" s="67">
        <f t="shared" ref="CE19:CJ19" si="40">SUM(CE15:CE18)</f>
        <v>9</v>
      </c>
      <c r="CF19" s="67">
        <f t="shared" si="40"/>
        <v>11</v>
      </c>
      <c r="CG19" s="67">
        <f t="shared" si="40"/>
        <v>9</v>
      </c>
      <c r="CH19" s="67">
        <f t="shared" si="40"/>
        <v>10</v>
      </c>
      <c r="CI19" s="67">
        <f t="shared" si="40"/>
        <v>10</v>
      </c>
      <c r="CJ19" s="67">
        <f t="shared" si="40"/>
        <v>10</v>
      </c>
      <c r="CK19" s="67">
        <f t="shared" ref="CK19:CP19" si="41">SUM(CK15:CK18)</f>
        <v>10</v>
      </c>
      <c r="CL19" s="67">
        <f t="shared" si="41"/>
        <v>9</v>
      </c>
      <c r="CM19" s="67">
        <f t="shared" si="41"/>
        <v>7</v>
      </c>
      <c r="CN19" s="67">
        <f t="shared" si="41"/>
        <v>4</v>
      </c>
      <c r="CO19" s="67">
        <f t="shared" si="41"/>
        <v>4</v>
      </c>
      <c r="CP19" s="67">
        <f t="shared" si="41"/>
        <v>4</v>
      </c>
      <c r="CQ19" s="67">
        <f>SUM(CQ15:CQ18)</f>
        <v>5</v>
      </c>
      <c r="CR19" s="67">
        <v>5</v>
      </c>
      <c r="CS19" s="67">
        <f>SUM(CS15:CS18)</f>
        <v>5</v>
      </c>
      <c r="CT19" s="67">
        <f>SUM(CT15:CT18)</f>
        <v>5</v>
      </c>
      <c r="CU19" s="67">
        <f>SUM(CU15:CU18)</f>
        <v>5</v>
      </c>
      <c r="CV19" s="67">
        <f>SUM(CV15:CV18)</f>
        <v>5</v>
      </c>
      <c r="CW19" s="67">
        <f>SUM(CW15:CW18)</f>
        <v>5</v>
      </c>
    </row>
    <row r="20" spans="1:101" s="14" customFormat="1" ht="13.15" customHeight="1" x14ac:dyDescent="0.25">
      <c r="A20" s="20"/>
      <c r="B20" s="15"/>
      <c r="C20" s="12"/>
      <c r="D20" s="16"/>
      <c r="E20" s="21"/>
      <c r="F20" s="21"/>
      <c r="G20" s="21"/>
      <c r="H20" s="135"/>
      <c r="I20" s="135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5">
      <c r="A21" s="71" t="s">
        <v>8</v>
      </c>
      <c r="B21" s="72"/>
      <c r="C21" s="29" t="s">
        <v>10</v>
      </c>
      <c r="D21" s="30">
        <f>+D7+D13+D19</f>
        <v>116</v>
      </c>
      <c r="E21" s="86">
        <f>+E7+E13+E19</f>
        <v>154152.01999999999</v>
      </c>
      <c r="F21" s="86">
        <f>+F7+F13+F19</f>
        <v>146704.54999999999</v>
      </c>
      <c r="G21" s="86">
        <f>+G7+G13+G19</f>
        <v>7447.47</v>
      </c>
      <c r="H21" s="136"/>
      <c r="I21" s="136"/>
      <c r="K21" s="30">
        <f t="shared" ref="K21:P21" si="42">+K7+K13+K19</f>
        <v>332</v>
      </c>
      <c r="L21" s="30">
        <f t="shared" si="42"/>
        <v>341</v>
      </c>
      <c r="M21" s="30">
        <f t="shared" si="42"/>
        <v>335</v>
      </c>
      <c r="N21" s="30">
        <f t="shared" si="42"/>
        <v>337</v>
      </c>
      <c r="O21" s="30">
        <f t="shared" si="42"/>
        <v>337</v>
      </c>
      <c r="P21" s="30">
        <f t="shared" si="42"/>
        <v>336</v>
      </c>
      <c r="Q21" s="30">
        <f t="shared" ref="Q21:V21" si="43">+Q7+Q13+Q19</f>
        <v>329</v>
      </c>
      <c r="R21" s="30">
        <f t="shared" si="43"/>
        <v>320</v>
      </c>
      <c r="S21" s="30">
        <f t="shared" si="43"/>
        <v>315</v>
      </c>
      <c r="T21" s="30">
        <f t="shared" si="43"/>
        <v>312</v>
      </c>
      <c r="U21" s="30">
        <f t="shared" si="43"/>
        <v>312</v>
      </c>
      <c r="V21" s="30">
        <f t="shared" si="43"/>
        <v>306</v>
      </c>
      <c r="W21" s="30">
        <f t="shared" ref="W21:AB21" si="44">+W7+W13+W19</f>
        <v>303</v>
      </c>
      <c r="X21" s="30">
        <f t="shared" si="44"/>
        <v>292</v>
      </c>
      <c r="Y21" s="30">
        <f t="shared" si="44"/>
        <v>295</v>
      </c>
      <c r="Z21" s="30">
        <f t="shared" si="44"/>
        <v>301</v>
      </c>
      <c r="AA21" s="30">
        <f t="shared" si="44"/>
        <v>300</v>
      </c>
      <c r="AB21" s="30">
        <f t="shared" si="44"/>
        <v>302</v>
      </c>
      <c r="AC21" s="30">
        <f t="shared" ref="AC21:AH21" si="45">+AC7+AC13+AC19</f>
        <v>295</v>
      </c>
      <c r="AD21" s="30">
        <f t="shared" si="45"/>
        <v>295</v>
      </c>
      <c r="AE21" s="30">
        <f t="shared" si="45"/>
        <v>284</v>
      </c>
      <c r="AF21" s="30">
        <f t="shared" si="45"/>
        <v>281</v>
      </c>
      <c r="AG21" s="30">
        <f t="shared" si="45"/>
        <v>284</v>
      </c>
      <c r="AH21" s="30">
        <f t="shared" si="45"/>
        <v>284</v>
      </c>
      <c r="AI21" s="30">
        <f t="shared" ref="AI21:AN21" si="46">+AI7+AI13+AI19</f>
        <v>280</v>
      </c>
      <c r="AJ21" s="30">
        <f t="shared" si="46"/>
        <v>277</v>
      </c>
      <c r="AK21" s="30">
        <f t="shared" si="46"/>
        <v>278</v>
      </c>
      <c r="AL21" s="30">
        <f t="shared" si="46"/>
        <v>276</v>
      </c>
      <c r="AM21" s="30">
        <f t="shared" si="46"/>
        <v>274</v>
      </c>
      <c r="AN21" s="30">
        <f t="shared" si="46"/>
        <v>272</v>
      </c>
      <c r="AO21" s="30">
        <f t="shared" ref="AO21:AT21" si="47">+AO7+AO13+AO19</f>
        <v>274</v>
      </c>
      <c r="AP21" s="30">
        <f t="shared" si="47"/>
        <v>269</v>
      </c>
      <c r="AQ21" s="30">
        <f t="shared" si="47"/>
        <v>265</v>
      </c>
      <c r="AR21" s="30">
        <f t="shared" si="47"/>
        <v>261</v>
      </c>
      <c r="AS21" s="30">
        <f t="shared" si="47"/>
        <v>265</v>
      </c>
      <c r="AT21" s="30">
        <f t="shared" si="47"/>
        <v>259</v>
      </c>
      <c r="AU21" s="30">
        <f t="shared" ref="AU21:AZ21" si="48">+AU7+AU13+AU19</f>
        <v>263</v>
      </c>
      <c r="AV21" s="30">
        <f t="shared" si="48"/>
        <v>261</v>
      </c>
      <c r="AW21" s="30">
        <f t="shared" si="48"/>
        <v>262</v>
      </c>
      <c r="AX21" s="30">
        <f t="shared" si="48"/>
        <v>261</v>
      </c>
      <c r="AY21" s="30">
        <f t="shared" si="48"/>
        <v>259</v>
      </c>
      <c r="AZ21" s="30">
        <f t="shared" si="48"/>
        <v>257</v>
      </c>
      <c r="BA21" s="30">
        <f t="shared" ref="BA21:BF21" si="49">+BA7+BA13+BA19</f>
        <v>247</v>
      </c>
      <c r="BB21" s="30">
        <f t="shared" si="49"/>
        <v>245</v>
      </c>
      <c r="BC21" s="30">
        <f t="shared" si="49"/>
        <v>247</v>
      </c>
      <c r="BD21" s="30">
        <f t="shared" si="49"/>
        <v>245</v>
      </c>
      <c r="BE21" s="30">
        <f t="shared" si="49"/>
        <v>249</v>
      </c>
      <c r="BF21" s="30">
        <f t="shared" si="49"/>
        <v>247</v>
      </c>
      <c r="BG21" s="30">
        <f t="shared" ref="BG21:BL21" si="50">+BG7+BG13+BG19</f>
        <v>247</v>
      </c>
      <c r="BH21" s="30">
        <f t="shared" si="50"/>
        <v>253</v>
      </c>
      <c r="BI21" s="30">
        <f t="shared" si="50"/>
        <v>236</v>
      </c>
      <c r="BJ21" s="30">
        <f t="shared" si="50"/>
        <v>239</v>
      </c>
      <c r="BK21" s="30">
        <f t="shared" si="50"/>
        <v>235</v>
      </c>
      <c r="BL21" s="30">
        <f t="shared" si="50"/>
        <v>237</v>
      </c>
      <c r="BM21" s="30">
        <f t="shared" ref="BM21:BR21" si="51">+BM7+BM13+BM19</f>
        <v>237</v>
      </c>
      <c r="BN21" s="30">
        <f t="shared" si="51"/>
        <v>234</v>
      </c>
      <c r="BO21" s="30">
        <f t="shared" si="51"/>
        <v>240</v>
      </c>
      <c r="BP21" s="30">
        <f t="shared" si="51"/>
        <v>237</v>
      </c>
      <c r="BQ21" s="30">
        <f t="shared" si="51"/>
        <v>237</v>
      </c>
      <c r="BR21" s="30">
        <f t="shared" si="51"/>
        <v>236</v>
      </c>
      <c r="BS21" s="30">
        <f t="shared" ref="BS21:BX21" si="52">+BS7+BS13+BS19</f>
        <v>232</v>
      </c>
      <c r="BT21" s="30">
        <f t="shared" si="52"/>
        <v>231</v>
      </c>
      <c r="BU21" s="30">
        <f t="shared" si="52"/>
        <v>235</v>
      </c>
      <c r="BV21" s="30">
        <f t="shared" si="52"/>
        <v>230</v>
      </c>
      <c r="BW21" s="30">
        <f t="shared" si="52"/>
        <v>241</v>
      </c>
      <c r="BX21" s="30">
        <f t="shared" si="52"/>
        <v>238</v>
      </c>
      <c r="BY21" s="30">
        <f t="shared" ref="BY21:CD21" si="53">+BY7+BY13+BY19</f>
        <v>242</v>
      </c>
      <c r="BZ21" s="30">
        <f t="shared" si="53"/>
        <v>241</v>
      </c>
      <c r="CA21" s="30">
        <f t="shared" si="53"/>
        <v>241</v>
      </c>
      <c r="CB21" s="30">
        <f t="shared" si="53"/>
        <v>231</v>
      </c>
      <c r="CC21" s="30">
        <f t="shared" si="53"/>
        <v>210</v>
      </c>
      <c r="CD21" s="30">
        <f t="shared" si="53"/>
        <v>205</v>
      </c>
      <c r="CE21" s="30">
        <f t="shared" ref="CE21:CJ21" si="54">+CE7+CE13+CE19</f>
        <v>200</v>
      </c>
      <c r="CF21" s="30">
        <f t="shared" si="54"/>
        <v>197</v>
      </c>
      <c r="CG21" s="30">
        <f t="shared" si="54"/>
        <v>189</v>
      </c>
      <c r="CH21" s="30">
        <f t="shared" si="54"/>
        <v>188</v>
      </c>
      <c r="CI21" s="30">
        <f t="shared" si="54"/>
        <v>186</v>
      </c>
      <c r="CJ21" s="30">
        <f t="shared" si="54"/>
        <v>187</v>
      </c>
      <c r="CK21" s="30">
        <f t="shared" ref="CK21:CP21" si="55">+CK7+CK13+CK19</f>
        <v>187</v>
      </c>
      <c r="CL21" s="30">
        <f t="shared" si="55"/>
        <v>179</v>
      </c>
      <c r="CM21" s="30">
        <f t="shared" si="55"/>
        <v>163</v>
      </c>
      <c r="CN21" s="30">
        <f t="shared" si="55"/>
        <v>153</v>
      </c>
      <c r="CO21" s="30">
        <f t="shared" si="55"/>
        <v>149</v>
      </c>
      <c r="CP21" s="30">
        <f t="shared" si="55"/>
        <v>149</v>
      </c>
      <c r="CQ21" s="30">
        <f>+CQ7+CQ13+CQ19</f>
        <v>134</v>
      </c>
      <c r="CR21" s="30">
        <v>127</v>
      </c>
      <c r="CS21" s="30">
        <f>+CS7+CS13+CS19</f>
        <v>124</v>
      </c>
      <c r="CT21" s="30">
        <f>+CT7+CT13+CT19</f>
        <v>121</v>
      </c>
      <c r="CU21" s="30">
        <f>+CU7+CU13+CU19</f>
        <v>118</v>
      </c>
      <c r="CV21" s="30">
        <f>+CV7+CV13+CV19</f>
        <v>116</v>
      </c>
      <c r="CW21" s="30">
        <f>+CW7+CW13+CW19</f>
        <v>116</v>
      </c>
    </row>
    <row r="22" spans="1:101" s="4" customFormat="1" ht="13.15" customHeight="1" x14ac:dyDescent="0.2">
      <c r="A22" s="71" t="s">
        <v>9</v>
      </c>
      <c r="B22" s="29"/>
      <c r="C22" s="89"/>
      <c r="D22" s="30"/>
      <c r="E22" s="86">
        <f>E21*12</f>
        <v>1849824.2399999998</v>
      </c>
      <c r="F22" s="86">
        <f>F21*12</f>
        <v>1760454.5999999999</v>
      </c>
      <c r="G22" s="86">
        <f>G21*12</f>
        <v>89369.64</v>
      </c>
      <c r="H22" s="136"/>
      <c r="I22" s="136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</row>
    <row r="23" spans="1:101" s="14" customFormat="1" ht="13.15" customHeight="1" x14ac:dyDescent="0.25">
      <c r="A23" s="20"/>
      <c r="B23" s="15"/>
      <c r="C23" s="12"/>
      <c r="D23" s="16"/>
      <c r="E23" s="21"/>
      <c r="F23" s="21"/>
      <c r="G23" s="21"/>
      <c r="H23" s="135"/>
      <c r="I23" s="135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</row>
    <row r="24" spans="1:101" s="82" customFormat="1" ht="13.15" customHeight="1" x14ac:dyDescent="0.25">
      <c r="A24" s="76" t="s">
        <v>94</v>
      </c>
      <c r="B24" s="77"/>
      <c r="C24" s="78"/>
      <c r="D24" s="111"/>
      <c r="E24" s="80"/>
      <c r="F24" s="80"/>
      <c r="G24" s="80"/>
      <c r="H24" s="268"/>
      <c r="I24" s="268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</row>
    <row r="25" spans="1:101" s="14" customFormat="1" ht="13.15" customHeight="1" x14ac:dyDescent="0.2">
      <c r="A25" s="64" t="s">
        <v>23</v>
      </c>
      <c r="B25" s="65" t="str">
        <f>Legacy!E20</f>
        <v>1/1/25 - 12/31/25</v>
      </c>
      <c r="C25" s="66" t="s">
        <v>11</v>
      </c>
      <c r="D25" s="165">
        <v>5</v>
      </c>
      <c r="E25" s="152">
        <f>E3</f>
        <v>867.05</v>
      </c>
      <c r="F25" s="152">
        <f>F3</f>
        <v>867.05</v>
      </c>
      <c r="G25" s="152">
        <f>G3</f>
        <v>0</v>
      </c>
      <c r="H25" s="27" t="e">
        <f>+"Total:"&amp;TEXT(E25/I25-1,"0.00%")&amp;"/ EE:"&amp;TEXT(G25/J25-1,"0.00%")</f>
        <v>#DIV/0!</v>
      </c>
      <c r="I25" s="27">
        <f>+[2]Suburban!E25</f>
        <v>729.89</v>
      </c>
      <c r="J25" s="287">
        <f>+[2]Suburban!G25</f>
        <v>0</v>
      </c>
      <c r="K25" s="165">
        <v>11</v>
      </c>
      <c r="L25" s="165">
        <v>11</v>
      </c>
      <c r="M25" s="165">
        <v>11</v>
      </c>
      <c r="N25" s="165">
        <v>11</v>
      </c>
      <c r="O25" s="165">
        <v>10</v>
      </c>
      <c r="P25" s="165">
        <v>11</v>
      </c>
      <c r="Q25" s="165">
        <v>11</v>
      </c>
      <c r="R25" s="165">
        <v>12</v>
      </c>
      <c r="S25" s="165">
        <v>12</v>
      </c>
      <c r="T25" s="165">
        <v>12</v>
      </c>
      <c r="U25" s="165">
        <v>12</v>
      </c>
      <c r="V25" s="165">
        <v>10</v>
      </c>
      <c r="W25" s="165">
        <v>9</v>
      </c>
      <c r="X25" s="165">
        <v>8</v>
      </c>
      <c r="Y25" s="165">
        <v>8</v>
      </c>
      <c r="Z25" s="165">
        <v>8</v>
      </c>
      <c r="AA25" s="165">
        <v>8</v>
      </c>
      <c r="AB25" s="165">
        <v>8</v>
      </c>
      <c r="AC25" s="165">
        <v>9</v>
      </c>
      <c r="AD25" s="165">
        <v>9</v>
      </c>
      <c r="AE25" s="165">
        <v>8</v>
      </c>
      <c r="AF25" s="165">
        <v>9</v>
      </c>
      <c r="AG25" s="165">
        <v>9</v>
      </c>
      <c r="AH25" s="165">
        <v>9</v>
      </c>
      <c r="AI25" s="165">
        <v>11</v>
      </c>
      <c r="AJ25" s="165">
        <v>12</v>
      </c>
      <c r="AK25" s="165">
        <v>12</v>
      </c>
      <c r="AL25" s="165">
        <v>12</v>
      </c>
      <c r="AM25" s="165">
        <v>12</v>
      </c>
      <c r="AN25" s="165">
        <v>12</v>
      </c>
      <c r="AO25" s="165">
        <v>12</v>
      </c>
      <c r="AP25" s="165">
        <v>12</v>
      </c>
      <c r="AQ25" s="165">
        <v>12</v>
      </c>
      <c r="AR25" s="165">
        <v>13</v>
      </c>
      <c r="AS25" s="165">
        <v>10</v>
      </c>
      <c r="AT25" s="165">
        <v>11</v>
      </c>
      <c r="AU25" s="165">
        <v>13</v>
      </c>
      <c r="AV25" s="165">
        <v>14</v>
      </c>
      <c r="AW25" s="165">
        <v>15</v>
      </c>
      <c r="AX25" s="165">
        <v>15</v>
      </c>
      <c r="AY25" s="165">
        <v>15</v>
      </c>
      <c r="AZ25" s="165">
        <v>15</v>
      </c>
      <c r="BA25" s="165">
        <v>15</v>
      </c>
      <c r="BB25" s="165">
        <v>15</v>
      </c>
      <c r="BC25" s="165">
        <v>11</v>
      </c>
      <c r="BD25" s="165">
        <v>11</v>
      </c>
      <c r="BE25" s="165">
        <v>11</v>
      </c>
      <c r="BF25" s="165">
        <v>12</v>
      </c>
      <c r="BG25" s="165">
        <v>14</v>
      </c>
      <c r="BH25" s="165">
        <v>14</v>
      </c>
      <c r="BI25" s="165">
        <v>13</v>
      </c>
      <c r="BJ25" s="165">
        <v>13</v>
      </c>
      <c r="BK25" s="165">
        <v>13</v>
      </c>
      <c r="BL25" s="165">
        <v>13</v>
      </c>
      <c r="BM25" s="165">
        <v>13</v>
      </c>
      <c r="BN25" s="165">
        <v>12</v>
      </c>
      <c r="BO25" s="165">
        <v>13</v>
      </c>
      <c r="BP25" s="165">
        <v>13</v>
      </c>
      <c r="BQ25" s="240">
        <v>13</v>
      </c>
      <c r="BR25" s="165">
        <v>12</v>
      </c>
      <c r="BS25" s="165">
        <v>11</v>
      </c>
      <c r="BT25" s="165">
        <v>11</v>
      </c>
      <c r="BU25" s="165">
        <v>14</v>
      </c>
      <c r="BV25" s="165">
        <v>12</v>
      </c>
      <c r="BW25" s="165">
        <v>12</v>
      </c>
      <c r="BX25" s="165">
        <v>11</v>
      </c>
      <c r="BY25" s="165">
        <v>12</v>
      </c>
      <c r="BZ25" s="165">
        <v>12</v>
      </c>
      <c r="CA25" s="165">
        <v>12</v>
      </c>
      <c r="CB25" s="165">
        <v>11</v>
      </c>
      <c r="CC25" s="165">
        <v>11</v>
      </c>
      <c r="CD25" s="165">
        <v>11</v>
      </c>
      <c r="CE25" s="165">
        <v>13</v>
      </c>
      <c r="CF25" s="165">
        <v>12</v>
      </c>
      <c r="CG25" s="165">
        <v>10</v>
      </c>
      <c r="CH25" s="165">
        <v>10</v>
      </c>
      <c r="CI25" s="165">
        <v>11</v>
      </c>
      <c r="CJ25" s="165">
        <v>11</v>
      </c>
      <c r="CK25" s="165">
        <v>11</v>
      </c>
      <c r="CL25" s="165">
        <v>11</v>
      </c>
      <c r="CM25" s="165">
        <v>10</v>
      </c>
      <c r="CN25" s="165">
        <v>9</v>
      </c>
      <c r="CO25" s="165">
        <v>9</v>
      </c>
      <c r="CP25" s="165">
        <v>9</v>
      </c>
      <c r="CQ25" s="165">
        <v>7</v>
      </c>
      <c r="CR25" s="165">
        <v>7</v>
      </c>
      <c r="CS25" s="165">
        <v>6</v>
      </c>
      <c r="CT25" s="165">
        <v>6</v>
      </c>
      <c r="CU25" s="165">
        <v>7</v>
      </c>
      <c r="CV25" s="165">
        <v>6</v>
      </c>
      <c r="CW25" s="165">
        <v>5</v>
      </c>
    </row>
    <row r="26" spans="1:101" s="14" customFormat="1" ht="13.15" customHeight="1" x14ac:dyDescent="0.2">
      <c r="A26" s="129" t="s">
        <v>74</v>
      </c>
      <c r="B26" s="15"/>
      <c r="C26" s="66" t="s">
        <v>18</v>
      </c>
      <c r="D26" s="165">
        <v>1</v>
      </c>
      <c r="E26" s="152">
        <f t="shared" ref="E26:F28" si="56">E4</f>
        <v>1907.33</v>
      </c>
      <c r="F26" s="152">
        <f t="shared" si="56"/>
        <v>1782.4099999999999</v>
      </c>
      <c r="G26" s="152">
        <f>G4</f>
        <v>124.92</v>
      </c>
      <c r="H26" s="27" t="str">
        <f>+"Total:"&amp;TEXT(E26/I26-1,"0.00%")&amp;"/ EE:"&amp;TEXT(G26/J26-1,"0.00%")</f>
        <v>Total:18.84%/ EE:0.00%</v>
      </c>
      <c r="I26" s="27">
        <f>+[2]Suburban!E26</f>
        <v>1604.8899999999999</v>
      </c>
      <c r="J26" s="287">
        <f>+[2]Suburban!G26</f>
        <v>124.92</v>
      </c>
      <c r="K26" s="165">
        <v>4</v>
      </c>
      <c r="L26" s="165">
        <v>4</v>
      </c>
      <c r="M26" s="165">
        <v>3</v>
      </c>
      <c r="N26" s="165">
        <v>3</v>
      </c>
      <c r="O26" s="165">
        <v>4</v>
      </c>
      <c r="P26" s="165">
        <v>2</v>
      </c>
      <c r="Q26" s="165">
        <v>2</v>
      </c>
      <c r="R26" s="165">
        <v>2</v>
      </c>
      <c r="S26" s="165">
        <v>2</v>
      </c>
      <c r="T26" s="165">
        <v>2</v>
      </c>
      <c r="U26" s="165">
        <v>2</v>
      </c>
      <c r="V26" s="165">
        <v>2</v>
      </c>
      <c r="W26" s="165">
        <v>2</v>
      </c>
      <c r="X26" s="165">
        <v>2</v>
      </c>
      <c r="Y26" s="165">
        <v>2</v>
      </c>
      <c r="Z26" s="165">
        <v>2</v>
      </c>
      <c r="AA26" s="165">
        <v>2</v>
      </c>
      <c r="AB26" s="165">
        <v>1</v>
      </c>
      <c r="AC26" s="165">
        <v>1</v>
      </c>
      <c r="AD26" s="165">
        <v>1</v>
      </c>
      <c r="AE26" s="165">
        <v>1</v>
      </c>
      <c r="AF26" s="165">
        <v>1</v>
      </c>
      <c r="AG26" s="165">
        <v>1</v>
      </c>
      <c r="AH26" s="165">
        <v>1</v>
      </c>
      <c r="AI26" s="165">
        <v>2</v>
      </c>
      <c r="AJ26" s="165">
        <v>2</v>
      </c>
      <c r="AK26" s="165">
        <v>2</v>
      </c>
      <c r="AL26" s="165">
        <v>2</v>
      </c>
      <c r="AM26" s="165">
        <v>2</v>
      </c>
      <c r="AN26" s="165">
        <v>2</v>
      </c>
      <c r="AO26" s="165">
        <v>2</v>
      </c>
      <c r="AP26" s="165">
        <v>2</v>
      </c>
      <c r="AQ26" s="165">
        <v>2</v>
      </c>
      <c r="AR26" s="165">
        <v>2</v>
      </c>
      <c r="AS26" s="165">
        <v>2</v>
      </c>
      <c r="AT26" s="165">
        <v>2</v>
      </c>
      <c r="AU26" s="165">
        <v>3</v>
      </c>
      <c r="AV26" s="165">
        <v>2</v>
      </c>
      <c r="AW26" s="165">
        <v>2</v>
      </c>
      <c r="AX26" s="165">
        <v>1</v>
      </c>
      <c r="AY26" s="165">
        <v>1</v>
      </c>
      <c r="AZ26" s="165">
        <v>1</v>
      </c>
      <c r="BA26" s="165">
        <v>1</v>
      </c>
      <c r="BB26" s="165">
        <v>1</v>
      </c>
      <c r="BC26" s="165">
        <v>2</v>
      </c>
      <c r="BD26" s="165">
        <v>2</v>
      </c>
      <c r="BE26" s="165">
        <v>2</v>
      </c>
      <c r="BF26" s="165">
        <v>2</v>
      </c>
      <c r="BG26" s="165">
        <v>2</v>
      </c>
      <c r="BH26" s="165">
        <v>2</v>
      </c>
      <c r="BI26" s="165">
        <v>1</v>
      </c>
      <c r="BJ26" s="165">
        <v>1</v>
      </c>
      <c r="BK26" s="165">
        <v>1</v>
      </c>
      <c r="BL26" s="165">
        <v>1</v>
      </c>
      <c r="BM26" s="165">
        <v>1</v>
      </c>
      <c r="BN26" s="165">
        <v>1</v>
      </c>
      <c r="BO26" s="165">
        <v>1</v>
      </c>
      <c r="BP26" s="165">
        <v>1</v>
      </c>
      <c r="BQ26" s="240">
        <v>1</v>
      </c>
      <c r="BR26" s="165">
        <v>1</v>
      </c>
      <c r="BS26" s="165">
        <v>1</v>
      </c>
      <c r="BT26" s="165">
        <v>1</v>
      </c>
      <c r="BU26" s="165">
        <v>1</v>
      </c>
      <c r="BV26" s="165">
        <v>1</v>
      </c>
      <c r="BW26" s="165">
        <v>1</v>
      </c>
      <c r="BX26" s="165">
        <v>1</v>
      </c>
      <c r="BY26" s="165">
        <v>1</v>
      </c>
      <c r="BZ26" s="165">
        <v>2</v>
      </c>
      <c r="CA26" s="165">
        <v>2</v>
      </c>
      <c r="CB26" s="165">
        <v>2</v>
      </c>
      <c r="CC26" s="165">
        <v>3</v>
      </c>
      <c r="CD26" s="165">
        <v>3</v>
      </c>
      <c r="CE26" s="165">
        <v>3</v>
      </c>
      <c r="CF26" s="165">
        <v>3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1</v>
      </c>
      <c r="CN26" s="165">
        <v>1</v>
      </c>
      <c r="CO26" s="165">
        <v>1</v>
      </c>
      <c r="CP26" s="165">
        <v>1</v>
      </c>
      <c r="CQ26" s="165">
        <v>1</v>
      </c>
      <c r="CR26" s="165">
        <v>1</v>
      </c>
      <c r="CS26" s="165">
        <v>1</v>
      </c>
      <c r="CT26" s="165">
        <v>1</v>
      </c>
      <c r="CU26" s="165">
        <v>1</v>
      </c>
      <c r="CV26" s="165">
        <v>1</v>
      </c>
      <c r="CW26" s="165">
        <v>1</v>
      </c>
    </row>
    <row r="27" spans="1:101" s="14" customFormat="1" ht="13.15" customHeight="1" x14ac:dyDescent="0.2">
      <c r="A27" s="22"/>
      <c r="B27" s="15"/>
      <c r="C27" s="66" t="s">
        <v>19</v>
      </c>
      <c r="D27" s="165">
        <v>3</v>
      </c>
      <c r="E27" s="152">
        <f t="shared" si="56"/>
        <v>1718.06</v>
      </c>
      <c r="F27" s="152">
        <f t="shared" si="56"/>
        <v>1615.85</v>
      </c>
      <c r="G27" s="152">
        <f>G5</f>
        <v>102.21</v>
      </c>
      <c r="H27" s="27" t="str">
        <f>+"Total:"&amp;TEXT(E27/I27-1,"0.00%")&amp;"/ EE:"&amp;TEXT(G27/J27-1,"0.00%")</f>
        <v>Total:18.83%/ EE:0.00%</v>
      </c>
      <c r="I27" s="27">
        <f>+[2]Suburban!E27</f>
        <v>1445.86</v>
      </c>
      <c r="J27" s="287">
        <f>+[2]Suburban!G27</f>
        <v>102.21</v>
      </c>
      <c r="K27" s="165">
        <v>3</v>
      </c>
      <c r="L27" s="165">
        <v>3</v>
      </c>
      <c r="M27" s="165">
        <v>3</v>
      </c>
      <c r="N27" s="165">
        <v>3</v>
      </c>
      <c r="O27" s="165">
        <v>4</v>
      </c>
      <c r="P27" s="165">
        <v>4</v>
      </c>
      <c r="Q27" s="165">
        <v>4</v>
      </c>
      <c r="R27" s="165">
        <v>4</v>
      </c>
      <c r="S27" s="165">
        <v>4</v>
      </c>
      <c r="T27" s="165">
        <v>4</v>
      </c>
      <c r="U27" s="165">
        <v>4</v>
      </c>
      <c r="V27" s="165">
        <v>4</v>
      </c>
      <c r="W27" s="165">
        <v>4</v>
      </c>
      <c r="X27" s="165">
        <v>4</v>
      </c>
      <c r="Y27" s="165">
        <v>4</v>
      </c>
      <c r="Z27" s="165">
        <v>4</v>
      </c>
      <c r="AA27" s="165">
        <v>4</v>
      </c>
      <c r="AB27" s="165">
        <v>4</v>
      </c>
      <c r="AC27" s="165">
        <v>4</v>
      </c>
      <c r="AD27" s="165">
        <v>4</v>
      </c>
      <c r="AE27" s="165">
        <v>4</v>
      </c>
      <c r="AF27" s="165">
        <v>4</v>
      </c>
      <c r="AG27" s="165">
        <v>4</v>
      </c>
      <c r="AH27" s="165">
        <v>4</v>
      </c>
      <c r="AI27" s="165">
        <v>4</v>
      </c>
      <c r="AJ27" s="165">
        <v>4</v>
      </c>
      <c r="AK27" s="165">
        <v>4</v>
      </c>
      <c r="AL27" s="165">
        <v>4</v>
      </c>
      <c r="AM27" s="165">
        <v>4</v>
      </c>
      <c r="AN27" s="165">
        <v>4</v>
      </c>
      <c r="AO27" s="165">
        <v>4</v>
      </c>
      <c r="AP27" s="165">
        <v>4</v>
      </c>
      <c r="AQ27" s="165">
        <v>4</v>
      </c>
      <c r="AR27" s="165">
        <v>5</v>
      </c>
      <c r="AS27" s="165">
        <v>4</v>
      </c>
      <c r="AT27" s="165">
        <v>4</v>
      </c>
      <c r="AU27" s="165">
        <v>5</v>
      </c>
      <c r="AV27" s="165">
        <v>6</v>
      </c>
      <c r="AW27" s="165">
        <v>7</v>
      </c>
      <c r="AX27" s="165">
        <v>7</v>
      </c>
      <c r="AY27" s="165">
        <v>7</v>
      </c>
      <c r="AZ27" s="165">
        <v>7</v>
      </c>
      <c r="BA27" s="165">
        <v>7</v>
      </c>
      <c r="BB27" s="165">
        <v>8</v>
      </c>
      <c r="BC27" s="165">
        <v>8</v>
      </c>
      <c r="BD27" s="165">
        <v>8</v>
      </c>
      <c r="BE27" s="165">
        <v>8</v>
      </c>
      <c r="BF27" s="165">
        <v>7</v>
      </c>
      <c r="BG27" s="165">
        <v>5</v>
      </c>
      <c r="BH27" s="165">
        <v>5</v>
      </c>
      <c r="BI27" s="165">
        <v>5</v>
      </c>
      <c r="BJ27" s="165">
        <v>5</v>
      </c>
      <c r="BK27" s="165">
        <v>5</v>
      </c>
      <c r="BL27" s="165">
        <v>5</v>
      </c>
      <c r="BM27" s="165">
        <v>5</v>
      </c>
      <c r="BN27" s="165">
        <v>5</v>
      </c>
      <c r="BO27" s="165">
        <v>5</v>
      </c>
      <c r="BP27" s="165">
        <v>5</v>
      </c>
      <c r="BQ27" s="240">
        <v>5</v>
      </c>
      <c r="BR27" s="165">
        <v>5</v>
      </c>
      <c r="BS27" s="165">
        <v>5</v>
      </c>
      <c r="BT27" s="165">
        <v>5</v>
      </c>
      <c r="BU27" s="165">
        <v>4</v>
      </c>
      <c r="BV27" s="165">
        <v>5</v>
      </c>
      <c r="BW27" s="165">
        <v>4</v>
      </c>
      <c r="BX27" s="165">
        <v>4</v>
      </c>
      <c r="BY27" s="165">
        <v>4</v>
      </c>
      <c r="BZ27" s="165">
        <v>4</v>
      </c>
      <c r="CA27" s="165">
        <v>4</v>
      </c>
      <c r="CB27" s="165">
        <v>4</v>
      </c>
      <c r="CC27" s="165">
        <v>4</v>
      </c>
      <c r="CD27" s="165">
        <v>4</v>
      </c>
      <c r="CE27" s="165">
        <v>4</v>
      </c>
      <c r="CF27" s="165">
        <v>4</v>
      </c>
      <c r="CG27" s="165">
        <v>4</v>
      </c>
      <c r="CH27" s="165">
        <v>4</v>
      </c>
      <c r="CI27" s="165">
        <v>3</v>
      </c>
      <c r="CJ27" s="165">
        <v>3</v>
      </c>
      <c r="CK27" s="165">
        <v>3</v>
      </c>
      <c r="CL27" s="165">
        <v>3</v>
      </c>
      <c r="CM27" s="165">
        <v>3</v>
      </c>
      <c r="CN27" s="165">
        <v>3</v>
      </c>
      <c r="CO27" s="165">
        <v>3</v>
      </c>
      <c r="CP27" s="165">
        <v>3</v>
      </c>
      <c r="CQ27" s="165">
        <v>3</v>
      </c>
      <c r="CR27" s="165">
        <v>3</v>
      </c>
      <c r="CS27" s="165">
        <v>2</v>
      </c>
      <c r="CT27" s="165">
        <v>2</v>
      </c>
      <c r="CU27" s="165">
        <v>3</v>
      </c>
      <c r="CV27" s="165">
        <v>3</v>
      </c>
      <c r="CW27" s="165">
        <v>3</v>
      </c>
    </row>
    <row r="28" spans="1:101" s="14" customFormat="1" ht="13.15" customHeight="1" x14ac:dyDescent="0.2">
      <c r="A28" s="22"/>
      <c r="B28" s="15"/>
      <c r="C28" s="66" t="s">
        <v>12</v>
      </c>
      <c r="D28" s="166">
        <v>3</v>
      </c>
      <c r="E28" s="153">
        <f t="shared" si="56"/>
        <v>2862.78</v>
      </c>
      <c r="F28" s="153">
        <f t="shared" si="56"/>
        <v>2607.2600000000002</v>
      </c>
      <c r="G28" s="153">
        <f>G6</f>
        <v>255.52</v>
      </c>
      <c r="H28" s="134" t="str">
        <f>+"Total:"&amp;TEXT(E28/I28-1,"0.00%")&amp;"/ EE:"&amp;TEXT(G28/J28-1,"0.00%")</f>
        <v>Total:18.83%/ EE:0.00%</v>
      </c>
      <c r="I28" s="134">
        <f>+[2]Suburban!E28</f>
        <v>2409.12</v>
      </c>
      <c r="J28" s="287">
        <f>+[2]Suburban!G28</f>
        <v>255.52</v>
      </c>
      <c r="K28" s="166">
        <v>8</v>
      </c>
      <c r="L28" s="166">
        <v>7</v>
      </c>
      <c r="M28" s="166">
        <v>5</v>
      </c>
      <c r="N28" s="166">
        <v>4</v>
      </c>
      <c r="O28" s="166">
        <v>4</v>
      </c>
      <c r="P28" s="166">
        <v>4</v>
      </c>
      <c r="Q28" s="166">
        <v>4</v>
      </c>
      <c r="R28" s="166">
        <v>4</v>
      </c>
      <c r="S28" s="166">
        <v>4</v>
      </c>
      <c r="T28" s="166">
        <v>4</v>
      </c>
      <c r="U28" s="166">
        <v>4</v>
      </c>
      <c r="V28" s="166">
        <v>4</v>
      </c>
      <c r="W28" s="166">
        <v>5</v>
      </c>
      <c r="X28" s="166">
        <v>5</v>
      </c>
      <c r="Y28" s="166">
        <v>5</v>
      </c>
      <c r="Z28" s="166">
        <v>5</v>
      </c>
      <c r="AA28" s="166">
        <v>5</v>
      </c>
      <c r="AB28" s="166">
        <v>5</v>
      </c>
      <c r="AC28" s="166">
        <v>5</v>
      </c>
      <c r="AD28" s="166">
        <v>5</v>
      </c>
      <c r="AE28" s="166">
        <v>5</v>
      </c>
      <c r="AF28" s="166">
        <v>5</v>
      </c>
      <c r="AG28" s="166">
        <v>5</v>
      </c>
      <c r="AH28" s="166">
        <v>5</v>
      </c>
      <c r="AI28" s="166">
        <v>4</v>
      </c>
      <c r="AJ28" s="166">
        <v>3</v>
      </c>
      <c r="AK28" s="166">
        <v>3</v>
      </c>
      <c r="AL28" s="166">
        <v>3</v>
      </c>
      <c r="AM28" s="166">
        <v>3</v>
      </c>
      <c r="AN28" s="166">
        <v>3</v>
      </c>
      <c r="AO28" s="166">
        <v>3</v>
      </c>
      <c r="AP28" s="166">
        <v>3</v>
      </c>
      <c r="AQ28" s="166">
        <v>3</v>
      </c>
      <c r="AR28" s="166">
        <v>3</v>
      </c>
      <c r="AS28" s="166">
        <v>4</v>
      </c>
      <c r="AT28" s="166">
        <v>4</v>
      </c>
      <c r="AU28" s="166">
        <v>9</v>
      </c>
      <c r="AV28" s="166">
        <v>9</v>
      </c>
      <c r="AW28" s="166">
        <v>9</v>
      </c>
      <c r="AX28" s="166">
        <v>9</v>
      </c>
      <c r="AY28" s="166">
        <v>9</v>
      </c>
      <c r="AZ28" s="166">
        <v>9</v>
      </c>
      <c r="BA28" s="166">
        <v>9</v>
      </c>
      <c r="BB28" s="166">
        <v>9</v>
      </c>
      <c r="BC28" s="166">
        <v>8</v>
      </c>
      <c r="BD28" s="166">
        <v>8</v>
      </c>
      <c r="BE28" s="166">
        <v>8</v>
      </c>
      <c r="BF28" s="166">
        <v>8</v>
      </c>
      <c r="BG28" s="166">
        <v>9</v>
      </c>
      <c r="BH28" s="166">
        <v>9</v>
      </c>
      <c r="BI28" s="166">
        <v>10</v>
      </c>
      <c r="BJ28" s="166">
        <v>9</v>
      </c>
      <c r="BK28" s="166">
        <v>9</v>
      </c>
      <c r="BL28" s="166">
        <v>9</v>
      </c>
      <c r="BM28" s="166">
        <v>9</v>
      </c>
      <c r="BN28" s="166">
        <v>9</v>
      </c>
      <c r="BO28" s="166">
        <v>9</v>
      </c>
      <c r="BP28" s="166">
        <v>9</v>
      </c>
      <c r="BQ28" s="241">
        <v>9</v>
      </c>
      <c r="BR28" s="166">
        <v>8</v>
      </c>
      <c r="BS28" s="166">
        <v>8</v>
      </c>
      <c r="BT28" s="166">
        <v>8</v>
      </c>
      <c r="BU28" s="166">
        <v>8</v>
      </c>
      <c r="BV28" s="166">
        <v>8</v>
      </c>
      <c r="BW28" s="166">
        <v>8</v>
      </c>
      <c r="BX28" s="166">
        <v>8</v>
      </c>
      <c r="BY28" s="166">
        <v>8</v>
      </c>
      <c r="BZ28" s="166">
        <v>6</v>
      </c>
      <c r="CA28" s="166">
        <v>6</v>
      </c>
      <c r="CB28" s="166">
        <v>6</v>
      </c>
      <c r="CC28" s="166">
        <v>5</v>
      </c>
      <c r="CD28" s="166">
        <v>5</v>
      </c>
      <c r="CE28" s="166">
        <v>5</v>
      </c>
      <c r="CF28" s="166">
        <v>5</v>
      </c>
      <c r="CG28" s="166">
        <v>4</v>
      </c>
      <c r="CH28" s="166">
        <v>4</v>
      </c>
      <c r="CI28" s="166">
        <v>4</v>
      </c>
      <c r="CJ28" s="166">
        <v>4</v>
      </c>
      <c r="CK28" s="166">
        <v>4</v>
      </c>
      <c r="CL28" s="166">
        <v>3</v>
      </c>
      <c r="CM28" s="166">
        <v>4</v>
      </c>
      <c r="CN28" s="166">
        <v>4</v>
      </c>
      <c r="CO28" s="166">
        <v>4</v>
      </c>
      <c r="CP28" s="166">
        <v>3</v>
      </c>
      <c r="CQ28" s="166">
        <v>3</v>
      </c>
      <c r="CR28" s="166">
        <v>3</v>
      </c>
      <c r="CS28" s="166">
        <v>3</v>
      </c>
      <c r="CT28" s="166">
        <v>4</v>
      </c>
      <c r="CU28" s="166">
        <v>3</v>
      </c>
      <c r="CV28" s="166">
        <v>3</v>
      </c>
      <c r="CW28" s="166">
        <v>3</v>
      </c>
    </row>
    <row r="29" spans="1:101" s="14" customFormat="1" ht="13.15" customHeight="1" x14ac:dyDescent="0.25">
      <c r="A29" s="20"/>
      <c r="B29" s="15"/>
      <c r="C29" s="69" t="s">
        <v>7</v>
      </c>
      <c r="D29" s="67">
        <f>SUM(D25:D28)</f>
        <v>12</v>
      </c>
      <c r="E29" s="70">
        <f>SUMPRODUCT(E25:E28,$D25:$D28)</f>
        <v>19985.099999999999</v>
      </c>
      <c r="F29" s="70">
        <f>SUMPRODUCT(F25:F28,$D25:$D28)</f>
        <v>18786.989999999998</v>
      </c>
      <c r="G29" s="70">
        <f>SUMPRODUCT(G25:G28,$D25:$D28)</f>
        <v>1198.1100000000001</v>
      </c>
      <c r="H29" s="34"/>
      <c r="I29" s="34"/>
      <c r="K29" s="67">
        <f t="shared" ref="K29:P29" si="57">SUM(K25:K28)</f>
        <v>26</v>
      </c>
      <c r="L29" s="67">
        <f t="shared" si="57"/>
        <v>25</v>
      </c>
      <c r="M29" s="67">
        <f t="shared" si="57"/>
        <v>22</v>
      </c>
      <c r="N29" s="67">
        <f t="shared" si="57"/>
        <v>21</v>
      </c>
      <c r="O29" s="67">
        <f t="shared" si="57"/>
        <v>22</v>
      </c>
      <c r="P29" s="67">
        <f t="shared" si="57"/>
        <v>21</v>
      </c>
      <c r="Q29" s="67">
        <f t="shared" ref="Q29:V29" si="58">SUM(Q25:Q28)</f>
        <v>21</v>
      </c>
      <c r="R29" s="67">
        <f t="shared" si="58"/>
        <v>22</v>
      </c>
      <c r="S29" s="67">
        <f t="shared" si="58"/>
        <v>22</v>
      </c>
      <c r="T29" s="67">
        <f t="shared" si="58"/>
        <v>22</v>
      </c>
      <c r="U29" s="67">
        <f t="shared" si="58"/>
        <v>22</v>
      </c>
      <c r="V29" s="67">
        <f t="shared" si="58"/>
        <v>20</v>
      </c>
      <c r="W29" s="67">
        <f t="shared" ref="W29:AB29" si="59">SUM(W25:W28)</f>
        <v>20</v>
      </c>
      <c r="X29" s="67">
        <f t="shared" si="59"/>
        <v>19</v>
      </c>
      <c r="Y29" s="67">
        <f t="shared" si="59"/>
        <v>19</v>
      </c>
      <c r="Z29" s="67">
        <f t="shared" si="59"/>
        <v>19</v>
      </c>
      <c r="AA29" s="67">
        <f t="shared" si="59"/>
        <v>19</v>
      </c>
      <c r="AB29" s="67">
        <f t="shared" si="59"/>
        <v>18</v>
      </c>
      <c r="AC29" s="67">
        <f t="shared" ref="AC29:AH29" si="60">SUM(AC25:AC28)</f>
        <v>19</v>
      </c>
      <c r="AD29" s="67">
        <f t="shared" si="60"/>
        <v>19</v>
      </c>
      <c r="AE29" s="67">
        <f t="shared" si="60"/>
        <v>18</v>
      </c>
      <c r="AF29" s="67">
        <f t="shared" si="60"/>
        <v>19</v>
      </c>
      <c r="AG29" s="67">
        <f t="shared" si="60"/>
        <v>19</v>
      </c>
      <c r="AH29" s="67">
        <f t="shared" si="60"/>
        <v>19</v>
      </c>
      <c r="AI29" s="67">
        <f t="shared" ref="AI29:AN29" si="61">SUM(AI25:AI28)</f>
        <v>21</v>
      </c>
      <c r="AJ29" s="67">
        <f t="shared" si="61"/>
        <v>21</v>
      </c>
      <c r="AK29" s="67">
        <f t="shared" si="61"/>
        <v>21</v>
      </c>
      <c r="AL29" s="67">
        <f t="shared" si="61"/>
        <v>21</v>
      </c>
      <c r="AM29" s="67">
        <f t="shared" si="61"/>
        <v>21</v>
      </c>
      <c r="AN29" s="67">
        <f t="shared" si="61"/>
        <v>21</v>
      </c>
      <c r="AO29" s="67">
        <f t="shared" ref="AO29:AT29" si="62">SUM(AO25:AO28)</f>
        <v>21</v>
      </c>
      <c r="AP29" s="67">
        <f t="shared" si="62"/>
        <v>21</v>
      </c>
      <c r="AQ29" s="67">
        <f t="shared" si="62"/>
        <v>21</v>
      </c>
      <c r="AR29" s="67">
        <f t="shared" si="62"/>
        <v>23</v>
      </c>
      <c r="AS29" s="67">
        <f t="shared" si="62"/>
        <v>20</v>
      </c>
      <c r="AT29" s="67">
        <f t="shared" si="62"/>
        <v>21</v>
      </c>
      <c r="AU29" s="67">
        <f t="shared" ref="AU29:AZ29" si="63">SUM(AU25:AU28)</f>
        <v>30</v>
      </c>
      <c r="AV29" s="67">
        <f t="shared" si="63"/>
        <v>31</v>
      </c>
      <c r="AW29" s="67">
        <f t="shared" si="63"/>
        <v>33</v>
      </c>
      <c r="AX29" s="67">
        <f t="shared" si="63"/>
        <v>32</v>
      </c>
      <c r="AY29" s="67">
        <f t="shared" si="63"/>
        <v>32</v>
      </c>
      <c r="AZ29" s="67">
        <f t="shared" si="63"/>
        <v>32</v>
      </c>
      <c r="BA29" s="67">
        <f t="shared" ref="BA29:BF29" si="64">SUM(BA25:BA28)</f>
        <v>32</v>
      </c>
      <c r="BB29" s="67">
        <f t="shared" si="64"/>
        <v>33</v>
      </c>
      <c r="BC29" s="67">
        <f t="shared" si="64"/>
        <v>29</v>
      </c>
      <c r="BD29" s="67">
        <f t="shared" si="64"/>
        <v>29</v>
      </c>
      <c r="BE29" s="67">
        <f t="shared" si="64"/>
        <v>29</v>
      </c>
      <c r="BF29" s="67">
        <f t="shared" si="64"/>
        <v>29</v>
      </c>
      <c r="BG29" s="67">
        <f t="shared" ref="BG29:BL29" si="65">SUM(BG25:BG28)</f>
        <v>30</v>
      </c>
      <c r="BH29" s="67">
        <f t="shared" si="65"/>
        <v>30</v>
      </c>
      <c r="BI29" s="67">
        <f t="shared" si="65"/>
        <v>29</v>
      </c>
      <c r="BJ29" s="67">
        <f t="shared" si="65"/>
        <v>28</v>
      </c>
      <c r="BK29" s="67">
        <f t="shared" si="65"/>
        <v>28</v>
      </c>
      <c r="BL29" s="67">
        <f t="shared" si="65"/>
        <v>28</v>
      </c>
      <c r="BM29" s="67">
        <f t="shared" ref="BM29:BR29" si="66">SUM(BM25:BM28)</f>
        <v>28</v>
      </c>
      <c r="BN29" s="67">
        <f t="shared" si="66"/>
        <v>27</v>
      </c>
      <c r="BO29" s="67">
        <f t="shared" si="66"/>
        <v>28</v>
      </c>
      <c r="BP29" s="67">
        <f t="shared" si="66"/>
        <v>28</v>
      </c>
      <c r="BQ29" s="94">
        <f t="shared" si="66"/>
        <v>28</v>
      </c>
      <c r="BR29" s="67">
        <f t="shared" si="66"/>
        <v>26</v>
      </c>
      <c r="BS29" s="67">
        <f t="shared" ref="BS29:BX29" si="67">SUM(BS25:BS28)</f>
        <v>25</v>
      </c>
      <c r="BT29" s="67">
        <f t="shared" si="67"/>
        <v>25</v>
      </c>
      <c r="BU29" s="67">
        <f t="shared" si="67"/>
        <v>27</v>
      </c>
      <c r="BV29" s="67">
        <f t="shared" si="67"/>
        <v>26</v>
      </c>
      <c r="BW29" s="67">
        <f t="shared" si="67"/>
        <v>25</v>
      </c>
      <c r="BX29" s="67">
        <f t="shared" si="67"/>
        <v>24</v>
      </c>
      <c r="BY29" s="67">
        <f t="shared" ref="BY29:CD29" si="68">SUM(BY25:BY28)</f>
        <v>25</v>
      </c>
      <c r="BZ29" s="67">
        <f t="shared" si="68"/>
        <v>24</v>
      </c>
      <c r="CA29" s="67">
        <f t="shared" si="68"/>
        <v>24</v>
      </c>
      <c r="CB29" s="67">
        <f t="shared" si="68"/>
        <v>23</v>
      </c>
      <c r="CC29" s="67">
        <f t="shared" si="68"/>
        <v>23</v>
      </c>
      <c r="CD29" s="67">
        <f t="shared" si="68"/>
        <v>23</v>
      </c>
      <c r="CE29" s="67">
        <f t="shared" ref="CE29:CJ29" si="69">SUM(CE25:CE28)</f>
        <v>25</v>
      </c>
      <c r="CF29" s="67">
        <f t="shared" si="69"/>
        <v>24</v>
      </c>
      <c r="CG29" s="67">
        <f t="shared" si="69"/>
        <v>18</v>
      </c>
      <c r="CH29" s="67">
        <f t="shared" si="69"/>
        <v>18</v>
      </c>
      <c r="CI29" s="67">
        <f t="shared" si="69"/>
        <v>18</v>
      </c>
      <c r="CJ29" s="67">
        <f t="shared" si="69"/>
        <v>18</v>
      </c>
      <c r="CK29" s="67">
        <f t="shared" ref="CK29:CP29" si="70">SUM(CK25:CK28)</f>
        <v>18</v>
      </c>
      <c r="CL29" s="67">
        <f t="shared" si="70"/>
        <v>17</v>
      </c>
      <c r="CM29" s="67">
        <f t="shared" si="70"/>
        <v>18</v>
      </c>
      <c r="CN29" s="67">
        <f t="shared" si="70"/>
        <v>17</v>
      </c>
      <c r="CO29" s="67">
        <f t="shared" si="70"/>
        <v>17</v>
      </c>
      <c r="CP29" s="67">
        <f t="shared" si="70"/>
        <v>16</v>
      </c>
      <c r="CQ29" s="67">
        <f>SUM(CQ25:CQ28)</f>
        <v>14</v>
      </c>
      <c r="CR29" s="67">
        <v>14</v>
      </c>
      <c r="CS29" s="67">
        <f>SUM(CS25:CS28)</f>
        <v>12</v>
      </c>
      <c r="CT29" s="67">
        <f>SUM(CT25:CT28)</f>
        <v>13</v>
      </c>
      <c r="CU29" s="67">
        <f>SUM(CU25:CU28)</f>
        <v>14</v>
      </c>
      <c r="CV29" s="67">
        <f>SUM(CV25:CV28)</f>
        <v>13</v>
      </c>
      <c r="CW29" s="67">
        <f>SUM(CW25:CW28)</f>
        <v>12</v>
      </c>
    </row>
    <row r="30" spans="1:101" s="14" customFormat="1" ht="13.1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3.15" hidden="1" customHeight="1" x14ac:dyDescent="0.2">
      <c r="A31" s="64" t="s">
        <v>95</v>
      </c>
      <c r="B31" s="65" t="str">
        <f>B25</f>
        <v>1/1/25 - 12/31/25</v>
      </c>
      <c r="C31" s="66" t="s">
        <v>11</v>
      </c>
      <c r="D31" s="165">
        <v>0</v>
      </c>
      <c r="E31" s="152">
        <f t="shared" ref="E31:F34" si="71">E9</f>
        <v>1145.1199999999999</v>
      </c>
      <c r="F31" s="152">
        <f t="shared" si="71"/>
        <v>997.25</v>
      </c>
      <c r="G31" s="152">
        <f>E31-F31</f>
        <v>147.86999999999989</v>
      </c>
      <c r="H31" s="27"/>
      <c r="I31" s="27"/>
      <c r="K31" s="165">
        <v>3</v>
      </c>
      <c r="L31" s="165">
        <v>4</v>
      </c>
      <c r="M31" s="165">
        <v>4</v>
      </c>
      <c r="N31" s="165">
        <v>4</v>
      </c>
      <c r="O31" s="165">
        <v>3</v>
      </c>
      <c r="P31" s="165">
        <v>3</v>
      </c>
      <c r="Q31" s="165">
        <v>3</v>
      </c>
      <c r="R31" s="165">
        <v>3</v>
      </c>
      <c r="S31" s="165">
        <v>3</v>
      </c>
      <c r="T31" s="165">
        <v>4</v>
      </c>
      <c r="U31" s="165">
        <v>4</v>
      </c>
      <c r="V31" s="165">
        <v>4</v>
      </c>
      <c r="W31" s="165">
        <v>4</v>
      </c>
      <c r="X31" s="165">
        <v>4</v>
      </c>
      <c r="Y31" s="165">
        <v>4</v>
      </c>
      <c r="Z31" s="165">
        <v>4</v>
      </c>
      <c r="AA31" s="165">
        <v>4</v>
      </c>
      <c r="AB31" s="165">
        <v>4</v>
      </c>
      <c r="AC31" s="165">
        <v>4</v>
      </c>
      <c r="AD31" s="165">
        <v>4</v>
      </c>
      <c r="AE31" s="165">
        <v>5</v>
      </c>
      <c r="AF31" s="165">
        <v>4</v>
      </c>
      <c r="AG31" s="165">
        <v>4</v>
      </c>
      <c r="AH31" s="165">
        <v>4</v>
      </c>
      <c r="AI31" s="165">
        <v>3</v>
      </c>
      <c r="AJ31" s="165">
        <v>4</v>
      </c>
      <c r="AK31" s="165">
        <v>4</v>
      </c>
      <c r="AL31" s="165">
        <v>4</v>
      </c>
      <c r="AM31" s="165">
        <v>4</v>
      </c>
      <c r="AN31" s="165">
        <v>4</v>
      </c>
      <c r="AO31" s="165">
        <v>4</v>
      </c>
      <c r="AP31" s="165">
        <v>4</v>
      </c>
      <c r="AQ31" s="165">
        <v>4</v>
      </c>
      <c r="AR31" s="165">
        <v>5</v>
      </c>
      <c r="AS31" s="165">
        <v>3</v>
      </c>
      <c r="AT31" s="165">
        <v>3</v>
      </c>
      <c r="AU31" s="165">
        <v>0</v>
      </c>
      <c r="AV31" s="165">
        <v>0</v>
      </c>
      <c r="AW31" s="165">
        <v>0</v>
      </c>
      <c r="AX31" s="165">
        <v>0</v>
      </c>
      <c r="AY31" s="165">
        <v>0</v>
      </c>
      <c r="AZ31" s="165">
        <v>0</v>
      </c>
      <c r="BA31" s="165">
        <v>0</v>
      </c>
      <c r="BB31" s="165">
        <v>0</v>
      </c>
      <c r="BC31" s="165">
        <v>0</v>
      </c>
      <c r="BD31" s="165">
        <v>0</v>
      </c>
      <c r="BE31" s="165">
        <v>0</v>
      </c>
      <c r="BF31" s="165">
        <v>0</v>
      </c>
      <c r="BG31" s="165">
        <v>0</v>
      </c>
      <c r="BH31" s="165">
        <v>0</v>
      </c>
      <c r="BI31" s="165">
        <v>0</v>
      </c>
      <c r="BJ31" s="165">
        <v>0</v>
      </c>
      <c r="BK31" s="165">
        <v>0</v>
      </c>
      <c r="BL31" s="165">
        <v>0</v>
      </c>
      <c r="BM31" s="165">
        <v>0</v>
      </c>
      <c r="BN31" s="165">
        <v>0</v>
      </c>
      <c r="BO31" s="165">
        <v>0</v>
      </c>
      <c r="BP31" s="165">
        <v>0</v>
      </c>
      <c r="BQ31" s="240">
        <v>0</v>
      </c>
      <c r="BR31" s="165">
        <v>0</v>
      </c>
      <c r="BS31" s="165">
        <v>0</v>
      </c>
      <c r="BT31" s="165">
        <v>0</v>
      </c>
      <c r="BU31" s="165">
        <v>0</v>
      </c>
      <c r="BV31" s="165">
        <v>0</v>
      </c>
      <c r="BW31" s="165">
        <v>0</v>
      </c>
      <c r="BX31" s="165">
        <v>0</v>
      </c>
      <c r="BY31" s="165">
        <v>0</v>
      </c>
      <c r="BZ31" s="165">
        <v>0</v>
      </c>
      <c r="CA31" s="165">
        <v>0</v>
      </c>
      <c r="CB31" s="165">
        <v>0</v>
      </c>
      <c r="CC31" s="165">
        <v>0</v>
      </c>
      <c r="CD31" s="165">
        <v>0</v>
      </c>
      <c r="CE31" s="165">
        <v>0</v>
      </c>
      <c r="CF31" s="165">
        <v>0</v>
      </c>
      <c r="CG31" s="165">
        <v>0</v>
      </c>
      <c r="CH31" s="165">
        <v>0</v>
      </c>
      <c r="CI31" s="165">
        <v>0</v>
      </c>
      <c r="CJ31" s="165">
        <v>0</v>
      </c>
      <c r="CK31" s="165">
        <v>0</v>
      </c>
      <c r="CL31" s="165">
        <v>0</v>
      </c>
      <c r="CM31" s="165">
        <v>0</v>
      </c>
      <c r="CN31" s="165">
        <v>0</v>
      </c>
      <c r="CO31" s="165">
        <v>0</v>
      </c>
      <c r="CP31" s="165">
        <v>0</v>
      </c>
      <c r="CQ31" s="165">
        <v>0</v>
      </c>
      <c r="CR31" s="165">
        <v>0</v>
      </c>
      <c r="CS31" s="165">
        <v>0</v>
      </c>
      <c r="CT31" s="165">
        <v>0</v>
      </c>
      <c r="CU31" s="165">
        <v>0</v>
      </c>
      <c r="CV31" s="165">
        <v>0</v>
      </c>
      <c r="CW31" s="165">
        <v>0</v>
      </c>
    </row>
    <row r="32" spans="1:101" s="14" customFormat="1" ht="13.15" hidden="1" customHeight="1" x14ac:dyDescent="0.2">
      <c r="A32" s="22"/>
      <c r="B32" s="15"/>
      <c r="C32" s="66" t="s">
        <v>18</v>
      </c>
      <c r="D32" s="165">
        <v>0</v>
      </c>
      <c r="E32" s="152">
        <f t="shared" si="71"/>
        <v>2591.7399999999998</v>
      </c>
      <c r="F32" s="152">
        <f t="shared" si="71"/>
        <v>2321.1</v>
      </c>
      <c r="G32" s="152">
        <f>E32-F32</f>
        <v>270.63999999999987</v>
      </c>
      <c r="H32" s="27"/>
      <c r="I32" s="27"/>
      <c r="K32" s="165">
        <v>3</v>
      </c>
      <c r="L32" s="165">
        <v>3</v>
      </c>
      <c r="M32" s="165">
        <v>3</v>
      </c>
      <c r="N32" s="165">
        <v>3</v>
      </c>
      <c r="O32" s="165">
        <v>3</v>
      </c>
      <c r="P32" s="165">
        <v>3</v>
      </c>
      <c r="Q32" s="165">
        <v>3</v>
      </c>
      <c r="R32" s="165">
        <v>3</v>
      </c>
      <c r="S32" s="165">
        <v>3</v>
      </c>
      <c r="T32" s="165">
        <v>3</v>
      </c>
      <c r="U32" s="165">
        <v>3</v>
      </c>
      <c r="V32" s="165">
        <v>3</v>
      </c>
      <c r="W32" s="165">
        <v>3</v>
      </c>
      <c r="X32" s="165">
        <v>3</v>
      </c>
      <c r="Y32" s="165">
        <v>3</v>
      </c>
      <c r="Z32" s="165">
        <v>3</v>
      </c>
      <c r="AA32" s="165">
        <v>3</v>
      </c>
      <c r="AB32" s="165">
        <v>3</v>
      </c>
      <c r="AC32" s="165">
        <v>3</v>
      </c>
      <c r="AD32" s="165">
        <v>3</v>
      </c>
      <c r="AE32" s="165">
        <v>3</v>
      </c>
      <c r="AF32" s="165">
        <v>2</v>
      </c>
      <c r="AG32" s="165">
        <v>1</v>
      </c>
      <c r="AH32" s="165">
        <v>1</v>
      </c>
      <c r="AI32" s="165">
        <v>1</v>
      </c>
      <c r="AJ32" s="165">
        <v>1</v>
      </c>
      <c r="AK32" s="165">
        <v>1</v>
      </c>
      <c r="AL32" s="165">
        <v>1</v>
      </c>
      <c r="AM32" s="165">
        <v>1</v>
      </c>
      <c r="AN32" s="165">
        <v>1</v>
      </c>
      <c r="AO32" s="165">
        <v>1</v>
      </c>
      <c r="AP32" s="165">
        <v>1</v>
      </c>
      <c r="AQ32" s="165">
        <v>1</v>
      </c>
      <c r="AR32" s="165">
        <v>1</v>
      </c>
      <c r="AS32" s="165">
        <v>1</v>
      </c>
      <c r="AT32" s="165">
        <v>1</v>
      </c>
      <c r="AU32" s="165">
        <v>0</v>
      </c>
      <c r="AV32" s="165">
        <v>0</v>
      </c>
      <c r="AW32" s="165">
        <v>0</v>
      </c>
      <c r="AX32" s="165">
        <v>0</v>
      </c>
      <c r="AY32" s="165">
        <v>0</v>
      </c>
      <c r="AZ32" s="165">
        <v>0</v>
      </c>
      <c r="BA32" s="165">
        <v>0</v>
      </c>
      <c r="BB32" s="165">
        <v>0</v>
      </c>
      <c r="BC32" s="165">
        <v>0</v>
      </c>
      <c r="BD32" s="165">
        <v>0</v>
      </c>
      <c r="BE32" s="165">
        <v>0</v>
      </c>
      <c r="BF32" s="165">
        <v>0</v>
      </c>
      <c r="BG32" s="165">
        <v>0</v>
      </c>
      <c r="BH32" s="165">
        <v>0</v>
      </c>
      <c r="BI32" s="165">
        <v>0</v>
      </c>
      <c r="BJ32" s="165">
        <v>0</v>
      </c>
      <c r="BK32" s="165">
        <v>0</v>
      </c>
      <c r="BL32" s="165">
        <v>0</v>
      </c>
      <c r="BM32" s="165">
        <v>0</v>
      </c>
      <c r="BN32" s="165">
        <v>0</v>
      </c>
      <c r="BO32" s="165">
        <v>0</v>
      </c>
      <c r="BP32" s="165">
        <v>0</v>
      </c>
      <c r="BQ32" s="240">
        <v>0</v>
      </c>
      <c r="BR32" s="165">
        <v>0</v>
      </c>
      <c r="BS32" s="165">
        <v>0</v>
      </c>
      <c r="BT32" s="165">
        <v>0</v>
      </c>
      <c r="BU32" s="165">
        <v>0</v>
      </c>
      <c r="BV32" s="165">
        <v>0</v>
      </c>
      <c r="BW32" s="165">
        <v>0</v>
      </c>
      <c r="BX32" s="165">
        <v>0</v>
      </c>
      <c r="BY32" s="165">
        <v>0</v>
      </c>
      <c r="BZ32" s="165">
        <v>0</v>
      </c>
      <c r="CA32" s="165">
        <v>0</v>
      </c>
      <c r="CB32" s="165">
        <v>0</v>
      </c>
      <c r="CC32" s="165">
        <v>0</v>
      </c>
      <c r="CD32" s="165">
        <v>0</v>
      </c>
      <c r="CE32" s="165">
        <v>0</v>
      </c>
      <c r="CF32" s="165">
        <v>0</v>
      </c>
      <c r="CG32" s="165">
        <v>0</v>
      </c>
      <c r="CH32" s="165">
        <v>0</v>
      </c>
      <c r="CI32" s="165">
        <v>0</v>
      </c>
      <c r="CJ32" s="165">
        <v>0</v>
      </c>
      <c r="CK32" s="165">
        <v>0</v>
      </c>
      <c r="CL32" s="165">
        <v>0</v>
      </c>
      <c r="CM32" s="165">
        <v>0</v>
      </c>
      <c r="CN32" s="165">
        <v>0</v>
      </c>
      <c r="CO32" s="165">
        <v>0</v>
      </c>
      <c r="CP32" s="165">
        <v>0</v>
      </c>
      <c r="CQ32" s="165">
        <v>0</v>
      </c>
      <c r="CR32" s="165">
        <v>0</v>
      </c>
      <c r="CS32" s="165">
        <v>0</v>
      </c>
      <c r="CT32" s="165">
        <v>0</v>
      </c>
      <c r="CU32" s="165">
        <v>0</v>
      </c>
      <c r="CV32" s="165">
        <v>0</v>
      </c>
      <c r="CW32" s="165">
        <v>0</v>
      </c>
    </row>
    <row r="33" spans="1:101" s="14" customFormat="1" ht="13.15" hidden="1" customHeight="1" x14ac:dyDescent="0.2">
      <c r="A33" s="22"/>
      <c r="B33" s="15"/>
      <c r="C33" s="66" t="s">
        <v>19</v>
      </c>
      <c r="D33" s="165">
        <v>0</v>
      </c>
      <c r="E33" s="152">
        <f t="shared" si="71"/>
        <v>1690.32</v>
      </c>
      <c r="F33" s="152">
        <f t="shared" si="71"/>
        <v>1468.86</v>
      </c>
      <c r="G33" s="152">
        <f>E33-F33</f>
        <v>221.46000000000004</v>
      </c>
      <c r="H33" s="27"/>
      <c r="I33" s="27"/>
      <c r="K33" s="165">
        <v>1</v>
      </c>
      <c r="L33" s="165">
        <v>1</v>
      </c>
      <c r="M33" s="165">
        <v>1</v>
      </c>
      <c r="N33" s="165">
        <v>1</v>
      </c>
      <c r="O33" s="165">
        <v>2</v>
      </c>
      <c r="P33" s="165">
        <v>2</v>
      </c>
      <c r="Q33" s="165">
        <v>2</v>
      </c>
      <c r="R33" s="165">
        <v>2</v>
      </c>
      <c r="S33" s="165">
        <v>2</v>
      </c>
      <c r="T33" s="165">
        <v>2</v>
      </c>
      <c r="U33" s="165">
        <v>1</v>
      </c>
      <c r="V33" s="165">
        <v>1</v>
      </c>
      <c r="W33" s="165">
        <v>1</v>
      </c>
      <c r="X33" s="165">
        <v>1</v>
      </c>
      <c r="Y33" s="165">
        <v>1</v>
      </c>
      <c r="Z33" s="165">
        <v>1</v>
      </c>
      <c r="AA33" s="165">
        <v>1</v>
      </c>
      <c r="AB33" s="165">
        <v>1</v>
      </c>
      <c r="AC33" s="165">
        <v>1</v>
      </c>
      <c r="AD33" s="165">
        <v>1</v>
      </c>
      <c r="AE33" s="165">
        <v>1</v>
      </c>
      <c r="AF33" s="165">
        <v>1</v>
      </c>
      <c r="AG33" s="165">
        <v>1</v>
      </c>
      <c r="AH33" s="165">
        <v>1</v>
      </c>
      <c r="AI33" s="165">
        <v>1</v>
      </c>
      <c r="AJ33" s="165">
        <v>1</v>
      </c>
      <c r="AK33" s="165">
        <v>1</v>
      </c>
      <c r="AL33" s="165">
        <v>1</v>
      </c>
      <c r="AM33" s="165">
        <v>1</v>
      </c>
      <c r="AN33" s="165">
        <v>1</v>
      </c>
      <c r="AO33" s="165">
        <v>1</v>
      </c>
      <c r="AP33" s="165">
        <v>1</v>
      </c>
      <c r="AQ33" s="165">
        <v>1</v>
      </c>
      <c r="AR33" s="165">
        <v>2</v>
      </c>
      <c r="AS33" s="165">
        <v>1</v>
      </c>
      <c r="AT33" s="165">
        <v>1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240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</row>
    <row r="34" spans="1:101" s="14" customFormat="1" ht="13.15" hidden="1" customHeight="1" x14ac:dyDescent="0.2">
      <c r="A34" s="22"/>
      <c r="B34" s="15"/>
      <c r="C34" s="66" t="s">
        <v>12</v>
      </c>
      <c r="D34" s="166">
        <v>0</v>
      </c>
      <c r="E34" s="153">
        <f t="shared" si="71"/>
        <v>3278.95</v>
      </c>
      <c r="F34" s="153">
        <f t="shared" si="71"/>
        <v>2837.04</v>
      </c>
      <c r="G34" s="153">
        <f>E34-F34</f>
        <v>441.90999999999985</v>
      </c>
      <c r="H34" s="134"/>
      <c r="I34" s="134"/>
      <c r="K34" s="166">
        <v>4</v>
      </c>
      <c r="L34" s="166">
        <v>4</v>
      </c>
      <c r="M34" s="166">
        <v>4</v>
      </c>
      <c r="N34" s="166">
        <v>4</v>
      </c>
      <c r="O34" s="166">
        <v>4</v>
      </c>
      <c r="P34" s="166">
        <v>4</v>
      </c>
      <c r="Q34" s="166">
        <v>4</v>
      </c>
      <c r="R34" s="166">
        <v>4</v>
      </c>
      <c r="S34" s="166">
        <v>3</v>
      </c>
      <c r="T34" s="166">
        <v>4</v>
      </c>
      <c r="U34" s="166">
        <v>4</v>
      </c>
      <c r="V34" s="166">
        <v>3</v>
      </c>
      <c r="W34" s="166">
        <v>3</v>
      </c>
      <c r="X34" s="166">
        <v>2</v>
      </c>
      <c r="Y34" s="166">
        <v>2</v>
      </c>
      <c r="Z34" s="166">
        <v>2</v>
      </c>
      <c r="AA34" s="166">
        <v>2</v>
      </c>
      <c r="AB34" s="166">
        <v>2</v>
      </c>
      <c r="AC34" s="166">
        <v>2</v>
      </c>
      <c r="AD34" s="166">
        <v>2</v>
      </c>
      <c r="AE34" s="166">
        <v>2</v>
      </c>
      <c r="AF34" s="166">
        <v>2</v>
      </c>
      <c r="AG34" s="166">
        <v>2</v>
      </c>
      <c r="AH34" s="166">
        <v>2</v>
      </c>
      <c r="AI34" s="166">
        <v>2</v>
      </c>
      <c r="AJ34" s="166">
        <v>2</v>
      </c>
      <c r="AK34" s="166">
        <v>2</v>
      </c>
      <c r="AL34" s="166">
        <v>2</v>
      </c>
      <c r="AM34" s="166">
        <v>2</v>
      </c>
      <c r="AN34" s="166">
        <v>2</v>
      </c>
      <c r="AO34" s="166">
        <v>2</v>
      </c>
      <c r="AP34" s="166">
        <v>2</v>
      </c>
      <c r="AQ34" s="166">
        <v>3</v>
      </c>
      <c r="AR34" s="166">
        <v>4</v>
      </c>
      <c r="AS34" s="166">
        <v>4</v>
      </c>
      <c r="AT34" s="166">
        <v>4</v>
      </c>
      <c r="AU34" s="166">
        <v>0</v>
      </c>
      <c r="AV34" s="166">
        <v>0</v>
      </c>
      <c r="AW34" s="166">
        <v>0</v>
      </c>
      <c r="AX34" s="166">
        <v>0</v>
      </c>
      <c r="AY34" s="166">
        <v>0</v>
      </c>
      <c r="AZ34" s="166">
        <v>0</v>
      </c>
      <c r="BA34" s="166">
        <v>0</v>
      </c>
      <c r="BB34" s="166">
        <v>0</v>
      </c>
      <c r="BC34" s="166">
        <v>0</v>
      </c>
      <c r="BD34" s="166">
        <v>0</v>
      </c>
      <c r="BE34" s="166">
        <v>0</v>
      </c>
      <c r="BF34" s="166">
        <v>0</v>
      </c>
      <c r="BG34" s="166">
        <v>0</v>
      </c>
      <c r="BH34" s="166">
        <v>0</v>
      </c>
      <c r="BI34" s="166">
        <v>0</v>
      </c>
      <c r="BJ34" s="166">
        <v>0</v>
      </c>
      <c r="BK34" s="166">
        <v>0</v>
      </c>
      <c r="BL34" s="166">
        <v>0</v>
      </c>
      <c r="BM34" s="166">
        <v>0</v>
      </c>
      <c r="BN34" s="166">
        <v>0</v>
      </c>
      <c r="BO34" s="166">
        <v>0</v>
      </c>
      <c r="BP34" s="166">
        <v>0</v>
      </c>
      <c r="BQ34" s="241">
        <v>0</v>
      </c>
      <c r="BR34" s="166">
        <v>0</v>
      </c>
      <c r="BS34" s="166">
        <v>0</v>
      </c>
      <c r="BT34" s="166">
        <v>0</v>
      </c>
      <c r="BU34" s="166">
        <v>0</v>
      </c>
      <c r="BV34" s="166">
        <v>0</v>
      </c>
      <c r="BW34" s="166">
        <v>0</v>
      </c>
      <c r="BX34" s="166">
        <v>0</v>
      </c>
      <c r="BY34" s="166">
        <v>0</v>
      </c>
      <c r="BZ34" s="166">
        <v>0</v>
      </c>
      <c r="CA34" s="166">
        <v>0</v>
      </c>
      <c r="CB34" s="166">
        <v>0</v>
      </c>
      <c r="CC34" s="166">
        <v>0</v>
      </c>
      <c r="CD34" s="166">
        <v>0</v>
      </c>
      <c r="CE34" s="166">
        <v>0</v>
      </c>
      <c r="CF34" s="166">
        <v>0</v>
      </c>
      <c r="CG34" s="166">
        <v>0</v>
      </c>
      <c r="CH34" s="166">
        <v>0</v>
      </c>
      <c r="CI34" s="166">
        <v>0</v>
      </c>
      <c r="CJ34" s="166">
        <v>0</v>
      </c>
      <c r="CK34" s="166">
        <v>0</v>
      </c>
      <c r="CL34" s="166">
        <v>0</v>
      </c>
      <c r="CM34" s="166">
        <v>0</v>
      </c>
      <c r="CN34" s="166">
        <v>0</v>
      </c>
      <c r="CO34" s="166">
        <v>0</v>
      </c>
      <c r="CP34" s="166">
        <v>0</v>
      </c>
      <c r="CQ34" s="166">
        <v>0</v>
      </c>
      <c r="CR34" s="166">
        <v>0</v>
      </c>
      <c r="CS34" s="166">
        <v>0</v>
      </c>
      <c r="CT34" s="166">
        <v>0</v>
      </c>
      <c r="CU34" s="166">
        <v>0</v>
      </c>
      <c r="CV34" s="166">
        <v>0</v>
      </c>
      <c r="CW34" s="166">
        <v>0</v>
      </c>
    </row>
    <row r="35" spans="1:101" s="14" customFormat="1" ht="13.15" hidden="1" customHeight="1" x14ac:dyDescent="0.25">
      <c r="A35" s="20"/>
      <c r="B35" s="15"/>
      <c r="C35" s="69" t="s">
        <v>7</v>
      </c>
      <c r="D35" s="67">
        <f>SUM(D31:D34)</f>
        <v>0</v>
      </c>
      <c r="E35" s="70">
        <f>SUMPRODUCT(E31:E34,$D31:$D34)</f>
        <v>0</v>
      </c>
      <c r="F35" s="70">
        <f>SUMPRODUCT(F31:F34,$D31:$D34)</f>
        <v>0</v>
      </c>
      <c r="G35" s="70">
        <f>SUMPRODUCT(G31:G34,$D31:$D34)</f>
        <v>0</v>
      </c>
      <c r="H35" s="34"/>
      <c r="I35" s="34"/>
      <c r="K35" s="67">
        <f t="shared" ref="K35:P35" si="72">SUM(K31:K34)</f>
        <v>11</v>
      </c>
      <c r="L35" s="67">
        <f t="shared" si="72"/>
        <v>12</v>
      </c>
      <c r="M35" s="67">
        <f t="shared" si="72"/>
        <v>12</v>
      </c>
      <c r="N35" s="67">
        <f t="shared" si="72"/>
        <v>12</v>
      </c>
      <c r="O35" s="67">
        <f t="shared" si="72"/>
        <v>12</v>
      </c>
      <c r="P35" s="67">
        <f t="shared" si="72"/>
        <v>12</v>
      </c>
      <c r="Q35" s="67">
        <f t="shared" ref="Q35:V35" si="73">SUM(Q31:Q34)</f>
        <v>12</v>
      </c>
      <c r="R35" s="67">
        <f t="shared" si="73"/>
        <v>12</v>
      </c>
      <c r="S35" s="67">
        <f t="shared" si="73"/>
        <v>11</v>
      </c>
      <c r="T35" s="67">
        <f t="shared" si="73"/>
        <v>13</v>
      </c>
      <c r="U35" s="67">
        <f t="shared" si="73"/>
        <v>12</v>
      </c>
      <c r="V35" s="67">
        <f t="shared" si="73"/>
        <v>11</v>
      </c>
      <c r="W35" s="67">
        <f t="shared" ref="W35:AB35" si="74">SUM(W31:W34)</f>
        <v>11</v>
      </c>
      <c r="X35" s="67">
        <f t="shared" si="74"/>
        <v>10</v>
      </c>
      <c r="Y35" s="67">
        <f t="shared" si="74"/>
        <v>10</v>
      </c>
      <c r="Z35" s="67">
        <f t="shared" si="74"/>
        <v>10</v>
      </c>
      <c r="AA35" s="67">
        <f t="shared" si="74"/>
        <v>10</v>
      </c>
      <c r="AB35" s="67">
        <f t="shared" si="74"/>
        <v>10</v>
      </c>
      <c r="AC35" s="67">
        <f t="shared" ref="AC35:AH35" si="75">SUM(AC31:AC34)</f>
        <v>10</v>
      </c>
      <c r="AD35" s="67">
        <f t="shared" si="75"/>
        <v>10</v>
      </c>
      <c r="AE35" s="67">
        <f t="shared" si="75"/>
        <v>11</v>
      </c>
      <c r="AF35" s="67">
        <f t="shared" si="75"/>
        <v>9</v>
      </c>
      <c r="AG35" s="67">
        <f t="shared" si="75"/>
        <v>8</v>
      </c>
      <c r="AH35" s="67">
        <f t="shared" si="75"/>
        <v>8</v>
      </c>
      <c r="AI35" s="67">
        <f t="shared" ref="AI35:AN35" si="76">SUM(AI31:AI34)</f>
        <v>7</v>
      </c>
      <c r="AJ35" s="67">
        <f t="shared" si="76"/>
        <v>8</v>
      </c>
      <c r="AK35" s="67">
        <f t="shared" si="76"/>
        <v>8</v>
      </c>
      <c r="AL35" s="67">
        <f t="shared" si="76"/>
        <v>8</v>
      </c>
      <c r="AM35" s="67">
        <f t="shared" si="76"/>
        <v>8</v>
      </c>
      <c r="AN35" s="67">
        <f t="shared" si="76"/>
        <v>8</v>
      </c>
      <c r="AO35" s="67">
        <f t="shared" ref="AO35:AT35" si="77">SUM(AO31:AO34)</f>
        <v>8</v>
      </c>
      <c r="AP35" s="67">
        <f t="shared" si="77"/>
        <v>8</v>
      </c>
      <c r="AQ35" s="67">
        <f t="shared" si="77"/>
        <v>9</v>
      </c>
      <c r="AR35" s="67">
        <f t="shared" si="77"/>
        <v>12</v>
      </c>
      <c r="AS35" s="67">
        <f t="shared" si="77"/>
        <v>9</v>
      </c>
      <c r="AT35" s="67">
        <f t="shared" si="77"/>
        <v>9</v>
      </c>
      <c r="AU35" s="67">
        <f t="shared" ref="AU35:AZ35" si="78">SUM(AU31:AU34)</f>
        <v>0</v>
      </c>
      <c r="AV35" s="67">
        <f t="shared" si="78"/>
        <v>0</v>
      </c>
      <c r="AW35" s="67">
        <f t="shared" si="78"/>
        <v>0</v>
      </c>
      <c r="AX35" s="67">
        <f t="shared" si="78"/>
        <v>0</v>
      </c>
      <c r="AY35" s="67">
        <f t="shared" si="78"/>
        <v>0</v>
      </c>
      <c r="AZ35" s="67">
        <f t="shared" si="78"/>
        <v>0</v>
      </c>
      <c r="BA35" s="67">
        <f t="shared" ref="BA35:BF35" si="79">SUM(BA31:BA34)</f>
        <v>0</v>
      </c>
      <c r="BB35" s="67">
        <f t="shared" si="79"/>
        <v>0</v>
      </c>
      <c r="BC35" s="67">
        <f t="shared" si="79"/>
        <v>0</v>
      </c>
      <c r="BD35" s="67">
        <f t="shared" si="79"/>
        <v>0</v>
      </c>
      <c r="BE35" s="67">
        <f t="shared" si="79"/>
        <v>0</v>
      </c>
      <c r="BF35" s="67">
        <f t="shared" si="79"/>
        <v>0</v>
      </c>
      <c r="BG35" s="67">
        <f t="shared" ref="BG35:BL35" si="80">SUM(BG31:BG34)</f>
        <v>0</v>
      </c>
      <c r="BH35" s="67">
        <f t="shared" si="80"/>
        <v>0</v>
      </c>
      <c r="BI35" s="67">
        <f t="shared" si="80"/>
        <v>0</v>
      </c>
      <c r="BJ35" s="67">
        <f t="shared" si="80"/>
        <v>0</v>
      </c>
      <c r="BK35" s="67">
        <f t="shared" si="80"/>
        <v>0</v>
      </c>
      <c r="BL35" s="67">
        <f t="shared" si="80"/>
        <v>0</v>
      </c>
      <c r="BM35" s="67">
        <f t="shared" ref="BM35:BR35" si="81">SUM(BM31:BM34)</f>
        <v>0</v>
      </c>
      <c r="BN35" s="67">
        <f t="shared" si="81"/>
        <v>0</v>
      </c>
      <c r="BO35" s="67">
        <f t="shared" si="81"/>
        <v>0</v>
      </c>
      <c r="BP35" s="67">
        <f t="shared" si="81"/>
        <v>0</v>
      </c>
      <c r="BQ35" s="94">
        <f t="shared" si="81"/>
        <v>0</v>
      </c>
      <c r="BR35" s="67">
        <f t="shared" si="81"/>
        <v>0</v>
      </c>
      <c r="BS35" s="67">
        <f t="shared" ref="BS35:BX35" si="82">SUM(BS31:BS34)</f>
        <v>0</v>
      </c>
      <c r="BT35" s="67">
        <f t="shared" si="82"/>
        <v>0</v>
      </c>
      <c r="BU35" s="67">
        <f t="shared" si="82"/>
        <v>0</v>
      </c>
      <c r="BV35" s="67">
        <f t="shared" si="82"/>
        <v>0</v>
      </c>
      <c r="BW35" s="67">
        <f t="shared" si="82"/>
        <v>0</v>
      </c>
      <c r="BX35" s="67">
        <f t="shared" si="82"/>
        <v>0</v>
      </c>
      <c r="BY35" s="67">
        <f t="shared" ref="BY35:CD35" si="83">SUM(BY31:BY34)</f>
        <v>0</v>
      </c>
      <c r="BZ35" s="67">
        <f t="shared" si="83"/>
        <v>0</v>
      </c>
      <c r="CA35" s="67">
        <f t="shared" si="83"/>
        <v>0</v>
      </c>
      <c r="CB35" s="67">
        <f t="shared" si="83"/>
        <v>0</v>
      </c>
      <c r="CC35" s="67">
        <f t="shared" si="83"/>
        <v>0</v>
      </c>
      <c r="CD35" s="67">
        <f t="shared" si="83"/>
        <v>0</v>
      </c>
      <c r="CE35" s="67">
        <f t="shared" ref="CE35:CJ35" si="84">SUM(CE31:CE34)</f>
        <v>0</v>
      </c>
      <c r="CF35" s="67">
        <f t="shared" si="84"/>
        <v>0</v>
      </c>
      <c r="CG35" s="67">
        <f t="shared" si="84"/>
        <v>0</v>
      </c>
      <c r="CH35" s="67">
        <f t="shared" si="84"/>
        <v>0</v>
      </c>
      <c r="CI35" s="67">
        <f t="shared" si="84"/>
        <v>0</v>
      </c>
      <c r="CJ35" s="67">
        <f t="shared" si="84"/>
        <v>0</v>
      </c>
      <c r="CK35" s="67">
        <f t="shared" ref="CK35:CP35" si="85">SUM(CK31:CK34)</f>
        <v>0</v>
      </c>
      <c r="CL35" s="67">
        <f t="shared" si="85"/>
        <v>0</v>
      </c>
      <c r="CM35" s="67">
        <f t="shared" si="85"/>
        <v>0</v>
      </c>
      <c r="CN35" s="67">
        <f t="shared" si="85"/>
        <v>0</v>
      </c>
      <c r="CO35" s="67">
        <f t="shared" si="85"/>
        <v>0</v>
      </c>
      <c r="CP35" s="67">
        <f t="shared" si="85"/>
        <v>0</v>
      </c>
      <c r="CQ35" s="67">
        <f>SUM(CQ31:CQ34)</f>
        <v>0</v>
      </c>
      <c r="CR35" s="67">
        <v>0</v>
      </c>
      <c r="CS35" s="67">
        <f>SUM(CS31:CS34)</f>
        <v>0</v>
      </c>
      <c r="CT35" s="67">
        <f>SUM(CT31:CT34)</f>
        <v>0</v>
      </c>
      <c r="CU35" s="67">
        <f>SUM(CU31:CU34)</f>
        <v>0</v>
      </c>
      <c r="CV35" s="67">
        <f>SUM(CV31:CV34)</f>
        <v>0</v>
      </c>
      <c r="CW35" s="67">
        <f>SUM(CW31:CW34)</f>
        <v>0</v>
      </c>
    </row>
    <row r="36" spans="1:101" s="14" customFormat="1" ht="13.15" hidden="1" customHeight="1" x14ac:dyDescent="0.25">
      <c r="A36" s="20"/>
      <c r="B36" s="15"/>
      <c r="C36" s="12"/>
      <c r="D36" s="16"/>
      <c r="E36" s="21"/>
      <c r="F36" s="21"/>
      <c r="G36" s="21"/>
      <c r="H36" s="135"/>
      <c r="I36" s="135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</row>
    <row r="37" spans="1:101" s="14" customFormat="1" ht="13.15" customHeight="1" x14ac:dyDescent="0.2">
      <c r="A37" s="64" t="s">
        <v>22</v>
      </c>
      <c r="B37" s="65" t="str">
        <f>B25</f>
        <v>1/1/25 - 12/31/25</v>
      </c>
      <c r="C37" s="66" t="s">
        <v>11</v>
      </c>
      <c r="D37" s="167">
        <v>0</v>
      </c>
      <c r="E37" s="152">
        <f t="shared" ref="E37:G40" si="86">E15</f>
        <v>518.77</v>
      </c>
      <c r="F37" s="152">
        <f t="shared" si="86"/>
        <v>416.97999999999996</v>
      </c>
      <c r="G37" s="152">
        <f t="shared" si="86"/>
        <v>101.79</v>
      </c>
      <c r="H37" s="27" t="str">
        <f>+"Total:"&amp;TEXT(E37/I37-1,"0.00%")&amp;"/ EE:"&amp;TEXT(G37/J37-1,"0.00%")</f>
        <v>Total:18.99%/ EE:0.00%</v>
      </c>
      <c r="I37" s="27">
        <f>+[2]Suburban!E37</f>
        <v>435.99</v>
      </c>
      <c r="J37" s="287">
        <f>+[2]Suburban!G37</f>
        <v>101.79</v>
      </c>
      <c r="K37" s="167">
        <v>1</v>
      </c>
      <c r="L37" s="167">
        <v>1</v>
      </c>
      <c r="M37" s="167">
        <v>1</v>
      </c>
      <c r="N37" s="167">
        <v>1</v>
      </c>
      <c r="O37" s="167">
        <v>1</v>
      </c>
      <c r="P37" s="167">
        <v>1</v>
      </c>
      <c r="Q37" s="167">
        <v>1</v>
      </c>
      <c r="R37" s="167">
        <v>0</v>
      </c>
      <c r="S37" s="167">
        <v>0</v>
      </c>
      <c r="T37" s="167">
        <v>0</v>
      </c>
      <c r="U37" s="167">
        <v>0</v>
      </c>
      <c r="V37" s="167">
        <v>0</v>
      </c>
      <c r="W37" s="167">
        <v>0</v>
      </c>
      <c r="X37" s="167">
        <v>0</v>
      </c>
      <c r="Y37" s="167">
        <v>0</v>
      </c>
      <c r="Z37" s="167">
        <v>0</v>
      </c>
      <c r="AA37" s="167">
        <v>0</v>
      </c>
      <c r="AB37" s="167">
        <v>0</v>
      </c>
      <c r="AC37" s="167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242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1</v>
      </c>
      <c r="BX37" s="167">
        <v>1</v>
      </c>
      <c r="BY37" s="167">
        <v>1</v>
      </c>
      <c r="BZ37" s="167">
        <v>1</v>
      </c>
      <c r="CA37" s="167">
        <v>1</v>
      </c>
      <c r="CB37" s="167">
        <v>1</v>
      </c>
      <c r="CC37" s="167">
        <v>1</v>
      </c>
      <c r="CD37" s="167">
        <v>1</v>
      </c>
      <c r="CE37" s="167">
        <v>2</v>
      </c>
      <c r="CF37" s="167">
        <v>1</v>
      </c>
      <c r="CG37" s="167">
        <v>1</v>
      </c>
      <c r="CH37" s="167">
        <v>1</v>
      </c>
      <c r="CI37" s="167">
        <v>1</v>
      </c>
      <c r="CJ37" s="167">
        <v>1</v>
      </c>
      <c r="CK37" s="167">
        <v>1</v>
      </c>
      <c r="CL37" s="167">
        <v>1</v>
      </c>
      <c r="CM37" s="167">
        <v>1</v>
      </c>
      <c r="CN37" s="167">
        <v>1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</row>
    <row r="38" spans="1:101" s="14" customFormat="1" ht="13.15" customHeight="1" x14ac:dyDescent="0.2">
      <c r="A38" s="22"/>
      <c r="B38" s="15"/>
      <c r="C38" s="66" t="s">
        <v>18</v>
      </c>
      <c r="D38" s="167">
        <v>0</v>
      </c>
      <c r="E38" s="152">
        <f t="shared" si="86"/>
        <v>1037.57</v>
      </c>
      <c r="F38" s="152">
        <f t="shared" si="86"/>
        <v>799.78</v>
      </c>
      <c r="G38" s="152">
        <f t="shared" si="86"/>
        <v>237.79</v>
      </c>
      <c r="H38" s="27" t="str">
        <f>+"Total:"&amp;TEXT(E38/I38-1,"0.00%")&amp;"/ EE:"&amp;TEXT(G38/J38-1,"0.00%")</f>
        <v>Total:18.99%/ EE:0.00%</v>
      </c>
      <c r="I38" s="27">
        <f>+[2]Suburban!E38</f>
        <v>872</v>
      </c>
      <c r="J38" s="287">
        <f>+[2]Suburban!G38</f>
        <v>237.79</v>
      </c>
      <c r="K38" s="167">
        <v>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0</v>
      </c>
      <c r="R38" s="167">
        <v>0</v>
      </c>
      <c r="S38" s="167">
        <v>0</v>
      </c>
      <c r="T38" s="167">
        <v>0</v>
      </c>
      <c r="U38" s="167">
        <v>0</v>
      </c>
      <c r="V38" s="167">
        <v>0</v>
      </c>
      <c r="W38" s="167">
        <v>0</v>
      </c>
      <c r="X38" s="167">
        <v>0</v>
      </c>
      <c r="Y38" s="167">
        <v>0</v>
      </c>
      <c r="Z38" s="167">
        <v>0</v>
      </c>
      <c r="AA38" s="167">
        <v>0</v>
      </c>
      <c r="AB38" s="167">
        <v>0</v>
      </c>
      <c r="AC38" s="167">
        <v>0</v>
      </c>
      <c r="AD38" s="167">
        <v>0</v>
      </c>
      <c r="AE38" s="167">
        <v>0</v>
      </c>
      <c r="AF38" s="167">
        <v>0</v>
      </c>
      <c r="AG38" s="167">
        <v>0</v>
      </c>
      <c r="AH38" s="167">
        <v>0</v>
      </c>
      <c r="AI38" s="167">
        <v>0</v>
      </c>
      <c r="AJ38" s="167">
        <v>0</v>
      </c>
      <c r="AK38" s="167">
        <v>0</v>
      </c>
      <c r="AL38" s="167">
        <v>0</v>
      </c>
      <c r="AM38" s="167">
        <v>0</v>
      </c>
      <c r="AN38" s="167">
        <v>0</v>
      </c>
      <c r="AO38" s="167">
        <v>0</v>
      </c>
      <c r="AP38" s="167">
        <v>0</v>
      </c>
      <c r="AQ38" s="167">
        <v>0</v>
      </c>
      <c r="AR38" s="167">
        <v>0</v>
      </c>
      <c r="AS38" s="167">
        <v>0</v>
      </c>
      <c r="AT38" s="167">
        <v>0</v>
      </c>
      <c r="AU38" s="167">
        <v>0</v>
      </c>
      <c r="AV38" s="167">
        <v>0</v>
      </c>
      <c r="AW38" s="167">
        <v>0</v>
      </c>
      <c r="AX38" s="167">
        <v>0</v>
      </c>
      <c r="AY38" s="167">
        <v>0</v>
      </c>
      <c r="AZ38" s="167">
        <v>0</v>
      </c>
      <c r="BA38" s="167">
        <v>0</v>
      </c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>
        <v>0</v>
      </c>
      <c r="BH38" s="167">
        <v>0</v>
      </c>
      <c r="BI38" s="167">
        <v>0</v>
      </c>
      <c r="BJ38" s="167">
        <v>0</v>
      </c>
      <c r="BK38" s="167">
        <v>0</v>
      </c>
      <c r="BL38" s="167">
        <v>0</v>
      </c>
      <c r="BM38" s="167">
        <v>0</v>
      </c>
      <c r="BN38" s="167">
        <v>0</v>
      </c>
      <c r="BO38" s="167">
        <v>0</v>
      </c>
      <c r="BP38" s="167">
        <v>0</v>
      </c>
      <c r="BQ38" s="242">
        <v>0</v>
      </c>
      <c r="BR38" s="167">
        <v>0</v>
      </c>
      <c r="BS38" s="167">
        <v>0</v>
      </c>
      <c r="BT38" s="167">
        <v>0</v>
      </c>
      <c r="BU38" s="167">
        <v>0</v>
      </c>
      <c r="BV38" s="167">
        <v>0</v>
      </c>
      <c r="BW38" s="167">
        <v>0</v>
      </c>
      <c r="BX38" s="167">
        <v>1</v>
      </c>
      <c r="BY38" s="167">
        <v>1</v>
      </c>
      <c r="BZ38" s="167">
        <v>1</v>
      </c>
      <c r="CA38" s="167">
        <v>1</v>
      </c>
      <c r="CB38" s="167">
        <v>1</v>
      </c>
      <c r="CC38" s="167">
        <v>1</v>
      </c>
      <c r="CD38" s="167">
        <v>1</v>
      </c>
      <c r="CE38" s="167">
        <v>0</v>
      </c>
      <c r="CF38" s="167">
        <v>0</v>
      </c>
      <c r="CG38" s="167">
        <v>0</v>
      </c>
      <c r="CH38" s="167">
        <v>0</v>
      </c>
      <c r="CI38" s="167">
        <v>0</v>
      </c>
      <c r="CJ38" s="167">
        <v>0</v>
      </c>
      <c r="CK38" s="167">
        <v>0</v>
      </c>
      <c r="CL38" s="167">
        <v>0</v>
      </c>
      <c r="CM38" s="167">
        <v>0</v>
      </c>
      <c r="CN38" s="167">
        <v>0</v>
      </c>
      <c r="CO38" s="167">
        <v>0</v>
      </c>
      <c r="CP38" s="167">
        <v>0</v>
      </c>
      <c r="CQ38" s="167">
        <v>0</v>
      </c>
      <c r="CR38" s="167">
        <v>0</v>
      </c>
      <c r="CS38" s="167">
        <v>0</v>
      </c>
      <c r="CT38" s="167">
        <v>0</v>
      </c>
      <c r="CU38" s="167">
        <v>0</v>
      </c>
      <c r="CV38" s="167">
        <v>0</v>
      </c>
      <c r="CW38" s="167">
        <v>0</v>
      </c>
    </row>
    <row r="39" spans="1:101" s="14" customFormat="1" ht="13.15" customHeight="1" x14ac:dyDescent="0.2">
      <c r="A39" s="22"/>
      <c r="B39" s="15"/>
      <c r="C39" s="66" t="s">
        <v>19</v>
      </c>
      <c r="D39" s="167">
        <v>0</v>
      </c>
      <c r="E39" s="152">
        <f t="shared" si="86"/>
        <v>933.8</v>
      </c>
      <c r="F39" s="152">
        <f t="shared" si="86"/>
        <v>735.24</v>
      </c>
      <c r="G39" s="152">
        <f t="shared" si="86"/>
        <v>198.56</v>
      </c>
      <c r="H39" s="27" t="str">
        <f>+"Total:"&amp;TEXT(E39/I39-1,"0.00%")&amp;"/ EE:"&amp;TEXT(G39/J39-1,"0.00%")</f>
        <v>Total:18.99%/ EE:0.00%</v>
      </c>
      <c r="I39" s="27">
        <f>+[2]Suburban!E39</f>
        <v>784.79</v>
      </c>
      <c r="J39" s="287">
        <f>+[2]Suburban!G39</f>
        <v>198.56</v>
      </c>
      <c r="K39" s="167">
        <v>0</v>
      </c>
      <c r="L39" s="167">
        <v>0</v>
      </c>
      <c r="M39" s="167">
        <v>0</v>
      </c>
      <c r="N39" s="167">
        <v>0</v>
      </c>
      <c r="O39" s="167">
        <v>0</v>
      </c>
      <c r="P39" s="167">
        <v>0</v>
      </c>
      <c r="Q39" s="167">
        <v>0</v>
      </c>
      <c r="R39" s="167">
        <v>0</v>
      </c>
      <c r="S39" s="167">
        <v>0</v>
      </c>
      <c r="T39" s="167">
        <v>0</v>
      </c>
      <c r="U39" s="167">
        <v>0</v>
      </c>
      <c r="V39" s="167">
        <v>0</v>
      </c>
      <c r="W39" s="167">
        <v>0</v>
      </c>
      <c r="X39" s="167">
        <v>0</v>
      </c>
      <c r="Y39" s="167">
        <v>0</v>
      </c>
      <c r="Z39" s="167">
        <v>0</v>
      </c>
      <c r="AA39" s="167">
        <v>0</v>
      </c>
      <c r="AB39" s="167">
        <v>0</v>
      </c>
      <c r="AC39" s="167">
        <v>0</v>
      </c>
      <c r="AD39" s="167">
        <v>0</v>
      </c>
      <c r="AE39" s="167">
        <v>0</v>
      </c>
      <c r="AF39" s="167">
        <v>0</v>
      </c>
      <c r="AG39" s="167">
        <v>0</v>
      </c>
      <c r="AH39" s="167">
        <v>0</v>
      </c>
      <c r="AI39" s="167">
        <v>0</v>
      </c>
      <c r="AJ39" s="167">
        <v>0</v>
      </c>
      <c r="AK39" s="167">
        <v>0</v>
      </c>
      <c r="AL39" s="167">
        <v>0</v>
      </c>
      <c r="AM39" s="167">
        <v>0</v>
      </c>
      <c r="AN39" s="167">
        <v>0</v>
      </c>
      <c r="AO39" s="167">
        <v>0</v>
      </c>
      <c r="AP39" s="167">
        <v>0</v>
      </c>
      <c r="AQ39" s="167">
        <v>0</v>
      </c>
      <c r="AR39" s="167">
        <v>0</v>
      </c>
      <c r="AS39" s="167">
        <v>0</v>
      </c>
      <c r="AT39" s="167">
        <v>0</v>
      </c>
      <c r="AU39" s="167">
        <v>0</v>
      </c>
      <c r="AV39" s="167">
        <v>0</v>
      </c>
      <c r="AW39" s="167">
        <v>0</v>
      </c>
      <c r="AX39" s="167">
        <v>0</v>
      </c>
      <c r="AY39" s="167">
        <v>0</v>
      </c>
      <c r="AZ39" s="167">
        <v>0</v>
      </c>
      <c r="BA39" s="167">
        <v>0</v>
      </c>
      <c r="BB39" s="167">
        <v>0</v>
      </c>
      <c r="BC39" s="167">
        <v>0</v>
      </c>
      <c r="BD39" s="167">
        <v>0</v>
      </c>
      <c r="BE39" s="167">
        <v>0</v>
      </c>
      <c r="BF39" s="167">
        <v>0</v>
      </c>
      <c r="BG39" s="167">
        <v>0</v>
      </c>
      <c r="BH39" s="167">
        <v>0</v>
      </c>
      <c r="BI39" s="167">
        <v>0</v>
      </c>
      <c r="BJ39" s="167">
        <v>0</v>
      </c>
      <c r="BK39" s="167">
        <v>0</v>
      </c>
      <c r="BL39" s="167">
        <v>0</v>
      </c>
      <c r="BM39" s="167">
        <v>0</v>
      </c>
      <c r="BN39" s="167">
        <v>0</v>
      </c>
      <c r="BO39" s="167">
        <v>0</v>
      </c>
      <c r="BP39" s="167">
        <v>0</v>
      </c>
      <c r="BQ39" s="242">
        <v>0</v>
      </c>
      <c r="BR39" s="167">
        <v>0</v>
      </c>
      <c r="BS39" s="167">
        <v>0</v>
      </c>
      <c r="BT39" s="167">
        <v>0</v>
      </c>
      <c r="BU39" s="167">
        <v>0</v>
      </c>
      <c r="BV39" s="167">
        <v>0</v>
      </c>
      <c r="BW39" s="167">
        <v>0</v>
      </c>
      <c r="BX39" s="167">
        <v>0</v>
      </c>
      <c r="BY39" s="167">
        <v>0</v>
      </c>
      <c r="BZ39" s="167">
        <v>0</v>
      </c>
      <c r="CA39" s="167">
        <v>0</v>
      </c>
      <c r="CB39" s="167">
        <v>0</v>
      </c>
      <c r="CC39" s="167">
        <v>0</v>
      </c>
      <c r="CD39" s="167">
        <v>0</v>
      </c>
      <c r="CE39" s="167">
        <v>0</v>
      </c>
      <c r="CF39" s="167">
        <v>0</v>
      </c>
      <c r="CG39" s="167">
        <v>0</v>
      </c>
      <c r="CH39" s="167">
        <v>0</v>
      </c>
      <c r="CI39" s="167">
        <v>0</v>
      </c>
      <c r="CJ39" s="167">
        <v>0</v>
      </c>
      <c r="CK39" s="167">
        <v>0</v>
      </c>
      <c r="CL39" s="167">
        <v>0</v>
      </c>
      <c r="CM39" s="167">
        <v>0</v>
      </c>
      <c r="CN39" s="167">
        <v>0</v>
      </c>
      <c r="CO39" s="167">
        <v>0</v>
      </c>
      <c r="CP39" s="167">
        <v>0</v>
      </c>
      <c r="CQ39" s="167">
        <v>0</v>
      </c>
      <c r="CR39" s="167">
        <v>0</v>
      </c>
      <c r="CS39" s="167">
        <v>0</v>
      </c>
      <c r="CT39" s="167">
        <v>0</v>
      </c>
      <c r="CU39" s="167">
        <v>0</v>
      </c>
      <c r="CV39" s="167">
        <v>0</v>
      </c>
      <c r="CW39" s="167">
        <v>0</v>
      </c>
    </row>
    <row r="40" spans="1:101" s="14" customFormat="1" ht="13.15" customHeight="1" x14ac:dyDescent="0.2">
      <c r="A40" s="22"/>
      <c r="B40" s="15"/>
      <c r="C40" s="66" t="s">
        <v>12</v>
      </c>
      <c r="D40" s="167">
        <v>0</v>
      </c>
      <c r="E40" s="153">
        <f t="shared" si="86"/>
        <v>1556.37</v>
      </c>
      <c r="F40" s="153">
        <f t="shared" si="86"/>
        <v>1160.0899999999999</v>
      </c>
      <c r="G40" s="153">
        <f t="shared" si="86"/>
        <v>396.28</v>
      </c>
      <c r="H40" s="134" t="str">
        <f>+"Total:"&amp;TEXT(E40/I40-1,"0.00%")&amp;"/ EE:"&amp;TEXT(G40/J40-1,"0.00%")</f>
        <v>Total:18.99%/ EE:0.00%</v>
      </c>
      <c r="I40" s="134">
        <f>+[2]Suburban!E40</f>
        <v>1308</v>
      </c>
      <c r="J40" s="287">
        <f>+[2]Suburban!G40</f>
        <v>396.28</v>
      </c>
      <c r="K40" s="168">
        <v>0</v>
      </c>
      <c r="L40" s="168">
        <v>0</v>
      </c>
      <c r="M40" s="168">
        <v>0</v>
      </c>
      <c r="N40" s="168">
        <v>0</v>
      </c>
      <c r="O40" s="168">
        <v>0</v>
      </c>
      <c r="P40" s="168">
        <v>0</v>
      </c>
      <c r="Q40" s="168">
        <v>0</v>
      </c>
      <c r="R40" s="168">
        <v>0</v>
      </c>
      <c r="S40" s="168">
        <v>0</v>
      </c>
      <c r="T40" s="168">
        <v>0</v>
      </c>
      <c r="U40" s="168">
        <v>0</v>
      </c>
      <c r="V40" s="168">
        <v>0</v>
      </c>
      <c r="W40" s="168">
        <v>0</v>
      </c>
      <c r="X40" s="168">
        <v>0</v>
      </c>
      <c r="Y40" s="168">
        <v>0</v>
      </c>
      <c r="Z40" s="168">
        <v>0</v>
      </c>
      <c r="AA40" s="168">
        <v>0</v>
      </c>
      <c r="AB40" s="168">
        <v>0</v>
      </c>
      <c r="AC40" s="168">
        <v>0</v>
      </c>
      <c r="AD40" s="168">
        <v>0</v>
      </c>
      <c r="AE40" s="168">
        <v>0</v>
      </c>
      <c r="AF40" s="168">
        <v>0</v>
      </c>
      <c r="AG40" s="168">
        <v>0</v>
      </c>
      <c r="AH40" s="168">
        <v>0</v>
      </c>
      <c r="AI40" s="168">
        <v>0</v>
      </c>
      <c r="AJ40" s="168">
        <v>0</v>
      </c>
      <c r="AK40" s="168">
        <v>0</v>
      </c>
      <c r="AL40" s="168">
        <v>0</v>
      </c>
      <c r="AM40" s="168">
        <v>0</v>
      </c>
      <c r="AN40" s="168">
        <v>0</v>
      </c>
      <c r="AO40" s="168">
        <v>0</v>
      </c>
      <c r="AP40" s="168">
        <v>0</v>
      </c>
      <c r="AQ40" s="168">
        <v>0</v>
      </c>
      <c r="AR40" s="168">
        <v>0</v>
      </c>
      <c r="AS40" s="168">
        <v>0</v>
      </c>
      <c r="AT40" s="168">
        <v>0</v>
      </c>
      <c r="AU40" s="168">
        <v>0</v>
      </c>
      <c r="AV40" s="168">
        <v>0</v>
      </c>
      <c r="AW40" s="168">
        <v>0</v>
      </c>
      <c r="AX40" s="168">
        <v>0</v>
      </c>
      <c r="AY40" s="168">
        <v>0</v>
      </c>
      <c r="AZ40" s="168">
        <v>0</v>
      </c>
      <c r="BA40" s="168">
        <v>0</v>
      </c>
      <c r="BB40" s="168">
        <v>0</v>
      </c>
      <c r="BC40" s="168">
        <v>0</v>
      </c>
      <c r="BD40" s="168">
        <v>0</v>
      </c>
      <c r="BE40" s="168">
        <v>0</v>
      </c>
      <c r="BF40" s="168">
        <v>0</v>
      </c>
      <c r="BG40" s="168">
        <v>0</v>
      </c>
      <c r="BH40" s="168">
        <v>0</v>
      </c>
      <c r="BI40" s="168">
        <v>0</v>
      </c>
      <c r="BJ40" s="168">
        <v>0</v>
      </c>
      <c r="BK40" s="168">
        <v>0</v>
      </c>
      <c r="BL40" s="168">
        <v>0</v>
      </c>
      <c r="BM40" s="168">
        <v>0</v>
      </c>
      <c r="BN40" s="168">
        <v>0</v>
      </c>
      <c r="BO40" s="168">
        <v>0</v>
      </c>
      <c r="BP40" s="168">
        <v>0</v>
      </c>
      <c r="BQ40" s="242">
        <v>0</v>
      </c>
      <c r="BR40" s="167">
        <v>0</v>
      </c>
      <c r="BS40" s="167">
        <v>0</v>
      </c>
      <c r="BT40" s="167">
        <v>0</v>
      </c>
      <c r="BU40" s="167">
        <v>0</v>
      </c>
      <c r="BV40" s="167">
        <v>0</v>
      </c>
      <c r="BW40" s="167">
        <v>0</v>
      </c>
      <c r="BX40" s="167">
        <v>0</v>
      </c>
      <c r="BY40" s="167">
        <v>0</v>
      </c>
      <c r="BZ40" s="167">
        <v>0</v>
      </c>
      <c r="CA40" s="167">
        <v>0</v>
      </c>
      <c r="CB40" s="167">
        <v>0</v>
      </c>
      <c r="CC40" s="167">
        <v>0</v>
      </c>
      <c r="CD40" s="167">
        <v>0</v>
      </c>
      <c r="CE40" s="167">
        <v>0</v>
      </c>
      <c r="CF40" s="167">
        <v>0</v>
      </c>
      <c r="CG40" s="167">
        <v>0</v>
      </c>
      <c r="CH40" s="167">
        <v>0</v>
      </c>
      <c r="CI40" s="167">
        <v>0</v>
      </c>
      <c r="CJ40" s="167">
        <v>0</v>
      </c>
      <c r="CK40" s="167">
        <v>0</v>
      </c>
      <c r="CL40" s="167">
        <v>0</v>
      </c>
      <c r="CM40" s="167">
        <v>0</v>
      </c>
      <c r="CN40" s="167">
        <v>0</v>
      </c>
      <c r="CO40" s="167">
        <v>0</v>
      </c>
      <c r="CP40" s="167">
        <v>0</v>
      </c>
      <c r="CQ40" s="167">
        <v>0</v>
      </c>
      <c r="CR40" s="167">
        <v>0</v>
      </c>
      <c r="CS40" s="167">
        <v>0</v>
      </c>
      <c r="CT40" s="167">
        <v>0</v>
      </c>
      <c r="CU40" s="167">
        <v>0</v>
      </c>
      <c r="CV40" s="167">
        <v>0</v>
      </c>
      <c r="CW40" s="167">
        <v>0</v>
      </c>
    </row>
    <row r="41" spans="1:101" s="14" customFormat="1" ht="13.15" customHeight="1" x14ac:dyDescent="0.25">
      <c r="A41" s="20"/>
      <c r="B41" s="15"/>
      <c r="C41" s="69" t="s">
        <v>7</v>
      </c>
      <c r="D41" s="67">
        <f>SUM(D37:D40)</f>
        <v>0</v>
      </c>
      <c r="E41" s="70">
        <f>SUMPRODUCT(E37:E40,$D37:$D40)</f>
        <v>0</v>
      </c>
      <c r="F41" s="70">
        <f>SUMPRODUCT(F37:F40,$D37:$D40)</f>
        <v>0</v>
      </c>
      <c r="G41" s="70">
        <f>SUMPRODUCT(G37:G40,$D37:$D40)</f>
        <v>0</v>
      </c>
      <c r="H41" s="34"/>
      <c r="I41" s="34"/>
      <c r="K41" s="67">
        <f t="shared" ref="K41:P41" si="87">SUM(K37:K40)</f>
        <v>1</v>
      </c>
      <c r="L41" s="67">
        <f t="shared" si="87"/>
        <v>1</v>
      </c>
      <c r="M41" s="67">
        <f t="shared" si="87"/>
        <v>1</v>
      </c>
      <c r="N41" s="67">
        <f t="shared" si="87"/>
        <v>1</v>
      </c>
      <c r="O41" s="67">
        <f t="shared" si="87"/>
        <v>1</v>
      </c>
      <c r="P41" s="67">
        <f t="shared" si="87"/>
        <v>1</v>
      </c>
      <c r="Q41" s="67">
        <f t="shared" ref="Q41:V41" si="88">SUM(Q37:Q40)</f>
        <v>1</v>
      </c>
      <c r="R41" s="67">
        <f t="shared" si="88"/>
        <v>0</v>
      </c>
      <c r="S41" s="67">
        <f t="shared" si="88"/>
        <v>0</v>
      </c>
      <c r="T41" s="67">
        <f t="shared" si="88"/>
        <v>0</v>
      </c>
      <c r="U41" s="67">
        <f t="shared" si="88"/>
        <v>0</v>
      </c>
      <c r="V41" s="67">
        <f t="shared" si="88"/>
        <v>0</v>
      </c>
      <c r="W41" s="67">
        <f t="shared" ref="W41:AB41" si="89">SUM(W37:W40)</f>
        <v>0</v>
      </c>
      <c r="X41" s="67">
        <f t="shared" si="89"/>
        <v>0</v>
      </c>
      <c r="Y41" s="67">
        <f t="shared" si="89"/>
        <v>0</v>
      </c>
      <c r="Z41" s="67">
        <f t="shared" si="89"/>
        <v>0</v>
      </c>
      <c r="AA41" s="67">
        <f t="shared" si="89"/>
        <v>0</v>
      </c>
      <c r="AB41" s="67">
        <f t="shared" si="89"/>
        <v>0</v>
      </c>
      <c r="AC41" s="67">
        <f t="shared" ref="AC41:AH41" si="90">SUM(AC37:AC40)</f>
        <v>0</v>
      </c>
      <c r="AD41" s="67">
        <f t="shared" si="90"/>
        <v>0</v>
      </c>
      <c r="AE41" s="67">
        <f t="shared" si="90"/>
        <v>0</v>
      </c>
      <c r="AF41" s="67">
        <f t="shared" si="90"/>
        <v>0</v>
      </c>
      <c r="AG41" s="67">
        <f t="shared" si="90"/>
        <v>0</v>
      </c>
      <c r="AH41" s="67">
        <f t="shared" si="90"/>
        <v>0</v>
      </c>
      <c r="AI41" s="67">
        <f t="shared" ref="AI41:AN41" si="91">SUM(AI37:AI40)</f>
        <v>0</v>
      </c>
      <c r="AJ41" s="67">
        <f t="shared" si="91"/>
        <v>0</v>
      </c>
      <c r="AK41" s="67">
        <f t="shared" si="91"/>
        <v>0</v>
      </c>
      <c r="AL41" s="67">
        <f t="shared" si="91"/>
        <v>0</v>
      </c>
      <c r="AM41" s="67">
        <f t="shared" si="91"/>
        <v>0</v>
      </c>
      <c r="AN41" s="67">
        <f t="shared" si="91"/>
        <v>0</v>
      </c>
      <c r="AO41" s="67">
        <f t="shared" ref="AO41:AT41" si="92">SUM(AO37:AO40)</f>
        <v>0</v>
      </c>
      <c r="AP41" s="67">
        <f t="shared" si="92"/>
        <v>0</v>
      </c>
      <c r="AQ41" s="67">
        <f t="shared" si="92"/>
        <v>0</v>
      </c>
      <c r="AR41" s="67">
        <f t="shared" si="92"/>
        <v>0</v>
      </c>
      <c r="AS41" s="67">
        <f t="shared" si="92"/>
        <v>0</v>
      </c>
      <c r="AT41" s="67">
        <f t="shared" si="92"/>
        <v>0</v>
      </c>
      <c r="AU41" s="67">
        <f t="shared" ref="AU41:AZ41" si="93">SUM(AU37:AU40)</f>
        <v>0</v>
      </c>
      <c r="AV41" s="67">
        <f t="shared" si="93"/>
        <v>0</v>
      </c>
      <c r="AW41" s="67">
        <f t="shared" si="93"/>
        <v>0</v>
      </c>
      <c r="AX41" s="67">
        <f t="shared" si="93"/>
        <v>0</v>
      </c>
      <c r="AY41" s="67">
        <f t="shared" si="93"/>
        <v>0</v>
      </c>
      <c r="AZ41" s="67">
        <f t="shared" si="93"/>
        <v>0</v>
      </c>
      <c r="BA41" s="67">
        <f t="shared" ref="BA41:BF41" si="94">SUM(BA37:BA40)</f>
        <v>0</v>
      </c>
      <c r="BB41" s="67">
        <f t="shared" si="94"/>
        <v>0</v>
      </c>
      <c r="BC41" s="67">
        <f t="shared" si="94"/>
        <v>0</v>
      </c>
      <c r="BD41" s="67">
        <f t="shared" si="94"/>
        <v>0</v>
      </c>
      <c r="BE41" s="67">
        <f t="shared" si="94"/>
        <v>0</v>
      </c>
      <c r="BF41" s="67">
        <f t="shared" si="94"/>
        <v>0</v>
      </c>
      <c r="BG41" s="67">
        <f t="shared" ref="BG41:BL41" si="95">SUM(BG37:BG40)</f>
        <v>0</v>
      </c>
      <c r="BH41" s="67">
        <f t="shared" si="95"/>
        <v>0</v>
      </c>
      <c r="BI41" s="67">
        <f t="shared" si="95"/>
        <v>0</v>
      </c>
      <c r="BJ41" s="67">
        <f t="shared" si="95"/>
        <v>0</v>
      </c>
      <c r="BK41" s="67">
        <f t="shared" si="95"/>
        <v>0</v>
      </c>
      <c r="BL41" s="67">
        <f t="shared" si="95"/>
        <v>0</v>
      </c>
      <c r="BM41" s="67">
        <f t="shared" ref="BM41:BR41" si="96">SUM(BM37:BM40)</f>
        <v>0</v>
      </c>
      <c r="BN41" s="67">
        <f t="shared" si="96"/>
        <v>0</v>
      </c>
      <c r="BO41" s="67">
        <f t="shared" si="96"/>
        <v>0</v>
      </c>
      <c r="BP41" s="67">
        <f t="shared" si="96"/>
        <v>0</v>
      </c>
      <c r="BQ41" s="94">
        <f t="shared" si="96"/>
        <v>0</v>
      </c>
      <c r="BR41" s="67">
        <f t="shared" si="96"/>
        <v>0</v>
      </c>
      <c r="BS41" s="67">
        <f t="shared" ref="BS41:BX41" si="97">SUM(BS37:BS40)</f>
        <v>0</v>
      </c>
      <c r="BT41" s="67">
        <f t="shared" si="97"/>
        <v>0</v>
      </c>
      <c r="BU41" s="67">
        <f t="shared" si="97"/>
        <v>0</v>
      </c>
      <c r="BV41" s="67">
        <f t="shared" si="97"/>
        <v>0</v>
      </c>
      <c r="BW41" s="67">
        <f t="shared" si="97"/>
        <v>1</v>
      </c>
      <c r="BX41" s="67">
        <f t="shared" si="97"/>
        <v>2</v>
      </c>
      <c r="BY41" s="67">
        <f t="shared" ref="BY41:CD41" si="98">SUM(BY37:BY40)</f>
        <v>2</v>
      </c>
      <c r="BZ41" s="67">
        <f t="shared" si="98"/>
        <v>2</v>
      </c>
      <c r="CA41" s="67">
        <f t="shared" si="98"/>
        <v>2</v>
      </c>
      <c r="CB41" s="67">
        <f t="shared" si="98"/>
        <v>2</v>
      </c>
      <c r="CC41" s="67">
        <f t="shared" si="98"/>
        <v>2</v>
      </c>
      <c r="CD41" s="67">
        <f t="shared" si="98"/>
        <v>2</v>
      </c>
      <c r="CE41" s="67">
        <f t="shared" ref="CE41:CJ41" si="99">SUM(CE37:CE40)</f>
        <v>2</v>
      </c>
      <c r="CF41" s="67">
        <f t="shared" si="99"/>
        <v>1</v>
      </c>
      <c r="CG41" s="67">
        <f t="shared" si="99"/>
        <v>1</v>
      </c>
      <c r="CH41" s="67">
        <f t="shared" si="99"/>
        <v>1</v>
      </c>
      <c r="CI41" s="67">
        <f t="shared" si="99"/>
        <v>1</v>
      </c>
      <c r="CJ41" s="67">
        <f t="shared" si="99"/>
        <v>1</v>
      </c>
      <c r="CK41" s="67">
        <f t="shared" ref="CK41:CP41" si="100">SUM(CK37:CK40)</f>
        <v>1</v>
      </c>
      <c r="CL41" s="67">
        <f t="shared" si="100"/>
        <v>1</v>
      </c>
      <c r="CM41" s="67">
        <f t="shared" si="100"/>
        <v>1</v>
      </c>
      <c r="CN41" s="67">
        <f t="shared" si="100"/>
        <v>1</v>
      </c>
      <c r="CO41" s="67">
        <f t="shared" si="100"/>
        <v>0</v>
      </c>
      <c r="CP41" s="67">
        <f t="shared" si="100"/>
        <v>0</v>
      </c>
      <c r="CQ41" s="67">
        <f>SUM(CQ37:CQ40)</f>
        <v>0</v>
      </c>
      <c r="CR41" s="67">
        <v>0</v>
      </c>
      <c r="CS41" s="67">
        <f>SUM(CS37:CS40)</f>
        <v>0</v>
      </c>
      <c r="CT41" s="67">
        <f>SUM(CT37:CT40)</f>
        <v>0</v>
      </c>
      <c r="CU41" s="67">
        <f>SUM(CU37:CU40)</f>
        <v>0</v>
      </c>
      <c r="CV41" s="67">
        <f>SUM(CV37:CV40)</f>
        <v>0</v>
      </c>
      <c r="CW41" s="67">
        <f>SUM(CW37:CW40)</f>
        <v>0</v>
      </c>
    </row>
    <row r="42" spans="1:101" s="14" customFormat="1" ht="13.15" customHeight="1" x14ac:dyDescent="0.25">
      <c r="A42" s="20"/>
      <c r="B42" s="15"/>
      <c r="C42" s="12"/>
      <c r="D42" s="16"/>
      <c r="E42" s="21"/>
      <c r="F42" s="21"/>
      <c r="G42" s="21"/>
      <c r="H42" s="135"/>
      <c r="I42" s="135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</row>
    <row r="43" spans="1:101" s="14" customFormat="1" ht="13.15" customHeight="1" x14ac:dyDescent="0.25">
      <c r="A43" s="71" t="s">
        <v>8</v>
      </c>
      <c r="B43" s="72"/>
      <c r="C43" s="29" t="s">
        <v>10</v>
      </c>
      <c r="D43" s="30">
        <f>+D29+D35+D41</f>
        <v>12</v>
      </c>
      <c r="E43" s="86">
        <f>+E29+E35+E41</f>
        <v>19985.099999999999</v>
      </c>
      <c r="F43" s="86">
        <f>+F29+F35+F41</f>
        <v>18786.989999999998</v>
      </c>
      <c r="G43" s="86">
        <f>+G29+G35+G41</f>
        <v>1198.1100000000001</v>
      </c>
      <c r="H43" s="136"/>
      <c r="I43" s="136"/>
      <c r="K43" s="30">
        <f t="shared" ref="K43:P43" si="101">+K29+K35+K41</f>
        <v>38</v>
      </c>
      <c r="L43" s="30">
        <f t="shared" si="101"/>
        <v>38</v>
      </c>
      <c r="M43" s="30">
        <f t="shared" si="101"/>
        <v>35</v>
      </c>
      <c r="N43" s="30">
        <f t="shared" si="101"/>
        <v>34</v>
      </c>
      <c r="O43" s="30">
        <f t="shared" si="101"/>
        <v>35</v>
      </c>
      <c r="P43" s="30">
        <f t="shared" si="101"/>
        <v>34</v>
      </c>
      <c r="Q43" s="30">
        <f t="shared" ref="Q43:V43" si="102">+Q29+Q35+Q41</f>
        <v>34</v>
      </c>
      <c r="R43" s="30">
        <f t="shared" si="102"/>
        <v>34</v>
      </c>
      <c r="S43" s="30">
        <f t="shared" si="102"/>
        <v>33</v>
      </c>
      <c r="T43" s="30">
        <f t="shared" si="102"/>
        <v>35</v>
      </c>
      <c r="U43" s="30">
        <f t="shared" si="102"/>
        <v>34</v>
      </c>
      <c r="V43" s="30">
        <f t="shared" si="102"/>
        <v>31</v>
      </c>
      <c r="W43" s="30">
        <f t="shared" ref="W43:AB43" si="103">+W29+W35+W41</f>
        <v>31</v>
      </c>
      <c r="X43" s="30">
        <f t="shared" si="103"/>
        <v>29</v>
      </c>
      <c r="Y43" s="30">
        <f t="shared" si="103"/>
        <v>29</v>
      </c>
      <c r="Z43" s="30">
        <f t="shared" si="103"/>
        <v>29</v>
      </c>
      <c r="AA43" s="30">
        <f t="shared" si="103"/>
        <v>29</v>
      </c>
      <c r="AB43" s="30">
        <f t="shared" si="103"/>
        <v>28</v>
      </c>
      <c r="AC43" s="30">
        <f t="shared" ref="AC43:AH43" si="104">+AC29+AC35+AC41</f>
        <v>29</v>
      </c>
      <c r="AD43" s="30">
        <f t="shared" si="104"/>
        <v>29</v>
      </c>
      <c r="AE43" s="30">
        <f t="shared" si="104"/>
        <v>29</v>
      </c>
      <c r="AF43" s="30">
        <f t="shared" si="104"/>
        <v>28</v>
      </c>
      <c r="AG43" s="30">
        <f t="shared" si="104"/>
        <v>27</v>
      </c>
      <c r="AH43" s="30">
        <f t="shared" si="104"/>
        <v>27</v>
      </c>
      <c r="AI43" s="30">
        <f t="shared" ref="AI43:AN43" si="105">+AI29+AI35+AI41</f>
        <v>28</v>
      </c>
      <c r="AJ43" s="30">
        <f t="shared" si="105"/>
        <v>29</v>
      </c>
      <c r="AK43" s="30">
        <f t="shared" si="105"/>
        <v>29</v>
      </c>
      <c r="AL43" s="30">
        <f t="shared" si="105"/>
        <v>29</v>
      </c>
      <c r="AM43" s="30">
        <f t="shared" si="105"/>
        <v>29</v>
      </c>
      <c r="AN43" s="30">
        <f t="shared" si="105"/>
        <v>29</v>
      </c>
      <c r="AO43" s="30">
        <f t="shared" ref="AO43:AT43" si="106">+AO29+AO35+AO41</f>
        <v>29</v>
      </c>
      <c r="AP43" s="30">
        <f t="shared" si="106"/>
        <v>29</v>
      </c>
      <c r="AQ43" s="30">
        <f t="shared" si="106"/>
        <v>30</v>
      </c>
      <c r="AR43" s="30">
        <f t="shared" si="106"/>
        <v>35</v>
      </c>
      <c r="AS43" s="30">
        <f t="shared" si="106"/>
        <v>29</v>
      </c>
      <c r="AT43" s="30">
        <f t="shared" si="106"/>
        <v>30</v>
      </c>
      <c r="AU43" s="30">
        <f t="shared" ref="AU43:AZ43" si="107">+AU29+AU35+AU41</f>
        <v>30</v>
      </c>
      <c r="AV43" s="30">
        <f t="shared" si="107"/>
        <v>31</v>
      </c>
      <c r="AW43" s="30">
        <f t="shared" si="107"/>
        <v>33</v>
      </c>
      <c r="AX43" s="30">
        <f t="shared" si="107"/>
        <v>32</v>
      </c>
      <c r="AY43" s="30">
        <f t="shared" si="107"/>
        <v>32</v>
      </c>
      <c r="AZ43" s="30">
        <f t="shared" si="107"/>
        <v>32</v>
      </c>
      <c r="BA43" s="30">
        <f t="shared" ref="BA43:BF43" si="108">+BA29+BA35+BA41</f>
        <v>32</v>
      </c>
      <c r="BB43" s="30">
        <f t="shared" si="108"/>
        <v>33</v>
      </c>
      <c r="BC43" s="30">
        <f t="shared" si="108"/>
        <v>29</v>
      </c>
      <c r="BD43" s="30">
        <f t="shared" si="108"/>
        <v>29</v>
      </c>
      <c r="BE43" s="30">
        <f t="shared" si="108"/>
        <v>29</v>
      </c>
      <c r="BF43" s="30">
        <f t="shared" si="108"/>
        <v>29</v>
      </c>
      <c r="BG43" s="30">
        <f t="shared" ref="BG43:BL43" si="109">+BG29+BG35+BG41</f>
        <v>30</v>
      </c>
      <c r="BH43" s="30">
        <f t="shared" si="109"/>
        <v>30</v>
      </c>
      <c r="BI43" s="30">
        <f t="shared" si="109"/>
        <v>29</v>
      </c>
      <c r="BJ43" s="30">
        <f t="shared" si="109"/>
        <v>28</v>
      </c>
      <c r="BK43" s="30">
        <f t="shared" si="109"/>
        <v>28</v>
      </c>
      <c r="BL43" s="30">
        <f t="shared" si="109"/>
        <v>28</v>
      </c>
      <c r="BM43" s="30">
        <f t="shared" ref="BM43:BR43" si="110">+BM29+BM35+BM41</f>
        <v>28</v>
      </c>
      <c r="BN43" s="30">
        <f t="shared" si="110"/>
        <v>27</v>
      </c>
      <c r="BO43" s="30">
        <f t="shared" si="110"/>
        <v>28</v>
      </c>
      <c r="BP43" s="30">
        <f t="shared" si="110"/>
        <v>28</v>
      </c>
      <c r="BQ43" s="30">
        <f t="shared" si="110"/>
        <v>28</v>
      </c>
      <c r="BR43" s="30">
        <f t="shared" si="110"/>
        <v>26</v>
      </c>
      <c r="BS43" s="30">
        <f t="shared" ref="BS43:BX43" si="111">+BS29+BS35+BS41</f>
        <v>25</v>
      </c>
      <c r="BT43" s="30">
        <f t="shared" si="111"/>
        <v>25</v>
      </c>
      <c r="BU43" s="30">
        <f t="shared" si="111"/>
        <v>27</v>
      </c>
      <c r="BV43" s="30">
        <f t="shared" si="111"/>
        <v>26</v>
      </c>
      <c r="BW43" s="30">
        <f t="shared" si="111"/>
        <v>26</v>
      </c>
      <c r="BX43" s="30">
        <f t="shared" si="111"/>
        <v>26</v>
      </c>
      <c r="BY43" s="30">
        <f t="shared" ref="BY43:CD43" si="112">+BY29+BY35+BY41</f>
        <v>27</v>
      </c>
      <c r="BZ43" s="30">
        <f t="shared" si="112"/>
        <v>26</v>
      </c>
      <c r="CA43" s="30">
        <f t="shared" si="112"/>
        <v>26</v>
      </c>
      <c r="CB43" s="30">
        <f t="shared" si="112"/>
        <v>25</v>
      </c>
      <c r="CC43" s="30">
        <f t="shared" si="112"/>
        <v>25</v>
      </c>
      <c r="CD43" s="30">
        <f t="shared" si="112"/>
        <v>25</v>
      </c>
      <c r="CE43" s="30">
        <f t="shared" ref="CE43:CJ43" si="113">+CE29+CE35+CE41</f>
        <v>27</v>
      </c>
      <c r="CF43" s="30">
        <f t="shared" si="113"/>
        <v>25</v>
      </c>
      <c r="CG43" s="30">
        <f t="shared" si="113"/>
        <v>19</v>
      </c>
      <c r="CH43" s="30">
        <f t="shared" si="113"/>
        <v>19</v>
      </c>
      <c r="CI43" s="30">
        <f t="shared" si="113"/>
        <v>19</v>
      </c>
      <c r="CJ43" s="30">
        <f t="shared" si="113"/>
        <v>19</v>
      </c>
      <c r="CK43" s="30">
        <f t="shared" ref="CK43:CP43" si="114">+CK29+CK35+CK41</f>
        <v>19</v>
      </c>
      <c r="CL43" s="30">
        <f t="shared" si="114"/>
        <v>18</v>
      </c>
      <c r="CM43" s="30">
        <f t="shared" si="114"/>
        <v>19</v>
      </c>
      <c r="CN43" s="30">
        <f t="shared" si="114"/>
        <v>18</v>
      </c>
      <c r="CO43" s="30">
        <f t="shared" si="114"/>
        <v>17</v>
      </c>
      <c r="CP43" s="30">
        <f t="shared" si="114"/>
        <v>16</v>
      </c>
      <c r="CQ43" s="30">
        <f>+CQ29+CQ35+CQ41</f>
        <v>14</v>
      </c>
      <c r="CR43" s="30">
        <v>14</v>
      </c>
      <c r="CS43" s="30">
        <f>+CS29+CS35+CS41</f>
        <v>12</v>
      </c>
      <c r="CT43" s="30">
        <f>+CT29+CT35+CT41</f>
        <v>13</v>
      </c>
      <c r="CU43" s="30">
        <f>+CU29+CU35+CU41</f>
        <v>14</v>
      </c>
      <c r="CV43" s="30">
        <f>+CV29+CV35+CV41</f>
        <v>13</v>
      </c>
      <c r="CW43" s="30">
        <f>+CW29+CW35+CW41</f>
        <v>12</v>
      </c>
    </row>
    <row r="44" spans="1:101" s="4" customFormat="1" ht="13.15" customHeight="1" x14ac:dyDescent="0.2">
      <c r="A44" s="71" t="s">
        <v>9</v>
      </c>
      <c r="B44" s="29"/>
      <c r="C44" s="89"/>
      <c r="D44" s="30"/>
      <c r="E44" s="86">
        <f>E43*12</f>
        <v>239821.19999999998</v>
      </c>
      <c r="F44" s="86">
        <f>F43*12</f>
        <v>225443.87999999998</v>
      </c>
      <c r="G44" s="86">
        <f>G43*12</f>
        <v>14377.320000000002</v>
      </c>
      <c r="H44" s="136"/>
      <c r="I44" s="136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</row>
    <row r="45" spans="1:101" s="14" customFormat="1" ht="13.15" customHeight="1" x14ac:dyDescent="0.25">
      <c r="A45" s="20"/>
      <c r="B45" s="15"/>
      <c r="C45" s="12"/>
      <c r="D45" s="16"/>
      <c r="E45" s="21"/>
      <c r="F45" s="21"/>
      <c r="G45" s="21"/>
      <c r="H45" s="135"/>
      <c r="I45" s="135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</row>
    <row r="46" spans="1:101" s="4" customFormat="1" ht="13.15" customHeight="1" x14ac:dyDescent="0.2">
      <c r="A46" s="48" t="s">
        <v>96</v>
      </c>
      <c r="B46" s="49"/>
      <c r="C46" s="50" t="s">
        <v>10</v>
      </c>
      <c r="D46" s="51">
        <f>+D21+D43</f>
        <v>128</v>
      </c>
      <c r="E46" s="61">
        <f>+E21+E43</f>
        <v>174137.12</v>
      </c>
      <c r="F46" s="61">
        <f>+F21+F43</f>
        <v>165491.53999999998</v>
      </c>
      <c r="G46" s="61">
        <f>+G21+G43</f>
        <v>8645.58</v>
      </c>
      <c r="H46" s="275"/>
      <c r="I46" s="275"/>
      <c r="K46" s="51">
        <f t="shared" ref="K46:P46" si="115">+K21+K43</f>
        <v>370</v>
      </c>
      <c r="L46" s="51">
        <f t="shared" si="115"/>
        <v>379</v>
      </c>
      <c r="M46" s="51">
        <f t="shared" si="115"/>
        <v>370</v>
      </c>
      <c r="N46" s="51">
        <f t="shared" si="115"/>
        <v>371</v>
      </c>
      <c r="O46" s="51">
        <f t="shared" si="115"/>
        <v>372</v>
      </c>
      <c r="P46" s="51">
        <f t="shared" si="115"/>
        <v>370</v>
      </c>
      <c r="Q46" s="51">
        <f t="shared" ref="Q46:V46" si="116">+Q21+Q43</f>
        <v>363</v>
      </c>
      <c r="R46" s="51">
        <f t="shared" si="116"/>
        <v>354</v>
      </c>
      <c r="S46" s="51">
        <f t="shared" si="116"/>
        <v>348</v>
      </c>
      <c r="T46" s="51">
        <f t="shared" si="116"/>
        <v>347</v>
      </c>
      <c r="U46" s="51">
        <f t="shared" si="116"/>
        <v>346</v>
      </c>
      <c r="V46" s="51">
        <f t="shared" si="116"/>
        <v>337</v>
      </c>
      <c r="W46" s="51">
        <f t="shared" ref="W46:AB46" si="117">+W21+W43</f>
        <v>334</v>
      </c>
      <c r="X46" s="51">
        <f t="shared" si="117"/>
        <v>321</v>
      </c>
      <c r="Y46" s="51">
        <f t="shared" si="117"/>
        <v>324</v>
      </c>
      <c r="Z46" s="51">
        <f t="shared" si="117"/>
        <v>330</v>
      </c>
      <c r="AA46" s="51">
        <f t="shared" si="117"/>
        <v>329</v>
      </c>
      <c r="AB46" s="51">
        <f t="shared" si="117"/>
        <v>330</v>
      </c>
      <c r="AC46" s="51">
        <f t="shared" ref="AC46:AH46" si="118">+AC21+AC43</f>
        <v>324</v>
      </c>
      <c r="AD46" s="51">
        <f t="shared" si="118"/>
        <v>324</v>
      </c>
      <c r="AE46" s="51">
        <f t="shared" si="118"/>
        <v>313</v>
      </c>
      <c r="AF46" s="51">
        <f t="shared" si="118"/>
        <v>309</v>
      </c>
      <c r="AG46" s="51">
        <f t="shared" si="118"/>
        <v>311</v>
      </c>
      <c r="AH46" s="51">
        <f t="shared" si="118"/>
        <v>311</v>
      </c>
      <c r="AI46" s="51">
        <f t="shared" ref="AI46:AN46" si="119">+AI21+AI43</f>
        <v>308</v>
      </c>
      <c r="AJ46" s="51">
        <f t="shared" si="119"/>
        <v>306</v>
      </c>
      <c r="AK46" s="51">
        <f t="shared" si="119"/>
        <v>307</v>
      </c>
      <c r="AL46" s="51">
        <f t="shared" si="119"/>
        <v>305</v>
      </c>
      <c r="AM46" s="51">
        <f t="shared" si="119"/>
        <v>303</v>
      </c>
      <c r="AN46" s="51">
        <f t="shared" si="119"/>
        <v>301</v>
      </c>
      <c r="AO46" s="51">
        <f t="shared" ref="AO46:AT46" si="120">+AO21+AO43</f>
        <v>303</v>
      </c>
      <c r="AP46" s="51">
        <f t="shared" si="120"/>
        <v>298</v>
      </c>
      <c r="AQ46" s="51">
        <f t="shared" si="120"/>
        <v>295</v>
      </c>
      <c r="AR46" s="51">
        <f t="shared" si="120"/>
        <v>296</v>
      </c>
      <c r="AS46" s="51">
        <f t="shared" si="120"/>
        <v>294</v>
      </c>
      <c r="AT46" s="51">
        <f t="shared" si="120"/>
        <v>289</v>
      </c>
      <c r="AU46" s="51">
        <f t="shared" ref="AU46:AZ46" si="121">+AU21+AU43</f>
        <v>293</v>
      </c>
      <c r="AV46" s="51">
        <f t="shared" si="121"/>
        <v>292</v>
      </c>
      <c r="AW46" s="51">
        <f t="shared" si="121"/>
        <v>295</v>
      </c>
      <c r="AX46" s="51">
        <f t="shared" si="121"/>
        <v>293</v>
      </c>
      <c r="AY46" s="51">
        <f t="shared" si="121"/>
        <v>291</v>
      </c>
      <c r="AZ46" s="51">
        <f t="shared" si="121"/>
        <v>289</v>
      </c>
      <c r="BA46" s="51">
        <f t="shared" ref="BA46:BF46" si="122">+BA21+BA43</f>
        <v>279</v>
      </c>
      <c r="BB46" s="51">
        <f t="shared" si="122"/>
        <v>278</v>
      </c>
      <c r="BC46" s="51">
        <f t="shared" si="122"/>
        <v>276</v>
      </c>
      <c r="BD46" s="51">
        <f t="shared" si="122"/>
        <v>274</v>
      </c>
      <c r="BE46" s="51">
        <f t="shared" si="122"/>
        <v>278</v>
      </c>
      <c r="BF46" s="51">
        <f t="shared" si="122"/>
        <v>276</v>
      </c>
      <c r="BG46" s="51">
        <f t="shared" ref="BG46:BL46" si="123">+BG21+BG43</f>
        <v>277</v>
      </c>
      <c r="BH46" s="51">
        <f t="shared" si="123"/>
        <v>283</v>
      </c>
      <c r="BI46" s="51">
        <f t="shared" si="123"/>
        <v>265</v>
      </c>
      <c r="BJ46" s="51">
        <f t="shared" si="123"/>
        <v>267</v>
      </c>
      <c r="BK46" s="51">
        <f t="shared" si="123"/>
        <v>263</v>
      </c>
      <c r="BL46" s="51">
        <f t="shared" si="123"/>
        <v>265</v>
      </c>
      <c r="BM46" s="51">
        <f t="shared" ref="BM46:BR46" si="124">+BM21+BM43</f>
        <v>265</v>
      </c>
      <c r="BN46" s="51">
        <f t="shared" si="124"/>
        <v>261</v>
      </c>
      <c r="BO46" s="51">
        <f t="shared" si="124"/>
        <v>268</v>
      </c>
      <c r="BP46" s="51">
        <f t="shared" si="124"/>
        <v>265</v>
      </c>
      <c r="BQ46" s="51">
        <f t="shared" si="124"/>
        <v>265</v>
      </c>
      <c r="BR46" s="51">
        <f t="shared" si="124"/>
        <v>262</v>
      </c>
      <c r="BS46" s="51">
        <f t="shared" ref="BS46:BX46" si="125">+BS21+BS43</f>
        <v>257</v>
      </c>
      <c r="BT46" s="51">
        <f t="shared" si="125"/>
        <v>256</v>
      </c>
      <c r="BU46" s="51">
        <f t="shared" si="125"/>
        <v>262</v>
      </c>
      <c r="BV46" s="51">
        <f t="shared" si="125"/>
        <v>256</v>
      </c>
      <c r="BW46" s="51">
        <f t="shared" si="125"/>
        <v>267</v>
      </c>
      <c r="BX46" s="51">
        <f t="shared" si="125"/>
        <v>264</v>
      </c>
      <c r="BY46" s="51">
        <f t="shared" ref="BY46:CD46" si="126">+BY21+BY43</f>
        <v>269</v>
      </c>
      <c r="BZ46" s="51">
        <f t="shared" si="126"/>
        <v>267</v>
      </c>
      <c r="CA46" s="51">
        <f t="shared" si="126"/>
        <v>267</v>
      </c>
      <c r="CB46" s="51">
        <f t="shared" si="126"/>
        <v>256</v>
      </c>
      <c r="CC46" s="51">
        <f t="shared" si="126"/>
        <v>235</v>
      </c>
      <c r="CD46" s="51">
        <f t="shared" si="126"/>
        <v>230</v>
      </c>
      <c r="CE46" s="51">
        <f t="shared" ref="CE46:CJ46" si="127">+CE21+CE43</f>
        <v>227</v>
      </c>
      <c r="CF46" s="51">
        <f t="shared" si="127"/>
        <v>222</v>
      </c>
      <c r="CG46" s="51">
        <f t="shared" si="127"/>
        <v>208</v>
      </c>
      <c r="CH46" s="51">
        <f t="shared" si="127"/>
        <v>207</v>
      </c>
      <c r="CI46" s="51">
        <f t="shared" si="127"/>
        <v>205</v>
      </c>
      <c r="CJ46" s="51">
        <f t="shared" si="127"/>
        <v>206</v>
      </c>
      <c r="CK46" s="51">
        <f t="shared" ref="CK46:CP46" si="128">+CK21+CK43</f>
        <v>206</v>
      </c>
      <c r="CL46" s="51">
        <f t="shared" si="128"/>
        <v>197</v>
      </c>
      <c r="CM46" s="51">
        <f t="shared" si="128"/>
        <v>182</v>
      </c>
      <c r="CN46" s="51">
        <f t="shared" si="128"/>
        <v>171</v>
      </c>
      <c r="CO46" s="51">
        <f t="shared" si="128"/>
        <v>166</v>
      </c>
      <c r="CP46" s="51">
        <f t="shared" si="128"/>
        <v>165</v>
      </c>
      <c r="CQ46" s="51">
        <f>+CQ21+CQ43</f>
        <v>148</v>
      </c>
      <c r="CR46" s="51">
        <v>141</v>
      </c>
      <c r="CS46" s="51">
        <f>+CS21+CS43</f>
        <v>136</v>
      </c>
      <c r="CT46" s="51">
        <f>+CT21+CT43</f>
        <v>134</v>
      </c>
      <c r="CU46" s="51">
        <f>+CU21+CU43</f>
        <v>132</v>
      </c>
      <c r="CV46" s="51">
        <f>+CV21+CV43</f>
        <v>129</v>
      </c>
      <c r="CW46" s="51">
        <f>+CW21+CW43</f>
        <v>128</v>
      </c>
    </row>
    <row r="47" spans="1:101" s="14" customFormat="1" ht="13.15" customHeight="1" x14ac:dyDescent="0.25">
      <c r="A47" s="48" t="s">
        <v>97</v>
      </c>
      <c r="B47" s="50"/>
      <c r="C47" s="96"/>
      <c r="D47" s="96"/>
      <c r="E47" s="100">
        <f>E46*12</f>
        <v>2089645.44</v>
      </c>
      <c r="F47" s="100">
        <f>F46*12</f>
        <v>1985898.4799999997</v>
      </c>
      <c r="G47" s="100">
        <f>G46*12</f>
        <v>103746.95999999999</v>
      </c>
      <c r="H47" s="266"/>
      <c r="I47" s="26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</row>
    <row r="49" spans="1:1" x14ac:dyDescent="0.2">
      <c r="A49" s="195" t="s">
        <v>137</v>
      </c>
    </row>
    <row r="68" spans="3:3" x14ac:dyDescent="0.2">
      <c r="C68" s="195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&amp;C&amp;"Garamond,Bold"SUBURBAN COMMUNITY HOSPITAL
FUNDING AND CONTRIBUTION LEVELS
 YEAR 2020 BENEFIT RENEWALS</oddHeader>
    <oddFooter>&amp;L&amp;10Keenan HealthCare
License No. 0451271&amp;C&amp;10Page &amp;P&amp;R&amp;10&amp;D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9" width="12.625" style="7" hidden="1" customWidth="1"/>
    <col min="10" max="10" width="9" style="5" hidden="1" customWidth="1"/>
    <col min="11" max="58" width="7.25" style="8" hidden="1" customWidth="1"/>
    <col min="59" max="93" width="7.25" style="8" customWidth="1"/>
    <col min="94" max="94" width="8.5" style="8" bestFit="1" customWidth="1"/>
    <col min="95" max="95" width="7.75" style="8" bestFit="1" customWidth="1"/>
    <col min="96" max="96" width="8.25" style="8" bestFit="1" customWidth="1"/>
    <col min="97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88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73">
        <v>260</v>
      </c>
      <c r="E3" s="150">
        <v>859.51</v>
      </c>
      <c r="F3" s="152">
        <f>+E3-G3</f>
        <v>805.34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+'[2]Garden City'!E3</f>
        <v>722.35</v>
      </c>
      <c r="J3" s="27">
        <f>+'[2]Garden City'!G3</f>
        <v>54.17</v>
      </c>
      <c r="K3" s="165">
        <v>317</v>
      </c>
      <c r="L3" s="165">
        <v>315</v>
      </c>
      <c r="M3" s="165">
        <v>308</v>
      </c>
      <c r="N3" s="165">
        <v>312</v>
      </c>
      <c r="O3" s="165">
        <v>303</v>
      </c>
      <c r="P3" s="165">
        <v>306</v>
      </c>
      <c r="Q3" s="165">
        <v>305</v>
      </c>
      <c r="R3" s="165">
        <v>302</v>
      </c>
      <c r="S3" s="165">
        <v>305</v>
      </c>
      <c r="T3" s="165">
        <v>307</v>
      </c>
      <c r="U3" s="165">
        <v>299</v>
      </c>
      <c r="V3" s="165">
        <v>301</v>
      </c>
      <c r="W3" s="165">
        <v>329</v>
      </c>
      <c r="X3" s="165">
        <v>322</v>
      </c>
      <c r="Y3" s="165">
        <v>316</v>
      </c>
      <c r="Z3" s="165">
        <v>304</v>
      </c>
      <c r="AA3" s="165">
        <v>313</v>
      </c>
      <c r="AB3" s="165">
        <v>299</v>
      </c>
      <c r="AC3" s="165">
        <v>299</v>
      </c>
      <c r="AD3" s="165">
        <v>308</v>
      </c>
      <c r="AE3" s="165">
        <v>306</v>
      </c>
      <c r="AF3" s="165">
        <v>317</v>
      </c>
      <c r="AG3" s="165">
        <v>306</v>
      </c>
      <c r="AH3" s="165">
        <v>305</v>
      </c>
      <c r="AI3" s="165">
        <v>306</v>
      </c>
      <c r="AJ3" s="165">
        <v>296</v>
      </c>
      <c r="AK3" s="165">
        <v>290</v>
      </c>
      <c r="AL3" s="165">
        <v>285</v>
      </c>
      <c r="AM3" s="165">
        <v>275</v>
      </c>
      <c r="AN3" s="165">
        <v>268</v>
      </c>
      <c r="AO3" s="165">
        <v>272</v>
      </c>
      <c r="AP3" s="165">
        <v>272</v>
      </c>
      <c r="AQ3" s="165">
        <v>261</v>
      </c>
      <c r="AR3" s="165">
        <v>266</v>
      </c>
      <c r="AS3" s="165">
        <v>261</v>
      </c>
      <c r="AT3" s="165">
        <v>255</v>
      </c>
      <c r="AU3" s="165">
        <v>268</v>
      </c>
      <c r="AV3" s="165">
        <v>271</v>
      </c>
      <c r="AW3" s="165">
        <v>267</v>
      </c>
      <c r="AX3" s="165">
        <v>269</v>
      </c>
      <c r="AY3" s="165">
        <v>265</v>
      </c>
      <c r="AZ3" s="165">
        <v>262</v>
      </c>
      <c r="BA3" s="165">
        <v>261</v>
      </c>
      <c r="BB3" s="165">
        <v>254</v>
      </c>
      <c r="BC3" s="165">
        <v>243</v>
      </c>
      <c r="BD3" s="165">
        <v>248</v>
      </c>
      <c r="BE3" s="165">
        <v>239</v>
      </c>
      <c r="BF3" s="165">
        <v>239</v>
      </c>
      <c r="BG3" s="165">
        <v>248</v>
      </c>
      <c r="BH3" s="173">
        <v>249</v>
      </c>
      <c r="BI3" s="173">
        <v>250</v>
      </c>
      <c r="BJ3" s="173">
        <v>249</v>
      </c>
      <c r="BK3" s="173">
        <v>248</v>
      </c>
      <c r="BL3" s="173">
        <v>251</v>
      </c>
      <c r="BM3" s="173">
        <v>249</v>
      </c>
      <c r="BN3" s="173">
        <v>243</v>
      </c>
      <c r="BO3" s="173">
        <v>243</v>
      </c>
      <c r="BP3" s="173">
        <v>247</v>
      </c>
      <c r="BQ3" s="240">
        <v>251</v>
      </c>
      <c r="BR3" s="173">
        <v>254</v>
      </c>
      <c r="BS3" s="173">
        <v>258</v>
      </c>
      <c r="BT3" s="173">
        <v>260</v>
      </c>
      <c r="BU3" s="173">
        <v>255</v>
      </c>
      <c r="BV3" s="173">
        <v>257</v>
      </c>
      <c r="BW3" s="173">
        <v>258</v>
      </c>
      <c r="BX3" s="173">
        <v>256</v>
      </c>
      <c r="BY3" s="173">
        <v>256</v>
      </c>
      <c r="BZ3" s="173">
        <v>255</v>
      </c>
      <c r="CA3" s="173">
        <v>247</v>
      </c>
      <c r="CB3" s="173">
        <v>239</v>
      </c>
      <c r="CC3" s="173">
        <v>233</v>
      </c>
      <c r="CD3" s="173">
        <v>231</v>
      </c>
      <c r="CE3" s="173">
        <v>248</v>
      </c>
      <c r="CF3" s="173">
        <v>238</v>
      </c>
      <c r="CG3" s="173">
        <v>244</v>
      </c>
      <c r="CH3" s="173">
        <v>243</v>
      </c>
      <c r="CI3" s="173">
        <v>245</v>
      </c>
      <c r="CJ3" s="173">
        <v>247</v>
      </c>
      <c r="CK3" s="173">
        <v>254</v>
      </c>
      <c r="CL3" s="173">
        <v>254</v>
      </c>
      <c r="CM3" s="173">
        <v>259</v>
      </c>
      <c r="CN3" s="173">
        <v>257</v>
      </c>
      <c r="CO3" s="173">
        <v>258</v>
      </c>
      <c r="CP3" s="173">
        <v>256</v>
      </c>
      <c r="CQ3" s="173">
        <v>273</v>
      </c>
      <c r="CR3" s="173">
        <v>266</v>
      </c>
      <c r="CS3" s="173">
        <v>265</v>
      </c>
      <c r="CT3" s="173">
        <v>264</v>
      </c>
      <c r="CU3" s="173">
        <v>266</v>
      </c>
      <c r="CV3" s="173">
        <v>264</v>
      </c>
      <c r="CW3" s="173">
        <v>260</v>
      </c>
    </row>
    <row r="4" spans="1:101" s="14" customFormat="1" ht="13.15" customHeight="1" x14ac:dyDescent="0.2">
      <c r="A4" s="22"/>
      <c r="B4" s="15"/>
      <c r="C4" s="66" t="s">
        <v>18</v>
      </c>
      <c r="D4" s="173">
        <v>57</v>
      </c>
      <c r="E4" s="150">
        <v>1805</v>
      </c>
      <c r="F4" s="152">
        <f>+E4-G4</f>
        <v>1653.8600000000001</v>
      </c>
      <c r="G4" s="152">
        <v>151.13999999999999</v>
      </c>
      <c r="H4" s="27" t="str">
        <f>+"Total:"&amp;TEXT(E4/I4-1,"0.00%")&amp;"/ EE:"&amp;TEXT(G4/J4-1,"0.00%")</f>
        <v>Total:18.99%/ EE:0.00%</v>
      </c>
      <c r="I4" s="27">
        <f>+'[2]Garden City'!E4</f>
        <v>1516.96</v>
      </c>
      <c r="J4" s="27">
        <f>+'[2]Garden City'!G4</f>
        <v>151.13999999999999</v>
      </c>
      <c r="K4" s="165">
        <v>77</v>
      </c>
      <c r="L4" s="165">
        <v>78</v>
      </c>
      <c r="M4" s="165">
        <v>78</v>
      </c>
      <c r="N4" s="165">
        <v>81</v>
      </c>
      <c r="O4" s="165">
        <v>81</v>
      </c>
      <c r="P4" s="165">
        <v>79</v>
      </c>
      <c r="Q4" s="165">
        <v>80</v>
      </c>
      <c r="R4" s="165">
        <v>77</v>
      </c>
      <c r="S4" s="165">
        <v>75</v>
      </c>
      <c r="T4" s="165">
        <v>74</v>
      </c>
      <c r="U4" s="165">
        <v>75</v>
      </c>
      <c r="V4" s="165">
        <v>74</v>
      </c>
      <c r="W4" s="165">
        <v>73</v>
      </c>
      <c r="X4" s="165">
        <v>73</v>
      </c>
      <c r="Y4" s="165">
        <v>72</v>
      </c>
      <c r="Z4" s="165">
        <v>72</v>
      </c>
      <c r="AA4" s="165">
        <v>72</v>
      </c>
      <c r="AB4" s="165">
        <v>74</v>
      </c>
      <c r="AC4" s="165">
        <v>76</v>
      </c>
      <c r="AD4" s="165">
        <v>78</v>
      </c>
      <c r="AE4" s="165">
        <v>75</v>
      </c>
      <c r="AF4" s="165">
        <v>75</v>
      </c>
      <c r="AG4" s="165">
        <v>77</v>
      </c>
      <c r="AH4" s="165">
        <v>76</v>
      </c>
      <c r="AI4" s="165">
        <v>77</v>
      </c>
      <c r="AJ4" s="165">
        <v>76</v>
      </c>
      <c r="AK4" s="165">
        <v>77</v>
      </c>
      <c r="AL4" s="165">
        <v>74</v>
      </c>
      <c r="AM4" s="165">
        <v>72</v>
      </c>
      <c r="AN4" s="165">
        <v>69</v>
      </c>
      <c r="AO4" s="165">
        <v>65</v>
      </c>
      <c r="AP4" s="165">
        <v>68</v>
      </c>
      <c r="AQ4" s="165">
        <v>66</v>
      </c>
      <c r="AR4" s="165">
        <v>63</v>
      </c>
      <c r="AS4" s="165">
        <v>61</v>
      </c>
      <c r="AT4" s="165">
        <v>60</v>
      </c>
      <c r="AU4" s="165">
        <v>60</v>
      </c>
      <c r="AV4" s="165">
        <v>60</v>
      </c>
      <c r="AW4" s="165">
        <v>64</v>
      </c>
      <c r="AX4" s="165">
        <v>64</v>
      </c>
      <c r="AY4" s="165">
        <v>61</v>
      </c>
      <c r="AZ4" s="165">
        <v>59</v>
      </c>
      <c r="BA4" s="165">
        <v>60</v>
      </c>
      <c r="BB4" s="165">
        <v>59</v>
      </c>
      <c r="BC4" s="165">
        <v>56</v>
      </c>
      <c r="BD4" s="165">
        <v>58</v>
      </c>
      <c r="BE4" s="165">
        <v>58</v>
      </c>
      <c r="BF4" s="165">
        <v>57</v>
      </c>
      <c r="BG4" s="165">
        <v>58</v>
      </c>
      <c r="BH4" s="173">
        <v>59</v>
      </c>
      <c r="BI4" s="173">
        <v>62</v>
      </c>
      <c r="BJ4" s="173">
        <v>61</v>
      </c>
      <c r="BK4" s="173">
        <v>62</v>
      </c>
      <c r="BL4" s="173">
        <v>62</v>
      </c>
      <c r="BM4" s="173">
        <v>59</v>
      </c>
      <c r="BN4" s="173">
        <v>56</v>
      </c>
      <c r="BO4" s="173">
        <v>56</v>
      </c>
      <c r="BP4" s="173">
        <v>54</v>
      </c>
      <c r="BQ4" s="240">
        <v>55</v>
      </c>
      <c r="BR4" s="173">
        <v>57</v>
      </c>
      <c r="BS4" s="173">
        <v>54</v>
      </c>
      <c r="BT4" s="173">
        <v>56</v>
      </c>
      <c r="BU4" s="173">
        <v>55</v>
      </c>
      <c r="BV4" s="173">
        <v>55</v>
      </c>
      <c r="BW4" s="173">
        <v>49</v>
      </c>
      <c r="BX4" s="173">
        <v>48</v>
      </c>
      <c r="BY4" s="173">
        <v>50</v>
      </c>
      <c r="BZ4" s="173">
        <v>46</v>
      </c>
      <c r="CA4" s="173">
        <v>45</v>
      </c>
      <c r="CB4" s="173">
        <v>45</v>
      </c>
      <c r="CC4" s="173">
        <v>46</v>
      </c>
      <c r="CD4" s="173">
        <v>48</v>
      </c>
      <c r="CE4" s="173">
        <v>56</v>
      </c>
      <c r="CF4" s="173">
        <v>55</v>
      </c>
      <c r="CG4" s="173">
        <v>54</v>
      </c>
      <c r="CH4" s="173">
        <v>56</v>
      </c>
      <c r="CI4" s="173">
        <v>58</v>
      </c>
      <c r="CJ4" s="173">
        <v>59</v>
      </c>
      <c r="CK4" s="173">
        <v>57</v>
      </c>
      <c r="CL4" s="173">
        <v>58</v>
      </c>
      <c r="CM4" s="173">
        <v>55</v>
      </c>
      <c r="CN4" s="173">
        <v>55</v>
      </c>
      <c r="CO4" s="173">
        <v>56</v>
      </c>
      <c r="CP4" s="173">
        <v>57</v>
      </c>
      <c r="CQ4" s="173">
        <v>58</v>
      </c>
      <c r="CR4" s="173">
        <v>59</v>
      </c>
      <c r="CS4" s="173">
        <v>57</v>
      </c>
      <c r="CT4" s="173">
        <v>56</v>
      </c>
      <c r="CU4" s="173">
        <v>56</v>
      </c>
      <c r="CV4" s="173">
        <v>56</v>
      </c>
      <c r="CW4" s="173">
        <v>57</v>
      </c>
    </row>
    <row r="5" spans="1:101" s="14" customFormat="1" ht="13.15" customHeight="1" x14ac:dyDescent="0.2">
      <c r="A5" s="22"/>
      <c r="B5" s="15"/>
      <c r="C5" s="66" t="s">
        <v>19</v>
      </c>
      <c r="D5" s="173">
        <v>100</v>
      </c>
      <c r="E5" s="150">
        <v>1624.48</v>
      </c>
      <c r="F5" s="152">
        <f>+E5-G5</f>
        <v>1500.82</v>
      </c>
      <c r="G5" s="152">
        <v>123.66</v>
      </c>
      <c r="H5" s="27" t="str">
        <f>+"Total:"&amp;TEXT(E5/I5-1,"0.00%")&amp;"/ EE:"&amp;TEXT(G5/J5-1,"0.00%")</f>
        <v>Total:18.99%/ EE:0.00%</v>
      </c>
      <c r="I5" s="27">
        <f>+'[2]Garden City'!E5</f>
        <v>1365.25</v>
      </c>
      <c r="J5" s="27">
        <f>+'[2]Garden City'!G5</f>
        <v>123.66</v>
      </c>
      <c r="K5" s="165">
        <v>134</v>
      </c>
      <c r="L5" s="165">
        <v>133</v>
      </c>
      <c r="M5" s="165">
        <v>129</v>
      </c>
      <c r="N5" s="165">
        <v>131</v>
      </c>
      <c r="O5" s="165">
        <v>129</v>
      </c>
      <c r="P5" s="165">
        <v>128</v>
      </c>
      <c r="Q5" s="165">
        <v>127</v>
      </c>
      <c r="R5" s="165">
        <v>123</v>
      </c>
      <c r="S5" s="165">
        <v>123</v>
      </c>
      <c r="T5" s="165">
        <v>121</v>
      </c>
      <c r="U5" s="165">
        <v>121</v>
      </c>
      <c r="V5" s="165">
        <v>119</v>
      </c>
      <c r="W5" s="165">
        <v>123</v>
      </c>
      <c r="X5" s="165">
        <v>119</v>
      </c>
      <c r="Y5" s="165">
        <v>118</v>
      </c>
      <c r="Z5" s="165">
        <v>117</v>
      </c>
      <c r="AA5" s="165">
        <v>120</v>
      </c>
      <c r="AB5" s="165">
        <v>119</v>
      </c>
      <c r="AC5" s="165">
        <v>117</v>
      </c>
      <c r="AD5" s="165">
        <v>117</v>
      </c>
      <c r="AE5" s="165">
        <v>116</v>
      </c>
      <c r="AF5" s="165">
        <v>116</v>
      </c>
      <c r="AG5" s="165">
        <v>106</v>
      </c>
      <c r="AH5" s="165">
        <v>107</v>
      </c>
      <c r="AI5" s="165">
        <v>113</v>
      </c>
      <c r="AJ5" s="165">
        <v>112</v>
      </c>
      <c r="AK5" s="165">
        <v>117</v>
      </c>
      <c r="AL5" s="165">
        <v>112</v>
      </c>
      <c r="AM5" s="165">
        <v>108</v>
      </c>
      <c r="AN5" s="165">
        <v>107</v>
      </c>
      <c r="AO5" s="165">
        <v>108</v>
      </c>
      <c r="AP5" s="165">
        <v>109</v>
      </c>
      <c r="AQ5" s="165">
        <v>108</v>
      </c>
      <c r="AR5" s="165">
        <v>110</v>
      </c>
      <c r="AS5" s="165">
        <v>109</v>
      </c>
      <c r="AT5" s="165">
        <v>106</v>
      </c>
      <c r="AU5" s="165">
        <v>103</v>
      </c>
      <c r="AV5" s="165">
        <v>104</v>
      </c>
      <c r="AW5" s="165">
        <v>106</v>
      </c>
      <c r="AX5" s="165">
        <v>103</v>
      </c>
      <c r="AY5" s="165">
        <v>104</v>
      </c>
      <c r="AZ5" s="165">
        <v>98</v>
      </c>
      <c r="BA5" s="165">
        <v>91</v>
      </c>
      <c r="BB5" s="165">
        <v>93</v>
      </c>
      <c r="BC5" s="165">
        <v>88</v>
      </c>
      <c r="BD5" s="165">
        <v>86</v>
      </c>
      <c r="BE5" s="165">
        <v>88</v>
      </c>
      <c r="BF5" s="165">
        <v>85</v>
      </c>
      <c r="BG5" s="165">
        <v>89</v>
      </c>
      <c r="BH5" s="173">
        <v>90</v>
      </c>
      <c r="BI5" s="173">
        <v>87</v>
      </c>
      <c r="BJ5" s="173">
        <v>90</v>
      </c>
      <c r="BK5" s="173">
        <v>88</v>
      </c>
      <c r="BL5" s="173">
        <v>90</v>
      </c>
      <c r="BM5" s="173">
        <v>89</v>
      </c>
      <c r="BN5" s="173">
        <v>88</v>
      </c>
      <c r="BO5" s="173">
        <v>87</v>
      </c>
      <c r="BP5" s="173">
        <v>87</v>
      </c>
      <c r="BQ5" s="240">
        <v>89</v>
      </c>
      <c r="BR5" s="173">
        <v>89</v>
      </c>
      <c r="BS5" s="173">
        <v>95</v>
      </c>
      <c r="BT5" s="173">
        <v>96</v>
      </c>
      <c r="BU5" s="173">
        <v>93</v>
      </c>
      <c r="BV5" s="173">
        <v>96</v>
      </c>
      <c r="BW5" s="173">
        <v>90</v>
      </c>
      <c r="BX5" s="173">
        <v>93</v>
      </c>
      <c r="BY5" s="173">
        <v>92</v>
      </c>
      <c r="BZ5" s="173">
        <v>94</v>
      </c>
      <c r="CA5" s="173">
        <v>91</v>
      </c>
      <c r="CB5" s="173">
        <v>86</v>
      </c>
      <c r="CC5" s="173">
        <v>86</v>
      </c>
      <c r="CD5" s="173">
        <v>84</v>
      </c>
      <c r="CE5" s="173">
        <v>83</v>
      </c>
      <c r="CF5" s="173">
        <v>85</v>
      </c>
      <c r="CG5" s="173">
        <v>83</v>
      </c>
      <c r="CH5" s="173">
        <v>84</v>
      </c>
      <c r="CI5" s="173">
        <v>87</v>
      </c>
      <c r="CJ5" s="173">
        <v>85</v>
      </c>
      <c r="CK5" s="173">
        <v>90</v>
      </c>
      <c r="CL5" s="173">
        <v>91</v>
      </c>
      <c r="CM5" s="173">
        <v>93</v>
      </c>
      <c r="CN5" s="173">
        <v>93</v>
      </c>
      <c r="CO5" s="173">
        <v>92</v>
      </c>
      <c r="CP5" s="173">
        <v>91</v>
      </c>
      <c r="CQ5" s="173">
        <v>100</v>
      </c>
      <c r="CR5" s="173">
        <v>99</v>
      </c>
      <c r="CS5" s="173">
        <v>104</v>
      </c>
      <c r="CT5" s="173">
        <v>105</v>
      </c>
      <c r="CU5" s="173">
        <v>103</v>
      </c>
      <c r="CV5" s="173">
        <v>100</v>
      </c>
      <c r="CW5" s="173">
        <v>100</v>
      </c>
    </row>
    <row r="6" spans="1:101" s="14" customFormat="1" ht="13.15" customHeight="1" x14ac:dyDescent="0.2">
      <c r="A6" s="22"/>
      <c r="B6" s="15"/>
      <c r="C6" s="66" t="s">
        <v>12</v>
      </c>
      <c r="D6" s="174">
        <v>47</v>
      </c>
      <c r="E6" s="151">
        <v>2707.5</v>
      </c>
      <c r="F6" s="153">
        <f>+E6-G6</f>
        <v>2398.3200000000002</v>
      </c>
      <c r="G6" s="153">
        <v>309.18</v>
      </c>
      <c r="H6" s="27" t="str">
        <f>+"Total:"&amp;TEXT(E6/I6-1,"0.00%")&amp;"/ EE:"&amp;TEXT(G6/J6-1,"0.00%")</f>
        <v>Total:18.99%/ EE:0.00%</v>
      </c>
      <c r="I6" s="27">
        <f>+'[2]Garden City'!E6</f>
        <v>2275.44</v>
      </c>
      <c r="J6" s="27">
        <f>+'[2]Garden City'!G6</f>
        <v>309.18</v>
      </c>
      <c r="K6" s="166">
        <v>106</v>
      </c>
      <c r="L6" s="166">
        <v>106</v>
      </c>
      <c r="M6" s="166">
        <v>104</v>
      </c>
      <c r="N6" s="166">
        <v>104</v>
      </c>
      <c r="O6" s="166">
        <v>104</v>
      </c>
      <c r="P6" s="166">
        <v>100</v>
      </c>
      <c r="Q6" s="166">
        <v>97</v>
      </c>
      <c r="R6" s="166">
        <v>97</v>
      </c>
      <c r="S6" s="166">
        <v>96</v>
      </c>
      <c r="T6" s="166">
        <v>96</v>
      </c>
      <c r="U6" s="166">
        <v>98</v>
      </c>
      <c r="V6" s="166">
        <v>105</v>
      </c>
      <c r="W6" s="166">
        <v>77</v>
      </c>
      <c r="X6" s="166">
        <v>79</v>
      </c>
      <c r="Y6" s="166">
        <v>79</v>
      </c>
      <c r="Z6" s="166">
        <v>82</v>
      </c>
      <c r="AA6" s="166">
        <v>83</v>
      </c>
      <c r="AB6" s="166">
        <v>80</v>
      </c>
      <c r="AC6" s="166">
        <v>77</v>
      </c>
      <c r="AD6" s="166">
        <v>74</v>
      </c>
      <c r="AE6" s="166">
        <v>77</v>
      </c>
      <c r="AF6" s="166">
        <v>77</v>
      </c>
      <c r="AG6" s="166">
        <v>81</v>
      </c>
      <c r="AH6" s="166">
        <v>80</v>
      </c>
      <c r="AI6" s="166">
        <v>77</v>
      </c>
      <c r="AJ6" s="166">
        <v>75</v>
      </c>
      <c r="AK6" s="166">
        <v>76</v>
      </c>
      <c r="AL6" s="166">
        <v>78</v>
      </c>
      <c r="AM6" s="166">
        <v>75</v>
      </c>
      <c r="AN6" s="166">
        <v>77</v>
      </c>
      <c r="AO6" s="166">
        <v>75</v>
      </c>
      <c r="AP6" s="166">
        <v>76</v>
      </c>
      <c r="AQ6" s="166">
        <v>76</v>
      </c>
      <c r="AR6" s="166">
        <v>78</v>
      </c>
      <c r="AS6" s="166">
        <v>82</v>
      </c>
      <c r="AT6" s="166">
        <v>80</v>
      </c>
      <c r="AU6" s="166">
        <v>81</v>
      </c>
      <c r="AV6" s="166">
        <v>80</v>
      </c>
      <c r="AW6" s="166">
        <v>75</v>
      </c>
      <c r="AX6" s="166">
        <v>75</v>
      </c>
      <c r="AY6" s="166">
        <v>74</v>
      </c>
      <c r="AZ6" s="166">
        <v>71</v>
      </c>
      <c r="BA6" s="166">
        <v>66</v>
      </c>
      <c r="BB6" s="166">
        <v>66</v>
      </c>
      <c r="BC6" s="166">
        <v>68</v>
      </c>
      <c r="BD6" s="166">
        <v>64</v>
      </c>
      <c r="BE6" s="166">
        <v>65</v>
      </c>
      <c r="BF6" s="166">
        <v>64</v>
      </c>
      <c r="BG6" s="166">
        <v>61</v>
      </c>
      <c r="BH6" s="174">
        <v>58</v>
      </c>
      <c r="BI6" s="174">
        <v>55</v>
      </c>
      <c r="BJ6" s="174">
        <v>53</v>
      </c>
      <c r="BK6" s="174">
        <v>58</v>
      </c>
      <c r="BL6" s="174">
        <v>55</v>
      </c>
      <c r="BM6" s="174">
        <v>56</v>
      </c>
      <c r="BN6" s="174">
        <v>56</v>
      </c>
      <c r="BO6" s="174">
        <v>54</v>
      </c>
      <c r="BP6" s="174">
        <v>52</v>
      </c>
      <c r="BQ6" s="241">
        <v>52</v>
      </c>
      <c r="BR6" s="174">
        <v>54</v>
      </c>
      <c r="BS6" s="174">
        <v>55</v>
      </c>
      <c r="BT6" s="174">
        <v>55</v>
      </c>
      <c r="BU6" s="174">
        <v>56</v>
      </c>
      <c r="BV6" s="174">
        <v>56</v>
      </c>
      <c r="BW6" s="174">
        <v>53</v>
      </c>
      <c r="BX6" s="174">
        <v>51</v>
      </c>
      <c r="BY6" s="174">
        <v>50</v>
      </c>
      <c r="BZ6" s="174">
        <v>49</v>
      </c>
      <c r="CA6" s="174">
        <v>50</v>
      </c>
      <c r="CB6" s="174">
        <v>48</v>
      </c>
      <c r="CC6" s="174">
        <v>47</v>
      </c>
      <c r="CD6" s="174">
        <v>48</v>
      </c>
      <c r="CE6" s="174">
        <v>51</v>
      </c>
      <c r="CF6" s="174">
        <v>53</v>
      </c>
      <c r="CG6" s="174">
        <v>54</v>
      </c>
      <c r="CH6" s="174">
        <v>54</v>
      </c>
      <c r="CI6" s="174">
        <v>54</v>
      </c>
      <c r="CJ6" s="174">
        <v>54</v>
      </c>
      <c r="CK6" s="174">
        <v>56</v>
      </c>
      <c r="CL6" s="174">
        <v>56</v>
      </c>
      <c r="CM6" s="174">
        <v>56</v>
      </c>
      <c r="CN6" s="174">
        <v>53</v>
      </c>
      <c r="CO6" s="174">
        <v>51</v>
      </c>
      <c r="CP6" s="174">
        <v>50</v>
      </c>
      <c r="CQ6" s="174">
        <v>50</v>
      </c>
      <c r="CR6" s="174">
        <v>48</v>
      </c>
      <c r="CS6" s="174">
        <v>49</v>
      </c>
      <c r="CT6" s="174">
        <v>47</v>
      </c>
      <c r="CU6" s="174">
        <v>47</v>
      </c>
      <c r="CV6" s="174">
        <v>48</v>
      </c>
      <c r="CW6" s="174">
        <v>47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464</v>
      </c>
      <c r="E7" s="70">
        <f>SUMPRODUCT(E3:E6,$D3:$D6)</f>
        <v>616058.1</v>
      </c>
      <c r="F7" s="70">
        <f>SUMPRODUCT(F3:F6,$D3:$D6)</f>
        <v>566461.46</v>
      </c>
      <c r="G7" s="70">
        <f>SUMPRODUCT(G3:G6,$D3:$D6)</f>
        <v>49596.639999999999</v>
      </c>
      <c r="H7" s="34"/>
      <c r="I7" s="34"/>
      <c r="K7" s="67">
        <f t="shared" ref="K7:P7" si="0">SUM(K3:K6)</f>
        <v>634</v>
      </c>
      <c r="L7" s="67">
        <f t="shared" si="0"/>
        <v>632</v>
      </c>
      <c r="M7" s="67">
        <f t="shared" si="0"/>
        <v>619</v>
      </c>
      <c r="N7" s="67">
        <f t="shared" si="0"/>
        <v>628</v>
      </c>
      <c r="O7" s="67">
        <f t="shared" si="0"/>
        <v>617</v>
      </c>
      <c r="P7" s="67">
        <f t="shared" si="0"/>
        <v>613</v>
      </c>
      <c r="Q7" s="67">
        <f t="shared" ref="Q7:V7" si="1">SUM(Q3:Q6)</f>
        <v>609</v>
      </c>
      <c r="R7" s="67">
        <f t="shared" si="1"/>
        <v>599</v>
      </c>
      <c r="S7" s="67">
        <f t="shared" si="1"/>
        <v>599</v>
      </c>
      <c r="T7" s="67">
        <f t="shared" si="1"/>
        <v>598</v>
      </c>
      <c r="U7" s="67">
        <f t="shared" si="1"/>
        <v>593</v>
      </c>
      <c r="V7" s="67">
        <f t="shared" si="1"/>
        <v>599</v>
      </c>
      <c r="W7" s="67">
        <f t="shared" ref="W7:AB7" si="2">SUM(W3:W6)</f>
        <v>602</v>
      </c>
      <c r="X7" s="67">
        <f t="shared" si="2"/>
        <v>593</v>
      </c>
      <c r="Y7" s="67">
        <f t="shared" si="2"/>
        <v>585</v>
      </c>
      <c r="Z7" s="67">
        <f t="shared" si="2"/>
        <v>575</v>
      </c>
      <c r="AA7" s="67">
        <f t="shared" si="2"/>
        <v>588</v>
      </c>
      <c r="AB7" s="67">
        <f t="shared" si="2"/>
        <v>572</v>
      </c>
      <c r="AC7" s="67">
        <f t="shared" ref="AC7:AH7" si="3">SUM(AC3:AC6)</f>
        <v>569</v>
      </c>
      <c r="AD7" s="67">
        <f t="shared" si="3"/>
        <v>577</v>
      </c>
      <c r="AE7" s="67">
        <f t="shared" si="3"/>
        <v>574</v>
      </c>
      <c r="AF7" s="67">
        <f t="shared" si="3"/>
        <v>585</v>
      </c>
      <c r="AG7" s="67">
        <f t="shared" si="3"/>
        <v>570</v>
      </c>
      <c r="AH7" s="67">
        <f t="shared" si="3"/>
        <v>568</v>
      </c>
      <c r="AI7" s="67">
        <f t="shared" ref="AI7:AN7" si="4">SUM(AI3:AI6)</f>
        <v>573</v>
      </c>
      <c r="AJ7" s="67">
        <f t="shared" si="4"/>
        <v>559</v>
      </c>
      <c r="AK7" s="67">
        <f t="shared" si="4"/>
        <v>560</v>
      </c>
      <c r="AL7" s="67">
        <f t="shared" si="4"/>
        <v>549</v>
      </c>
      <c r="AM7" s="67">
        <f t="shared" si="4"/>
        <v>530</v>
      </c>
      <c r="AN7" s="67">
        <f t="shared" si="4"/>
        <v>521</v>
      </c>
      <c r="AO7" s="67">
        <f t="shared" ref="AO7:AT7" si="5">SUM(AO3:AO6)</f>
        <v>520</v>
      </c>
      <c r="AP7" s="67">
        <f t="shared" si="5"/>
        <v>525</v>
      </c>
      <c r="AQ7" s="67">
        <f t="shared" si="5"/>
        <v>511</v>
      </c>
      <c r="AR7" s="67">
        <f t="shared" si="5"/>
        <v>517</v>
      </c>
      <c r="AS7" s="67">
        <f t="shared" si="5"/>
        <v>513</v>
      </c>
      <c r="AT7" s="67">
        <f t="shared" si="5"/>
        <v>501</v>
      </c>
      <c r="AU7" s="67">
        <f t="shared" ref="AU7:AZ7" si="6">SUM(AU3:AU6)</f>
        <v>512</v>
      </c>
      <c r="AV7" s="67">
        <f t="shared" si="6"/>
        <v>515</v>
      </c>
      <c r="AW7" s="67">
        <f t="shared" si="6"/>
        <v>512</v>
      </c>
      <c r="AX7" s="67">
        <f t="shared" si="6"/>
        <v>511</v>
      </c>
      <c r="AY7" s="67">
        <f t="shared" si="6"/>
        <v>504</v>
      </c>
      <c r="AZ7" s="67">
        <f t="shared" si="6"/>
        <v>490</v>
      </c>
      <c r="BA7" s="67">
        <f t="shared" ref="BA7:BF7" si="7">SUM(BA3:BA6)</f>
        <v>478</v>
      </c>
      <c r="BB7" s="67">
        <f t="shared" si="7"/>
        <v>472</v>
      </c>
      <c r="BC7" s="67">
        <f t="shared" si="7"/>
        <v>455</v>
      </c>
      <c r="BD7" s="67">
        <f t="shared" si="7"/>
        <v>456</v>
      </c>
      <c r="BE7" s="67">
        <f t="shared" si="7"/>
        <v>450</v>
      </c>
      <c r="BF7" s="67">
        <f t="shared" si="7"/>
        <v>445</v>
      </c>
      <c r="BG7" s="67">
        <f t="shared" ref="BG7:BL7" si="8">SUM(BG3:BG6)</f>
        <v>456</v>
      </c>
      <c r="BH7" s="67">
        <f t="shared" si="8"/>
        <v>456</v>
      </c>
      <c r="BI7" s="67">
        <f t="shared" si="8"/>
        <v>454</v>
      </c>
      <c r="BJ7" s="67">
        <f t="shared" si="8"/>
        <v>453</v>
      </c>
      <c r="BK7" s="67">
        <f t="shared" si="8"/>
        <v>456</v>
      </c>
      <c r="BL7" s="67">
        <f t="shared" si="8"/>
        <v>458</v>
      </c>
      <c r="BM7" s="67">
        <f t="shared" ref="BM7:BR7" si="9">SUM(BM3:BM6)</f>
        <v>453</v>
      </c>
      <c r="BN7" s="67">
        <f t="shared" si="9"/>
        <v>443</v>
      </c>
      <c r="BO7" s="67">
        <f t="shared" si="9"/>
        <v>440</v>
      </c>
      <c r="BP7" s="67">
        <f t="shared" si="9"/>
        <v>440</v>
      </c>
      <c r="BQ7" s="94">
        <f t="shared" si="9"/>
        <v>447</v>
      </c>
      <c r="BR7" s="67">
        <f t="shared" si="9"/>
        <v>454</v>
      </c>
      <c r="BS7" s="67">
        <f t="shared" ref="BS7:BX7" si="10">SUM(BS3:BS6)</f>
        <v>462</v>
      </c>
      <c r="BT7" s="67">
        <f t="shared" si="10"/>
        <v>467</v>
      </c>
      <c r="BU7" s="67">
        <f t="shared" si="10"/>
        <v>459</v>
      </c>
      <c r="BV7" s="67">
        <f t="shared" si="10"/>
        <v>464</v>
      </c>
      <c r="BW7" s="67">
        <f t="shared" si="10"/>
        <v>450</v>
      </c>
      <c r="BX7" s="67">
        <f t="shared" si="10"/>
        <v>448</v>
      </c>
      <c r="BY7" s="67">
        <f t="shared" ref="BY7:CD7" si="11">SUM(BY3:BY6)</f>
        <v>448</v>
      </c>
      <c r="BZ7" s="67">
        <f t="shared" si="11"/>
        <v>444</v>
      </c>
      <c r="CA7" s="67">
        <f t="shared" si="11"/>
        <v>433</v>
      </c>
      <c r="CB7" s="67">
        <f t="shared" si="11"/>
        <v>418</v>
      </c>
      <c r="CC7" s="67">
        <f t="shared" si="11"/>
        <v>412</v>
      </c>
      <c r="CD7" s="67">
        <f t="shared" si="11"/>
        <v>411</v>
      </c>
      <c r="CE7" s="67">
        <f t="shared" ref="CE7:CJ7" si="12">SUM(CE3:CE6)</f>
        <v>438</v>
      </c>
      <c r="CF7" s="67">
        <f t="shared" si="12"/>
        <v>431</v>
      </c>
      <c r="CG7" s="67">
        <f t="shared" si="12"/>
        <v>435</v>
      </c>
      <c r="CH7" s="67">
        <f t="shared" si="12"/>
        <v>437</v>
      </c>
      <c r="CI7" s="67">
        <f t="shared" si="12"/>
        <v>444</v>
      </c>
      <c r="CJ7" s="67">
        <f t="shared" si="12"/>
        <v>445</v>
      </c>
      <c r="CK7" s="67">
        <f t="shared" ref="CK7:CP7" si="13">SUM(CK3:CK6)</f>
        <v>457</v>
      </c>
      <c r="CL7" s="67">
        <f t="shared" si="13"/>
        <v>459</v>
      </c>
      <c r="CM7" s="67">
        <f t="shared" si="13"/>
        <v>463</v>
      </c>
      <c r="CN7" s="67">
        <f t="shared" si="13"/>
        <v>458</v>
      </c>
      <c r="CO7" s="67">
        <f t="shared" si="13"/>
        <v>457</v>
      </c>
      <c r="CP7" s="67">
        <f t="shared" si="13"/>
        <v>454</v>
      </c>
      <c r="CQ7" s="67">
        <f>SUM(CQ3:CQ6)</f>
        <v>481</v>
      </c>
      <c r="CR7" s="67">
        <v>472</v>
      </c>
      <c r="CS7" s="67">
        <f>SUM(CS3:CS6)</f>
        <v>475</v>
      </c>
      <c r="CT7" s="67">
        <f>SUM(CT3:CT6)</f>
        <v>472</v>
      </c>
      <c r="CU7" s="67">
        <f>SUM(CU3:CU6)</f>
        <v>472</v>
      </c>
      <c r="CV7" s="67">
        <f>SUM(CV3:CV6)</f>
        <v>468</v>
      </c>
      <c r="CW7" s="67">
        <f>SUM(CW3:CW6)</f>
        <v>464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299">
        <v>49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+'[2]Garden City'!E9</f>
        <v>435.99</v>
      </c>
      <c r="J9" s="27">
        <f>+'[2]Garden City'!G9</f>
        <v>103.15</v>
      </c>
      <c r="K9" s="167">
        <v>19</v>
      </c>
      <c r="L9" s="167">
        <v>18</v>
      </c>
      <c r="M9" s="167">
        <v>17</v>
      </c>
      <c r="N9" s="167">
        <v>18</v>
      </c>
      <c r="O9" s="167">
        <v>18</v>
      </c>
      <c r="P9" s="167">
        <v>16</v>
      </c>
      <c r="Q9" s="167">
        <v>17</v>
      </c>
      <c r="R9" s="167">
        <v>16</v>
      </c>
      <c r="S9" s="167">
        <v>17</v>
      </c>
      <c r="T9" s="167">
        <v>16</v>
      </c>
      <c r="U9" s="167">
        <v>16</v>
      </c>
      <c r="V9" s="167">
        <v>16</v>
      </c>
      <c r="W9" s="167">
        <v>19</v>
      </c>
      <c r="X9" s="167">
        <v>18</v>
      </c>
      <c r="Y9" s="167">
        <v>19</v>
      </c>
      <c r="Z9" s="167">
        <v>14</v>
      </c>
      <c r="AA9" s="167">
        <v>15</v>
      </c>
      <c r="AB9" s="167">
        <v>14</v>
      </c>
      <c r="AC9" s="167">
        <v>13</v>
      </c>
      <c r="AD9" s="167">
        <v>13</v>
      </c>
      <c r="AE9" s="167">
        <v>13</v>
      </c>
      <c r="AF9" s="167">
        <v>13</v>
      </c>
      <c r="AG9" s="167">
        <v>11</v>
      </c>
      <c r="AH9" s="167">
        <v>11</v>
      </c>
      <c r="AI9" s="167">
        <v>12</v>
      </c>
      <c r="AJ9" s="167">
        <v>11</v>
      </c>
      <c r="AK9" s="167">
        <v>11</v>
      </c>
      <c r="AL9" s="167">
        <v>13</v>
      </c>
      <c r="AM9" s="167">
        <v>11</v>
      </c>
      <c r="AN9" s="167">
        <v>10</v>
      </c>
      <c r="AO9" s="167">
        <v>10</v>
      </c>
      <c r="AP9" s="167">
        <v>7</v>
      </c>
      <c r="AQ9" s="167">
        <v>7</v>
      </c>
      <c r="AR9" s="167">
        <v>7</v>
      </c>
      <c r="AS9" s="167">
        <v>7</v>
      </c>
      <c r="AT9" s="167">
        <v>7</v>
      </c>
      <c r="AU9" s="167">
        <v>7</v>
      </c>
      <c r="AV9" s="167">
        <v>9</v>
      </c>
      <c r="AW9" s="167">
        <v>7</v>
      </c>
      <c r="AX9" s="167">
        <v>9</v>
      </c>
      <c r="AY9" s="167">
        <v>9</v>
      </c>
      <c r="AZ9" s="167">
        <v>10</v>
      </c>
      <c r="BA9" s="167">
        <v>10</v>
      </c>
      <c r="BB9" s="167">
        <v>10</v>
      </c>
      <c r="BC9" s="167">
        <v>10</v>
      </c>
      <c r="BD9" s="167">
        <v>14</v>
      </c>
      <c r="BE9" s="167">
        <v>18</v>
      </c>
      <c r="BF9" s="167">
        <v>16</v>
      </c>
      <c r="BG9" s="167">
        <v>15</v>
      </c>
      <c r="BH9" s="299">
        <v>15</v>
      </c>
      <c r="BI9" s="299">
        <v>14</v>
      </c>
      <c r="BJ9" s="299">
        <v>14</v>
      </c>
      <c r="BK9" s="299">
        <v>15</v>
      </c>
      <c r="BL9" s="299">
        <v>18</v>
      </c>
      <c r="BM9" s="299">
        <v>20</v>
      </c>
      <c r="BN9" s="299">
        <v>21</v>
      </c>
      <c r="BO9" s="299">
        <v>26</v>
      </c>
      <c r="BP9" s="299">
        <v>29</v>
      </c>
      <c r="BQ9" s="242">
        <v>33</v>
      </c>
      <c r="BR9" s="299">
        <v>34</v>
      </c>
      <c r="BS9" s="299">
        <v>37</v>
      </c>
      <c r="BT9" s="299">
        <v>41</v>
      </c>
      <c r="BU9" s="299">
        <v>42</v>
      </c>
      <c r="BV9" s="299">
        <v>37</v>
      </c>
      <c r="BW9" s="299">
        <v>40</v>
      </c>
      <c r="BX9" s="299">
        <v>44</v>
      </c>
      <c r="BY9" s="299">
        <v>47</v>
      </c>
      <c r="BZ9" s="299">
        <v>46</v>
      </c>
      <c r="CA9" s="299">
        <v>47</v>
      </c>
      <c r="CB9" s="299">
        <v>50</v>
      </c>
      <c r="CC9" s="299">
        <v>49</v>
      </c>
      <c r="CD9" s="299">
        <v>50</v>
      </c>
      <c r="CE9" s="299">
        <v>47</v>
      </c>
      <c r="CF9" s="299">
        <v>49</v>
      </c>
      <c r="CG9" s="299">
        <v>47</v>
      </c>
      <c r="CH9" s="299">
        <v>47</v>
      </c>
      <c r="CI9" s="299">
        <v>46</v>
      </c>
      <c r="CJ9" s="299">
        <v>51</v>
      </c>
      <c r="CK9" s="299">
        <v>58</v>
      </c>
      <c r="CL9" s="299">
        <v>55</v>
      </c>
      <c r="CM9" s="299">
        <v>58</v>
      </c>
      <c r="CN9" s="299">
        <v>57</v>
      </c>
      <c r="CO9" s="299">
        <v>59</v>
      </c>
      <c r="CP9" s="299">
        <v>58</v>
      </c>
      <c r="CQ9" s="299">
        <v>54</v>
      </c>
      <c r="CR9" s="299">
        <v>52</v>
      </c>
      <c r="CS9" s="299">
        <v>47</v>
      </c>
      <c r="CT9" s="299">
        <v>44</v>
      </c>
      <c r="CU9" s="299">
        <v>45</v>
      </c>
      <c r="CV9" s="299">
        <v>47</v>
      </c>
      <c r="CW9" s="299">
        <v>49</v>
      </c>
    </row>
    <row r="10" spans="1:101" s="14" customFormat="1" ht="13.15" customHeight="1" x14ac:dyDescent="0.2">
      <c r="A10" s="22"/>
      <c r="B10" s="15"/>
      <c r="C10" s="66" t="s">
        <v>18</v>
      </c>
      <c r="D10" s="299">
        <v>7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+'[2]Garden City'!E10</f>
        <v>872</v>
      </c>
      <c r="J10" s="27">
        <f>+'[2]Garden City'!G10</f>
        <v>240.98</v>
      </c>
      <c r="K10" s="167">
        <v>2</v>
      </c>
      <c r="L10" s="167">
        <v>2</v>
      </c>
      <c r="M10" s="167">
        <v>1</v>
      </c>
      <c r="N10" s="167">
        <v>1</v>
      </c>
      <c r="O10" s="167">
        <v>1</v>
      </c>
      <c r="P10" s="167">
        <v>1</v>
      </c>
      <c r="Q10" s="167">
        <v>1</v>
      </c>
      <c r="R10" s="167">
        <v>1</v>
      </c>
      <c r="S10" s="167">
        <v>1</v>
      </c>
      <c r="T10" s="167">
        <v>2</v>
      </c>
      <c r="U10" s="167">
        <v>2</v>
      </c>
      <c r="V10" s="167">
        <v>2</v>
      </c>
      <c r="W10" s="167">
        <v>4</v>
      </c>
      <c r="X10" s="167">
        <v>4</v>
      </c>
      <c r="Y10" s="167">
        <v>5</v>
      </c>
      <c r="Z10" s="167">
        <v>5</v>
      </c>
      <c r="AA10" s="167">
        <v>4</v>
      </c>
      <c r="AB10" s="167">
        <v>4</v>
      </c>
      <c r="AC10" s="167">
        <v>5</v>
      </c>
      <c r="AD10" s="167">
        <v>6</v>
      </c>
      <c r="AE10" s="167">
        <v>6</v>
      </c>
      <c r="AF10" s="167">
        <v>6</v>
      </c>
      <c r="AG10" s="167">
        <v>6</v>
      </c>
      <c r="AH10" s="167">
        <v>6</v>
      </c>
      <c r="AI10" s="167">
        <v>7</v>
      </c>
      <c r="AJ10" s="167">
        <v>5</v>
      </c>
      <c r="AK10" s="167">
        <v>5</v>
      </c>
      <c r="AL10" s="167">
        <v>5</v>
      </c>
      <c r="AM10" s="167">
        <v>4</v>
      </c>
      <c r="AN10" s="167">
        <v>4</v>
      </c>
      <c r="AO10" s="167">
        <v>5</v>
      </c>
      <c r="AP10" s="167">
        <v>5</v>
      </c>
      <c r="AQ10" s="167">
        <v>5</v>
      </c>
      <c r="AR10" s="167">
        <v>5</v>
      </c>
      <c r="AS10" s="167">
        <v>5</v>
      </c>
      <c r="AT10" s="167">
        <v>4</v>
      </c>
      <c r="AU10" s="167">
        <v>6</v>
      </c>
      <c r="AV10" s="167">
        <v>6</v>
      </c>
      <c r="AW10" s="167">
        <v>7</v>
      </c>
      <c r="AX10" s="167">
        <v>7</v>
      </c>
      <c r="AY10" s="167">
        <v>8</v>
      </c>
      <c r="AZ10" s="167">
        <v>9</v>
      </c>
      <c r="BA10" s="167">
        <v>9</v>
      </c>
      <c r="BB10" s="167">
        <v>9</v>
      </c>
      <c r="BC10" s="167">
        <v>8</v>
      </c>
      <c r="BD10" s="167">
        <v>8</v>
      </c>
      <c r="BE10" s="167">
        <v>10</v>
      </c>
      <c r="BF10" s="167">
        <v>10</v>
      </c>
      <c r="BG10" s="167">
        <v>10</v>
      </c>
      <c r="BH10" s="299">
        <v>10</v>
      </c>
      <c r="BI10" s="299">
        <v>8</v>
      </c>
      <c r="BJ10" s="299">
        <v>10</v>
      </c>
      <c r="BK10" s="299">
        <v>10</v>
      </c>
      <c r="BL10" s="299">
        <v>8</v>
      </c>
      <c r="BM10" s="299">
        <v>9</v>
      </c>
      <c r="BN10" s="299">
        <v>8</v>
      </c>
      <c r="BO10" s="299">
        <v>9</v>
      </c>
      <c r="BP10" s="299">
        <v>11</v>
      </c>
      <c r="BQ10" s="242">
        <v>12</v>
      </c>
      <c r="BR10" s="299">
        <v>12</v>
      </c>
      <c r="BS10" s="299">
        <v>12</v>
      </c>
      <c r="BT10" s="299">
        <v>12</v>
      </c>
      <c r="BU10" s="299">
        <v>11</v>
      </c>
      <c r="BV10" s="299">
        <v>11</v>
      </c>
      <c r="BW10" s="299">
        <v>12</v>
      </c>
      <c r="BX10" s="299">
        <v>12</v>
      </c>
      <c r="BY10" s="299">
        <v>11</v>
      </c>
      <c r="BZ10" s="299">
        <v>10</v>
      </c>
      <c r="CA10" s="299">
        <v>11</v>
      </c>
      <c r="CB10" s="299">
        <v>11</v>
      </c>
      <c r="CC10" s="299">
        <v>11</v>
      </c>
      <c r="CD10" s="299">
        <v>12</v>
      </c>
      <c r="CE10" s="299">
        <v>9</v>
      </c>
      <c r="CF10" s="299">
        <v>8</v>
      </c>
      <c r="CG10" s="299">
        <v>9</v>
      </c>
      <c r="CH10" s="299">
        <v>7</v>
      </c>
      <c r="CI10" s="299">
        <v>6</v>
      </c>
      <c r="CJ10" s="299">
        <v>6</v>
      </c>
      <c r="CK10" s="299">
        <v>8</v>
      </c>
      <c r="CL10" s="299">
        <v>7</v>
      </c>
      <c r="CM10" s="299">
        <v>7</v>
      </c>
      <c r="CN10" s="299">
        <v>7</v>
      </c>
      <c r="CO10" s="299">
        <v>7</v>
      </c>
      <c r="CP10" s="299">
        <v>7</v>
      </c>
      <c r="CQ10" s="299">
        <v>9</v>
      </c>
      <c r="CR10" s="299">
        <v>9</v>
      </c>
      <c r="CS10" s="299">
        <v>8</v>
      </c>
      <c r="CT10" s="299">
        <v>7</v>
      </c>
      <c r="CU10" s="299">
        <v>7</v>
      </c>
      <c r="CV10" s="299">
        <v>7</v>
      </c>
      <c r="CW10" s="299">
        <v>7</v>
      </c>
    </row>
    <row r="11" spans="1:101" s="14" customFormat="1" ht="13.15" customHeight="1" x14ac:dyDescent="0.2">
      <c r="A11" s="22"/>
      <c r="B11" s="15"/>
      <c r="C11" s="66" t="s">
        <v>19</v>
      </c>
      <c r="D11" s="299">
        <v>11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+'[2]Garden City'!E11</f>
        <v>784.79</v>
      </c>
      <c r="J11" s="27">
        <f>+'[2]Garden City'!G11</f>
        <v>201.22</v>
      </c>
      <c r="K11" s="167">
        <v>2</v>
      </c>
      <c r="L11" s="167">
        <v>3</v>
      </c>
      <c r="M11" s="167">
        <v>2</v>
      </c>
      <c r="N11" s="167">
        <v>2</v>
      </c>
      <c r="O11" s="167">
        <v>2</v>
      </c>
      <c r="P11" s="167">
        <v>2</v>
      </c>
      <c r="Q11" s="167">
        <v>2</v>
      </c>
      <c r="R11" s="167">
        <v>2</v>
      </c>
      <c r="S11" s="167">
        <v>3</v>
      </c>
      <c r="T11" s="167">
        <v>2</v>
      </c>
      <c r="U11" s="167">
        <v>2</v>
      </c>
      <c r="V11" s="167">
        <v>2</v>
      </c>
      <c r="W11" s="167">
        <v>5</v>
      </c>
      <c r="X11" s="167">
        <v>5</v>
      </c>
      <c r="Y11" s="167">
        <v>5</v>
      </c>
      <c r="Z11" s="167">
        <v>5</v>
      </c>
      <c r="AA11" s="167">
        <v>5</v>
      </c>
      <c r="AB11" s="167">
        <v>4</v>
      </c>
      <c r="AC11" s="167">
        <v>4</v>
      </c>
      <c r="AD11" s="167">
        <v>4</v>
      </c>
      <c r="AE11" s="167">
        <v>3</v>
      </c>
      <c r="AF11" s="167">
        <v>3</v>
      </c>
      <c r="AG11" s="167">
        <v>3</v>
      </c>
      <c r="AH11" s="167">
        <v>3</v>
      </c>
      <c r="AI11" s="167">
        <v>4</v>
      </c>
      <c r="AJ11" s="167">
        <v>3</v>
      </c>
      <c r="AK11" s="167">
        <v>1</v>
      </c>
      <c r="AL11" s="167">
        <v>1</v>
      </c>
      <c r="AM11" s="167">
        <v>2</v>
      </c>
      <c r="AN11" s="167">
        <v>2</v>
      </c>
      <c r="AO11" s="167">
        <v>2</v>
      </c>
      <c r="AP11" s="167">
        <v>2</v>
      </c>
      <c r="AQ11" s="167">
        <v>2</v>
      </c>
      <c r="AR11" s="167">
        <v>2</v>
      </c>
      <c r="AS11" s="167">
        <v>2</v>
      </c>
      <c r="AT11" s="167">
        <v>2</v>
      </c>
      <c r="AU11" s="167">
        <v>3</v>
      </c>
      <c r="AV11" s="167">
        <v>3</v>
      </c>
      <c r="AW11" s="167">
        <v>3</v>
      </c>
      <c r="AX11" s="167">
        <v>3</v>
      </c>
      <c r="AY11" s="167">
        <v>3</v>
      </c>
      <c r="AZ11" s="167">
        <v>3</v>
      </c>
      <c r="BA11" s="167">
        <v>1</v>
      </c>
      <c r="BB11" s="167">
        <v>1</v>
      </c>
      <c r="BC11" s="167">
        <v>4</v>
      </c>
      <c r="BD11" s="167">
        <v>5</v>
      </c>
      <c r="BE11" s="167">
        <v>6</v>
      </c>
      <c r="BF11" s="167">
        <v>7</v>
      </c>
      <c r="BG11" s="167">
        <v>7</v>
      </c>
      <c r="BH11" s="299">
        <v>6</v>
      </c>
      <c r="BI11" s="299">
        <v>7</v>
      </c>
      <c r="BJ11" s="299">
        <v>6</v>
      </c>
      <c r="BK11" s="299">
        <v>5</v>
      </c>
      <c r="BL11" s="299">
        <v>7</v>
      </c>
      <c r="BM11" s="299">
        <v>7</v>
      </c>
      <c r="BN11" s="299">
        <v>8</v>
      </c>
      <c r="BO11" s="299">
        <v>8</v>
      </c>
      <c r="BP11" s="299">
        <v>8</v>
      </c>
      <c r="BQ11" s="242">
        <v>7</v>
      </c>
      <c r="BR11" s="299">
        <v>7</v>
      </c>
      <c r="BS11" s="299">
        <v>7</v>
      </c>
      <c r="BT11" s="299">
        <v>9</v>
      </c>
      <c r="BU11" s="299">
        <v>9</v>
      </c>
      <c r="BV11" s="299">
        <v>7</v>
      </c>
      <c r="BW11" s="299">
        <v>8</v>
      </c>
      <c r="BX11" s="299">
        <v>9</v>
      </c>
      <c r="BY11" s="299">
        <v>9</v>
      </c>
      <c r="BZ11" s="299">
        <v>9</v>
      </c>
      <c r="CA11" s="299">
        <v>10</v>
      </c>
      <c r="CB11" s="299">
        <v>9</v>
      </c>
      <c r="CC11" s="299">
        <v>8</v>
      </c>
      <c r="CD11" s="299">
        <v>9</v>
      </c>
      <c r="CE11" s="299">
        <v>9</v>
      </c>
      <c r="CF11" s="299">
        <v>7</v>
      </c>
      <c r="CG11" s="299">
        <v>6</v>
      </c>
      <c r="CH11" s="299">
        <v>6</v>
      </c>
      <c r="CI11" s="299">
        <v>6</v>
      </c>
      <c r="CJ11" s="299">
        <v>7</v>
      </c>
      <c r="CK11" s="299">
        <v>7</v>
      </c>
      <c r="CL11" s="299">
        <v>7</v>
      </c>
      <c r="CM11" s="299">
        <v>7</v>
      </c>
      <c r="CN11" s="299">
        <v>7</v>
      </c>
      <c r="CO11" s="299">
        <v>6</v>
      </c>
      <c r="CP11" s="299">
        <v>6</v>
      </c>
      <c r="CQ11" s="299">
        <v>7</v>
      </c>
      <c r="CR11" s="299">
        <v>8</v>
      </c>
      <c r="CS11" s="299">
        <v>9</v>
      </c>
      <c r="CT11" s="299">
        <v>10</v>
      </c>
      <c r="CU11" s="299">
        <v>10</v>
      </c>
      <c r="CV11" s="299">
        <v>11</v>
      </c>
      <c r="CW11" s="299">
        <v>11</v>
      </c>
    </row>
    <row r="12" spans="1:101" s="14" customFormat="1" ht="13.15" customHeight="1" x14ac:dyDescent="0.2">
      <c r="A12" s="22"/>
      <c r="B12" s="15"/>
      <c r="C12" s="66" t="s">
        <v>12</v>
      </c>
      <c r="D12" s="300">
        <v>6</v>
      </c>
      <c r="E12" s="153">
        <v>1556.37</v>
      </c>
      <c r="F12" s="153">
        <f>+E12-G12</f>
        <v>1154.78</v>
      </c>
      <c r="G12" s="153">
        <v>401.59</v>
      </c>
      <c r="H12" s="27" t="str">
        <f>+"Total:"&amp;TEXT(E12/I12-1,"0.00%")&amp;"/ EE:"&amp;TEXT(G12/J12-1,"0.00%")</f>
        <v>Total:18.99%/ EE:0.00%</v>
      </c>
      <c r="I12" s="27">
        <f>+'[2]Garden City'!E12</f>
        <v>1308</v>
      </c>
      <c r="J12" s="27">
        <f>+'[2]Garden City'!G12</f>
        <v>401.59</v>
      </c>
      <c r="K12" s="168">
        <v>2</v>
      </c>
      <c r="L12" s="168">
        <v>2</v>
      </c>
      <c r="M12" s="168">
        <v>2</v>
      </c>
      <c r="N12" s="168">
        <v>2</v>
      </c>
      <c r="O12" s="168">
        <v>1</v>
      </c>
      <c r="P12" s="168">
        <v>1</v>
      </c>
      <c r="Q12" s="168">
        <v>2</v>
      </c>
      <c r="R12" s="168">
        <v>3</v>
      </c>
      <c r="S12" s="168">
        <v>3</v>
      </c>
      <c r="T12" s="168">
        <v>2</v>
      </c>
      <c r="U12" s="168">
        <v>2</v>
      </c>
      <c r="V12" s="168">
        <v>1</v>
      </c>
      <c r="W12" s="168">
        <v>1</v>
      </c>
      <c r="X12" s="168">
        <v>2</v>
      </c>
      <c r="Y12" s="168">
        <v>2</v>
      </c>
      <c r="Z12" s="168">
        <v>2</v>
      </c>
      <c r="AA12" s="168">
        <v>2</v>
      </c>
      <c r="AB12" s="168">
        <v>2</v>
      </c>
      <c r="AC12" s="168">
        <v>2</v>
      </c>
      <c r="AD12" s="168">
        <v>2</v>
      </c>
      <c r="AE12" s="168">
        <v>2</v>
      </c>
      <c r="AF12" s="168">
        <v>2</v>
      </c>
      <c r="AG12" s="168">
        <v>3</v>
      </c>
      <c r="AH12" s="168">
        <v>3</v>
      </c>
      <c r="AI12" s="168">
        <v>3</v>
      </c>
      <c r="AJ12" s="168">
        <v>3</v>
      </c>
      <c r="AK12" s="168">
        <v>2</v>
      </c>
      <c r="AL12" s="168">
        <v>2</v>
      </c>
      <c r="AM12" s="168">
        <v>2</v>
      </c>
      <c r="AN12" s="168">
        <v>2</v>
      </c>
      <c r="AO12" s="168">
        <v>2</v>
      </c>
      <c r="AP12" s="168">
        <v>2</v>
      </c>
      <c r="AQ12" s="168">
        <v>2</v>
      </c>
      <c r="AR12" s="168">
        <v>2</v>
      </c>
      <c r="AS12" s="168">
        <v>2</v>
      </c>
      <c r="AT12" s="168">
        <v>2</v>
      </c>
      <c r="AU12" s="168">
        <v>1</v>
      </c>
      <c r="AV12" s="168">
        <v>1</v>
      </c>
      <c r="AW12" s="168">
        <v>1</v>
      </c>
      <c r="AX12" s="168">
        <v>1</v>
      </c>
      <c r="AY12" s="168">
        <v>1</v>
      </c>
      <c r="AZ12" s="168">
        <v>1</v>
      </c>
      <c r="BA12" s="168">
        <v>1</v>
      </c>
      <c r="BB12" s="168">
        <v>2</v>
      </c>
      <c r="BC12" s="168">
        <v>3</v>
      </c>
      <c r="BD12" s="168">
        <v>4</v>
      </c>
      <c r="BE12" s="168">
        <v>4</v>
      </c>
      <c r="BF12" s="168">
        <v>5</v>
      </c>
      <c r="BG12" s="168">
        <v>5</v>
      </c>
      <c r="BH12" s="300">
        <v>6</v>
      </c>
      <c r="BI12" s="300">
        <v>5</v>
      </c>
      <c r="BJ12" s="300">
        <v>5</v>
      </c>
      <c r="BK12" s="300">
        <v>6</v>
      </c>
      <c r="BL12" s="300">
        <v>6</v>
      </c>
      <c r="BM12" s="300">
        <v>5</v>
      </c>
      <c r="BN12" s="300">
        <v>5</v>
      </c>
      <c r="BO12" s="300">
        <v>6</v>
      </c>
      <c r="BP12" s="300">
        <v>5</v>
      </c>
      <c r="BQ12" s="243">
        <v>3</v>
      </c>
      <c r="BR12" s="300">
        <v>3</v>
      </c>
      <c r="BS12" s="300">
        <v>5</v>
      </c>
      <c r="BT12" s="300">
        <v>6</v>
      </c>
      <c r="BU12" s="300">
        <v>7</v>
      </c>
      <c r="BV12" s="300">
        <v>6</v>
      </c>
      <c r="BW12" s="300">
        <v>9</v>
      </c>
      <c r="BX12" s="300">
        <v>9</v>
      </c>
      <c r="BY12" s="300">
        <v>11</v>
      </c>
      <c r="BZ12" s="300">
        <v>11</v>
      </c>
      <c r="CA12" s="300">
        <v>10</v>
      </c>
      <c r="CB12" s="300">
        <v>11</v>
      </c>
      <c r="CC12" s="300">
        <v>10</v>
      </c>
      <c r="CD12" s="300">
        <v>12</v>
      </c>
      <c r="CE12" s="300">
        <v>10</v>
      </c>
      <c r="CF12" s="300">
        <v>9</v>
      </c>
      <c r="CG12" s="300">
        <v>8</v>
      </c>
      <c r="CH12" s="300">
        <v>10</v>
      </c>
      <c r="CI12" s="300">
        <v>10</v>
      </c>
      <c r="CJ12" s="300">
        <v>11</v>
      </c>
      <c r="CK12" s="300">
        <v>10</v>
      </c>
      <c r="CL12" s="300">
        <v>7</v>
      </c>
      <c r="CM12" s="300">
        <v>7</v>
      </c>
      <c r="CN12" s="300">
        <v>6</v>
      </c>
      <c r="CO12" s="300">
        <v>6</v>
      </c>
      <c r="CP12" s="300">
        <v>7</v>
      </c>
      <c r="CQ12" s="300">
        <v>7</v>
      </c>
      <c r="CR12" s="300">
        <v>6</v>
      </c>
      <c r="CS12" s="300">
        <v>7</v>
      </c>
      <c r="CT12" s="300">
        <v>6</v>
      </c>
      <c r="CU12" s="300">
        <v>7</v>
      </c>
      <c r="CV12" s="300">
        <v>7</v>
      </c>
      <c r="CW12" s="300">
        <v>6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73</v>
      </c>
      <c r="E13" s="70">
        <f>SUMPRODUCT(E9:E12,$D9:$D12)</f>
        <v>52292.740000000005</v>
      </c>
      <c r="F13" s="70">
        <f>SUMPRODUCT(F9:F12,$D9:$D12)</f>
        <v>40436.119999999995</v>
      </c>
      <c r="G13" s="70">
        <f>SUMPRODUCT(G9:G12,$D9:$D12)</f>
        <v>11856.619999999999</v>
      </c>
      <c r="H13" s="34"/>
      <c r="I13" s="34"/>
      <c r="K13" s="67">
        <f t="shared" ref="K13:P13" si="14">SUM(K9:K12)</f>
        <v>25</v>
      </c>
      <c r="L13" s="67">
        <f t="shared" si="14"/>
        <v>25</v>
      </c>
      <c r="M13" s="67">
        <f t="shared" si="14"/>
        <v>22</v>
      </c>
      <c r="N13" s="67">
        <f t="shared" si="14"/>
        <v>23</v>
      </c>
      <c r="O13" s="67">
        <f t="shared" si="14"/>
        <v>22</v>
      </c>
      <c r="P13" s="67">
        <f t="shared" si="14"/>
        <v>20</v>
      </c>
      <c r="Q13" s="67">
        <f t="shared" ref="Q13:V13" si="15">SUM(Q9:Q12)</f>
        <v>22</v>
      </c>
      <c r="R13" s="67">
        <f t="shared" si="15"/>
        <v>22</v>
      </c>
      <c r="S13" s="67">
        <f t="shared" si="15"/>
        <v>24</v>
      </c>
      <c r="T13" s="67">
        <f t="shared" si="15"/>
        <v>22</v>
      </c>
      <c r="U13" s="67">
        <f t="shared" si="15"/>
        <v>22</v>
      </c>
      <c r="V13" s="67">
        <f t="shared" si="15"/>
        <v>21</v>
      </c>
      <c r="W13" s="67">
        <f t="shared" ref="W13:AB13" si="16">SUM(W9:W12)</f>
        <v>29</v>
      </c>
      <c r="X13" s="67">
        <f t="shared" si="16"/>
        <v>29</v>
      </c>
      <c r="Y13" s="67">
        <f t="shared" si="16"/>
        <v>31</v>
      </c>
      <c r="Z13" s="67">
        <f t="shared" si="16"/>
        <v>26</v>
      </c>
      <c r="AA13" s="67">
        <f t="shared" si="16"/>
        <v>26</v>
      </c>
      <c r="AB13" s="67">
        <f t="shared" si="16"/>
        <v>24</v>
      </c>
      <c r="AC13" s="67">
        <f t="shared" ref="AC13:AH13" si="17">SUM(AC9:AC12)</f>
        <v>24</v>
      </c>
      <c r="AD13" s="67">
        <f t="shared" si="17"/>
        <v>25</v>
      </c>
      <c r="AE13" s="67">
        <f t="shared" si="17"/>
        <v>24</v>
      </c>
      <c r="AF13" s="67">
        <f t="shared" si="17"/>
        <v>24</v>
      </c>
      <c r="AG13" s="67">
        <f t="shared" si="17"/>
        <v>23</v>
      </c>
      <c r="AH13" s="67">
        <f t="shared" si="17"/>
        <v>23</v>
      </c>
      <c r="AI13" s="67">
        <f t="shared" ref="AI13:AN13" si="18">SUM(AI9:AI12)</f>
        <v>26</v>
      </c>
      <c r="AJ13" s="67">
        <f t="shared" si="18"/>
        <v>22</v>
      </c>
      <c r="AK13" s="67">
        <f t="shared" si="18"/>
        <v>19</v>
      </c>
      <c r="AL13" s="67">
        <f t="shared" si="18"/>
        <v>21</v>
      </c>
      <c r="AM13" s="67">
        <f t="shared" si="18"/>
        <v>19</v>
      </c>
      <c r="AN13" s="67">
        <f t="shared" si="18"/>
        <v>18</v>
      </c>
      <c r="AO13" s="67">
        <f t="shared" ref="AO13:AT13" si="19">SUM(AO9:AO12)</f>
        <v>19</v>
      </c>
      <c r="AP13" s="67">
        <f t="shared" si="19"/>
        <v>16</v>
      </c>
      <c r="AQ13" s="67">
        <f t="shared" si="19"/>
        <v>16</v>
      </c>
      <c r="AR13" s="67">
        <f t="shared" si="19"/>
        <v>16</v>
      </c>
      <c r="AS13" s="67">
        <f t="shared" si="19"/>
        <v>16</v>
      </c>
      <c r="AT13" s="67">
        <f t="shared" si="19"/>
        <v>15</v>
      </c>
      <c r="AU13" s="67">
        <f t="shared" ref="AU13:AZ13" si="20">SUM(AU9:AU12)</f>
        <v>17</v>
      </c>
      <c r="AV13" s="67">
        <f t="shared" si="20"/>
        <v>19</v>
      </c>
      <c r="AW13" s="67">
        <f t="shared" si="20"/>
        <v>18</v>
      </c>
      <c r="AX13" s="67">
        <f t="shared" si="20"/>
        <v>20</v>
      </c>
      <c r="AY13" s="67">
        <f t="shared" si="20"/>
        <v>21</v>
      </c>
      <c r="AZ13" s="67">
        <f t="shared" si="20"/>
        <v>23</v>
      </c>
      <c r="BA13" s="67">
        <f t="shared" ref="BA13:BF13" si="21">SUM(BA9:BA12)</f>
        <v>21</v>
      </c>
      <c r="BB13" s="67">
        <f t="shared" si="21"/>
        <v>22</v>
      </c>
      <c r="BC13" s="67">
        <f t="shared" si="21"/>
        <v>25</v>
      </c>
      <c r="BD13" s="67">
        <f t="shared" si="21"/>
        <v>31</v>
      </c>
      <c r="BE13" s="67">
        <f t="shared" si="21"/>
        <v>38</v>
      </c>
      <c r="BF13" s="67">
        <f t="shared" si="21"/>
        <v>38</v>
      </c>
      <c r="BG13" s="67">
        <f t="shared" ref="BG13:BL13" si="22">SUM(BG9:BG12)</f>
        <v>37</v>
      </c>
      <c r="BH13" s="67">
        <f t="shared" si="22"/>
        <v>37</v>
      </c>
      <c r="BI13" s="67">
        <f t="shared" si="22"/>
        <v>34</v>
      </c>
      <c r="BJ13" s="67">
        <f t="shared" si="22"/>
        <v>35</v>
      </c>
      <c r="BK13" s="67">
        <f t="shared" si="22"/>
        <v>36</v>
      </c>
      <c r="BL13" s="67">
        <f t="shared" si="22"/>
        <v>39</v>
      </c>
      <c r="BM13" s="67">
        <f t="shared" ref="BM13:BR13" si="23">SUM(BM9:BM12)</f>
        <v>41</v>
      </c>
      <c r="BN13" s="67">
        <f t="shared" si="23"/>
        <v>42</v>
      </c>
      <c r="BO13" s="67">
        <f t="shared" si="23"/>
        <v>49</v>
      </c>
      <c r="BP13" s="67">
        <f t="shared" si="23"/>
        <v>53</v>
      </c>
      <c r="BQ13" s="94">
        <f t="shared" si="23"/>
        <v>55</v>
      </c>
      <c r="BR13" s="67">
        <f t="shared" si="23"/>
        <v>56</v>
      </c>
      <c r="BS13" s="67">
        <f t="shared" ref="BS13:BX13" si="24">SUM(BS9:BS12)</f>
        <v>61</v>
      </c>
      <c r="BT13" s="67">
        <f t="shared" si="24"/>
        <v>68</v>
      </c>
      <c r="BU13" s="67">
        <f t="shared" si="24"/>
        <v>69</v>
      </c>
      <c r="BV13" s="67">
        <f t="shared" si="24"/>
        <v>61</v>
      </c>
      <c r="BW13" s="67">
        <f t="shared" si="24"/>
        <v>69</v>
      </c>
      <c r="BX13" s="67">
        <f t="shared" si="24"/>
        <v>74</v>
      </c>
      <c r="BY13" s="67">
        <f t="shared" ref="BY13:CD13" si="25">SUM(BY9:BY12)</f>
        <v>78</v>
      </c>
      <c r="BZ13" s="67">
        <f t="shared" si="25"/>
        <v>76</v>
      </c>
      <c r="CA13" s="67">
        <f t="shared" si="25"/>
        <v>78</v>
      </c>
      <c r="CB13" s="67">
        <f t="shared" si="25"/>
        <v>81</v>
      </c>
      <c r="CC13" s="67">
        <f t="shared" si="25"/>
        <v>78</v>
      </c>
      <c r="CD13" s="67">
        <f t="shared" si="25"/>
        <v>83</v>
      </c>
      <c r="CE13" s="67">
        <f t="shared" ref="CE13:CJ13" si="26">SUM(CE9:CE12)</f>
        <v>75</v>
      </c>
      <c r="CF13" s="67">
        <f t="shared" si="26"/>
        <v>73</v>
      </c>
      <c r="CG13" s="67">
        <f t="shared" si="26"/>
        <v>70</v>
      </c>
      <c r="CH13" s="67">
        <f t="shared" si="26"/>
        <v>70</v>
      </c>
      <c r="CI13" s="67">
        <f t="shared" si="26"/>
        <v>68</v>
      </c>
      <c r="CJ13" s="67">
        <f t="shared" si="26"/>
        <v>75</v>
      </c>
      <c r="CK13" s="67">
        <f t="shared" ref="CK13:CP13" si="27">SUM(CK9:CK12)</f>
        <v>83</v>
      </c>
      <c r="CL13" s="67">
        <f t="shared" si="27"/>
        <v>76</v>
      </c>
      <c r="CM13" s="67">
        <f t="shared" si="27"/>
        <v>79</v>
      </c>
      <c r="CN13" s="67">
        <f t="shared" si="27"/>
        <v>77</v>
      </c>
      <c r="CO13" s="67">
        <f t="shared" si="27"/>
        <v>78</v>
      </c>
      <c r="CP13" s="67">
        <f t="shared" si="27"/>
        <v>78</v>
      </c>
      <c r="CQ13" s="67">
        <f>SUM(CQ9:CQ12)</f>
        <v>77</v>
      </c>
      <c r="CR13" s="67">
        <v>75</v>
      </c>
      <c r="CS13" s="67">
        <f>SUM(CS9:CS12)</f>
        <v>71</v>
      </c>
      <c r="CT13" s="67">
        <f>SUM(CT9:CT12)</f>
        <v>67</v>
      </c>
      <c r="CU13" s="67">
        <f>SUM(CU9:CU12)</f>
        <v>69</v>
      </c>
      <c r="CV13" s="67">
        <f>SUM(CV9:CV12)</f>
        <v>72</v>
      </c>
      <c r="CW13" s="67">
        <f>SUM(CW9:CW12)</f>
        <v>73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5">
      <c r="A15" s="71" t="s">
        <v>8</v>
      </c>
      <c r="B15" s="72"/>
      <c r="C15" s="29" t="s">
        <v>10</v>
      </c>
      <c r="D15" s="30">
        <f>+D7+D13</f>
        <v>537</v>
      </c>
      <c r="E15" s="86">
        <f>+E7+E13</f>
        <v>668350.84</v>
      </c>
      <c r="F15" s="86">
        <f>+F7+F13</f>
        <v>606897.57999999996</v>
      </c>
      <c r="G15" s="86">
        <f>+G7+G13</f>
        <v>61453.259999999995</v>
      </c>
      <c r="H15" s="136"/>
      <c r="I15" s="136"/>
      <c r="K15" s="30">
        <f t="shared" ref="K15:P15" si="28">+K7+K13</f>
        <v>659</v>
      </c>
      <c r="L15" s="30">
        <f t="shared" si="28"/>
        <v>657</v>
      </c>
      <c r="M15" s="30">
        <f t="shared" si="28"/>
        <v>641</v>
      </c>
      <c r="N15" s="30">
        <f t="shared" si="28"/>
        <v>651</v>
      </c>
      <c r="O15" s="30">
        <f t="shared" si="28"/>
        <v>639</v>
      </c>
      <c r="P15" s="30">
        <f t="shared" si="28"/>
        <v>633</v>
      </c>
      <c r="Q15" s="30">
        <f t="shared" ref="Q15:V15" si="29">+Q7+Q13</f>
        <v>631</v>
      </c>
      <c r="R15" s="30">
        <f t="shared" si="29"/>
        <v>621</v>
      </c>
      <c r="S15" s="30">
        <f t="shared" si="29"/>
        <v>623</v>
      </c>
      <c r="T15" s="30">
        <f t="shared" si="29"/>
        <v>620</v>
      </c>
      <c r="U15" s="30">
        <f t="shared" si="29"/>
        <v>615</v>
      </c>
      <c r="V15" s="30">
        <f t="shared" si="29"/>
        <v>620</v>
      </c>
      <c r="W15" s="30">
        <f t="shared" ref="W15:AB15" si="30">+W7+W13</f>
        <v>631</v>
      </c>
      <c r="X15" s="30">
        <f t="shared" si="30"/>
        <v>622</v>
      </c>
      <c r="Y15" s="30">
        <f t="shared" si="30"/>
        <v>616</v>
      </c>
      <c r="Z15" s="30">
        <f t="shared" si="30"/>
        <v>601</v>
      </c>
      <c r="AA15" s="30">
        <f t="shared" si="30"/>
        <v>614</v>
      </c>
      <c r="AB15" s="30">
        <f t="shared" si="30"/>
        <v>596</v>
      </c>
      <c r="AC15" s="30">
        <f t="shared" ref="AC15:AH15" si="31">+AC7+AC13</f>
        <v>593</v>
      </c>
      <c r="AD15" s="30">
        <f t="shared" si="31"/>
        <v>602</v>
      </c>
      <c r="AE15" s="30">
        <f t="shared" si="31"/>
        <v>598</v>
      </c>
      <c r="AF15" s="30">
        <f t="shared" si="31"/>
        <v>609</v>
      </c>
      <c r="AG15" s="30">
        <f t="shared" si="31"/>
        <v>593</v>
      </c>
      <c r="AH15" s="30">
        <f t="shared" si="31"/>
        <v>591</v>
      </c>
      <c r="AI15" s="30">
        <f t="shared" ref="AI15:AN15" si="32">+AI7+AI13</f>
        <v>599</v>
      </c>
      <c r="AJ15" s="30">
        <f t="shared" si="32"/>
        <v>581</v>
      </c>
      <c r="AK15" s="30">
        <f t="shared" si="32"/>
        <v>579</v>
      </c>
      <c r="AL15" s="30">
        <f t="shared" si="32"/>
        <v>570</v>
      </c>
      <c r="AM15" s="30">
        <f t="shared" si="32"/>
        <v>549</v>
      </c>
      <c r="AN15" s="30">
        <f t="shared" si="32"/>
        <v>539</v>
      </c>
      <c r="AO15" s="30">
        <f t="shared" ref="AO15:AT15" si="33">+AO7+AO13</f>
        <v>539</v>
      </c>
      <c r="AP15" s="30">
        <f t="shared" si="33"/>
        <v>541</v>
      </c>
      <c r="AQ15" s="30">
        <f t="shared" si="33"/>
        <v>527</v>
      </c>
      <c r="AR15" s="30">
        <f t="shared" si="33"/>
        <v>533</v>
      </c>
      <c r="AS15" s="30">
        <f t="shared" si="33"/>
        <v>529</v>
      </c>
      <c r="AT15" s="30">
        <f t="shared" si="33"/>
        <v>516</v>
      </c>
      <c r="AU15" s="30">
        <f t="shared" ref="AU15:AZ15" si="34">+AU7+AU13</f>
        <v>529</v>
      </c>
      <c r="AV15" s="30">
        <f t="shared" si="34"/>
        <v>534</v>
      </c>
      <c r="AW15" s="30">
        <f t="shared" si="34"/>
        <v>530</v>
      </c>
      <c r="AX15" s="30">
        <f t="shared" si="34"/>
        <v>531</v>
      </c>
      <c r="AY15" s="30">
        <f t="shared" si="34"/>
        <v>525</v>
      </c>
      <c r="AZ15" s="30">
        <f t="shared" si="34"/>
        <v>513</v>
      </c>
      <c r="BA15" s="30">
        <f t="shared" ref="BA15:BF15" si="35">+BA7+BA13</f>
        <v>499</v>
      </c>
      <c r="BB15" s="30">
        <f t="shared" si="35"/>
        <v>494</v>
      </c>
      <c r="BC15" s="30">
        <f t="shared" si="35"/>
        <v>480</v>
      </c>
      <c r="BD15" s="30">
        <f t="shared" si="35"/>
        <v>487</v>
      </c>
      <c r="BE15" s="30">
        <f t="shared" si="35"/>
        <v>488</v>
      </c>
      <c r="BF15" s="30">
        <f t="shared" si="35"/>
        <v>483</v>
      </c>
      <c r="BG15" s="30">
        <f t="shared" ref="BG15:BL15" si="36">+BG7+BG13</f>
        <v>493</v>
      </c>
      <c r="BH15" s="30">
        <f t="shared" si="36"/>
        <v>493</v>
      </c>
      <c r="BI15" s="30">
        <f t="shared" si="36"/>
        <v>488</v>
      </c>
      <c r="BJ15" s="30">
        <f t="shared" si="36"/>
        <v>488</v>
      </c>
      <c r="BK15" s="30">
        <f t="shared" si="36"/>
        <v>492</v>
      </c>
      <c r="BL15" s="30">
        <f t="shared" si="36"/>
        <v>497</v>
      </c>
      <c r="BM15" s="30">
        <f t="shared" ref="BM15:BR15" si="37">+BM7+BM13</f>
        <v>494</v>
      </c>
      <c r="BN15" s="30">
        <f t="shared" si="37"/>
        <v>485</v>
      </c>
      <c r="BO15" s="30">
        <f t="shared" si="37"/>
        <v>489</v>
      </c>
      <c r="BP15" s="30">
        <f t="shared" si="37"/>
        <v>493</v>
      </c>
      <c r="BQ15" s="30">
        <f t="shared" si="37"/>
        <v>502</v>
      </c>
      <c r="BR15" s="30">
        <f t="shared" si="37"/>
        <v>510</v>
      </c>
      <c r="BS15" s="30">
        <f t="shared" ref="BS15:BX15" si="38">+BS7+BS13</f>
        <v>523</v>
      </c>
      <c r="BT15" s="30">
        <f t="shared" si="38"/>
        <v>535</v>
      </c>
      <c r="BU15" s="30">
        <f t="shared" si="38"/>
        <v>528</v>
      </c>
      <c r="BV15" s="30">
        <f t="shared" si="38"/>
        <v>525</v>
      </c>
      <c r="BW15" s="30">
        <f t="shared" si="38"/>
        <v>519</v>
      </c>
      <c r="BX15" s="30">
        <f t="shared" si="38"/>
        <v>522</v>
      </c>
      <c r="BY15" s="30">
        <f t="shared" ref="BY15:CD15" si="39">+BY7+BY13</f>
        <v>526</v>
      </c>
      <c r="BZ15" s="30">
        <f t="shared" si="39"/>
        <v>520</v>
      </c>
      <c r="CA15" s="30">
        <f t="shared" si="39"/>
        <v>511</v>
      </c>
      <c r="CB15" s="30">
        <f t="shared" si="39"/>
        <v>499</v>
      </c>
      <c r="CC15" s="30">
        <f t="shared" si="39"/>
        <v>490</v>
      </c>
      <c r="CD15" s="30">
        <f t="shared" si="39"/>
        <v>494</v>
      </c>
      <c r="CE15" s="30">
        <f t="shared" ref="CE15:CJ15" si="40">+CE7+CE13</f>
        <v>513</v>
      </c>
      <c r="CF15" s="30">
        <f t="shared" si="40"/>
        <v>504</v>
      </c>
      <c r="CG15" s="30">
        <f t="shared" si="40"/>
        <v>505</v>
      </c>
      <c r="CH15" s="30">
        <f t="shared" si="40"/>
        <v>507</v>
      </c>
      <c r="CI15" s="30">
        <f t="shared" si="40"/>
        <v>512</v>
      </c>
      <c r="CJ15" s="30">
        <f t="shared" si="40"/>
        <v>520</v>
      </c>
      <c r="CK15" s="30">
        <f t="shared" ref="CK15:CP15" si="41">+CK7+CK13</f>
        <v>540</v>
      </c>
      <c r="CL15" s="30">
        <f t="shared" si="41"/>
        <v>535</v>
      </c>
      <c r="CM15" s="30">
        <f t="shared" si="41"/>
        <v>542</v>
      </c>
      <c r="CN15" s="30">
        <f t="shared" si="41"/>
        <v>535</v>
      </c>
      <c r="CO15" s="30">
        <f t="shared" si="41"/>
        <v>535</v>
      </c>
      <c r="CP15" s="30">
        <f t="shared" si="41"/>
        <v>532</v>
      </c>
      <c r="CQ15" s="30">
        <f>+CQ7+CQ13</f>
        <v>558</v>
      </c>
      <c r="CR15" s="30">
        <v>547</v>
      </c>
      <c r="CS15" s="30">
        <f>+CS7+CS13</f>
        <v>546</v>
      </c>
      <c r="CT15" s="30">
        <f>+CT7+CT13</f>
        <v>539</v>
      </c>
      <c r="CU15" s="30">
        <f>+CU7+CU13</f>
        <v>541</v>
      </c>
      <c r="CV15" s="30">
        <f>+CV7+CV13</f>
        <v>540</v>
      </c>
      <c r="CW15" s="30">
        <f>+CW7+CW13</f>
        <v>537</v>
      </c>
    </row>
    <row r="16" spans="1:101" s="4" customFormat="1" ht="13.15" customHeight="1" x14ac:dyDescent="0.2">
      <c r="A16" s="71" t="s">
        <v>9</v>
      </c>
      <c r="B16" s="29"/>
      <c r="C16" s="89"/>
      <c r="D16" s="30"/>
      <c r="E16" s="86">
        <f>E15*12</f>
        <v>8020210.0800000001</v>
      </c>
      <c r="F16" s="86">
        <f>F15*12</f>
        <v>7282770.959999999</v>
      </c>
      <c r="G16" s="86">
        <f>G15*12</f>
        <v>737439.11999999988</v>
      </c>
      <c r="H16" s="136"/>
      <c r="I16" s="136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</row>
    <row r="17" spans="1:101" s="14" customFormat="1" ht="13.15" customHeight="1" x14ac:dyDescent="0.25">
      <c r="A17" s="20"/>
      <c r="B17" s="15"/>
      <c r="C17" s="12"/>
      <c r="D17" s="16"/>
      <c r="E17" s="21"/>
      <c r="F17" s="21"/>
      <c r="G17" s="21"/>
      <c r="H17" s="135"/>
      <c r="I17" s="135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</row>
    <row r="18" spans="1:101" s="82" customFormat="1" ht="13.15" customHeight="1" x14ac:dyDescent="0.25">
      <c r="A18" s="76" t="s">
        <v>89</v>
      </c>
      <c r="B18" s="77"/>
      <c r="C18" s="78"/>
      <c r="D18" s="111"/>
      <c r="E18" s="80"/>
      <c r="F18" s="80"/>
      <c r="G18" s="80"/>
      <c r="H18" s="268"/>
      <c r="I18" s="268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</row>
    <row r="19" spans="1:101" s="14" customFormat="1" ht="13.15" customHeight="1" x14ac:dyDescent="0.2">
      <c r="A19" s="64" t="s">
        <v>23</v>
      </c>
      <c r="B19" s="65" t="str">
        <f>Legacy!E20</f>
        <v>1/1/25 - 12/31/25</v>
      </c>
      <c r="C19" s="66" t="s">
        <v>11</v>
      </c>
      <c r="D19" s="173">
        <v>45</v>
      </c>
      <c r="E19" s="152">
        <f>E3</f>
        <v>859.51</v>
      </c>
      <c r="F19" s="152">
        <f>F3</f>
        <v>805.34</v>
      </c>
      <c r="G19" s="152">
        <f>G3</f>
        <v>54.17</v>
      </c>
      <c r="H19" s="27" t="str">
        <f>+"Total:"&amp;TEXT(E19/I19-1,"0.00%")&amp;"/ EE:"&amp;TEXT(G19/J19-1,"0.00%")</f>
        <v>Total:18.99%/ EE:0.00%</v>
      </c>
      <c r="I19" s="27">
        <f>+'[2]Garden City'!E19</f>
        <v>722.35</v>
      </c>
      <c r="J19" s="27">
        <f>+'[2]Garden City'!G19</f>
        <v>54.17</v>
      </c>
      <c r="K19" s="165">
        <v>82</v>
      </c>
      <c r="L19" s="165">
        <v>84</v>
      </c>
      <c r="M19" s="165">
        <v>83</v>
      </c>
      <c r="N19" s="165">
        <v>82</v>
      </c>
      <c r="O19" s="165">
        <v>80</v>
      </c>
      <c r="P19" s="165">
        <v>78</v>
      </c>
      <c r="Q19" s="165">
        <v>77</v>
      </c>
      <c r="R19" s="165">
        <v>70</v>
      </c>
      <c r="S19" s="165">
        <v>72</v>
      </c>
      <c r="T19" s="165">
        <v>73</v>
      </c>
      <c r="U19" s="165">
        <v>74</v>
      </c>
      <c r="V19" s="165">
        <v>73</v>
      </c>
      <c r="W19" s="165">
        <v>78</v>
      </c>
      <c r="X19" s="165">
        <v>76</v>
      </c>
      <c r="Y19" s="165">
        <v>76</v>
      </c>
      <c r="Z19" s="165">
        <v>76</v>
      </c>
      <c r="AA19" s="165">
        <v>75</v>
      </c>
      <c r="AB19" s="165">
        <v>75</v>
      </c>
      <c r="AC19" s="165">
        <v>74</v>
      </c>
      <c r="AD19" s="165">
        <v>55</v>
      </c>
      <c r="AE19" s="165">
        <v>71</v>
      </c>
      <c r="AF19" s="165">
        <v>71</v>
      </c>
      <c r="AG19" s="165">
        <v>71</v>
      </c>
      <c r="AH19" s="165">
        <v>70</v>
      </c>
      <c r="AI19" s="165">
        <v>68</v>
      </c>
      <c r="AJ19" s="165">
        <v>67</v>
      </c>
      <c r="AK19" s="165">
        <v>67</v>
      </c>
      <c r="AL19" s="165">
        <v>61</v>
      </c>
      <c r="AM19" s="165">
        <v>61</v>
      </c>
      <c r="AN19" s="165">
        <v>61</v>
      </c>
      <c r="AO19" s="165">
        <v>61</v>
      </c>
      <c r="AP19" s="165">
        <v>48</v>
      </c>
      <c r="AQ19" s="165">
        <v>62</v>
      </c>
      <c r="AR19" s="165">
        <v>60</v>
      </c>
      <c r="AS19" s="165">
        <v>58</v>
      </c>
      <c r="AT19" s="165">
        <v>57</v>
      </c>
      <c r="AU19" s="165">
        <v>56</v>
      </c>
      <c r="AV19" s="165">
        <v>55</v>
      </c>
      <c r="AW19" s="165">
        <v>54</v>
      </c>
      <c r="AX19" s="165">
        <v>54</v>
      </c>
      <c r="AY19" s="165">
        <v>53</v>
      </c>
      <c r="AZ19" s="165">
        <v>53</v>
      </c>
      <c r="BA19" s="165">
        <v>65</v>
      </c>
      <c r="BB19" s="165">
        <v>53</v>
      </c>
      <c r="BC19" s="165">
        <v>54</v>
      </c>
      <c r="BD19" s="165">
        <v>52</v>
      </c>
      <c r="BE19" s="165">
        <v>51</v>
      </c>
      <c r="BF19" s="165">
        <v>49</v>
      </c>
      <c r="BG19" s="165">
        <v>47</v>
      </c>
      <c r="BH19" s="173">
        <v>47</v>
      </c>
      <c r="BI19" s="173">
        <v>47</v>
      </c>
      <c r="BJ19" s="173">
        <v>47</v>
      </c>
      <c r="BK19" s="173">
        <v>47</v>
      </c>
      <c r="BL19" s="173">
        <v>46</v>
      </c>
      <c r="BM19" s="173">
        <v>46</v>
      </c>
      <c r="BN19" s="173">
        <v>47</v>
      </c>
      <c r="BO19" s="173">
        <v>52</v>
      </c>
      <c r="BP19" s="173">
        <v>51</v>
      </c>
      <c r="BQ19" s="240">
        <v>52</v>
      </c>
      <c r="BR19" s="173">
        <v>51</v>
      </c>
      <c r="BS19" s="173">
        <v>49</v>
      </c>
      <c r="BT19" s="173">
        <v>50</v>
      </c>
      <c r="BU19" s="173">
        <v>49</v>
      </c>
      <c r="BV19" s="173">
        <v>50</v>
      </c>
      <c r="BW19" s="173">
        <v>50</v>
      </c>
      <c r="BX19" s="173">
        <v>49</v>
      </c>
      <c r="BY19" s="173">
        <v>57</v>
      </c>
      <c r="BZ19" s="173">
        <v>48</v>
      </c>
      <c r="CA19" s="173">
        <v>50</v>
      </c>
      <c r="CB19" s="173">
        <v>51</v>
      </c>
      <c r="CC19" s="173">
        <v>51</v>
      </c>
      <c r="CD19" s="173">
        <v>52</v>
      </c>
      <c r="CE19" s="173">
        <v>54</v>
      </c>
      <c r="CF19" s="173">
        <v>53</v>
      </c>
      <c r="CG19" s="173">
        <v>52</v>
      </c>
      <c r="CH19" s="173">
        <v>52</v>
      </c>
      <c r="CI19" s="173">
        <v>52</v>
      </c>
      <c r="CJ19" s="173">
        <v>52</v>
      </c>
      <c r="CK19" s="173">
        <v>55</v>
      </c>
      <c r="CL19" s="173">
        <v>54</v>
      </c>
      <c r="CM19" s="173">
        <v>55</v>
      </c>
      <c r="CN19" s="173">
        <v>53</v>
      </c>
      <c r="CO19" s="173">
        <v>53</v>
      </c>
      <c r="CP19" s="173">
        <v>53</v>
      </c>
      <c r="CQ19" s="173">
        <v>52</v>
      </c>
      <c r="CR19" s="173">
        <v>52</v>
      </c>
      <c r="CS19" s="173">
        <v>52</v>
      </c>
      <c r="CT19" s="173">
        <v>50</v>
      </c>
      <c r="CU19" s="173">
        <v>48</v>
      </c>
      <c r="CV19" s="173">
        <v>47</v>
      </c>
      <c r="CW19" s="173">
        <v>45</v>
      </c>
    </row>
    <row r="20" spans="1:101" s="14" customFormat="1" ht="13.15" customHeight="1" x14ac:dyDescent="0.2">
      <c r="A20" s="22"/>
      <c r="B20" s="15"/>
      <c r="C20" s="66" t="s">
        <v>18</v>
      </c>
      <c r="D20" s="173">
        <v>6</v>
      </c>
      <c r="E20" s="152">
        <f t="shared" ref="E20:F22" si="42">E4</f>
        <v>1805</v>
      </c>
      <c r="F20" s="152">
        <f t="shared" si="42"/>
        <v>1653.8600000000001</v>
      </c>
      <c r="G20" s="152">
        <f>G4</f>
        <v>151.13999999999999</v>
      </c>
      <c r="H20" s="27" t="str">
        <f>+"Total:"&amp;TEXT(E20/I20-1,"0.00%")&amp;"/ EE:"&amp;TEXT(G20/J20-1,"0.00%")</f>
        <v>Total:18.99%/ EE:0.00%</v>
      </c>
      <c r="I20" s="27">
        <f>+'[2]Garden City'!E20</f>
        <v>1516.96</v>
      </c>
      <c r="J20" s="27">
        <f>+'[2]Garden City'!G20</f>
        <v>151.13999999999999</v>
      </c>
      <c r="K20" s="165">
        <v>8</v>
      </c>
      <c r="L20" s="165">
        <v>7</v>
      </c>
      <c r="M20" s="165">
        <v>7</v>
      </c>
      <c r="N20" s="165">
        <v>7</v>
      </c>
      <c r="O20" s="165">
        <v>7</v>
      </c>
      <c r="P20" s="165">
        <v>7</v>
      </c>
      <c r="Q20" s="165">
        <v>5</v>
      </c>
      <c r="R20" s="165">
        <v>5</v>
      </c>
      <c r="S20" s="165">
        <v>5</v>
      </c>
      <c r="T20" s="165">
        <v>5</v>
      </c>
      <c r="U20" s="165">
        <v>5</v>
      </c>
      <c r="V20" s="165">
        <v>5</v>
      </c>
      <c r="W20" s="165">
        <v>6</v>
      </c>
      <c r="X20" s="165">
        <v>6</v>
      </c>
      <c r="Y20" s="165">
        <v>6</v>
      </c>
      <c r="Z20" s="165">
        <v>6</v>
      </c>
      <c r="AA20" s="165">
        <v>7</v>
      </c>
      <c r="AB20" s="165">
        <v>7</v>
      </c>
      <c r="AC20" s="165">
        <v>7</v>
      </c>
      <c r="AD20" s="165">
        <v>5</v>
      </c>
      <c r="AE20" s="165">
        <v>7</v>
      </c>
      <c r="AF20" s="165">
        <v>7</v>
      </c>
      <c r="AG20" s="165">
        <v>7</v>
      </c>
      <c r="AH20" s="165">
        <v>7</v>
      </c>
      <c r="AI20" s="165">
        <v>7</v>
      </c>
      <c r="AJ20" s="165">
        <v>7</v>
      </c>
      <c r="AK20" s="165">
        <v>7</v>
      </c>
      <c r="AL20" s="165">
        <v>7</v>
      </c>
      <c r="AM20" s="165">
        <v>7</v>
      </c>
      <c r="AN20" s="165">
        <v>7</v>
      </c>
      <c r="AO20" s="165">
        <v>7</v>
      </c>
      <c r="AP20" s="165">
        <v>7</v>
      </c>
      <c r="AQ20" s="165">
        <v>7</v>
      </c>
      <c r="AR20" s="165">
        <v>6</v>
      </c>
      <c r="AS20" s="165">
        <v>7</v>
      </c>
      <c r="AT20" s="165">
        <v>7</v>
      </c>
      <c r="AU20" s="165">
        <v>8</v>
      </c>
      <c r="AV20" s="165">
        <v>7</v>
      </c>
      <c r="AW20" s="165">
        <v>7</v>
      </c>
      <c r="AX20" s="165">
        <v>7</v>
      </c>
      <c r="AY20" s="165">
        <v>7</v>
      </c>
      <c r="AZ20" s="165">
        <v>7</v>
      </c>
      <c r="BA20" s="165">
        <v>8</v>
      </c>
      <c r="BB20" s="165">
        <v>6</v>
      </c>
      <c r="BC20" s="165">
        <v>6</v>
      </c>
      <c r="BD20" s="165">
        <v>7</v>
      </c>
      <c r="BE20" s="165">
        <v>8</v>
      </c>
      <c r="BF20" s="165">
        <v>8</v>
      </c>
      <c r="BG20" s="165">
        <v>10</v>
      </c>
      <c r="BH20" s="173">
        <v>9</v>
      </c>
      <c r="BI20" s="173">
        <v>9</v>
      </c>
      <c r="BJ20" s="173">
        <v>9</v>
      </c>
      <c r="BK20" s="173">
        <v>9</v>
      </c>
      <c r="BL20" s="173">
        <v>9</v>
      </c>
      <c r="BM20" s="173">
        <v>9</v>
      </c>
      <c r="BN20" s="173">
        <v>9</v>
      </c>
      <c r="BO20" s="173">
        <v>8</v>
      </c>
      <c r="BP20" s="173">
        <v>7</v>
      </c>
      <c r="BQ20" s="240">
        <v>7</v>
      </c>
      <c r="BR20" s="173">
        <v>9</v>
      </c>
      <c r="BS20" s="173">
        <v>8</v>
      </c>
      <c r="BT20" s="173">
        <v>8</v>
      </c>
      <c r="BU20" s="173">
        <v>8</v>
      </c>
      <c r="BV20" s="173">
        <v>8</v>
      </c>
      <c r="BW20" s="173">
        <v>8</v>
      </c>
      <c r="BX20" s="173">
        <v>8</v>
      </c>
      <c r="BY20" s="173">
        <v>8</v>
      </c>
      <c r="BZ20" s="173">
        <v>5</v>
      </c>
      <c r="CA20" s="173">
        <v>5</v>
      </c>
      <c r="CB20" s="173">
        <v>5</v>
      </c>
      <c r="CC20" s="173">
        <v>5</v>
      </c>
      <c r="CD20" s="173">
        <v>5</v>
      </c>
      <c r="CE20" s="173">
        <v>5</v>
      </c>
      <c r="CF20" s="173">
        <v>5</v>
      </c>
      <c r="CG20" s="173">
        <v>5</v>
      </c>
      <c r="CH20" s="173">
        <v>5</v>
      </c>
      <c r="CI20" s="173">
        <v>5</v>
      </c>
      <c r="CJ20" s="173">
        <v>4</v>
      </c>
      <c r="CK20" s="173">
        <v>3</v>
      </c>
      <c r="CL20" s="173">
        <v>4</v>
      </c>
      <c r="CM20" s="173">
        <v>4</v>
      </c>
      <c r="CN20" s="173">
        <v>4</v>
      </c>
      <c r="CO20" s="173">
        <v>4</v>
      </c>
      <c r="CP20" s="173">
        <v>4</v>
      </c>
      <c r="CQ20" s="173">
        <v>4</v>
      </c>
      <c r="CR20" s="173">
        <v>4</v>
      </c>
      <c r="CS20" s="173">
        <v>4</v>
      </c>
      <c r="CT20" s="173">
        <v>4</v>
      </c>
      <c r="CU20" s="173">
        <v>5</v>
      </c>
      <c r="CV20" s="173">
        <v>5</v>
      </c>
      <c r="CW20" s="173">
        <v>6</v>
      </c>
    </row>
    <row r="21" spans="1:101" s="14" customFormat="1" ht="13.15" customHeight="1" x14ac:dyDescent="0.2">
      <c r="A21" s="22"/>
      <c r="B21" s="15"/>
      <c r="C21" s="66" t="s">
        <v>19</v>
      </c>
      <c r="D21" s="173">
        <v>2</v>
      </c>
      <c r="E21" s="152">
        <f t="shared" si="42"/>
        <v>1624.48</v>
      </c>
      <c r="F21" s="152">
        <f t="shared" si="42"/>
        <v>1500.82</v>
      </c>
      <c r="G21" s="152">
        <f>G5</f>
        <v>123.66</v>
      </c>
      <c r="H21" s="27" t="str">
        <f>+"Total:"&amp;TEXT(E21/I21-1,"0.00%")&amp;"/ EE:"&amp;TEXT(G21/J21-1,"0.00%")</f>
        <v>Total:18.99%/ EE:0.00%</v>
      </c>
      <c r="I21" s="27">
        <f>+'[2]Garden City'!E21</f>
        <v>1365.25</v>
      </c>
      <c r="J21" s="27">
        <f>+'[2]Garden City'!G21</f>
        <v>123.66</v>
      </c>
      <c r="K21" s="165">
        <v>6</v>
      </c>
      <c r="L21" s="165">
        <v>6</v>
      </c>
      <c r="M21" s="165">
        <v>6</v>
      </c>
      <c r="N21" s="165">
        <v>6</v>
      </c>
      <c r="O21" s="165">
        <v>7</v>
      </c>
      <c r="P21" s="165">
        <v>6</v>
      </c>
      <c r="Q21" s="165">
        <v>7</v>
      </c>
      <c r="R21" s="165">
        <v>6</v>
      </c>
      <c r="S21" s="165">
        <v>5</v>
      </c>
      <c r="T21" s="165">
        <v>5</v>
      </c>
      <c r="U21" s="165">
        <v>5</v>
      </c>
      <c r="V21" s="165">
        <v>4</v>
      </c>
      <c r="W21" s="165">
        <v>3</v>
      </c>
      <c r="X21" s="165">
        <v>3</v>
      </c>
      <c r="Y21" s="165">
        <v>2</v>
      </c>
      <c r="Z21" s="165">
        <v>2</v>
      </c>
      <c r="AA21" s="165">
        <v>2</v>
      </c>
      <c r="AB21" s="165">
        <v>2</v>
      </c>
      <c r="AC21" s="165">
        <v>2</v>
      </c>
      <c r="AD21" s="165">
        <v>2</v>
      </c>
      <c r="AE21" s="165">
        <v>1</v>
      </c>
      <c r="AF21" s="165">
        <v>1</v>
      </c>
      <c r="AG21" s="165">
        <v>1</v>
      </c>
      <c r="AH21" s="165">
        <v>1</v>
      </c>
      <c r="AI21" s="165">
        <v>3</v>
      </c>
      <c r="AJ21" s="165">
        <v>3</v>
      </c>
      <c r="AK21" s="165">
        <v>3</v>
      </c>
      <c r="AL21" s="165">
        <v>4</v>
      </c>
      <c r="AM21" s="165">
        <v>4</v>
      </c>
      <c r="AN21" s="165">
        <v>4</v>
      </c>
      <c r="AO21" s="165">
        <v>4</v>
      </c>
      <c r="AP21" s="165">
        <v>5</v>
      </c>
      <c r="AQ21" s="165">
        <v>6</v>
      </c>
      <c r="AR21" s="165">
        <v>7</v>
      </c>
      <c r="AS21" s="165">
        <v>6</v>
      </c>
      <c r="AT21" s="165">
        <v>6</v>
      </c>
      <c r="AU21" s="165">
        <v>5</v>
      </c>
      <c r="AV21" s="165">
        <v>6</v>
      </c>
      <c r="AW21" s="165">
        <v>6</v>
      </c>
      <c r="AX21" s="165">
        <v>6</v>
      </c>
      <c r="AY21" s="165">
        <v>6</v>
      </c>
      <c r="AZ21" s="165">
        <v>6</v>
      </c>
      <c r="BA21" s="165">
        <v>6</v>
      </c>
      <c r="BB21" s="165">
        <v>5</v>
      </c>
      <c r="BC21" s="165">
        <v>5</v>
      </c>
      <c r="BD21" s="165">
        <v>5</v>
      </c>
      <c r="BE21" s="165">
        <v>5</v>
      </c>
      <c r="BF21" s="165">
        <v>6</v>
      </c>
      <c r="BG21" s="165">
        <v>6</v>
      </c>
      <c r="BH21" s="173">
        <v>6</v>
      </c>
      <c r="BI21" s="173">
        <v>6</v>
      </c>
      <c r="BJ21" s="173">
        <v>6</v>
      </c>
      <c r="BK21" s="173">
        <v>6</v>
      </c>
      <c r="BL21" s="173">
        <v>6</v>
      </c>
      <c r="BM21" s="173">
        <v>6</v>
      </c>
      <c r="BN21" s="173">
        <v>5</v>
      </c>
      <c r="BO21" s="173">
        <v>5</v>
      </c>
      <c r="BP21" s="173">
        <v>5</v>
      </c>
      <c r="BQ21" s="240">
        <v>5</v>
      </c>
      <c r="BR21" s="173">
        <v>5</v>
      </c>
      <c r="BS21" s="173">
        <v>5</v>
      </c>
      <c r="BT21" s="173">
        <v>5</v>
      </c>
      <c r="BU21" s="173">
        <v>5</v>
      </c>
      <c r="BV21" s="173">
        <v>5</v>
      </c>
      <c r="BW21" s="173">
        <v>4</v>
      </c>
      <c r="BX21" s="173">
        <v>3</v>
      </c>
      <c r="BY21" s="173">
        <v>5</v>
      </c>
      <c r="BZ21" s="173">
        <v>3</v>
      </c>
      <c r="CA21" s="173">
        <v>3</v>
      </c>
      <c r="CB21" s="173">
        <v>3</v>
      </c>
      <c r="CC21" s="173">
        <v>3</v>
      </c>
      <c r="CD21" s="173">
        <v>3</v>
      </c>
      <c r="CE21" s="173">
        <v>3</v>
      </c>
      <c r="CF21" s="173">
        <v>3</v>
      </c>
      <c r="CG21" s="173">
        <v>3</v>
      </c>
      <c r="CH21" s="173">
        <v>3</v>
      </c>
      <c r="CI21" s="173">
        <v>2</v>
      </c>
      <c r="CJ21" s="173">
        <v>3</v>
      </c>
      <c r="CK21" s="173">
        <v>3</v>
      </c>
      <c r="CL21" s="173">
        <v>1</v>
      </c>
      <c r="CM21" s="173">
        <v>1</v>
      </c>
      <c r="CN21" s="173">
        <v>1</v>
      </c>
      <c r="CO21" s="173">
        <v>1</v>
      </c>
      <c r="CP21" s="173">
        <v>1</v>
      </c>
      <c r="CQ21" s="173">
        <v>1</v>
      </c>
      <c r="CR21" s="173">
        <v>1</v>
      </c>
      <c r="CS21" s="173">
        <v>1</v>
      </c>
      <c r="CT21" s="173">
        <v>1</v>
      </c>
      <c r="CU21" s="173">
        <v>1</v>
      </c>
      <c r="CV21" s="173">
        <v>1</v>
      </c>
      <c r="CW21" s="173">
        <v>2</v>
      </c>
    </row>
    <row r="22" spans="1:101" s="14" customFormat="1" ht="13.15" customHeight="1" x14ac:dyDescent="0.2">
      <c r="A22" s="22"/>
      <c r="B22" s="15"/>
      <c r="C22" s="66" t="s">
        <v>12</v>
      </c>
      <c r="D22" s="173">
        <v>8</v>
      </c>
      <c r="E22" s="153">
        <f t="shared" si="42"/>
        <v>2707.5</v>
      </c>
      <c r="F22" s="153">
        <f t="shared" si="42"/>
        <v>2398.3200000000002</v>
      </c>
      <c r="G22" s="153">
        <f>G6</f>
        <v>309.18</v>
      </c>
      <c r="H22" s="27" t="str">
        <f>+"Total:"&amp;TEXT(E22/I22-1,"0.00%")&amp;"/ EE:"&amp;TEXT(G22/J22-1,"0.00%")</f>
        <v>Total:18.99%/ EE:0.00%</v>
      </c>
      <c r="I22" s="27">
        <f>+'[2]Garden City'!E22</f>
        <v>2275.44</v>
      </c>
      <c r="J22" s="27">
        <f>+'[2]Garden City'!G22</f>
        <v>309.18</v>
      </c>
      <c r="K22" s="166">
        <v>13</v>
      </c>
      <c r="L22" s="166">
        <v>14</v>
      </c>
      <c r="M22" s="166">
        <v>14</v>
      </c>
      <c r="N22" s="166">
        <v>14</v>
      </c>
      <c r="O22" s="166">
        <v>15</v>
      </c>
      <c r="P22" s="166">
        <v>15</v>
      </c>
      <c r="Q22" s="166">
        <v>17</v>
      </c>
      <c r="R22" s="166">
        <v>15</v>
      </c>
      <c r="S22" s="166">
        <v>15</v>
      </c>
      <c r="T22" s="166">
        <v>15</v>
      </c>
      <c r="U22" s="166">
        <v>15</v>
      </c>
      <c r="V22" s="166">
        <v>15</v>
      </c>
      <c r="W22" s="166">
        <v>13</v>
      </c>
      <c r="X22" s="166">
        <v>12</v>
      </c>
      <c r="Y22" s="166">
        <v>12</v>
      </c>
      <c r="Z22" s="166">
        <v>11</v>
      </c>
      <c r="AA22" s="166">
        <v>11</v>
      </c>
      <c r="AB22" s="166">
        <v>11</v>
      </c>
      <c r="AC22" s="166">
        <v>12</v>
      </c>
      <c r="AD22" s="166">
        <v>11</v>
      </c>
      <c r="AE22" s="166">
        <v>10</v>
      </c>
      <c r="AF22" s="166">
        <v>10</v>
      </c>
      <c r="AG22" s="166">
        <v>10</v>
      </c>
      <c r="AH22" s="166">
        <v>10</v>
      </c>
      <c r="AI22" s="166">
        <v>9</v>
      </c>
      <c r="AJ22" s="166">
        <v>9</v>
      </c>
      <c r="AK22" s="166">
        <v>9</v>
      </c>
      <c r="AL22" s="166">
        <v>9</v>
      </c>
      <c r="AM22" s="166">
        <v>9</v>
      </c>
      <c r="AN22" s="166">
        <v>9</v>
      </c>
      <c r="AO22" s="166">
        <v>9</v>
      </c>
      <c r="AP22" s="166">
        <v>8</v>
      </c>
      <c r="AQ22" s="166">
        <v>9</v>
      </c>
      <c r="AR22" s="166">
        <v>10</v>
      </c>
      <c r="AS22" s="166">
        <v>10</v>
      </c>
      <c r="AT22" s="166">
        <v>10</v>
      </c>
      <c r="AU22" s="165">
        <v>10</v>
      </c>
      <c r="AV22" s="165">
        <v>9</v>
      </c>
      <c r="AW22" s="165">
        <v>9</v>
      </c>
      <c r="AX22" s="165">
        <v>9</v>
      </c>
      <c r="AY22" s="165">
        <v>9</v>
      </c>
      <c r="AZ22" s="165">
        <v>9</v>
      </c>
      <c r="BA22" s="165">
        <v>13</v>
      </c>
      <c r="BB22" s="165">
        <v>10</v>
      </c>
      <c r="BC22" s="165">
        <v>10</v>
      </c>
      <c r="BD22" s="165">
        <v>9</v>
      </c>
      <c r="BE22" s="165">
        <v>9</v>
      </c>
      <c r="BF22" s="165">
        <v>8</v>
      </c>
      <c r="BG22" s="165">
        <v>8</v>
      </c>
      <c r="BH22" s="173">
        <v>9</v>
      </c>
      <c r="BI22" s="173">
        <v>9</v>
      </c>
      <c r="BJ22" s="173">
        <v>9</v>
      </c>
      <c r="BK22" s="173">
        <v>9</v>
      </c>
      <c r="BL22" s="173">
        <v>9</v>
      </c>
      <c r="BM22" s="173">
        <v>9</v>
      </c>
      <c r="BN22" s="173">
        <v>8</v>
      </c>
      <c r="BO22" s="173">
        <v>8</v>
      </c>
      <c r="BP22" s="173">
        <v>7</v>
      </c>
      <c r="BQ22" s="240">
        <v>6</v>
      </c>
      <c r="BR22" s="173">
        <v>6</v>
      </c>
      <c r="BS22" s="173">
        <v>6</v>
      </c>
      <c r="BT22" s="173">
        <v>6</v>
      </c>
      <c r="BU22" s="173">
        <v>6</v>
      </c>
      <c r="BV22" s="173">
        <v>6</v>
      </c>
      <c r="BW22" s="173">
        <v>6</v>
      </c>
      <c r="BX22" s="173">
        <v>6</v>
      </c>
      <c r="BY22" s="173">
        <v>7</v>
      </c>
      <c r="BZ22" s="173">
        <v>7</v>
      </c>
      <c r="CA22" s="173">
        <v>7</v>
      </c>
      <c r="CB22" s="173">
        <v>7</v>
      </c>
      <c r="CC22" s="173">
        <v>7</v>
      </c>
      <c r="CD22" s="173">
        <v>7</v>
      </c>
      <c r="CE22" s="173">
        <v>8</v>
      </c>
      <c r="CF22" s="173">
        <v>8</v>
      </c>
      <c r="CG22" s="173">
        <v>8</v>
      </c>
      <c r="CH22" s="173">
        <v>8</v>
      </c>
      <c r="CI22" s="173">
        <v>9</v>
      </c>
      <c r="CJ22" s="173">
        <v>10</v>
      </c>
      <c r="CK22" s="173">
        <v>11</v>
      </c>
      <c r="CL22" s="173">
        <v>10</v>
      </c>
      <c r="CM22" s="173">
        <v>9</v>
      </c>
      <c r="CN22" s="173">
        <v>9</v>
      </c>
      <c r="CO22" s="173">
        <v>9</v>
      </c>
      <c r="CP22" s="173">
        <v>9</v>
      </c>
      <c r="CQ22" s="173">
        <v>8</v>
      </c>
      <c r="CR22" s="173">
        <v>8</v>
      </c>
      <c r="CS22" s="173">
        <v>8</v>
      </c>
      <c r="CT22" s="173">
        <v>8</v>
      </c>
      <c r="CU22" s="173">
        <v>8</v>
      </c>
      <c r="CV22" s="173">
        <v>8</v>
      </c>
      <c r="CW22" s="173">
        <v>8</v>
      </c>
    </row>
    <row r="23" spans="1:101" s="14" customFormat="1" ht="13.15" customHeight="1" x14ac:dyDescent="0.25">
      <c r="A23" s="20"/>
      <c r="B23" s="15"/>
      <c r="C23" s="69" t="s">
        <v>7</v>
      </c>
      <c r="D23" s="67">
        <f>SUM(D19:D22)</f>
        <v>61</v>
      </c>
      <c r="E23" s="70">
        <f>SUMPRODUCT(E19:E22,$D19:$D22)</f>
        <v>74416.91</v>
      </c>
      <c r="F23" s="70">
        <f>SUMPRODUCT(F19:F22,$D19:$D22)</f>
        <v>68351.66</v>
      </c>
      <c r="G23" s="70">
        <f>SUMPRODUCT(G19:G22,$D19:$D22)</f>
        <v>6065.25</v>
      </c>
      <c r="H23" s="34"/>
      <c r="I23" s="34"/>
      <c r="K23" s="67">
        <f t="shared" ref="K23:P23" si="43">SUM(K19:K22)</f>
        <v>109</v>
      </c>
      <c r="L23" s="67">
        <f t="shared" si="43"/>
        <v>111</v>
      </c>
      <c r="M23" s="67">
        <f t="shared" si="43"/>
        <v>110</v>
      </c>
      <c r="N23" s="67">
        <f t="shared" si="43"/>
        <v>109</v>
      </c>
      <c r="O23" s="67">
        <f t="shared" si="43"/>
        <v>109</v>
      </c>
      <c r="P23" s="67">
        <f t="shared" si="43"/>
        <v>106</v>
      </c>
      <c r="Q23" s="67">
        <f t="shared" ref="Q23:V23" si="44">SUM(Q19:Q22)</f>
        <v>106</v>
      </c>
      <c r="R23" s="67">
        <f t="shared" si="44"/>
        <v>96</v>
      </c>
      <c r="S23" s="67">
        <f t="shared" si="44"/>
        <v>97</v>
      </c>
      <c r="T23" s="67">
        <f t="shared" si="44"/>
        <v>98</v>
      </c>
      <c r="U23" s="67">
        <f t="shared" si="44"/>
        <v>99</v>
      </c>
      <c r="V23" s="67">
        <f t="shared" si="44"/>
        <v>97</v>
      </c>
      <c r="W23" s="67">
        <f t="shared" ref="W23:AB23" si="45">SUM(W19:W22)</f>
        <v>100</v>
      </c>
      <c r="X23" s="67">
        <f t="shared" si="45"/>
        <v>97</v>
      </c>
      <c r="Y23" s="67">
        <f t="shared" si="45"/>
        <v>96</v>
      </c>
      <c r="Z23" s="67">
        <f t="shared" si="45"/>
        <v>95</v>
      </c>
      <c r="AA23" s="67">
        <f t="shared" si="45"/>
        <v>95</v>
      </c>
      <c r="AB23" s="67">
        <f t="shared" si="45"/>
        <v>95</v>
      </c>
      <c r="AC23" s="67">
        <f t="shared" ref="AC23:AH23" si="46">SUM(AC19:AC22)</f>
        <v>95</v>
      </c>
      <c r="AD23" s="67">
        <f t="shared" si="46"/>
        <v>73</v>
      </c>
      <c r="AE23" s="67">
        <f t="shared" si="46"/>
        <v>89</v>
      </c>
      <c r="AF23" s="67">
        <f t="shared" si="46"/>
        <v>89</v>
      </c>
      <c r="AG23" s="67">
        <f t="shared" si="46"/>
        <v>89</v>
      </c>
      <c r="AH23" s="67">
        <f t="shared" si="46"/>
        <v>88</v>
      </c>
      <c r="AI23" s="67">
        <f t="shared" ref="AI23:AN23" si="47">SUM(AI19:AI22)</f>
        <v>87</v>
      </c>
      <c r="AJ23" s="67">
        <f t="shared" si="47"/>
        <v>86</v>
      </c>
      <c r="AK23" s="67">
        <f t="shared" si="47"/>
        <v>86</v>
      </c>
      <c r="AL23" s="67">
        <f t="shared" si="47"/>
        <v>81</v>
      </c>
      <c r="AM23" s="67">
        <f t="shared" si="47"/>
        <v>81</v>
      </c>
      <c r="AN23" s="67">
        <f t="shared" si="47"/>
        <v>81</v>
      </c>
      <c r="AO23" s="67">
        <f t="shared" ref="AO23:AT23" si="48">SUM(AO19:AO22)</f>
        <v>81</v>
      </c>
      <c r="AP23" s="67">
        <f t="shared" si="48"/>
        <v>68</v>
      </c>
      <c r="AQ23" s="67">
        <f t="shared" si="48"/>
        <v>84</v>
      </c>
      <c r="AR23" s="67">
        <f t="shared" si="48"/>
        <v>83</v>
      </c>
      <c r="AS23" s="67">
        <f t="shared" si="48"/>
        <v>81</v>
      </c>
      <c r="AT23" s="67">
        <f t="shared" si="48"/>
        <v>80</v>
      </c>
      <c r="AU23" s="67">
        <f t="shared" ref="AU23:AZ23" si="49">SUM(AU19:AU22)</f>
        <v>79</v>
      </c>
      <c r="AV23" s="67">
        <f t="shared" si="49"/>
        <v>77</v>
      </c>
      <c r="AW23" s="67">
        <f t="shared" si="49"/>
        <v>76</v>
      </c>
      <c r="AX23" s="67">
        <f t="shared" si="49"/>
        <v>76</v>
      </c>
      <c r="AY23" s="67">
        <f t="shared" si="49"/>
        <v>75</v>
      </c>
      <c r="AZ23" s="67">
        <f t="shared" si="49"/>
        <v>75</v>
      </c>
      <c r="BA23" s="67">
        <f t="shared" ref="BA23:BF23" si="50">SUM(BA19:BA22)</f>
        <v>92</v>
      </c>
      <c r="BB23" s="67">
        <f t="shared" si="50"/>
        <v>74</v>
      </c>
      <c r="BC23" s="67">
        <f t="shared" si="50"/>
        <v>75</v>
      </c>
      <c r="BD23" s="67">
        <f t="shared" si="50"/>
        <v>73</v>
      </c>
      <c r="BE23" s="67">
        <f t="shared" si="50"/>
        <v>73</v>
      </c>
      <c r="BF23" s="67">
        <f t="shared" si="50"/>
        <v>71</v>
      </c>
      <c r="BG23" s="67">
        <f t="shared" ref="BG23:BL23" si="51">SUM(BG19:BG22)</f>
        <v>71</v>
      </c>
      <c r="BH23" s="67">
        <f t="shared" si="51"/>
        <v>71</v>
      </c>
      <c r="BI23" s="67">
        <f t="shared" si="51"/>
        <v>71</v>
      </c>
      <c r="BJ23" s="67">
        <f t="shared" si="51"/>
        <v>71</v>
      </c>
      <c r="BK23" s="67">
        <f t="shared" si="51"/>
        <v>71</v>
      </c>
      <c r="BL23" s="67">
        <f t="shared" si="51"/>
        <v>70</v>
      </c>
      <c r="BM23" s="67">
        <f t="shared" ref="BM23:BR23" si="52">SUM(BM19:BM22)</f>
        <v>70</v>
      </c>
      <c r="BN23" s="67">
        <f t="shared" si="52"/>
        <v>69</v>
      </c>
      <c r="BO23" s="67">
        <f t="shared" si="52"/>
        <v>73</v>
      </c>
      <c r="BP23" s="67">
        <f t="shared" si="52"/>
        <v>70</v>
      </c>
      <c r="BQ23" s="94">
        <f t="shared" si="52"/>
        <v>70</v>
      </c>
      <c r="BR23" s="67">
        <f t="shared" si="52"/>
        <v>71</v>
      </c>
      <c r="BS23" s="67">
        <f t="shared" ref="BS23:BX23" si="53">SUM(BS19:BS22)</f>
        <v>68</v>
      </c>
      <c r="BT23" s="67">
        <f t="shared" si="53"/>
        <v>69</v>
      </c>
      <c r="BU23" s="67">
        <f t="shared" si="53"/>
        <v>68</v>
      </c>
      <c r="BV23" s="67">
        <f t="shared" si="53"/>
        <v>69</v>
      </c>
      <c r="BW23" s="67">
        <f t="shared" si="53"/>
        <v>68</v>
      </c>
      <c r="BX23" s="67">
        <f t="shared" si="53"/>
        <v>66</v>
      </c>
      <c r="BY23" s="67">
        <f t="shared" ref="BY23:CD23" si="54">SUM(BY19:BY22)</f>
        <v>77</v>
      </c>
      <c r="BZ23" s="67">
        <f t="shared" si="54"/>
        <v>63</v>
      </c>
      <c r="CA23" s="67">
        <f t="shared" si="54"/>
        <v>65</v>
      </c>
      <c r="CB23" s="67">
        <f t="shared" si="54"/>
        <v>66</v>
      </c>
      <c r="CC23" s="67">
        <f t="shared" si="54"/>
        <v>66</v>
      </c>
      <c r="CD23" s="67">
        <f t="shared" si="54"/>
        <v>67</v>
      </c>
      <c r="CE23" s="67">
        <f t="shared" ref="CE23:CJ23" si="55">SUM(CE19:CE22)</f>
        <v>70</v>
      </c>
      <c r="CF23" s="67">
        <f t="shared" si="55"/>
        <v>69</v>
      </c>
      <c r="CG23" s="67">
        <f t="shared" si="55"/>
        <v>68</v>
      </c>
      <c r="CH23" s="67">
        <f t="shared" si="55"/>
        <v>68</v>
      </c>
      <c r="CI23" s="67">
        <f t="shared" si="55"/>
        <v>68</v>
      </c>
      <c r="CJ23" s="67">
        <f t="shared" si="55"/>
        <v>69</v>
      </c>
      <c r="CK23" s="67">
        <f t="shared" ref="CK23:CP23" si="56">SUM(CK19:CK22)</f>
        <v>72</v>
      </c>
      <c r="CL23" s="67">
        <f t="shared" si="56"/>
        <v>69</v>
      </c>
      <c r="CM23" s="67">
        <f t="shared" si="56"/>
        <v>69</v>
      </c>
      <c r="CN23" s="67">
        <f t="shared" si="56"/>
        <v>67</v>
      </c>
      <c r="CO23" s="67">
        <f t="shared" si="56"/>
        <v>67</v>
      </c>
      <c r="CP23" s="67">
        <f t="shared" si="56"/>
        <v>67</v>
      </c>
      <c r="CQ23" s="67">
        <f>SUM(CQ19:CQ22)</f>
        <v>65</v>
      </c>
      <c r="CR23" s="67">
        <v>65</v>
      </c>
      <c r="CS23" s="67">
        <f>SUM(CS19:CS22)</f>
        <v>65</v>
      </c>
      <c r="CT23" s="67">
        <f>SUM(CT19:CT22)</f>
        <v>63</v>
      </c>
      <c r="CU23" s="67">
        <f>SUM(CU19:CU22)</f>
        <v>62</v>
      </c>
      <c r="CV23" s="67">
        <f>SUM(CV19:CV22)</f>
        <v>61</v>
      </c>
      <c r="CW23" s="67">
        <f>SUM(CW19:CW22)</f>
        <v>61</v>
      </c>
    </row>
    <row r="24" spans="1:101" s="14" customFormat="1" ht="13.15" customHeight="1" x14ac:dyDescent="0.25">
      <c r="A24" s="20"/>
      <c r="B24" s="15"/>
      <c r="C24" s="12"/>
      <c r="D24" s="16"/>
      <c r="E24" s="21"/>
      <c r="F24" s="21"/>
      <c r="G24" s="21"/>
      <c r="H24" s="135"/>
      <c r="I24" s="135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</row>
    <row r="25" spans="1:101" s="14" customFormat="1" ht="13.15" customHeight="1" x14ac:dyDescent="0.2">
      <c r="A25" s="64" t="s">
        <v>22</v>
      </c>
      <c r="B25" s="65" t="str">
        <f>B19</f>
        <v>1/1/25 - 12/31/25</v>
      </c>
      <c r="C25" s="66" t="s">
        <v>11</v>
      </c>
      <c r="D25" s="299">
        <v>3</v>
      </c>
      <c r="E25" s="152">
        <v>518.77</v>
      </c>
      <c r="F25" s="152">
        <f t="shared" ref="F25:G28" si="57">F9</f>
        <v>405.57</v>
      </c>
      <c r="G25" s="152">
        <f t="shared" si="57"/>
        <v>113.2</v>
      </c>
      <c r="H25" s="27" t="str">
        <f>+"Total:"&amp;TEXT(E25/I25-1,"0.00%")&amp;"/ EE:"&amp;TEXT(G25/J25-1,"0.00%")</f>
        <v>Total:18.99%/ EE:9.74%</v>
      </c>
      <c r="I25" s="27">
        <f>+'[2]Garden City'!E25</f>
        <v>435.99</v>
      </c>
      <c r="J25" s="27">
        <f>+'[2]Garden City'!G25</f>
        <v>103.15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0</v>
      </c>
      <c r="W25" s="167">
        <v>1</v>
      </c>
      <c r="X25" s="167">
        <v>1</v>
      </c>
      <c r="Y25" s="167">
        <v>1</v>
      </c>
      <c r="Z25" s="167">
        <v>1</v>
      </c>
      <c r="AA25" s="167">
        <v>1</v>
      </c>
      <c r="AB25" s="167">
        <v>1</v>
      </c>
      <c r="AC25" s="167">
        <v>2</v>
      </c>
      <c r="AD25" s="167">
        <v>2</v>
      </c>
      <c r="AE25" s="167">
        <v>2</v>
      </c>
      <c r="AF25" s="167">
        <v>2</v>
      </c>
      <c r="AG25" s="167">
        <v>2</v>
      </c>
      <c r="AH25" s="167">
        <v>2</v>
      </c>
      <c r="AI25" s="167">
        <v>1</v>
      </c>
      <c r="AJ25" s="167">
        <v>1</v>
      </c>
      <c r="AK25" s="167">
        <v>1</v>
      </c>
      <c r="AL25" s="167">
        <v>1</v>
      </c>
      <c r="AM25" s="167">
        <v>1</v>
      </c>
      <c r="AN25" s="167">
        <v>1</v>
      </c>
      <c r="AO25" s="167">
        <v>1</v>
      </c>
      <c r="AP25" s="167">
        <v>1</v>
      </c>
      <c r="AQ25" s="167">
        <v>1</v>
      </c>
      <c r="AR25" s="167">
        <v>1</v>
      </c>
      <c r="AS25" s="167">
        <v>1</v>
      </c>
      <c r="AT25" s="167">
        <v>1</v>
      </c>
      <c r="AU25" s="167">
        <v>1</v>
      </c>
      <c r="AV25" s="167">
        <v>1</v>
      </c>
      <c r="AW25" s="167">
        <v>1</v>
      </c>
      <c r="AX25" s="167">
        <v>1</v>
      </c>
      <c r="AY25" s="167">
        <v>1</v>
      </c>
      <c r="AZ25" s="167">
        <v>1</v>
      </c>
      <c r="BA25" s="167">
        <v>1</v>
      </c>
      <c r="BB25" s="167">
        <v>3</v>
      </c>
      <c r="BC25" s="167">
        <v>3</v>
      </c>
      <c r="BD25" s="167">
        <v>3</v>
      </c>
      <c r="BE25" s="167">
        <v>3</v>
      </c>
      <c r="BF25" s="167">
        <v>3</v>
      </c>
      <c r="BG25" s="167">
        <v>3</v>
      </c>
      <c r="BH25" s="299">
        <v>3</v>
      </c>
      <c r="BI25" s="299">
        <v>3</v>
      </c>
      <c r="BJ25" s="299">
        <v>3</v>
      </c>
      <c r="BK25" s="299">
        <v>3</v>
      </c>
      <c r="BL25" s="299">
        <v>3</v>
      </c>
      <c r="BM25" s="299">
        <v>3</v>
      </c>
      <c r="BN25" s="299">
        <v>3</v>
      </c>
      <c r="BO25" s="299">
        <v>3</v>
      </c>
      <c r="BP25" s="299">
        <v>3</v>
      </c>
      <c r="BQ25" s="242">
        <v>3</v>
      </c>
      <c r="BR25" s="299">
        <v>3</v>
      </c>
      <c r="BS25" s="299">
        <v>3</v>
      </c>
      <c r="BT25" s="299">
        <v>3</v>
      </c>
      <c r="BU25" s="299">
        <v>3</v>
      </c>
      <c r="BV25" s="299">
        <v>3</v>
      </c>
      <c r="BW25" s="299">
        <v>3</v>
      </c>
      <c r="BX25" s="299">
        <v>4</v>
      </c>
      <c r="BY25" s="299">
        <v>4</v>
      </c>
      <c r="BZ25" s="299">
        <v>4</v>
      </c>
      <c r="CA25" s="299">
        <v>4</v>
      </c>
      <c r="CB25" s="299">
        <v>4</v>
      </c>
      <c r="CC25" s="299">
        <v>4</v>
      </c>
      <c r="CD25" s="299">
        <v>4</v>
      </c>
      <c r="CE25" s="299">
        <v>3</v>
      </c>
      <c r="CF25" s="299">
        <v>3</v>
      </c>
      <c r="CG25" s="299">
        <v>3</v>
      </c>
      <c r="CH25" s="299">
        <v>3</v>
      </c>
      <c r="CI25" s="299">
        <v>3</v>
      </c>
      <c r="CJ25" s="299">
        <v>3</v>
      </c>
      <c r="CK25" s="299">
        <v>3</v>
      </c>
      <c r="CL25" s="299">
        <v>3</v>
      </c>
      <c r="CM25" s="299">
        <v>3</v>
      </c>
      <c r="CN25" s="299">
        <v>3</v>
      </c>
      <c r="CO25" s="299">
        <v>3</v>
      </c>
      <c r="CP25" s="299">
        <v>3</v>
      </c>
      <c r="CQ25" s="299">
        <v>3</v>
      </c>
      <c r="CR25" s="299">
        <v>3</v>
      </c>
      <c r="CS25" s="299">
        <v>3</v>
      </c>
      <c r="CT25" s="299">
        <v>3</v>
      </c>
      <c r="CU25" s="299">
        <v>3</v>
      </c>
      <c r="CV25" s="299">
        <v>3</v>
      </c>
      <c r="CW25" s="299">
        <v>3</v>
      </c>
    </row>
    <row r="26" spans="1:101" s="14" customFormat="1" ht="13.15" customHeight="1" x14ac:dyDescent="0.2">
      <c r="A26" s="22"/>
      <c r="B26" s="15"/>
      <c r="C26" s="66" t="s">
        <v>18</v>
      </c>
      <c r="D26" s="299">
        <v>0</v>
      </c>
      <c r="E26" s="152">
        <v>1037.57</v>
      </c>
      <c r="F26" s="152">
        <f t="shared" si="57"/>
        <v>796.58999999999992</v>
      </c>
      <c r="G26" s="152">
        <f t="shared" si="57"/>
        <v>240.98</v>
      </c>
      <c r="H26" s="27" t="str">
        <f>+"Total:"&amp;TEXT(E26/I26-1,"0.00%")&amp;"/ EE:"&amp;TEXT(G26/J26-1,"0.00%")</f>
        <v>Total:18.99%/ EE:0.00%</v>
      </c>
      <c r="I26" s="27">
        <f>+'[2]Garden City'!E26</f>
        <v>872</v>
      </c>
      <c r="J26" s="27">
        <f>+'[2]Garden City'!G26</f>
        <v>240.98</v>
      </c>
      <c r="K26" s="167">
        <v>0</v>
      </c>
      <c r="L26" s="167">
        <v>0</v>
      </c>
      <c r="M26" s="167">
        <v>0</v>
      </c>
      <c r="N26" s="167">
        <v>0</v>
      </c>
      <c r="O26" s="167">
        <v>0</v>
      </c>
      <c r="P26" s="167">
        <v>0</v>
      </c>
      <c r="Q26" s="167">
        <v>0</v>
      </c>
      <c r="R26" s="167">
        <v>0</v>
      </c>
      <c r="S26" s="167">
        <v>0</v>
      </c>
      <c r="T26" s="167">
        <v>0</v>
      </c>
      <c r="U26" s="167">
        <v>0</v>
      </c>
      <c r="V26" s="167">
        <v>0</v>
      </c>
      <c r="W26" s="167">
        <v>0</v>
      </c>
      <c r="X26" s="167">
        <v>0</v>
      </c>
      <c r="Y26" s="167">
        <v>0</v>
      </c>
      <c r="Z26" s="167">
        <v>0</v>
      </c>
      <c r="AA26" s="167">
        <v>0</v>
      </c>
      <c r="AB26" s="167">
        <v>0</v>
      </c>
      <c r="AC26" s="167">
        <v>0</v>
      </c>
      <c r="AD26" s="167">
        <v>0</v>
      </c>
      <c r="AE26" s="167">
        <v>0</v>
      </c>
      <c r="AF26" s="167">
        <v>0</v>
      </c>
      <c r="AG26" s="167">
        <v>0</v>
      </c>
      <c r="AH26" s="167">
        <v>0</v>
      </c>
      <c r="AI26" s="167">
        <v>0</v>
      </c>
      <c r="AJ26" s="167">
        <v>0</v>
      </c>
      <c r="AK26" s="167">
        <v>0</v>
      </c>
      <c r="AL26" s="167">
        <v>0</v>
      </c>
      <c r="AM26" s="167">
        <v>0</v>
      </c>
      <c r="AN26" s="167">
        <v>0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  <c r="AY26" s="167">
        <v>0</v>
      </c>
      <c r="AZ26" s="167">
        <v>0</v>
      </c>
      <c r="BA26" s="167">
        <v>1</v>
      </c>
      <c r="BB26" s="167">
        <v>1</v>
      </c>
      <c r="BC26" s="167">
        <v>1</v>
      </c>
      <c r="BD26" s="167">
        <v>1</v>
      </c>
      <c r="BE26" s="167">
        <v>1</v>
      </c>
      <c r="BF26" s="167">
        <v>1</v>
      </c>
      <c r="BG26" s="167">
        <v>1</v>
      </c>
      <c r="BH26" s="299">
        <v>1</v>
      </c>
      <c r="BI26" s="299">
        <v>1</v>
      </c>
      <c r="BJ26" s="299">
        <v>1</v>
      </c>
      <c r="BK26" s="299">
        <v>1</v>
      </c>
      <c r="BL26" s="299">
        <v>1</v>
      </c>
      <c r="BM26" s="299">
        <v>1</v>
      </c>
      <c r="BN26" s="299">
        <v>2</v>
      </c>
      <c r="BO26" s="299">
        <v>2</v>
      </c>
      <c r="BP26" s="299">
        <v>2</v>
      </c>
      <c r="BQ26" s="242">
        <v>2</v>
      </c>
      <c r="BR26" s="299">
        <v>2</v>
      </c>
      <c r="BS26" s="299">
        <v>2</v>
      </c>
      <c r="BT26" s="299">
        <v>2</v>
      </c>
      <c r="BU26" s="299">
        <v>2</v>
      </c>
      <c r="BV26" s="299">
        <v>2</v>
      </c>
      <c r="BW26" s="299">
        <v>2</v>
      </c>
      <c r="BX26" s="299">
        <v>1</v>
      </c>
      <c r="BY26" s="299">
        <v>1</v>
      </c>
      <c r="BZ26" s="299">
        <v>1</v>
      </c>
      <c r="CA26" s="299">
        <v>1</v>
      </c>
      <c r="CB26" s="299">
        <v>0</v>
      </c>
      <c r="CC26" s="299">
        <v>0</v>
      </c>
      <c r="CD26" s="299">
        <v>0</v>
      </c>
      <c r="CE26" s="299">
        <v>0</v>
      </c>
      <c r="CF26" s="299">
        <v>0</v>
      </c>
      <c r="CG26" s="299">
        <v>0</v>
      </c>
      <c r="CH26" s="299">
        <v>0</v>
      </c>
      <c r="CI26" s="299">
        <v>0</v>
      </c>
      <c r="CJ26" s="299">
        <v>0</v>
      </c>
      <c r="CK26" s="299">
        <v>0</v>
      </c>
      <c r="CL26" s="299">
        <v>0</v>
      </c>
      <c r="CM26" s="299">
        <v>0</v>
      </c>
      <c r="CN26" s="299">
        <v>0</v>
      </c>
      <c r="CO26" s="299">
        <v>0</v>
      </c>
      <c r="CP26" s="299">
        <v>0</v>
      </c>
      <c r="CQ26" s="299">
        <v>0</v>
      </c>
      <c r="CR26" s="299">
        <v>0</v>
      </c>
      <c r="CS26" s="299">
        <v>0</v>
      </c>
      <c r="CT26" s="299">
        <v>0</v>
      </c>
      <c r="CU26" s="299">
        <v>0</v>
      </c>
      <c r="CV26" s="299">
        <v>0</v>
      </c>
      <c r="CW26" s="299">
        <v>0</v>
      </c>
    </row>
    <row r="27" spans="1:101" s="14" customFormat="1" ht="13.15" customHeight="1" x14ac:dyDescent="0.2">
      <c r="A27" s="22"/>
      <c r="B27" s="15"/>
      <c r="C27" s="66" t="s">
        <v>19</v>
      </c>
      <c r="D27" s="299">
        <v>0</v>
      </c>
      <c r="E27" s="152">
        <v>933.8</v>
      </c>
      <c r="F27" s="152">
        <f t="shared" si="57"/>
        <v>732.57999999999993</v>
      </c>
      <c r="G27" s="152">
        <f t="shared" si="57"/>
        <v>201.22</v>
      </c>
      <c r="H27" s="27" t="str">
        <f>+"Total:"&amp;TEXT(E27/I27-1,"0.00%")&amp;"/ EE:"&amp;TEXT(G27/J27-1,"0.00%")</f>
        <v>Total:18.99%/ EE:0.00%</v>
      </c>
      <c r="I27" s="27">
        <f>+'[2]Garden City'!E27</f>
        <v>784.79</v>
      </c>
      <c r="J27" s="27">
        <f>+'[2]Garden City'!G27</f>
        <v>201.22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299">
        <v>0</v>
      </c>
      <c r="BI27" s="299">
        <v>0</v>
      </c>
      <c r="BJ27" s="299">
        <v>0</v>
      </c>
      <c r="BK27" s="299">
        <v>0</v>
      </c>
      <c r="BL27" s="299">
        <v>0</v>
      </c>
      <c r="BM27" s="299">
        <v>0</v>
      </c>
      <c r="BN27" s="299">
        <v>0</v>
      </c>
      <c r="BO27" s="299">
        <v>0</v>
      </c>
      <c r="BP27" s="299">
        <v>0</v>
      </c>
      <c r="BQ27" s="242">
        <v>0</v>
      </c>
      <c r="BR27" s="299">
        <v>0</v>
      </c>
      <c r="BS27" s="299">
        <v>0</v>
      </c>
      <c r="BT27" s="299">
        <v>0</v>
      </c>
      <c r="BU27" s="299">
        <v>0</v>
      </c>
      <c r="BV27" s="299">
        <v>0</v>
      </c>
      <c r="BW27" s="299">
        <v>0</v>
      </c>
      <c r="BX27" s="299">
        <v>0</v>
      </c>
      <c r="BY27" s="299">
        <v>0</v>
      </c>
      <c r="BZ27" s="299">
        <v>0</v>
      </c>
      <c r="CA27" s="299">
        <v>0</v>
      </c>
      <c r="CB27" s="299">
        <v>0</v>
      </c>
      <c r="CC27" s="299">
        <v>0</v>
      </c>
      <c r="CD27" s="299">
        <v>0</v>
      </c>
      <c r="CE27" s="299">
        <v>0</v>
      </c>
      <c r="CF27" s="299">
        <v>0</v>
      </c>
      <c r="CG27" s="299">
        <v>0</v>
      </c>
      <c r="CH27" s="299">
        <v>0</v>
      </c>
      <c r="CI27" s="299">
        <v>0</v>
      </c>
      <c r="CJ27" s="299">
        <v>0</v>
      </c>
      <c r="CK27" s="299">
        <v>0</v>
      </c>
      <c r="CL27" s="299">
        <v>0</v>
      </c>
      <c r="CM27" s="299">
        <v>0</v>
      </c>
      <c r="CN27" s="299">
        <v>0</v>
      </c>
      <c r="CO27" s="299">
        <v>0</v>
      </c>
      <c r="CP27" s="299">
        <v>0</v>
      </c>
      <c r="CQ27" s="299">
        <v>0</v>
      </c>
      <c r="CR27" s="299">
        <v>0</v>
      </c>
      <c r="CS27" s="299">
        <v>0</v>
      </c>
      <c r="CT27" s="299">
        <v>0</v>
      </c>
      <c r="CU27" s="299">
        <v>0</v>
      </c>
      <c r="CV27" s="299">
        <v>0</v>
      </c>
      <c r="CW27" s="299">
        <v>0</v>
      </c>
    </row>
    <row r="28" spans="1:101" s="14" customFormat="1" ht="13.15" customHeight="1" x14ac:dyDescent="0.2">
      <c r="A28" s="22"/>
      <c r="B28" s="15"/>
      <c r="C28" s="66" t="s">
        <v>12</v>
      </c>
      <c r="D28" s="300">
        <v>1</v>
      </c>
      <c r="E28" s="153">
        <v>1556.37</v>
      </c>
      <c r="F28" s="153">
        <f t="shared" si="57"/>
        <v>1154.78</v>
      </c>
      <c r="G28" s="153">
        <f t="shared" si="57"/>
        <v>401.59</v>
      </c>
      <c r="H28" s="27" t="str">
        <f>+"Total:"&amp;TEXT(E28/I28-1,"0.00%")&amp;"/ EE:"&amp;TEXT(G28/J28-1,"0.00%")</f>
        <v>Total:18.99%/ EE:0.00%</v>
      </c>
      <c r="I28" s="27">
        <f>+'[2]Garden City'!E28</f>
        <v>1308</v>
      </c>
      <c r="J28" s="27">
        <f>+'[2]Garden City'!G28</f>
        <v>401.59</v>
      </c>
      <c r="K28" s="168">
        <v>0</v>
      </c>
      <c r="L28" s="168">
        <v>0</v>
      </c>
      <c r="M28" s="168">
        <v>0</v>
      </c>
      <c r="N28" s="168">
        <v>0</v>
      </c>
      <c r="O28" s="168">
        <v>0</v>
      </c>
      <c r="P28" s="168">
        <v>0</v>
      </c>
      <c r="Q28" s="168">
        <v>0</v>
      </c>
      <c r="R28" s="168">
        <v>0</v>
      </c>
      <c r="S28" s="168">
        <v>0</v>
      </c>
      <c r="T28" s="168">
        <v>0</v>
      </c>
      <c r="U28" s="168">
        <v>0</v>
      </c>
      <c r="V28" s="168">
        <v>0</v>
      </c>
      <c r="W28" s="168">
        <v>0</v>
      </c>
      <c r="X28" s="168">
        <v>0</v>
      </c>
      <c r="Y28" s="168">
        <v>0</v>
      </c>
      <c r="Z28" s="168">
        <v>0</v>
      </c>
      <c r="AA28" s="168">
        <v>0</v>
      </c>
      <c r="AB28" s="168">
        <v>0</v>
      </c>
      <c r="AC28" s="168">
        <v>0</v>
      </c>
      <c r="AD28" s="168">
        <v>0</v>
      </c>
      <c r="AE28" s="168">
        <v>0</v>
      </c>
      <c r="AF28" s="168">
        <v>0</v>
      </c>
      <c r="AG28" s="168">
        <v>0</v>
      </c>
      <c r="AH28" s="168">
        <v>0</v>
      </c>
      <c r="AI28" s="168">
        <v>0</v>
      </c>
      <c r="AJ28" s="168">
        <v>0</v>
      </c>
      <c r="AK28" s="168">
        <v>0</v>
      </c>
      <c r="AL28" s="168">
        <v>0</v>
      </c>
      <c r="AM28" s="168">
        <v>0</v>
      </c>
      <c r="AN28" s="168">
        <v>0</v>
      </c>
      <c r="AO28" s="168">
        <v>0</v>
      </c>
      <c r="AP28" s="168">
        <v>0</v>
      </c>
      <c r="AQ28" s="168">
        <v>0</v>
      </c>
      <c r="AR28" s="168">
        <v>0</v>
      </c>
      <c r="AS28" s="168">
        <v>0</v>
      </c>
      <c r="AT28" s="168">
        <v>0</v>
      </c>
      <c r="AU28" s="168">
        <v>0</v>
      </c>
      <c r="AV28" s="168">
        <v>0</v>
      </c>
      <c r="AW28" s="168">
        <v>0</v>
      </c>
      <c r="AX28" s="168">
        <v>0</v>
      </c>
      <c r="AY28" s="168">
        <v>0</v>
      </c>
      <c r="AZ28" s="168">
        <v>0</v>
      </c>
      <c r="BA28" s="168">
        <v>0</v>
      </c>
      <c r="BB28" s="168">
        <v>0</v>
      </c>
      <c r="BC28" s="168">
        <v>0</v>
      </c>
      <c r="BD28" s="168">
        <v>0</v>
      </c>
      <c r="BE28" s="168">
        <v>0</v>
      </c>
      <c r="BF28" s="168">
        <v>0</v>
      </c>
      <c r="BG28" s="168">
        <v>0</v>
      </c>
      <c r="BH28" s="300">
        <v>0</v>
      </c>
      <c r="BI28" s="300">
        <v>0</v>
      </c>
      <c r="BJ28" s="300">
        <v>0</v>
      </c>
      <c r="BK28" s="300">
        <v>0</v>
      </c>
      <c r="BL28" s="300">
        <v>0</v>
      </c>
      <c r="BM28" s="300">
        <v>0</v>
      </c>
      <c r="BN28" s="300">
        <v>1</v>
      </c>
      <c r="BO28" s="300">
        <v>1</v>
      </c>
      <c r="BP28" s="300">
        <v>1</v>
      </c>
      <c r="BQ28" s="243">
        <v>1</v>
      </c>
      <c r="BR28" s="300">
        <v>1</v>
      </c>
      <c r="BS28" s="300">
        <v>1</v>
      </c>
      <c r="BT28" s="300">
        <v>1</v>
      </c>
      <c r="BU28" s="300">
        <v>1</v>
      </c>
      <c r="BV28" s="300">
        <v>1</v>
      </c>
      <c r="BW28" s="300">
        <v>1</v>
      </c>
      <c r="BX28" s="300">
        <v>1</v>
      </c>
      <c r="BY28" s="300">
        <v>1</v>
      </c>
      <c r="BZ28" s="300">
        <v>0</v>
      </c>
      <c r="CA28" s="300">
        <v>0</v>
      </c>
      <c r="CB28" s="300">
        <v>1</v>
      </c>
      <c r="CC28" s="300">
        <v>1</v>
      </c>
      <c r="CD28" s="300">
        <v>1</v>
      </c>
      <c r="CE28" s="300">
        <v>0</v>
      </c>
      <c r="CF28" s="300">
        <v>0</v>
      </c>
      <c r="CG28" s="300">
        <v>0</v>
      </c>
      <c r="CH28" s="300">
        <v>0</v>
      </c>
      <c r="CI28" s="300">
        <v>0</v>
      </c>
      <c r="CJ28" s="300">
        <v>0</v>
      </c>
      <c r="CK28" s="300">
        <v>0</v>
      </c>
      <c r="CL28" s="300">
        <v>0</v>
      </c>
      <c r="CM28" s="300">
        <v>0</v>
      </c>
      <c r="CN28" s="300">
        <v>0</v>
      </c>
      <c r="CO28" s="300">
        <v>0</v>
      </c>
      <c r="CP28" s="300">
        <v>0</v>
      </c>
      <c r="CQ28" s="300">
        <v>1</v>
      </c>
      <c r="CR28" s="300">
        <v>1</v>
      </c>
      <c r="CS28" s="300">
        <v>1</v>
      </c>
      <c r="CT28" s="300">
        <v>1</v>
      </c>
      <c r="CU28" s="300">
        <v>1</v>
      </c>
      <c r="CV28" s="300">
        <v>1</v>
      </c>
      <c r="CW28" s="300">
        <v>1</v>
      </c>
    </row>
    <row r="29" spans="1:101" s="14" customFormat="1" ht="13.15" customHeight="1" x14ac:dyDescent="0.25">
      <c r="A29" s="20"/>
      <c r="B29" s="15"/>
      <c r="C29" s="69" t="s">
        <v>7</v>
      </c>
      <c r="D29" s="67">
        <f>SUM(D25:D28)</f>
        <v>4</v>
      </c>
      <c r="E29" s="70">
        <f>SUMPRODUCT(E25:E28,$D25:$D28)</f>
        <v>3112.68</v>
      </c>
      <c r="F29" s="70">
        <f>SUMPRODUCT(F25:F28,$D25:$D28)</f>
        <v>2371.4899999999998</v>
      </c>
      <c r="G29" s="70">
        <f>SUMPRODUCT(G25:G28,$D25:$D28)</f>
        <v>741.19</v>
      </c>
      <c r="H29" s="34"/>
      <c r="I29" s="34"/>
      <c r="K29" s="67">
        <f t="shared" ref="K29:P29" si="58">SUM(K25:K28)</f>
        <v>0</v>
      </c>
      <c r="L29" s="67">
        <f t="shared" si="58"/>
        <v>0</v>
      </c>
      <c r="M29" s="67">
        <f t="shared" si="58"/>
        <v>0</v>
      </c>
      <c r="N29" s="67">
        <f t="shared" si="58"/>
        <v>0</v>
      </c>
      <c r="O29" s="67">
        <f t="shared" si="58"/>
        <v>0</v>
      </c>
      <c r="P29" s="67">
        <f t="shared" si="58"/>
        <v>0</v>
      </c>
      <c r="Q29" s="67">
        <f t="shared" ref="Q29:V29" si="59">SUM(Q25:Q28)</f>
        <v>0</v>
      </c>
      <c r="R29" s="67">
        <f t="shared" si="59"/>
        <v>0</v>
      </c>
      <c r="S29" s="67">
        <f t="shared" si="59"/>
        <v>0</v>
      </c>
      <c r="T29" s="67">
        <f t="shared" si="59"/>
        <v>0</v>
      </c>
      <c r="U29" s="67">
        <f t="shared" si="59"/>
        <v>0</v>
      </c>
      <c r="V29" s="67">
        <f t="shared" si="59"/>
        <v>0</v>
      </c>
      <c r="W29" s="67">
        <f t="shared" ref="W29:AB29" si="60">SUM(W25:W28)</f>
        <v>1</v>
      </c>
      <c r="X29" s="67">
        <f t="shared" si="60"/>
        <v>1</v>
      </c>
      <c r="Y29" s="67">
        <f t="shared" si="60"/>
        <v>1</v>
      </c>
      <c r="Z29" s="67">
        <f t="shared" si="60"/>
        <v>1</v>
      </c>
      <c r="AA29" s="67">
        <f t="shared" si="60"/>
        <v>1</v>
      </c>
      <c r="AB29" s="67">
        <f t="shared" si="60"/>
        <v>1</v>
      </c>
      <c r="AC29" s="67">
        <f t="shared" ref="AC29:AH29" si="61">SUM(AC25:AC28)</f>
        <v>2</v>
      </c>
      <c r="AD29" s="67">
        <f t="shared" si="61"/>
        <v>2</v>
      </c>
      <c r="AE29" s="67">
        <f t="shared" si="61"/>
        <v>2</v>
      </c>
      <c r="AF29" s="67">
        <f t="shared" si="61"/>
        <v>2</v>
      </c>
      <c r="AG29" s="67">
        <f t="shared" si="61"/>
        <v>2</v>
      </c>
      <c r="AH29" s="67">
        <f t="shared" si="61"/>
        <v>2</v>
      </c>
      <c r="AI29" s="67">
        <f t="shared" ref="AI29:AN29" si="62">SUM(AI25:AI28)</f>
        <v>1</v>
      </c>
      <c r="AJ29" s="67">
        <f t="shared" si="62"/>
        <v>1</v>
      </c>
      <c r="AK29" s="67">
        <f t="shared" si="62"/>
        <v>1</v>
      </c>
      <c r="AL29" s="67">
        <f t="shared" si="62"/>
        <v>1</v>
      </c>
      <c r="AM29" s="67">
        <f t="shared" si="62"/>
        <v>1</v>
      </c>
      <c r="AN29" s="67">
        <f t="shared" si="62"/>
        <v>1</v>
      </c>
      <c r="AO29" s="67">
        <f t="shared" ref="AO29:AT29" si="63">SUM(AO25:AO28)</f>
        <v>1</v>
      </c>
      <c r="AP29" s="67">
        <f t="shared" si="63"/>
        <v>1</v>
      </c>
      <c r="AQ29" s="67">
        <f t="shared" si="63"/>
        <v>1</v>
      </c>
      <c r="AR29" s="67">
        <f t="shared" si="63"/>
        <v>1</v>
      </c>
      <c r="AS29" s="67">
        <f t="shared" si="63"/>
        <v>1</v>
      </c>
      <c r="AT29" s="67">
        <f t="shared" si="63"/>
        <v>1</v>
      </c>
      <c r="AU29" s="67">
        <f t="shared" ref="AU29:AZ29" si="64">SUM(AU25:AU28)</f>
        <v>1</v>
      </c>
      <c r="AV29" s="67">
        <f t="shared" si="64"/>
        <v>1</v>
      </c>
      <c r="AW29" s="67">
        <f t="shared" si="64"/>
        <v>1</v>
      </c>
      <c r="AX29" s="67">
        <f t="shared" si="64"/>
        <v>1</v>
      </c>
      <c r="AY29" s="67">
        <f t="shared" si="64"/>
        <v>1</v>
      </c>
      <c r="AZ29" s="67">
        <f t="shared" si="64"/>
        <v>1</v>
      </c>
      <c r="BA29" s="67">
        <f t="shared" ref="BA29:BF29" si="65">SUM(BA25:BA28)</f>
        <v>2</v>
      </c>
      <c r="BB29" s="67">
        <f t="shared" si="65"/>
        <v>4</v>
      </c>
      <c r="BC29" s="67">
        <f t="shared" si="65"/>
        <v>4</v>
      </c>
      <c r="BD29" s="67">
        <f t="shared" si="65"/>
        <v>4</v>
      </c>
      <c r="BE29" s="67">
        <f t="shared" si="65"/>
        <v>4</v>
      </c>
      <c r="BF29" s="67">
        <f t="shared" si="65"/>
        <v>4</v>
      </c>
      <c r="BG29" s="67">
        <f t="shared" ref="BG29:BL29" si="66">SUM(BG25:BG28)</f>
        <v>4</v>
      </c>
      <c r="BH29" s="67">
        <f t="shared" si="66"/>
        <v>4</v>
      </c>
      <c r="BI29" s="67">
        <f t="shared" si="66"/>
        <v>4</v>
      </c>
      <c r="BJ29" s="67">
        <f t="shared" si="66"/>
        <v>4</v>
      </c>
      <c r="BK29" s="67">
        <f t="shared" si="66"/>
        <v>4</v>
      </c>
      <c r="BL29" s="67">
        <f t="shared" si="66"/>
        <v>4</v>
      </c>
      <c r="BM29" s="67">
        <f t="shared" ref="BM29:BR29" si="67">SUM(BM25:BM28)</f>
        <v>4</v>
      </c>
      <c r="BN29" s="67">
        <f t="shared" si="67"/>
        <v>6</v>
      </c>
      <c r="BO29" s="67">
        <f t="shared" si="67"/>
        <v>6</v>
      </c>
      <c r="BP29" s="67">
        <f t="shared" si="67"/>
        <v>6</v>
      </c>
      <c r="BQ29" s="94">
        <f t="shared" si="67"/>
        <v>6</v>
      </c>
      <c r="BR29" s="67">
        <f t="shared" si="67"/>
        <v>6</v>
      </c>
      <c r="BS29" s="67">
        <f t="shared" ref="BS29:BX29" si="68">SUM(BS25:BS28)</f>
        <v>6</v>
      </c>
      <c r="BT29" s="67">
        <f t="shared" si="68"/>
        <v>6</v>
      </c>
      <c r="BU29" s="67">
        <f t="shared" si="68"/>
        <v>6</v>
      </c>
      <c r="BV29" s="67">
        <f t="shared" si="68"/>
        <v>6</v>
      </c>
      <c r="BW29" s="67">
        <f t="shared" si="68"/>
        <v>6</v>
      </c>
      <c r="BX29" s="67">
        <f t="shared" si="68"/>
        <v>6</v>
      </c>
      <c r="BY29" s="67">
        <f t="shared" ref="BY29:CD29" si="69">SUM(BY25:BY28)</f>
        <v>6</v>
      </c>
      <c r="BZ29" s="67">
        <f t="shared" si="69"/>
        <v>5</v>
      </c>
      <c r="CA29" s="67">
        <f t="shared" si="69"/>
        <v>5</v>
      </c>
      <c r="CB29" s="67">
        <f t="shared" si="69"/>
        <v>5</v>
      </c>
      <c r="CC29" s="67">
        <f t="shared" si="69"/>
        <v>5</v>
      </c>
      <c r="CD29" s="67">
        <f t="shared" si="69"/>
        <v>5</v>
      </c>
      <c r="CE29" s="67">
        <f t="shared" ref="CE29:CJ29" si="70">SUM(CE25:CE28)</f>
        <v>3</v>
      </c>
      <c r="CF29" s="67">
        <f t="shared" si="70"/>
        <v>3</v>
      </c>
      <c r="CG29" s="67">
        <f t="shared" si="70"/>
        <v>3</v>
      </c>
      <c r="CH29" s="67">
        <f t="shared" si="70"/>
        <v>3</v>
      </c>
      <c r="CI29" s="67">
        <f t="shared" si="70"/>
        <v>3</v>
      </c>
      <c r="CJ29" s="67">
        <f t="shared" si="70"/>
        <v>3</v>
      </c>
      <c r="CK29" s="67">
        <f t="shared" ref="CK29:CP29" si="71">SUM(CK25:CK28)</f>
        <v>3</v>
      </c>
      <c r="CL29" s="67">
        <f t="shared" si="71"/>
        <v>3</v>
      </c>
      <c r="CM29" s="67">
        <f t="shared" si="71"/>
        <v>3</v>
      </c>
      <c r="CN29" s="67">
        <f t="shared" si="71"/>
        <v>3</v>
      </c>
      <c r="CO29" s="67">
        <f t="shared" si="71"/>
        <v>3</v>
      </c>
      <c r="CP29" s="67">
        <f t="shared" si="71"/>
        <v>3</v>
      </c>
      <c r="CQ29" s="67">
        <f>SUM(CQ25:CQ28)</f>
        <v>4</v>
      </c>
      <c r="CR29" s="67">
        <v>4</v>
      </c>
      <c r="CS29" s="67">
        <f>SUM(CS25:CS28)</f>
        <v>4</v>
      </c>
      <c r="CT29" s="67">
        <f>SUM(CT25:CT28)</f>
        <v>4</v>
      </c>
      <c r="CU29" s="67">
        <f>SUM(CU25:CU28)</f>
        <v>4</v>
      </c>
      <c r="CV29" s="67">
        <f>SUM(CV25:CV28)</f>
        <v>4</v>
      </c>
      <c r="CW29" s="67">
        <f>SUM(CW25:CW28)</f>
        <v>4</v>
      </c>
    </row>
    <row r="30" spans="1:101" s="14" customFormat="1" ht="13.1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3.15" customHeight="1" x14ac:dyDescent="0.25">
      <c r="A31" s="71" t="s">
        <v>8</v>
      </c>
      <c r="B31" s="72"/>
      <c r="C31" s="29" t="s">
        <v>10</v>
      </c>
      <c r="D31" s="30">
        <f>+D23+D29</f>
        <v>65</v>
      </c>
      <c r="E31" s="86">
        <f>+E23+E29</f>
        <v>77529.59</v>
      </c>
      <c r="F31" s="86">
        <f>+F23+F29</f>
        <v>70723.150000000009</v>
      </c>
      <c r="G31" s="86">
        <f>+G23+G29</f>
        <v>6806.4400000000005</v>
      </c>
      <c r="H31" s="136"/>
      <c r="I31" s="136"/>
      <c r="K31" s="30">
        <f t="shared" ref="K31:P31" si="72">+K23+K29</f>
        <v>109</v>
      </c>
      <c r="L31" s="30">
        <f t="shared" si="72"/>
        <v>111</v>
      </c>
      <c r="M31" s="30">
        <f t="shared" si="72"/>
        <v>110</v>
      </c>
      <c r="N31" s="30">
        <f t="shared" si="72"/>
        <v>109</v>
      </c>
      <c r="O31" s="30">
        <f t="shared" si="72"/>
        <v>109</v>
      </c>
      <c r="P31" s="30">
        <f t="shared" si="72"/>
        <v>106</v>
      </c>
      <c r="Q31" s="30">
        <f t="shared" ref="Q31:V31" si="73">+Q23+Q29</f>
        <v>106</v>
      </c>
      <c r="R31" s="30">
        <f t="shared" si="73"/>
        <v>96</v>
      </c>
      <c r="S31" s="30">
        <f t="shared" si="73"/>
        <v>97</v>
      </c>
      <c r="T31" s="30">
        <f t="shared" si="73"/>
        <v>98</v>
      </c>
      <c r="U31" s="30">
        <f t="shared" si="73"/>
        <v>99</v>
      </c>
      <c r="V31" s="30">
        <f t="shared" si="73"/>
        <v>97</v>
      </c>
      <c r="W31" s="30">
        <f t="shared" ref="W31:AB31" si="74">+W23+W29</f>
        <v>101</v>
      </c>
      <c r="X31" s="30">
        <f t="shared" si="74"/>
        <v>98</v>
      </c>
      <c r="Y31" s="30">
        <f t="shared" si="74"/>
        <v>97</v>
      </c>
      <c r="Z31" s="30">
        <f t="shared" si="74"/>
        <v>96</v>
      </c>
      <c r="AA31" s="30">
        <f t="shared" si="74"/>
        <v>96</v>
      </c>
      <c r="AB31" s="30">
        <f t="shared" si="74"/>
        <v>96</v>
      </c>
      <c r="AC31" s="30">
        <f t="shared" ref="AC31:AH31" si="75">+AC23+AC29</f>
        <v>97</v>
      </c>
      <c r="AD31" s="30">
        <f t="shared" si="75"/>
        <v>75</v>
      </c>
      <c r="AE31" s="30">
        <f t="shared" si="75"/>
        <v>91</v>
      </c>
      <c r="AF31" s="30">
        <f t="shared" si="75"/>
        <v>91</v>
      </c>
      <c r="AG31" s="30">
        <f t="shared" si="75"/>
        <v>91</v>
      </c>
      <c r="AH31" s="30">
        <f t="shared" si="75"/>
        <v>90</v>
      </c>
      <c r="AI31" s="30">
        <f t="shared" ref="AI31:AN31" si="76">+AI23+AI29</f>
        <v>88</v>
      </c>
      <c r="AJ31" s="30">
        <f t="shared" si="76"/>
        <v>87</v>
      </c>
      <c r="AK31" s="30">
        <f t="shared" si="76"/>
        <v>87</v>
      </c>
      <c r="AL31" s="30">
        <f t="shared" si="76"/>
        <v>82</v>
      </c>
      <c r="AM31" s="30">
        <f t="shared" si="76"/>
        <v>82</v>
      </c>
      <c r="AN31" s="30">
        <f t="shared" si="76"/>
        <v>82</v>
      </c>
      <c r="AO31" s="30">
        <f t="shared" ref="AO31:AT31" si="77">+AO23+AO29</f>
        <v>82</v>
      </c>
      <c r="AP31" s="30">
        <f t="shared" si="77"/>
        <v>69</v>
      </c>
      <c r="AQ31" s="30">
        <f t="shared" si="77"/>
        <v>85</v>
      </c>
      <c r="AR31" s="30">
        <f t="shared" si="77"/>
        <v>84</v>
      </c>
      <c r="AS31" s="30">
        <f t="shared" si="77"/>
        <v>82</v>
      </c>
      <c r="AT31" s="30">
        <f t="shared" si="77"/>
        <v>81</v>
      </c>
      <c r="AU31" s="30">
        <f t="shared" ref="AU31:AZ31" si="78">+AU23+AU29</f>
        <v>80</v>
      </c>
      <c r="AV31" s="30">
        <f t="shared" si="78"/>
        <v>78</v>
      </c>
      <c r="AW31" s="30">
        <f t="shared" si="78"/>
        <v>77</v>
      </c>
      <c r="AX31" s="30">
        <f t="shared" si="78"/>
        <v>77</v>
      </c>
      <c r="AY31" s="30">
        <f t="shared" si="78"/>
        <v>76</v>
      </c>
      <c r="AZ31" s="30">
        <f t="shared" si="78"/>
        <v>76</v>
      </c>
      <c r="BA31" s="30">
        <f t="shared" ref="BA31:BF31" si="79">+BA23+BA29</f>
        <v>94</v>
      </c>
      <c r="BB31" s="30">
        <f t="shared" si="79"/>
        <v>78</v>
      </c>
      <c r="BC31" s="30">
        <f t="shared" si="79"/>
        <v>79</v>
      </c>
      <c r="BD31" s="30">
        <f t="shared" si="79"/>
        <v>77</v>
      </c>
      <c r="BE31" s="30">
        <f t="shared" si="79"/>
        <v>77</v>
      </c>
      <c r="BF31" s="30">
        <f t="shared" si="79"/>
        <v>75</v>
      </c>
      <c r="BG31" s="30">
        <f t="shared" ref="BG31:BL31" si="80">+BG23+BG29</f>
        <v>75</v>
      </c>
      <c r="BH31" s="30">
        <f t="shared" si="80"/>
        <v>75</v>
      </c>
      <c r="BI31" s="30">
        <f t="shared" si="80"/>
        <v>75</v>
      </c>
      <c r="BJ31" s="30">
        <f t="shared" si="80"/>
        <v>75</v>
      </c>
      <c r="BK31" s="30">
        <f t="shared" si="80"/>
        <v>75</v>
      </c>
      <c r="BL31" s="30">
        <f t="shared" si="80"/>
        <v>74</v>
      </c>
      <c r="BM31" s="30">
        <f t="shared" ref="BM31:BR31" si="81">+BM23+BM29</f>
        <v>74</v>
      </c>
      <c r="BN31" s="30">
        <f t="shared" si="81"/>
        <v>75</v>
      </c>
      <c r="BO31" s="30">
        <f t="shared" si="81"/>
        <v>79</v>
      </c>
      <c r="BP31" s="30">
        <f t="shared" si="81"/>
        <v>76</v>
      </c>
      <c r="BQ31" s="30">
        <f t="shared" si="81"/>
        <v>76</v>
      </c>
      <c r="BR31" s="30">
        <f t="shared" si="81"/>
        <v>77</v>
      </c>
      <c r="BS31" s="30">
        <f t="shared" ref="BS31:BX31" si="82">+BS23+BS29</f>
        <v>74</v>
      </c>
      <c r="BT31" s="30">
        <f t="shared" si="82"/>
        <v>75</v>
      </c>
      <c r="BU31" s="30">
        <f t="shared" si="82"/>
        <v>74</v>
      </c>
      <c r="BV31" s="30">
        <f t="shared" si="82"/>
        <v>75</v>
      </c>
      <c r="BW31" s="30">
        <f t="shared" si="82"/>
        <v>74</v>
      </c>
      <c r="BX31" s="30">
        <f t="shared" si="82"/>
        <v>72</v>
      </c>
      <c r="BY31" s="30">
        <f t="shared" ref="BY31:CD31" si="83">+BY23+BY29</f>
        <v>83</v>
      </c>
      <c r="BZ31" s="30">
        <f t="shared" si="83"/>
        <v>68</v>
      </c>
      <c r="CA31" s="30">
        <f t="shared" si="83"/>
        <v>70</v>
      </c>
      <c r="CB31" s="30">
        <f t="shared" si="83"/>
        <v>71</v>
      </c>
      <c r="CC31" s="30">
        <f t="shared" si="83"/>
        <v>71</v>
      </c>
      <c r="CD31" s="30">
        <f t="shared" si="83"/>
        <v>72</v>
      </c>
      <c r="CE31" s="30">
        <f t="shared" ref="CE31:CJ31" si="84">+CE23+CE29</f>
        <v>73</v>
      </c>
      <c r="CF31" s="30">
        <f t="shared" si="84"/>
        <v>72</v>
      </c>
      <c r="CG31" s="30">
        <f t="shared" si="84"/>
        <v>71</v>
      </c>
      <c r="CH31" s="30">
        <f t="shared" si="84"/>
        <v>71</v>
      </c>
      <c r="CI31" s="30">
        <f t="shared" si="84"/>
        <v>71</v>
      </c>
      <c r="CJ31" s="30">
        <f t="shared" si="84"/>
        <v>72</v>
      </c>
      <c r="CK31" s="30">
        <f t="shared" ref="CK31:CP31" si="85">+CK23+CK29</f>
        <v>75</v>
      </c>
      <c r="CL31" s="30">
        <f t="shared" si="85"/>
        <v>72</v>
      </c>
      <c r="CM31" s="30">
        <f t="shared" si="85"/>
        <v>72</v>
      </c>
      <c r="CN31" s="30">
        <f t="shared" si="85"/>
        <v>70</v>
      </c>
      <c r="CO31" s="30">
        <f t="shared" si="85"/>
        <v>70</v>
      </c>
      <c r="CP31" s="30">
        <f t="shared" si="85"/>
        <v>70</v>
      </c>
      <c r="CQ31" s="30">
        <f>+CQ23+CQ29</f>
        <v>69</v>
      </c>
      <c r="CR31" s="30">
        <v>69</v>
      </c>
      <c r="CS31" s="30">
        <f>+CS23+CS29</f>
        <v>69</v>
      </c>
      <c r="CT31" s="30">
        <f>+CT23+CT29</f>
        <v>67</v>
      </c>
      <c r="CU31" s="30">
        <f>+CU23+CU29</f>
        <v>66</v>
      </c>
      <c r="CV31" s="30">
        <f>+CV23+CV29</f>
        <v>65</v>
      </c>
      <c r="CW31" s="30">
        <f>+CW23+CW29</f>
        <v>65</v>
      </c>
    </row>
    <row r="32" spans="1:101" s="4" customFormat="1" ht="13.15" customHeight="1" x14ac:dyDescent="0.2">
      <c r="A32" s="71" t="s">
        <v>9</v>
      </c>
      <c r="B32" s="29"/>
      <c r="C32" s="89"/>
      <c r="D32" s="30"/>
      <c r="E32" s="86">
        <f>E31*12</f>
        <v>930355.08</v>
      </c>
      <c r="F32" s="86">
        <f>F31*12</f>
        <v>848677.8</v>
      </c>
      <c r="G32" s="86">
        <f>G31*12</f>
        <v>81677.279999999999</v>
      </c>
      <c r="H32" s="136"/>
      <c r="I32" s="136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</row>
    <row r="33" spans="1:101" s="14" customFormat="1" ht="13.15" customHeight="1" x14ac:dyDescent="0.25">
      <c r="A33" s="20"/>
      <c r="B33" s="15"/>
      <c r="C33" s="12"/>
      <c r="D33" s="16"/>
      <c r="E33" s="21"/>
      <c r="F33" s="21"/>
      <c r="G33" s="21"/>
      <c r="H33" s="135"/>
      <c r="I33" s="135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</row>
    <row r="34" spans="1:101" s="82" customFormat="1" ht="13.15" customHeight="1" x14ac:dyDescent="0.25">
      <c r="A34" s="76" t="s">
        <v>90</v>
      </c>
      <c r="B34" s="77"/>
      <c r="C34" s="78"/>
      <c r="D34" s="111"/>
      <c r="E34" s="80"/>
      <c r="F34" s="80"/>
      <c r="G34" s="80"/>
      <c r="H34" s="268"/>
      <c r="I34" s="268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</row>
    <row r="35" spans="1:101" s="14" customFormat="1" ht="13.15" customHeight="1" x14ac:dyDescent="0.2">
      <c r="A35" s="64" t="s">
        <v>23</v>
      </c>
      <c r="B35" s="65" t="str">
        <f>Legacy!E36</f>
        <v>1/1/25 - 12/31/25</v>
      </c>
      <c r="C35" s="66" t="s">
        <v>11</v>
      </c>
      <c r="D35" s="173">
        <v>4</v>
      </c>
      <c r="E35" s="150">
        <f>E3</f>
        <v>859.51</v>
      </c>
      <c r="F35" s="150">
        <f>F3</f>
        <v>805.34</v>
      </c>
      <c r="G35" s="150">
        <f>G3</f>
        <v>54.17</v>
      </c>
      <c r="H35" s="27" t="str">
        <f>+"Total:"&amp;TEXT(E35/I35-1,"0.00%")&amp;"/ EE:"&amp;TEXT(G35/J35-1,"0.00%")</f>
        <v>Total:18.99%/ EE:0.00%</v>
      </c>
      <c r="I35" s="27">
        <f>+'[2]Garden City'!E35</f>
        <v>722.35</v>
      </c>
      <c r="J35" s="27">
        <f>+'[2]Garden City'!G35</f>
        <v>54.17</v>
      </c>
      <c r="K35" s="165">
        <v>6</v>
      </c>
      <c r="L35" s="165">
        <v>7</v>
      </c>
      <c r="M35" s="165">
        <v>6</v>
      </c>
      <c r="N35" s="165">
        <v>6</v>
      </c>
      <c r="O35" s="165">
        <v>6</v>
      </c>
      <c r="P35" s="165">
        <v>6</v>
      </c>
      <c r="Q35" s="165">
        <v>6</v>
      </c>
      <c r="R35" s="165">
        <v>7</v>
      </c>
      <c r="S35" s="165">
        <v>8</v>
      </c>
      <c r="T35" s="165">
        <v>9</v>
      </c>
      <c r="U35" s="165">
        <v>9</v>
      </c>
      <c r="V35" s="165">
        <v>10</v>
      </c>
      <c r="W35" s="165">
        <v>11</v>
      </c>
      <c r="X35" s="165">
        <v>11</v>
      </c>
      <c r="Y35" s="165">
        <v>11</v>
      </c>
      <c r="Z35" s="165">
        <v>10</v>
      </c>
      <c r="AA35" s="165">
        <v>11</v>
      </c>
      <c r="AB35" s="165">
        <v>9</v>
      </c>
      <c r="AC35" s="165">
        <v>8</v>
      </c>
      <c r="AD35" s="165">
        <v>8</v>
      </c>
      <c r="AE35" s="165">
        <v>10</v>
      </c>
      <c r="AF35" s="165">
        <v>11</v>
      </c>
      <c r="AG35" s="165">
        <v>11</v>
      </c>
      <c r="AH35" s="165">
        <v>11</v>
      </c>
      <c r="AI35" s="165">
        <v>9</v>
      </c>
      <c r="AJ35" s="165">
        <v>9</v>
      </c>
      <c r="AK35" s="165">
        <v>10</v>
      </c>
      <c r="AL35" s="165">
        <v>9</v>
      </c>
      <c r="AM35" s="165">
        <v>10</v>
      </c>
      <c r="AN35" s="165">
        <v>9</v>
      </c>
      <c r="AO35" s="165">
        <v>9</v>
      </c>
      <c r="AP35" s="165">
        <v>9</v>
      </c>
      <c r="AQ35" s="165">
        <v>9</v>
      </c>
      <c r="AR35" s="165">
        <v>9</v>
      </c>
      <c r="AS35" s="165">
        <v>9</v>
      </c>
      <c r="AT35" s="165">
        <v>9</v>
      </c>
      <c r="AU35" s="165">
        <v>9</v>
      </c>
      <c r="AV35" s="165">
        <v>8</v>
      </c>
      <c r="AW35" s="165">
        <v>7</v>
      </c>
      <c r="AX35" s="165">
        <v>7</v>
      </c>
      <c r="AY35" s="165">
        <v>7</v>
      </c>
      <c r="AZ35" s="165">
        <v>8</v>
      </c>
      <c r="BA35" s="165">
        <v>8</v>
      </c>
      <c r="BB35" s="165">
        <v>9</v>
      </c>
      <c r="BC35" s="165">
        <v>9</v>
      </c>
      <c r="BD35" s="165">
        <v>9</v>
      </c>
      <c r="BE35" s="165">
        <v>8</v>
      </c>
      <c r="BF35" s="165">
        <v>8</v>
      </c>
      <c r="BG35" s="165">
        <v>9</v>
      </c>
      <c r="BH35" s="173">
        <v>9</v>
      </c>
      <c r="BI35" s="173">
        <v>10</v>
      </c>
      <c r="BJ35" s="173">
        <v>10</v>
      </c>
      <c r="BK35" s="173">
        <v>10</v>
      </c>
      <c r="BL35" s="173">
        <v>10</v>
      </c>
      <c r="BM35" s="173">
        <v>9</v>
      </c>
      <c r="BN35" s="173">
        <v>9</v>
      </c>
      <c r="BO35" s="173">
        <v>9</v>
      </c>
      <c r="BP35" s="173">
        <v>9</v>
      </c>
      <c r="BQ35" s="240">
        <v>8</v>
      </c>
      <c r="BR35" s="173">
        <v>8</v>
      </c>
      <c r="BS35" s="173">
        <v>8</v>
      </c>
      <c r="BT35" s="173">
        <v>8</v>
      </c>
      <c r="BU35" s="173">
        <v>7</v>
      </c>
      <c r="BV35" s="173">
        <v>8</v>
      </c>
      <c r="BW35" s="173">
        <v>7</v>
      </c>
      <c r="BX35" s="173">
        <v>7</v>
      </c>
      <c r="BY35" s="173">
        <v>6</v>
      </c>
      <c r="BZ35" s="173">
        <v>6</v>
      </c>
      <c r="CA35" s="173">
        <v>6</v>
      </c>
      <c r="CB35" s="173">
        <v>5</v>
      </c>
      <c r="CC35" s="173">
        <v>5</v>
      </c>
      <c r="CD35" s="173">
        <v>5</v>
      </c>
      <c r="CE35" s="173">
        <v>5</v>
      </c>
      <c r="CF35" s="173">
        <v>5</v>
      </c>
      <c r="CG35" s="173">
        <v>4</v>
      </c>
      <c r="CH35" s="173">
        <v>5</v>
      </c>
      <c r="CI35" s="173">
        <v>6</v>
      </c>
      <c r="CJ35" s="173">
        <v>4</v>
      </c>
      <c r="CK35" s="173">
        <v>4</v>
      </c>
      <c r="CL35" s="173">
        <v>4</v>
      </c>
      <c r="CM35" s="173">
        <v>5</v>
      </c>
      <c r="CN35" s="173">
        <v>5</v>
      </c>
      <c r="CO35" s="173">
        <v>5</v>
      </c>
      <c r="CP35" s="173">
        <v>5</v>
      </c>
      <c r="CQ35" s="173">
        <v>6</v>
      </c>
      <c r="CR35" s="173">
        <v>9</v>
      </c>
      <c r="CS35" s="173">
        <v>6</v>
      </c>
      <c r="CT35" s="173">
        <v>4</v>
      </c>
      <c r="CU35" s="173">
        <v>4</v>
      </c>
      <c r="CV35" s="173">
        <v>4</v>
      </c>
      <c r="CW35" s="173">
        <v>4</v>
      </c>
    </row>
    <row r="36" spans="1:101" s="14" customFormat="1" ht="13.15" customHeight="1" x14ac:dyDescent="0.2">
      <c r="A36" s="22"/>
      <c r="B36" s="15"/>
      <c r="C36" s="66" t="s">
        <v>18</v>
      </c>
      <c r="D36" s="173">
        <v>0</v>
      </c>
      <c r="E36" s="150">
        <f t="shared" ref="E36:F38" si="86">E4</f>
        <v>1805</v>
      </c>
      <c r="F36" s="150">
        <f t="shared" si="86"/>
        <v>1653.8600000000001</v>
      </c>
      <c r="G36" s="150">
        <f>G4</f>
        <v>151.13999999999999</v>
      </c>
      <c r="H36" s="27" t="str">
        <f>+"Total:"&amp;TEXT(E36/I36-1,"0.00%")&amp;"/ EE:"&amp;TEXT(G36/J36-1,"0.00%")</f>
        <v>Total:18.99%/ EE:0.00%</v>
      </c>
      <c r="I36" s="27">
        <f>+'[2]Garden City'!E36</f>
        <v>1516.96</v>
      </c>
      <c r="J36" s="27">
        <f>+'[2]Garden City'!G36</f>
        <v>151.13999999999999</v>
      </c>
      <c r="K36" s="165">
        <v>2</v>
      </c>
      <c r="L36" s="165">
        <v>2</v>
      </c>
      <c r="M36" s="165">
        <v>2</v>
      </c>
      <c r="N36" s="165">
        <v>2</v>
      </c>
      <c r="O36" s="165">
        <v>2</v>
      </c>
      <c r="P36" s="165">
        <v>2</v>
      </c>
      <c r="Q36" s="165">
        <v>2</v>
      </c>
      <c r="R36" s="165">
        <v>2</v>
      </c>
      <c r="S36" s="165">
        <v>2</v>
      </c>
      <c r="T36" s="165">
        <v>2</v>
      </c>
      <c r="U36" s="165">
        <v>2</v>
      </c>
      <c r="V36" s="165">
        <v>2</v>
      </c>
      <c r="W36" s="165">
        <v>2</v>
      </c>
      <c r="X36" s="165">
        <v>2</v>
      </c>
      <c r="Y36" s="165">
        <v>2</v>
      </c>
      <c r="Z36" s="165">
        <v>1</v>
      </c>
      <c r="AA36" s="165">
        <v>1</v>
      </c>
      <c r="AB36" s="165">
        <v>0</v>
      </c>
      <c r="AC36" s="165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0</v>
      </c>
      <c r="AI36" s="165">
        <v>0</v>
      </c>
      <c r="AJ36" s="165">
        <v>0</v>
      </c>
      <c r="AK36" s="165">
        <v>0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1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73">
        <v>0</v>
      </c>
      <c r="BI36" s="173">
        <v>0</v>
      </c>
      <c r="BJ36" s="173">
        <v>0</v>
      </c>
      <c r="BK36" s="173">
        <v>0</v>
      </c>
      <c r="BL36" s="173">
        <v>0</v>
      </c>
      <c r="BM36" s="173">
        <v>0</v>
      </c>
      <c r="BN36" s="173">
        <v>0</v>
      </c>
      <c r="BO36" s="173">
        <v>0</v>
      </c>
      <c r="BP36" s="173">
        <v>0</v>
      </c>
      <c r="BQ36" s="240">
        <v>0</v>
      </c>
      <c r="BR36" s="173">
        <v>0</v>
      </c>
      <c r="BS36" s="173">
        <v>0</v>
      </c>
      <c r="BT36" s="173">
        <v>0</v>
      </c>
      <c r="BU36" s="173">
        <v>0</v>
      </c>
      <c r="BV36" s="173">
        <v>0</v>
      </c>
      <c r="BW36" s="173">
        <v>0</v>
      </c>
      <c r="BX36" s="173">
        <v>0</v>
      </c>
      <c r="BY36" s="173">
        <v>0</v>
      </c>
      <c r="BZ36" s="173">
        <v>0</v>
      </c>
      <c r="CA36" s="173">
        <v>0</v>
      </c>
      <c r="CB36" s="173">
        <v>0</v>
      </c>
      <c r="CC36" s="173">
        <v>0</v>
      </c>
      <c r="CD36" s="173">
        <v>0</v>
      </c>
      <c r="CE36" s="173">
        <v>0</v>
      </c>
      <c r="CF36" s="173">
        <v>0</v>
      </c>
      <c r="CG36" s="173">
        <v>0</v>
      </c>
      <c r="CH36" s="173">
        <v>0</v>
      </c>
      <c r="CI36" s="173">
        <v>0</v>
      </c>
      <c r="CJ36" s="173">
        <v>0</v>
      </c>
      <c r="CK36" s="173">
        <v>0</v>
      </c>
      <c r="CL36" s="173">
        <v>0</v>
      </c>
      <c r="CM36" s="173">
        <v>0</v>
      </c>
      <c r="CN36" s="173">
        <v>0</v>
      </c>
      <c r="CO36" s="173">
        <v>0</v>
      </c>
      <c r="CP36" s="173">
        <v>0</v>
      </c>
      <c r="CQ36" s="173">
        <v>0</v>
      </c>
      <c r="CR36" s="173">
        <v>0</v>
      </c>
      <c r="CS36" s="173">
        <v>0</v>
      </c>
      <c r="CT36" s="173">
        <v>0</v>
      </c>
      <c r="CU36" s="173">
        <v>0</v>
      </c>
      <c r="CV36" s="173">
        <v>0</v>
      </c>
      <c r="CW36" s="173">
        <v>0</v>
      </c>
    </row>
    <row r="37" spans="1:101" s="14" customFormat="1" ht="13.15" customHeight="1" x14ac:dyDescent="0.2">
      <c r="A37" s="22"/>
      <c r="B37" s="15"/>
      <c r="C37" s="66" t="s">
        <v>19</v>
      </c>
      <c r="D37" s="173">
        <v>1</v>
      </c>
      <c r="E37" s="150">
        <f>E5</f>
        <v>1624.48</v>
      </c>
      <c r="F37" s="150">
        <f t="shared" si="86"/>
        <v>1500.82</v>
      </c>
      <c r="G37" s="150">
        <f>G5</f>
        <v>123.66</v>
      </c>
      <c r="H37" s="27" t="str">
        <f>+"Total:"&amp;TEXT(E37/I37-1,"0.00%")&amp;"/ EE:"&amp;TEXT(G37/J37-1,"0.00%")</f>
        <v>Total:18.99%/ EE:0.00%</v>
      </c>
      <c r="I37" s="27">
        <f>+'[2]Garden City'!E37</f>
        <v>1365.25</v>
      </c>
      <c r="J37" s="27">
        <f>+'[2]Garden City'!G37</f>
        <v>123.66</v>
      </c>
      <c r="K37" s="165">
        <v>2</v>
      </c>
      <c r="L37" s="165">
        <v>2</v>
      </c>
      <c r="M37" s="165">
        <v>2</v>
      </c>
      <c r="N37" s="165">
        <v>2</v>
      </c>
      <c r="O37" s="165">
        <v>2</v>
      </c>
      <c r="P37" s="165">
        <v>2</v>
      </c>
      <c r="Q37" s="165">
        <v>1</v>
      </c>
      <c r="R37" s="165">
        <v>1</v>
      </c>
      <c r="S37" s="165">
        <v>1</v>
      </c>
      <c r="T37" s="165">
        <v>1</v>
      </c>
      <c r="U37" s="165">
        <v>1</v>
      </c>
      <c r="V37" s="165">
        <v>1</v>
      </c>
      <c r="W37" s="165">
        <v>1</v>
      </c>
      <c r="X37" s="165">
        <v>1</v>
      </c>
      <c r="Y37" s="165">
        <v>1</v>
      </c>
      <c r="Z37" s="165">
        <v>1</v>
      </c>
      <c r="AA37" s="165">
        <v>1</v>
      </c>
      <c r="AB37" s="165">
        <v>1</v>
      </c>
      <c r="AC37" s="165">
        <v>1</v>
      </c>
      <c r="AD37" s="165">
        <v>1</v>
      </c>
      <c r="AE37" s="165">
        <v>1</v>
      </c>
      <c r="AF37" s="165">
        <v>1</v>
      </c>
      <c r="AG37" s="165">
        <v>1</v>
      </c>
      <c r="AH37" s="165">
        <v>1</v>
      </c>
      <c r="AI37" s="165">
        <v>1</v>
      </c>
      <c r="AJ37" s="165">
        <v>1</v>
      </c>
      <c r="AK37" s="165">
        <v>1</v>
      </c>
      <c r="AL37" s="165">
        <v>2</v>
      </c>
      <c r="AM37" s="165">
        <v>2</v>
      </c>
      <c r="AN37" s="165">
        <v>1</v>
      </c>
      <c r="AO37" s="165">
        <v>1</v>
      </c>
      <c r="AP37" s="165">
        <v>1</v>
      </c>
      <c r="AQ37" s="165">
        <v>1</v>
      </c>
      <c r="AR37" s="165">
        <v>1</v>
      </c>
      <c r="AS37" s="165">
        <v>1</v>
      </c>
      <c r="AT37" s="165">
        <v>1</v>
      </c>
      <c r="AU37" s="165">
        <v>0</v>
      </c>
      <c r="AV37" s="165">
        <v>0</v>
      </c>
      <c r="AW37" s="165">
        <v>0</v>
      </c>
      <c r="AX37" s="165">
        <v>0</v>
      </c>
      <c r="AY37" s="165">
        <v>0</v>
      </c>
      <c r="AZ37" s="165">
        <v>0</v>
      </c>
      <c r="BA37" s="165">
        <v>0</v>
      </c>
      <c r="BB37" s="165">
        <v>0</v>
      </c>
      <c r="BC37" s="165">
        <v>0</v>
      </c>
      <c r="BD37" s="165">
        <v>0</v>
      </c>
      <c r="BE37" s="165">
        <v>0</v>
      </c>
      <c r="BF37" s="165">
        <v>0</v>
      </c>
      <c r="BG37" s="165">
        <v>0</v>
      </c>
      <c r="BH37" s="173">
        <v>0</v>
      </c>
      <c r="BI37" s="173">
        <v>0</v>
      </c>
      <c r="BJ37" s="173">
        <v>0</v>
      </c>
      <c r="BK37" s="173">
        <v>0</v>
      </c>
      <c r="BL37" s="173">
        <v>0</v>
      </c>
      <c r="BM37" s="173">
        <v>0</v>
      </c>
      <c r="BN37" s="173">
        <v>0</v>
      </c>
      <c r="BO37" s="173">
        <v>0</v>
      </c>
      <c r="BP37" s="173">
        <v>0</v>
      </c>
      <c r="BQ37" s="240">
        <v>0</v>
      </c>
      <c r="BR37" s="173">
        <v>0</v>
      </c>
      <c r="BS37" s="173">
        <v>0</v>
      </c>
      <c r="BT37" s="173">
        <v>1</v>
      </c>
      <c r="BU37" s="173">
        <v>1</v>
      </c>
      <c r="BV37" s="173">
        <v>0</v>
      </c>
      <c r="BW37" s="173">
        <v>1</v>
      </c>
      <c r="BX37" s="173">
        <v>2</v>
      </c>
      <c r="BY37" s="173">
        <v>3</v>
      </c>
      <c r="BZ37" s="173">
        <v>3</v>
      </c>
      <c r="CA37" s="173">
        <v>3</v>
      </c>
      <c r="CB37" s="173">
        <v>3</v>
      </c>
      <c r="CC37" s="173">
        <v>4</v>
      </c>
      <c r="CD37" s="173">
        <v>4</v>
      </c>
      <c r="CE37" s="173">
        <v>4</v>
      </c>
      <c r="CF37" s="173">
        <v>4</v>
      </c>
      <c r="CG37" s="173">
        <v>4</v>
      </c>
      <c r="CH37" s="173">
        <v>4</v>
      </c>
      <c r="CI37" s="173">
        <v>2</v>
      </c>
      <c r="CJ37" s="173">
        <v>2</v>
      </c>
      <c r="CK37" s="173">
        <v>2</v>
      </c>
      <c r="CL37" s="173">
        <v>2</v>
      </c>
      <c r="CM37" s="173">
        <v>2</v>
      </c>
      <c r="CN37" s="173">
        <v>2</v>
      </c>
      <c r="CO37" s="173">
        <v>2</v>
      </c>
      <c r="CP37" s="173">
        <v>2</v>
      </c>
      <c r="CQ37" s="173">
        <v>2</v>
      </c>
      <c r="CR37" s="173">
        <v>2</v>
      </c>
      <c r="CS37" s="173">
        <v>1</v>
      </c>
      <c r="CT37" s="173">
        <v>1</v>
      </c>
      <c r="CU37" s="173">
        <v>1</v>
      </c>
      <c r="CV37" s="173">
        <v>1</v>
      </c>
      <c r="CW37" s="173">
        <v>1</v>
      </c>
    </row>
    <row r="38" spans="1:101" s="14" customFormat="1" ht="13.15" customHeight="1" x14ac:dyDescent="0.2">
      <c r="A38" s="22"/>
      <c r="B38" s="15"/>
      <c r="C38" s="66" t="s">
        <v>12</v>
      </c>
      <c r="D38" s="174">
        <v>2</v>
      </c>
      <c r="E38" s="151">
        <f t="shared" si="86"/>
        <v>2707.5</v>
      </c>
      <c r="F38" s="151">
        <f t="shared" si="86"/>
        <v>2398.3200000000002</v>
      </c>
      <c r="G38" s="151">
        <f>G6</f>
        <v>309.18</v>
      </c>
      <c r="H38" s="27" t="str">
        <f>+"Total:"&amp;TEXT(E38/I38-1,"0.00%")&amp;"/ EE:"&amp;TEXT(G38/J38-1,"0.00%")</f>
        <v>Total:18.99%/ EE:0.00%</v>
      </c>
      <c r="I38" s="27">
        <f>+'[2]Garden City'!E38</f>
        <v>2275.44</v>
      </c>
      <c r="J38" s="27">
        <f>+'[2]Garden City'!G38</f>
        <v>309.18</v>
      </c>
      <c r="K38" s="166">
        <v>3</v>
      </c>
      <c r="L38" s="166">
        <v>3</v>
      </c>
      <c r="M38" s="166">
        <v>3</v>
      </c>
      <c r="N38" s="166">
        <v>3</v>
      </c>
      <c r="O38" s="166">
        <v>3</v>
      </c>
      <c r="P38" s="166">
        <v>3</v>
      </c>
      <c r="Q38" s="166">
        <v>2</v>
      </c>
      <c r="R38" s="166">
        <v>2</v>
      </c>
      <c r="S38" s="166">
        <v>1</v>
      </c>
      <c r="T38" s="166">
        <v>2</v>
      </c>
      <c r="U38" s="166">
        <v>2</v>
      </c>
      <c r="V38" s="166">
        <v>4</v>
      </c>
      <c r="W38" s="166">
        <v>3</v>
      </c>
      <c r="X38" s="166">
        <v>3</v>
      </c>
      <c r="Y38" s="166">
        <v>3</v>
      </c>
      <c r="Z38" s="166">
        <v>3</v>
      </c>
      <c r="AA38" s="166">
        <v>3</v>
      </c>
      <c r="AB38" s="166">
        <v>3</v>
      </c>
      <c r="AC38" s="166">
        <v>3</v>
      </c>
      <c r="AD38" s="166">
        <v>3</v>
      </c>
      <c r="AE38" s="166">
        <v>3</v>
      </c>
      <c r="AF38" s="166">
        <v>3</v>
      </c>
      <c r="AG38" s="166">
        <v>3</v>
      </c>
      <c r="AH38" s="166">
        <v>3</v>
      </c>
      <c r="AI38" s="166">
        <v>3</v>
      </c>
      <c r="AJ38" s="166">
        <v>3</v>
      </c>
      <c r="AK38" s="166">
        <v>3</v>
      </c>
      <c r="AL38" s="166">
        <v>3</v>
      </c>
      <c r="AM38" s="166">
        <v>3</v>
      </c>
      <c r="AN38" s="166">
        <v>4</v>
      </c>
      <c r="AO38" s="166">
        <v>4</v>
      </c>
      <c r="AP38" s="166">
        <v>4</v>
      </c>
      <c r="AQ38" s="166">
        <v>4</v>
      </c>
      <c r="AR38" s="166">
        <v>3</v>
      </c>
      <c r="AS38" s="166">
        <v>3</v>
      </c>
      <c r="AT38" s="166">
        <v>3</v>
      </c>
      <c r="AU38" s="166">
        <v>5</v>
      </c>
      <c r="AV38" s="166">
        <v>5</v>
      </c>
      <c r="AW38" s="166">
        <v>5</v>
      </c>
      <c r="AX38" s="166">
        <v>5</v>
      </c>
      <c r="AY38" s="166">
        <v>5</v>
      </c>
      <c r="AZ38" s="166">
        <v>5</v>
      </c>
      <c r="BA38" s="166">
        <v>5</v>
      </c>
      <c r="BB38" s="166">
        <v>5</v>
      </c>
      <c r="BC38" s="166">
        <v>5</v>
      </c>
      <c r="BD38" s="166">
        <v>5</v>
      </c>
      <c r="BE38" s="166">
        <v>5</v>
      </c>
      <c r="BF38" s="166">
        <v>4</v>
      </c>
      <c r="BG38" s="166">
        <v>4</v>
      </c>
      <c r="BH38" s="174">
        <v>4</v>
      </c>
      <c r="BI38" s="174">
        <v>4</v>
      </c>
      <c r="BJ38" s="174">
        <v>4</v>
      </c>
      <c r="BK38" s="174">
        <v>4</v>
      </c>
      <c r="BL38" s="174">
        <v>4</v>
      </c>
      <c r="BM38" s="174">
        <v>3</v>
      </c>
      <c r="BN38" s="174">
        <v>3</v>
      </c>
      <c r="BO38" s="174">
        <v>3</v>
      </c>
      <c r="BP38" s="174">
        <v>3</v>
      </c>
      <c r="BQ38" s="241">
        <v>3</v>
      </c>
      <c r="BR38" s="174">
        <v>3</v>
      </c>
      <c r="BS38" s="174">
        <v>2</v>
      </c>
      <c r="BT38" s="174">
        <v>2</v>
      </c>
      <c r="BU38" s="174">
        <v>2</v>
      </c>
      <c r="BV38" s="174">
        <v>2</v>
      </c>
      <c r="BW38" s="174">
        <v>2</v>
      </c>
      <c r="BX38" s="174">
        <v>2</v>
      </c>
      <c r="BY38" s="174">
        <v>2</v>
      </c>
      <c r="BZ38" s="174">
        <v>2</v>
      </c>
      <c r="CA38" s="174">
        <v>2</v>
      </c>
      <c r="CB38" s="174">
        <v>2</v>
      </c>
      <c r="CC38" s="174">
        <v>2</v>
      </c>
      <c r="CD38" s="174">
        <v>2</v>
      </c>
      <c r="CE38" s="174">
        <v>3</v>
      </c>
      <c r="CF38" s="174">
        <v>3</v>
      </c>
      <c r="CG38" s="174">
        <v>3</v>
      </c>
      <c r="CH38" s="174">
        <v>3</v>
      </c>
      <c r="CI38" s="174">
        <v>3</v>
      </c>
      <c r="CJ38" s="174">
        <v>3</v>
      </c>
      <c r="CK38" s="174">
        <v>3</v>
      </c>
      <c r="CL38" s="174">
        <v>3</v>
      </c>
      <c r="CM38" s="174">
        <v>2</v>
      </c>
      <c r="CN38" s="174">
        <v>2</v>
      </c>
      <c r="CO38" s="174">
        <v>2</v>
      </c>
      <c r="CP38" s="174">
        <v>2</v>
      </c>
      <c r="CQ38" s="174">
        <v>2</v>
      </c>
      <c r="CR38" s="174">
        <v>2</v>
      </c>
      <c r="CS38" s="174">
        <v>2</v>
      </c>
      <c r="CT38" s="174">
        <v>2</v>
      </c>
      <c r="CU38" s="174">
        <v>2</v>
      </c>
      <c r="CV38" s="174">
        <v>2</v>
      </c>
      <c r="CW38" s="174">
        <v>2</v>
      </c>
    </row>
    <row r="39" spans="1:101" s="14" customFormat="1" ht="13.15" customHeight="1" x14ac:dyDescent="0.25">
      <c r="A39" s="20"/>
      <c r="B39" s="15"/>
      <c r="C39" s="69" t="s">
        <v>7</v>
      </c>
      <c r="D39" s="67">
        <f>SUM(D35:D38)</f>
        <v>7</v>
      </c>
      <c r="E39" s="70">
        <f>SUMPRODUCT(E35:E38,$D35:$D38)</f>
        <v>10477.52</v>
      </c>
      <c r="F39" s="70">
        <f>SUMPRODUCT(F35:F38,$D35:$D38)</f>
        <v>9518.82</v>
      </c>
      <c r="G39" s="70">
        <f>SUMPRODUCT(G35:G38,$D35:$D38)</f>
        <v>958.7</v>
      </c>
      <c r="H39" s="34"/>
      <c r="I39" s="34"/>
      <c r="K39" s="67">
        <f t="shared" ref="K39:P39" si="87">SUM(K35:K38)</f>
        <v>13</v>
      </c>
      <c r="L39" s="67">
        <f t="shared" si="87"/>
        <v>14</v>
      </c>
      <c r="M39" s="67">
        <f t="shared" si="87"/>
        <v>13</v>
      </c>
      <c r="N39" s="67">
        <f t="shared" si="87"/>
        <v>13</v>
      </c>
      <c r="O39" s="67">
        <f t="shared" si="87"/>
        <v>13</v>
      </c>
      <c r="P39" s="67">
        <f t="shared" si="87"/>
        <v>13</v>
      </c>
      <c r="Q39" s="67">
        <f t="shared" ref="Q39:V39" si="88">SUM(Q35:Q38)</f>
        <v>11</v>
      </c>
      <c r="R39" s="67">
        <f t="shared" si="88"/>
        <v>12</v>
      </c>
      <c r="S39" s="67">
        <f t="shared" si="88"/>
        <v>12</v>
      </c>
      <c r="T39" s="67">
        <f t="shared" si="88"/>
        <v>14</v>
      </c>
      <c r="U39" s="67">
        <f t="shared" si="88"/>
        <v>14</v>
      </c>
      <c r="V39" s="67">
        <f t="shared" si="88"/>
        <v>17</v>
      </c>
      <c r="W39" s="67">
        <f t="shared" ref="W39:AB39" si="89">SUM(W35:W38)</f>
        <v>17</v>
      </c>
      <c r="X39" s="67">
        <f t="shared" si="89"/>
        <v>17</v>
      </c>
      <c r="Y39" s="67">
        <f t="shared" si="89"/>
        <v>17</v>
      </c>
      <c r="Z39" s="67">
        <f t="shared" si="89"/>
        <v>15</v>
      </c>
      <c r="AA39" s="67">
        <f t="shared" si="89"/>
        <v>16</v>
      </c>
      <c r="AB39" s="67">
        <f t="shared" si="89"/>
        <v>13</v>
      </c>
      <c r="AC39" s="67">
        <f t="shared" ref="AC39:AH39" si="90">SUM(AC35:AC38)</f>
        <v>12</v>
      </c>
      <c r="AD39" s="67">
        <f t="shared" si="90"/>
        <v>12</v>
      </c>
      <c r="AE39" s="67">
        <f t="shared" si="90"/>
        <v>14</v>
      </c>
      <c r="AF39" s="67">
        <f t="shared" si="90"/>
        <v>15</v>
      </c>
      <c r="AG39" s="67">
        <f t="shared" si="90"/>
        <v>15</v>
      </c>
      <c r="AH39" s="67">
        <f t="shared" si="90"/>
        <v>15</v>
      </c>
      <c r="AI39" s="67">
        <f t="shared" ref="AI39:AN39" si="91">SUM(AI35:AI38)</f>
        <v>13</v>
      </c>
      <c r="AJ39" s="67">
        <f t="shared" si="91"/>
        <v>13</v>
      </c>
      <c r="AK39" s="67">
        <f t="shared" si="91"/>
        <v>14</v>
      </c>
      <c r="AL39" s="67">
        <f t="shared" si="91"/>
        <v>14</v>
      </c>
      <c r="AM39" s="67">
        <f t="shared" si="91"/>
        <v>15</v>
      </c>
      <c r="AN39" s="67">
        <f t="shared" si="91"/>
        <v>14</v>
      </c>
      <c r="AO39" s="67">
        <f t="shared" ref="AO39:AT39" si="92">SUM(AO35:AO38)</f>
        <v>14</v>
      </c>
      <c r="AP39" s="67">
        <f t="shared" si="92"/>
        <v>14</v>
      </c>
      <c r="AQ39" s="67">
        <f t="shared" si="92"/>
        <v>14</v>
      </c>
      <c r="AR39" s="67">
        <f t="shared" si="92"/>
        <v>13</v>
      </c>
      <c r="AS39" s="67">
        <f t="shared" si="92"/>
        <v>13</v>
      </c>
      <c r="AT39" s="67">
        <f t="shared" si="92"/>
        <v>13</v>
      </c>
      <c r="AU39" s="67">
        <f t="shared" ref="AU39:AZ39" si="93">SUM(AU35:AU38)</f>
        <v>15</v>
      </c>
      <c r="AV39" s="67">
        <f t="shared" si="93"/>
        <v>13</v>
      </c>
      <c r="AW39" s="67">
        <f t="shared" si="93"/>
        <v>12</v>
      </c>
      <c r="AX39" s="67">
        <f t="shared" si="93"/>
        <v>12</v>
      </c>
      <c r="AY39" s="67">
        <f t="shared" si="93"/>
        <v>12</v>
      </c>
      <c r="AZ39" s="67">
        <f t="shared" si="93"/>
        <v>13</v>
      </c>
      <c r="BA39" s="67">
        <f t="shared" ref="BA39:BF39" si="94">SUM(BA35:BA38)</f>
        <v>13</v>
      </c>
      <c r="BB39" s="67">
        <f t="shared" si="94"/>
        <v>14</v>
      </c>
      <c r="BC39" s="67">
        <f t="shared" si="94"/>
        <v>14</v>
      </c>
      <c r="BD39" s="67">
        <f t="shared" si="94"/>
        <v>14</v>
      </c>
      <c r="BE39" s="67">
        <f t="shared" si="94"/>
        <v>13</v>
      </c>
      <c r="BF39" s="67">
        <f t="shared" si="94"/>
        <v>12</v>
      </c>
      <c r="BG39" s="67">
        <f t="shared" ref="BG39:BL39" si="95">SUM(BG35:BG38)</f>
        <v>13</v>
      </c>
      <c r="BH39" s="67">
        <f t="shared" si="95"/>
        <v>13</v>
      </c>
      <c r="BI39" s="67">
        <f t="shared" si="95"/>
        <v>14</v>
      </c>
      <c r="BJ39" s="67">
        <f t="shared" si="95"/>
        <v>14</v>
      </c>
      <c r="BK39" s="67">
        <f t="shared" si="95"/>
        <v>14</v>
      </c>
      <c r="BL39" s="67">
        <f t="shared" si="95"/>
        <v>14</v>
      </c>
      <c r="BM39" s="67">
        <f t="shared" ref="BM39:BR39" si="96">SUM(BM35:BM38)</f>
        <v>12</v>
      </c>
      <c r="BN39" s="67">
        <f t="shared" si="96"/>
        <v>12</v>
      </c>
      <c r="BO39" s="67">
        <f t="shared" si="96"/>
        <v>12</v>
      </c>
      <c r="BP39" s="67">
        <f t="shared" si="96"/>
        <v>12</v>
      </c>
      <c r="BQ39" s="94">
        <f t="shared" si="96"/>
        <v>11</v>
      </c>
      <c r="BR39" s="67">
        <f t="shared" si="96"/>
        <v>11</v>
      </c>
      <c r="BS39" s="67">
        <f t="shared" ref="BS39:BX39" si="97">SUM(BS35:BS38)</f>
        <v>10</v>
      </c>
      <c r="BT39" s="67">
        <f t="shared" si="97"/>
        <v>11</v>
      </c>
      <c r="BU39" s="67">
        <f t="shared" si="97"/>
        <v>10</v>
      </c>
      <c r="BV39" s="67">
        <f t="shared" si="97"/>
        <v>10</v>
      </c>
      <c r="BW39" s="67">
        <f t="shared" si="97"/>
        <v>10</v>
      </c>
      <c r="BX39" s="67">
        <f t="shared" si="97"/>
        <v>11</v>
      </c>
      <c r="BY39" s="67">
        <f t="shared" ref="BY39:CD39" si="98">SUM(BY35:BY38)</f>
        <v>11</v>
      </c>
      <c r="BZ39" s="67">
        <f t="shared" si="98"/>
        <v>11</v>
      </c>
      <c r="CA39" s="67">
        <f t="shared" si="98"/>
        <v>11</v>
      </c>
      <c r="CB39" s="67">
        <f t="shared" si="98"/>
        <v>10</v>
      </c>
      <c r="CC39" s="67">
        <f t="shared" si="98"/>
        <v>11</v>
      </c>
      <c r="CD39" s="67">
        <f t="shared" si="98"/>
        <v>11</v>
      </c>
      <c r="CE39" s="67">
        <f t="shared" ref="CE39:CJ39" si="99">SUM(CE35:CE38)</f>
        <v>12</v>
      </c>
      <c r="CF39" s="67">
        <f t="shared" si="99"/>
        <v>12</v>
      </c>
      <c r="CG39" s="67">
        <f t="shared" si="99"/>
        <v>11</v>
      </c>
      <c r="CH39" s="67">
        <f t="shared" si="99"/>
        <v>12</v>
      </c>
      <c r="CI39" s="67">
        <f t="shared" si="99"/>
        <v>11</v>
      </c>
      <c r="CJ39" s="67">
        <f t="shared" si="99"/>
        <v>9</v>
      </c>
      <c r="CK39" s="67">
        <f t="shared" ref="CK39:CP39" si="100">SUM(CK35:CK38)</f>
        <v>9</v>
      </c>
      <c r="CL39" s="67">
        <f t="shared" si="100"/>
        <v>9</v>
      </c>
      <c r="CM39" s="67">
        <f t="shared" si="100"/>
        <v>9</v>
      </c>
      <c r="CN39" s="67">
        <f t="shared" si="100"/>
        <v>9</v>
      </c>
      <c r="CO39" s="67">
        <f t="shared" si="100"/>
        <v>9</v>
      </c>
      <c r="CP39" s="67">
        <f t="shared" si="100"/>
        <v>9</v>
      </c>
      <c r="CQ39" s="67">
        <f>SUM(CQ35:CQ38)</f>
        <v>10</v>
      </c>
      <c r="CR39" s="67">
        <v>13</v>
      </c>
      <c r="CS39" s="67">
        <f>SUM(CS35:CS38)</f>
        <v>9</v>
      </c>
      <c r="CT39" s="67">
        <f>SUM(CT35:CT38)</f>
        <v>7</v>
      </c>
      <c r="CU39" s="67">
        <f>SUM(CU35:CU38)</f>
        <v>7</v>
      </c>
      <c r="CV39" s="67">
        <f>SUM(CV35:CV38)</f>
        <v>7</v>
      </c>
      <c r="CW39" s="67">
        <f>SUM(CW35:CW38)</f>
        <v>7</v>
      </c>
    </row>
    <row r="40" spans="1:101" s="14" customFormat="1" ht="13.15" customHeight="1" x14ac:dyDescent="0.25">
      <c r="A40" s="20"/>
      <c r="B40" s="15"/>
      <c r="C40" s="12"/>
      <c r="D40" s="16"/>
      <c r="E40" s="21"/>
      <c r="F40" s="21"/>
      <c r="G40" s="21"/>
      <c r="H40" s="135"/>
      <c r="I40" s="135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</row>
    <row r="41" spans="1:101" s="14" customFormat="1" ht="13.15" customHeight="1" x14ac:dyDescent="0.2">
      <c r="A41" s="64" t="s">
        <v>22</v>
      </c>
      <c r="B41" s="65" t="str">
        <f>B35</f>
        <v>1/1/25 - 12/31/25</v>
      </c>
      <c r="C41" s="66" t="s">
        <v>11</v>
      </c>
      <c r="D41" s="299">
        <v>0</v>
      </c>
      <c r="E41" s="150">
        <f t="shared" ref="E41:G44" si="101">E9</f>
        <v>518.77</v>
      </c>
      <c r="F41" s="150">
        <f t="shared" si="101"/>
        <v>405.57</v>
      </c>
      <c r="G41" s="150">
        <f t="shared" si="101"/>
        <v>113.2</v>
      </c>
      <c r="H41" s="27" t="str">
        <f>+"Total:"&amp;TEXT(E41/I41-1,"0.00%")&amp;"/ EE:"&amp;TEXT(G41/J41-1,"0.00%")</f>
        <v>Total:18.99%/ EE:9.74%</v>
      </c>
      <c r="I41" s="27">
        <f>+'[2]Garden City'!E41</f>
        <v>435.99</v>
      </c>
      <c r="J41" s="27">
        <f>+'[2]Garden City'!G41</f>
        <v>103.15</v>
      </c>
      <c r="K41" s="167">
        <v>4</v>
      </c>
      <c r="L41" s="167">
        <v>4</v>
      </c>
      <c r="M41" s="167">
        <v>4</v>
      </c>
      <c r="N41" s="167">
        <v>4</v>
      </c>
      <c r="O41" s="167">
        <v>4</v>
      </c>
      <c r="P41" s="167">
        <v>4</v>
      </c>
      <c r="Q41" s="167">
        <v>3</v>
      </c>
      <c r="R41" s="167">
        <v>3</v>
      </c>
      <c r="S41" s="167">
        <v>3</v>
      </c>
      <c r="T41" s="167">
        <v>2</v>
      </c>
      <c r="U41" s="167">
        <v>2</v>
      </c>
      <c r="V41" s="167">
        <v>2</v>
      </c>
      <c r="W41" s="167">
        <v>2</v>
      </c>
      <c r="X41" s="167">
        <v>2</v>
      </c>
      <c r="Y41" s="167">
        <v>2</v>
      </c>
      <c r="Z41" s="167">
        <v>2</v>
      </c>
      <c r="AA41" s="167">
        <v>1</v>
      </c>
      <c r="AB41" s="167">
        <v>1</v>
      </c>
      <c r="AC41" s="167">
        <v>1</v>
      </c>
      <c r="AD41" s="167">
        <v>1</v>
      </c>
      <c r="AE41" s="167">
        <v>0</v>
      </c>
      <c r="AF41" s="167">
        <v>0</v>
      </c>
      <c r="AG41" s="167">
        <v>1</v>
      </c>
      <c r="AH41" s="167">
        <v>1</v>
      </c>
      <c r="AI41" s="167">
        <v>1</v>
      </c>
      <c r="AJ41" s="167">
        <v>1</v>
      </c>
      <c r="AK41" s="167">
        <v>1</v>
      </c>
      <c r="AL41" s="167">
        <v>1</v>
      </c>
      <c r="AM41" s="167">
        <v>1</v>
      </c>
      <c r="AN41" s="167">
        <v>0</v>
      </c>
      <c r="AO41" s="167">
        <v>1</v>
      </c>
      <c r="AP41" s="167">
        <v>1</v>
      </c>
      <c r="AQ41" s="167">
        <v>1</v>
      </c>
      <c r="AR41" s="167">
        <v>1</v>
      </c>
      <c r="AS41" s="167">
        <v>1</v>
      </c>
      <c r="AT41" s="167">
        <v>1</v>
      </c>
      <c r="AU41" s="167">
        <v>0</v>
      </c>
      <c r="AV41" s="167">
        <v>0</v>
      </c>
      <c r="AW41" s="167">
        <v>0</v>
      </c>
      <c r="AX41" s="167">
        <v>0</v>
      </c>
      <c r="AY41" s="167">
        <v>0</v>
      </c>
      <c r="AZ41" s="167">
        <v>0</v>
      </c>
      <c r="BA41" s="167">
        <v>0</v>
      </c>
      <c r="BB41" s="167">
        <v>0</v>
      </c>
      <c r="BC41" s="167">
        <v>0</v>
      </c>
      <c r="BD41" s="167">
        <v>0</v>
      </c>
      <c r="BE41" s="167">
        <v>0</v>
      </c>
      <c r="BF41" s="167">
        <v>0</v>
      </c>
      <c r="BG41" s="167">
        <v>0</v>
      </c>
      <c r="BH41" s="299">
        <v>0</v>
      </c>
      <c r="BI41" s="299">
        <v>0</v>
      </c>
      <c r="BJ41" s="299">
        <v>0</v>
      </c>
      <c r="BK41" s="299">
        <v>0</v>
      </c>
      <c r="BL41" s="299">
        <v>0</v>
      </c>
      <c r="BM41" s="299">
        <v>0</v>
      </c>
      <c r="BN41" s="299">
        <v>0</v>
      </c>
      <c r="BO41" s="299">
        <v>0</v>
      </c>
      <c r="BP41" s="299">
        <v>0</v>
      </c>
      <c r="BQ41" s="242">
        <v>0</v>
      </c>
      <c r="BR41" s="299">
        <v>0</v>
      </c>
      <c r="BS41" s="299">
        <v>0</v>
      </c>
      <c r="BT41" s="299">
        <v>0</v>
      </c>
      <c r="BU41" s="299">
        <v>0</v>
      </c>
      <c r="BV41" s="299">
        <v>0</v>
      </c>
      <c r="BW41" s="299">
        <v>0</v>
      </c>
      <c r="BX41" s="299">
        <v>0</v>
      </c>
      <c r="BY41" s="299">
        <v>0</v>
      </c>
      <c r="BZ41" s="299">
        <v>0</v>
      </c>
      <c r="CA41" s="299">
        <v>0</v>
      </c>
      <c r="CB41" s="299">
        <v>0</v>
      </c>
      <c r="CC41" s="299">
        <v>0</v>
      </c>
      <c r="CD41" s="299">
        <v>0</v>
      </c>
      <c r="CE41" s="299">
        <v>0</v>
      </c>
      <c r="CF41" s="299">
        <v>0</v>
      </c>
      <c r="CG41" s="299">
        <v>0</v>
      </c>
      <c r="CH41" s="299">
        <v>0</v>
      </c>
      <c r="CI41" s="299">
        <v>0</v>
      </c>
      <c r="CJ41" s="299">
        <v>0</v>
      </c>
      <c r="CK41" s="299">
        <v>0</v>
      </c>
      <c r="CL41" s="299">
        <v>0</v>
      </c>
      <c r="CM41" s="299">
        <v>0</v>
      </c>
      <c r="CN41" s="299">
        <v>0</v>
      </c>
      <c r="CO41" s="299">
        <v>0</v>
      </c>
      <c r="CP41" s="299">
        <v>0</v>
      </c>
      <c r="CQ41" s="299">
        <v>0</v>
      </c>
      <c r="CR41" s="299">
        <v>0</v>
      </c>
      <c r="CS41" s="299">
        <v>0</v>
      </c>
      <c r="CT41" s="299">
        <v>0</v>
      </c>
      <c r="CU41" s="299">
        <v>0</v>
      </c>
      <c r="CV41" s="299">
        <v>0</v>
      </c>
      <c r="CW41" s="299">
        <v>0</v>
      </c>
    </row>
    <row r="42" spans="1:101" s="14" customFormat="1" ht="13.15" customHeight="1" x14ac:dyDescent="0.2">
      <c r="A42" s="22"/>
      <c r="B42" s="15"/>
      <c r="C42" s="66" t="s">
        <v>18</v>
      </c>
      <c r="D42" s="299">
        <v>0</v>
      </c>
      <c r="E42" s="150">
        <f t="shared" si="101"/>
        <v>1037.57</v>
      </c>
      <c r="F42" s="150">
        <f t="shared" si="101"/>
        <v>796.58999999999992</v>
      </c>
      <c r="G42" s="150">
        <f t="shared" si="101"/>
        <v>240.98</v>
      </c>
      <c r="H42" s="27" t="str">
        <f>+"Total:"&amp;TEXT(E42/I42-1,"0.00%")&amp;"/ EE:"&amp;TEXT(G42/J42-1,"0.00%")</f>
        <v>Total:18.99%/ EE:0.00%</v>
      </c>
      <c r="I42" s="27">
        <f>+'[2]Garden City'!E42</f>
        <v>872</v>
      </c>
      <c r="J42" s="27">
        <f>+'[2]Garden City'!G42</f>
        <v>240.98</v>
      </c>
      <c r="K42" s="167">
        <v>0</v>
      </c>
      <c r="L42" s="167">
        <v>0</v>
      </c>
      <c r="M42" s="167">
        <v>0</v>
      </c>
      <c r="N42" s="167">
        <v>0</v>
      </c>
      <c r="O42" s="167">
        <v>0</v>
      </c>
      <c r="P42" s="167">
        <v>0</v>
      </c>
      <c r="Q42" s="167">
        <v>0</v>
      </c>
      <c r="R42" s="167">
        <v>0</v>
      </c>
      <c r="S42" s="167">
        <v>0</v>
      </c>
      <c r="T42" s="167">
        <v>0</v>
      </c>
      <c r="U42" s="167">
        <v>0</v>
      </c>
      <c r="V42" s="167">
        <v>0</v>
      </c>
      <c r="W42" s="167">
        <v>0</v>
      </c>
      <c r="X42" s="167">
        <v>0</v>
      </c>
      <c r="Y42" s="167">
        <v>0</v>
      </c>
      <c r="Z42" s="167">
        <v>0</v>
      </c>
      <c r="AA42" s="167">
        <v>0</v>
      </c>
      <c r="AB42" s="167">
        <v>0</v>
      </c>
      <c r="AC42" s="167">
        <v>0</v>
      </c>
      <c r="AD42" s="167">
        <v>0</v>
      </c>
      <c r="AE42" s="167">
        <v>0</v>
      </c>
      <c r="AF42" s="167">
        <v>0</v>
      </c>
      <c r="AG42" s="167">
        <v>0</v>
      </c>
      <c r="AH42" s="167">
        <v>0</v>
      </c>
      <c r="AI42" s="167">
        <v>0</v>
      </c>
      <c r="AJ42" s="167">
        <v>0</v>
      </c>
      <c r="AK42" s="167">
        <v>0</v>
      </c>
      <c r="AL42" s="167">
        <v>0</v>
      </c>
      <c r="AM42" s="167">
        <v>0</v>
      </c>
      <c r="AN42" s="167">
        <v>0</v>
      </c>
      <c r="AO42" s="167">
        <v>0</v>
      </c>
      <c r="AP42" s="167">
        <v>0</v>
      </c>
      <c r="AQ42" s="167">
        <v>0</v>
      </c>
      <c r="AR42" s="167">
        <v>0</v>
      </c>
      <c r="AS42" s="167">
        <v>0</v>
      </c>
      <c r="AT42" s="167">
        <v>0</v>
      </c>
      <c r="AU42" s="167">
        <v>0</v>
      </c>
      <c r="AV42" s="167">
        <v>0</v>
      </c>
      <c r="AW42" s="167">
        <v>0</v>
      </c>
      <c r="AX42" s="167">
        <v>0</v>
      </c>
      <c r="AY42" s="167">
        <v>0</v>
      </c>
      <c r="AZ42" s="167">
        <v>0</v>
      </c>
      <c r="BA42" s="167">
        <v>0</v>
      </c>
      <c r="BB42" s="167">
        <v>0</v>
      </c>
      <c r="BC42" s="167">
        <v>0</v>
      </c>
      <c r="BD42" s="167">
        <v>0</v>
      </c>
      <c r="BE42" s="167">
        <v>0</v>
      </c>
      <c r="BF42" s="167">
        <v>0</v>
      </c>
      <c r="BG42" s="167">
        <v>0</v>
      </c>
      <c r="BH42" s="299">
        <v>0</v>
      </c>
      <c r="BI42" s="299">
        <v>0</v>
      </c>
      <c r="BJ42" s="299">
        <v>0</v>
      </c>
      <c r="BK42" s="299">
        <v>0</v>
      </c>
      <c r="BL42" s="299">
        <v>0</v>
      </c>
      <c r="BM42" s="299">
        <v>0</v>
      </c>
      <c r="BN42" s="299">
        <v>0</v>
      </c>
      <c r="BO42" s="299">
        <v>0</v>
      </c>
      <c r="BP42" s="299">
        <v>0</v>
      </c>
      <c r="BQ42" s="242">
        <v>0</v>
      </c>
      <c r="BR42" s="299">
        <v>0</v>
      </c>
      <c r="BS42" s="299">
        <v>0</v>
      </c>
      <c r="BT42" s="299">
        <v>0</v>
      </c>
      <c r="BU42" s="299">
        <v>0</v>
      </c>
      <c r="BV42" s="299">
        <v>0</v>
      </c>
      <c r="BW42" s="299">
        <v>0</v>
      </c>
      <c r="BX42" s="299">
        <v>0</v>
      </c>
      <c r="BY42" s="299">
        <v>0</v>
      </c>
      <c r="BZ42" s="299">
        <v>0</v>
      </c>
      <c r="CA42" s="299">
        <v>0</v>
      </c>
      <c r="CB42" s="299">
        <v>0</v>
      </c>
      <c r="CC42" s="299">
        <v>0</v>
      </c>
      <c r="CD42" s="299">
        <v>0</v>
      </c>
      <c r="CE42" s="299">
        <v>0</v>
      </c>
      <c r="CF42" s="299">
        <v>0</v>
      </c>
      <c r="CG42" s="299">
        <v>0</v>
      </c>
      <c r="CH42" s="299">
        <v>0</v>
      </c>
      <c r="CI42" s="299">
        <v>0</v>
      </c>
      <c r="CJ42" s="299">
        <v>0</v>
      </c>
      <c r="CK42" s="299">
        <v>0</v>
      </c>
      <c r="CL42" s="299">
        <v>0</v>
      </c>
      <c r="CM42" s="299">
        <v>0</v>
      </c>
      <c r="CN42" s="299">
        <v>0</v>
      </c>
      <c r="CO42" s="299">
        <v>0</v>
      </c>
      <c r="CP42" s="299">
        <v>0</v>
      </c>
      <c r="CQ42" s="299">
        <v>0</v>
      </c>
      <c r="CR42" s="299">
        <v>0</v>
      </c>
      <c r="CS42" s="299">
        <v>0</v>
      </c>
      <c r="CT42" s="299">
        <v>0</v>
      </c>
      <c r="CU42" s="299">
        <v>0</v>
      </c>
      <c r="CV42" s="299">
        <v>0</v>
      </c>
      <c r="CW42" s="299">
        <v>0</v>
      </c>
    </row>
    <row r="43" spans="1:101" s="14" customFormat="1" ht="13.15" customHeight="1" x14ac:dyDescent="0.2">
      <c r="A43" s="22"/>
      <c r="B43" s="15"/>
      <c r="C43" s="66" t="s">
        <v>19</v>
      </c>
      <c r="D43" s="299">
        <v>0</v>
      </c>
      <c r="E43" s="150">
        <f t="shared" si="101"/>
        <v>933.8</v>
      </c>
      <c r="F43" s="150">
        <f t="shared" si="101"/>
        <v>732.57999999999993</v>
      </c>
      <c r="G43" s="150">
        <f t="shared" si="101"/>
        <v>201.22</v>
      </c>
      <c r="H43" s="27" t="str">
        <f>+"Total:"&amp;TEXT(E43/I43-1,"0.00%")&amp;"/ EE:"&amp;TEXT(G43/J43-1,"0.00%")</f>
        <v>Total:18.99%/ EE:0.00%</v>
      </c>
      <c r="I43" s="27">
        <f>+'[2]Garden City'!E43</f>
        <v>784.79</v>
      </c>
      <c r="J43" s="27">
        <f>+'[2]Garden City'!G43</f>
        <v>201.22</v>
      </c>
      <c r="K43" s="167">
        <v>0</v>
      </c>
      <c r="L43" s="167">
        <v>0</v>
      </c>
      <c r="M43" s="167">
        <v>0</v>
      </c>
      <c r="N43" s="167">
        <v>0</v>
      </c>
      <c r="O43" s="167">
        <v>0</v>
      </c>
      <c r="P43" s="167">
        <v>0</v>
      </c>
      <c r="Q43" s="167">
        <v>0</v>
      </c>
      <c r="R43" s="167">
        <v>0</v>
      </c>
      <c r="S43" s="167">
        <v>0</v>
      </c>
      <c r="T43" s="167">
        <v>0</v>
      </c>
      <c r="U43" s="167">
        <v>0</v>
      </c>
      <c r="V43" s="167">
        <v>0</v>
      </c>
      <c r="W43" s="167">
        <v>0</v>
      </c>
      <c r="X43" s="167">
        <v>0</v>
      </c>
      <c r="Y43" s="167">
        <v>0</v>
      </c>
      <c r="Z43" s="167">
        <v>0</v>
      </c>
      <c r="AA43" s="167">
        <v>0</v>
      </c>
      <c r="AB43" s="167">
        <v>0</v>
      </c>
      <c r="AC43" s="167">
        <v>0</v>
      </c>
      <c r="AD43" s="167">
        <v>0</v>
      </c>
      <c r="AE43" s="167">
        <v>0</v>
      </c>
      <c r="AF43" s="167">
        <v>0</v>
      </c>
      <c r="AG43" s="167">
        <v>0</v>
      </c>
      <c r="AH43" s="167">
        <v>0</v>
      </c>
      <c r="AI43" s="167">
        <v>0</v>
      </c>
      <c r="AJ43" s="167">
        <v>0</v>
      </c>
      <c r="AK43" s="167">
        <v>0</v>
      </c>
      <c r="AL43" s="167">
        <v>0</v>
      </c>
      <c r="AM43" s="167">
        <v>0</v>
      </c>
      <c r="AN43" s="167">
        <v>0</v>
      </c>
      <c r="AO43" s="167">
        <v>0</v>
      </c>
      <c r="AP43" s="167">
        <v>0</v>
      </c>
      <c r="AQ43" s="167">
        <v>0</v>
      </c>
      <c r="AR43" s="167">
        <v>0</v>
      </c>
      <c r="AS43" s="167">
        <v>0</v>
      </c>
      <c r="AT43" s="167">
        <v>0</v>
      </c>
      <c r="AU43" s="167">
        <v>0</v>
      </c>
      <c r="AV43" s="167">
        <v>0</v>
      </c>
      <c r="AW43" s="167">
        <v>0</v>
      </c>
      <c r="AX43" s="167">
        <v>0</v>
      </c>
      <c r="AY43" s="167">
        <v>0</v>
      </c>
      <c r="AZ43" s="167">
        <v>0</v>
      </c>
      <c r="BA43" s="167">
        <v>0</v>
      </c>
      <c r="BB43" s="167">
        <v>0</v>
      </c>
      <c r="BC43" s="167">
        <v>0</v>
      </c>
      <c r="BD43" s="167">
        <v>0</v>
      </c>
      <c r="BE43" s="167">
        <v>0</v>
      </c>
      <c r="BF43" s="167">
        <v>0</v>
      </c>
      <c r="BG43" s="167">
        <v>0</v>
      </c>
      <c r="BH43" s="299">
        <v>0</v>
      </c>
      <c r="BI43" s="299">
        <v>0</v>
      </c>
      <c r="BJ43" s="299">
        <v>0</v>
      </c>
      <c r="BK43" s="299">
        <v>0</v>
      </c>
      <c r="BL43" s="299">
        <v>0</v>
      </c>
      <c r="BM43" s="299">
        <v>0</v>
      </c>
      <c r="BN43" s="299">
        <v>0</v>
      </c>
      <c r="BO43" s="299">
        <v>0</v>
      </c>
      <c r="BP43" s="299">
        <v>0</v>
      </c>
      <c r="BQ43" s="242">
        <v>0</v>
      </c>
      <c r="BR43" s="299">
        <v>0</v>
      </c>
      <c r="BS43" s="299">
        <v>0</v>
      </c>
      <c r="BT43" s="299">
        <v>0</v>
      </c>
      <c r="BU43" s="299">
        <v>0</v>
      </c>
      <c r="BV43" s="299">
        <v>0</v>
      </c>
      <c r="BW43" s="299">
        <v>0</v>
      </c>
      <c r="BX43" s="299">
        <v>0</v>
      </c>
      <c r="BY43" s="299">
        <v>0</v>
      </c>
      <c r="BZ43" s="299">
        <v>0</v>
      </c>
      <c r="CA43" s="299">
        <v>0</v>
      </c>
      <c r="CB43" s="299">
        <v>0</v>
      </c>
      <c r="CC43" s="299">
        <v>0</v>
      </c>
      <c r="CD43" s="299">
        <v>0</v>
      </c>
      <c r="CE43" s="299">
        <v>0</v>
      </c>
      <c r="CF43" s="299">
        <v>0</v>
      </c>
      <c r="CG43" s="299">
        <v>0</v>
      </c>
      <c r="CH43" s="299">
        <v>0</v>
      </c>
      <c r="CI43" s="299">
        <v>1</v>
      </c>
      <c r="CJ43" s="299">
        <v>1</v>
      </c>
      <c r="CK43" s="299">
        <v>0</v>
      </c>
      <c r="CL43" s="299">
        <v>0</v>
      </c>
      <c r="CM43" s="299">
        <v>0</v>
      </c>
      <c r="CN43" s="299">
        <v>0</v>
      </c>
      <c r="CO43" s="299">
        <v>0</v>
      </c>
      <c r="CP43" s="299">
        <v>0</v>
      </c>
      <c r="CQ43" s="299">
        <v>0</v>
      </c>
      <c r="CR43" s="299">
        <v>0</v>
      </c>
      <c r="CS43" s="299">
        <v>0</v>
      </c>
      <c r="CT43" s="299">
        <v>0</v>
      </c>
      <c r="CU43" s="299">
        <v>0</v>
      </c>
      <c r="CV43" s="299">
        <v>0</v>
      </c>
      <c r="CW43" s="299">
        <v>0</v>
      </c>
    </row>
    <row r="44" spans="1:101" s="14" customFormat="1" ht="13.15" customHeight="1" x14ac:dyDescent="0.2">
      <c r="A44" s="22"/>
      <c r="B44" s="15"/>
      <c r="C44" s="66" t="s">
        <v>12</v>
      </c>
      <c r="D44" s="300">
        <v>1</v>
      </c>
      <c r="E44" s="151">
        <f t="shared" si="101"/>
        <v>1556.37</v>
      </c>
      <c r="F44" s="151">
        <f t="shared" si="101"/>
        <v>1154.78</v>
      </c>
      <c r="G44" s="151">
        <f t="shared" si="101"/>
        <v>401.59</v>
      </c>
      <c r="H44" s="27" t="str">
        <f>+"Total:"&amp;TEXT(E44/I44-1,"0.00%")&amp;"/ EE:"&amp;TEXT(G44/J44-1,"0.00%")</f>
        <v>Total:18.99%/ EE:0.00%</v>
      </c>
      <c r="I44" s="27">
        <f>+'[2]Garden City'!E44</f>
        <v>1308</v>
      </c>
      <c r="J44" s="27">
        <f>+'[2]Garden City'!G44</f>
        <v>401.59</v>
      </c>
      <c r="K44" s="168">
        <v>0</v>
      </c>
      <c r="L44" s="168">
        <v>0</v>
      </c>
      <c r="M44" s="168">
        <v>0</v>
      </c>
      <c r="N44" s="168">
        <v>0</v>
      </c>
      <c r="O44" s="168">
        <v>0</v>
      </c>
      <c r="P44" s="168">
        <v>0</v>
      </c>
      <c r="Q44" s="168">
        <v>0</v>
      </c>
      <c r="R44" s="168">
        <v>0</v>
      </c>
      <c r="S44" s="168">
        <v>0</v>
      </c>
      <c r="T44" s="168">
        <v>0</v>
      </c>
      <c r="U44" s="168">
        <v>0</v>
      </c>
      <c r="V44" s="168">
        <v>0</v>
      </c>
      <c r="W44" s="168">
        <v>0</v>
      </c>
      <c r="X44" s="168">
        <v>0</v>
      </c>
      <c r="Y44" s="168">
        <v>0</v>
      </c>
      <c r="Z44" s="168">
        <v>0</v>
      </c>
      <c r="AA44" s="168">
        <v>0</v>
      </c>
      <c r="AB44" s="168">
        <v>0</v>
      </c>
      <c r="AC44" s="168">
        <v>0</v>
      </c>
      <c r="AD44" s="168">
        <v>0</v>
      </c>
      <c r="AE44" s="168">
        <v>0</v>
      </c>
      <c r="AF44" s="168">
        <v>0</v>
      </c>
      <c r="AG44" s="168">
        <v>0</v>
      </c>
      <c r="AH44" s="168">
        <v>0</v>
      </c>
      <c r="AI44" s="168">
        <v>1</v>
      </c>
      <c r="AJ44" s="168">
        <v>1</v>
      </c>
      <c r="AK44" s="168">
        <v>0</v>
      </c>
      <c r="AL44" s="168">
        <v>0</v>
      </c>
      <c r="AM44" s="168">
        <v>0</v>
      </c>
      <c r="AN44" s="168">
        <v>0</v>
      </c>
      <c r="AO44" s="168">
        <v>0</v>
      </c>
      <c r="AP44" s="168">
        <v>0</v>
      </c>
      <c r="AQ44" s="168">
        <v>0</v>
      </c>
      <c r="AR44" s="168">
        <v>0</v>
      </c>
      <c r="AS44" s="168">
        <v>0</v>
      </c>
      <c r="AT44" s="168">
        <v>0</v>
      </c>
      <c r="AU44" s="168">
        <v>0</v>
      </c>
      <c r="AV44" s="168">
        <v>0</v>
      </c>
      <c r="AW44" s="168">
        <v>0</v>
      </c>
      <c r="AX44" s="168">
        <v>0</v>
      </c>
      <c r="AY44" s="168">
        <v>0</v>
      </c>
      <c r="AZ44" s="168">
        <v>0</v>
      </c>
      <c r="BA44" s="168">
        <v>0</v>
      </c>
      <c r="BB44" s="168">
        <v>0</v>
      </c>
      <c r="BC44" s="168">
        <v>0</v>
      </c>
      <c r="BD44" s="168">
        <v>0</v>
      </c>
      <c r="BE44" s="168">
        <v>0</v>
      </c>
      <c r="BF44" s="168">
        <v>0</v>
      </c>
      <c r="BG44" s="168">
        <v>0</v>
      </c>
      <c r="BH44" s="300">
        <v>0</v>
      </c>
      <c r="BI44" s="300">
        <v>0</v>
      </c>
      <c r="BJ44" s="300">
        <v>0</v>
      </c>
      <c r="BK44" s="300">
        <v>0</v>
      </c>
      <c r="BL44" s="300">
        <v>0</v>
      </c>
      <c r="BM44" s="300">
        <v>0</v>
      </c>
      <c r="BN44" s="300">
        <v>0</v>
      </c>
      <c r="BO44" s="300">
        <v>0</v>
      </c>
      <c r="BP44" s="300">
        <v>0</v>
      </c>
      <c r="BQ44" s="243">
        <v>0</v>
      </c>
      <c r="BR44" s="300">
        <v>0</v>
      </c>
      <c r="BS44" s="300">
        <v>0</v>
      </c>
      <c r="BT44" s="300">
        <v>0</v>
      </c>
      <c r="BU44" s="300">
        <v>0</v>
      </c>
      <c r="BV44" s="300">
        <v>0</v>
      </c>
      <c r="BW44" s="300">
        <v>1</v>
      </c>
      <c r="BX44" s="300">
        <v>1</v>
      </c>
      <c r="BY44" s="300">
        <v>1</v>
      </c>
      <c r="BZ44" s="300">
        <v>1</v>
      </c>
      <c r="CA44" s="300">
        <v>1</v>
      </c>
      <c r="CB44" s="300">
        <v>2</v>
      </c>
      <c r="CC44" s="300">
        <v>2</v>
      </c>
      <c r="CD44" s="300">
        <v>2</v>
      </c>
      <c r="CE44" s="300">
        <v>1</v>
      </c>
      <c r="CF44" s="300">
        <v>1</v>
      </c>
      <c r="CG44" s="300">
        <v>1</v>
      </c>
      <c r="CH44" s="300">
        <v>1</v>
      </c>
      <c r="CI44" s="300">
        <v>1</v>
      </c>
      <c r="CJ44" s="300">
        <v>1</v>
      </c>
      <c r="CK44" s="300">
        <v>1</v>
      </c>
      <c r="CL44" s="300">
        <v>1</v>
      </c>
      <c r="CM44" s="300">
        <v>1</v>
      </c>
      <c r="CN44" s="300">
        <v>1</v>
      </c>
      <c r="CO44" s="300">
        <v>1</v>
      </c>
      <c r="CP44" s="300">
        <v>1</v>
      </c>
      <c r="CQ44" s="300">
        <v>1</v>
      </c>
      <c r="CR44" s="300">
        <v>1</v>
      </c>
      <c r="CS44" s="300">
        <v>1</v>
      </c>
      <c r="CT44" s="300">
        <v>1</v>
      </c>
      <c r="CU44" s="300">
        <v>1</v>
      </c>
      <c r="CV44" s="300">
        <v>1</v>
      </c>
      <c r="CW44" s="300">
        <v>1</v>
      </c>
    </row>
    <row r="45" spans="1:101" s="14" customFormat="1" ht="13.15" customHeight="1" x14ac:dyDescent="0.25">
      <c r="A45" s="20"/>
      <c r="B45" s="15"/>
      <c r="C45" s="69" t="s">
        <v>7</v>
      </c>
      <c r="D45" s="67">
        <f>SUM(D41:D44)</f>
        <v>1</v>
      </c>
      <c r="E45" s="70">
        <f>SUMPRODUCT(E41:E44,$D41:$D44)</f>
        <v>1556.37</v>
      </c>
      <c r="F45" s="70">
        <f>SUMPRODUCT(F41:F44,$D41:$D44)</f>
        <v>1154.78</v>
      </c>
      <c r="G45" s="70">
        <f>SUMPRODUCT(G41:G44,$D41:$D44)</f>
        <v>401.59</v>
      </c>
      <c r="H45" s="34"/>
      <c r="I45" s="34"/>
      <c r="K45" s="67">
        <f t="shared" ref="K45:P45" si="102">SUM(K41:K44)</f>
        <v>4</v>
      </c>
      <c r="L45" s="67">
        <f t="shared" si="102"/>
        <v>4</v>
      </c>
      <c r="M45" s="67">
        <f t="shared" si="102"/>
        <v>4</v>
      </c>
      <c r="N45" s="67">
        <f t="shared" si="102"/>
        <v>4</v>
      </c>
      <c r="O45" s="67">
        <f t="shared" si="102"/>
        <v>4</v>
      </c>
      <c r="P45" s="67">
        <f t="shared" si="102"/>
        <v>4</v>
      </c>
      <c r="Q45" s="67">
        <f t="shared" ref="Q45:V45" si="103">SUM(Q41:Q44)</f>
        <v>3</v>
      </c>
      <c r="R45" s="67">
        <f t="shared" si="103"/>
        <v>3</v>
      </c>
      <c r="S45" s="67">
        <f t="shared" si="103"/>
        <v>3</v>
      </c>
      <c r="T45" s="67">
        <f t="shared" si="103"/>
        <v>2</v>
      </c>
      <c r="U45" s="67">
        <f t="shared" si="103"/>
        <v>2</v>
      </c>
      <c r="V45" s="67">
        <f t="shared" si="103"/>
        <v>2</v>
      </c>
      <c r="W45" s="67">
        <f t="shared" ref="W45:AB45" si="104">SUM(W41:W44)</f>
        <v>2</v>
      </c>
      <c r="X45" s="67">
        <f t="shared" si="104"/>
        <v>2</v>
      </c>
      <c r="Y45" s="67">
        <f t="shared" si="104"/>
        <v>2</v>
      </c>
      <c r="Z45" s="67">
        <f t="shared" si="104"/>
        <v>2</v>
      </c>
      <c r="AA45" s="67">
        <f t="shared" si="104"/>
        <v>1</v>
      </c>
      <c r="AB45" s="67">
        <f t="shared" si="104"/>
        <v>1</v>
      </c>
      <c r="AC45" s="67">
        <f t="shared" ref="AC45:AH45" si="105">SUM(AC41:AC44)</f>
        <v>1</v>
      </c>
      <c r="AD45" s="67">
        <f t="shared" si="105"/>
        <v>1</v>
      </c>
      <c r="AE45" s="67">
        <f t="shared" si="105"/>
        <v>0</v>
      </c>
      <c r="AF45" s="67">
        <f t="shared" si="105"/>
        <v>0</v>
      </c>
      <c r="AG45" s="67">
        <f t="shared" si="105"/>
        <v>1</v>
      </c>
      <c r="AH45" s="67">
        <f t="shared" si="105"/>
        <v>1</v>
      </c>
      <c r="AI45" s="67">
        <f t="shared" ref="AI45:AN45" si="106">SUM(AI41:AI44)</f>
        <v>2</v>
      </c>
      <c r="AJ45" s="67">
        <f t="shared" si="106"/>
        <v>2</v>
      </c>
      <c r="AK45" s="67">
        <f t="shared" si="106"/>
        <v>1</v>
      </c>
      <c r="AL45" s="67">
        <f t="shared" si="106"/>
        <v>1</v>
      </c>
      <c r="AM45" s="67">
        <f t="shared" si="106"/>
        <v>1</v>
      </c>
      <c r="AN45" s="67">
        <f t="shared" si="106"/>
        <v>0</v>
      </c>
      <c r="AO45" s="67">
        <f t="shared" ref="AO45:AT45" si="107">SUM(AO41:AO44)</f>
        <v>1</v>
      </c>
      <c r="AP45" s="67">
        <f t="shared" si="107"/>
        <v>1</v>
      </c>
      <c r="AQ45" s="67">
        <f t="shared" si="107"/>
        <v>1</v>
      </c>
      <c r="AR45" s="67">
        <f t="shared" si="107"/>
        <v>1</v>
      </c>
      <c r="AS45" s="67">
        <f t="shared" si="107"/>
        <v>1</v>
      </c>
      <c r="AT45" s="67">
        <f t="shared" si="107"/>
        <v>1</v>
      </c>
      <c r="AU45" s="67">
        <f t="shared" ref="AU45:AZ45" si="108">SUM(AU41:AU44)</f>
        <v>0</v>
      </c>
      <c r="AV45" s="67">
        <f t="shared" si="108"/>
        <v>0</v>
      </c>
      <c r="AW45" s="67">
        <f t="shared" si="108"/>
        <v>0</v>
      </c>
      <c r="AX45" s="67">
        <f t="shared" si="108"/>
        <v>0</v>
      </c>
      <c r="AY45" s="67">
        <f t="shared" si="108"/>
        <v>0</v>
      </c>
      <c r="AZ45" s="67">
        <f t="shared" si="108"/>
        <v>0</v>
      </c>
      <c r="BA45" s="67">
        <f t="shared" ref="BA45:BF45" si="109">SUM(BA41:BA44)</f>
        <v>0</v>
      </c>
      <c r="BB45" s="67">
        <f t="shared" si="109"/>
        <v>0</v>
      </c>
      <c r="BC45" s="67">
        <f t="shared" si="109"/>
        <v>0</v>
      </c>
      <c r="BD45" s="67">
        <f t="shared" si="109"/>
        <v>0</v>
      </c>
      <c r="BE45" s="67">
        <f t="shared" si="109"/>
        <v>0</v>
      </c>
      <c r="BF45" s="67">
        <f t="shared" si="109"/>
        <v>0</v>
      </c>
      <c r="BG45" s="67">
        <f t="shared" ref="BG45:BL45" si="110">SUM(BG41:BG44)</f>
        <v>0</v>
      </c>
      <c r="BH45" s="67">
        <f t="shared" si="110"/>
        <v>0</v>
      </c>
      <c r="BI45" s="67">
        <f t="shared" si="110"/>
        <v>0</v>
      </c>
      <c r="BJ45" s="67">
        <f t="shared" si="110"/>
        <v>0</v>
      </c>
      <c r="BK45" s="67">
        <f t="shared" si="110"/>
        <v>0</v>
      </c>
      <c r="BL45" s="67">
        <f t="shared" si="110"/>
        <v>0</v>
      </c>
      <c r="BM45" s="67">
        <f t="shared" ref="BM45:BR45" si="111">SUM(BM41:BM44)</f>
        <v>0</v>
      </c>
      <c r="BN45" s="67">
        <f t="shared" si="111"/>
        <v>0</v>
      </c>
      <c r="BO45" s="67">
        <f t="shared" si="111"/>
        <v>0</v>
      </c>
      <c r="BP45" s="67">
        <f t="shared" si="111"/>
        <v>0</v>
      </c>
      <c r="BQ45" s="94">
        <f t="shared" si="111"/>
        <v>0</v>
      </c>
      <c r="BR45" s="67">
        <f t="shared" si="111"/>
        <v>0</v>
      </c>
      <c r="BS45" s="67">
        <f t="shared" ref="BS45:BX45" si="112">SUM(BS41:BS44)</f>
        <v>0</v>
      </c>
      <c r="BT45" s="67">
        <f t="shared" si="112"/>
        <v>0</v>
      </c>
      <c r="BU45" s="67">
        <f t="shared" si="112"/>
        <v>0</v>
      </c>
      <c r="BV45" s="67">
        <f t="shared" si="112"/>
        <v>0</v>
      </c>
      <c r="BW45" s="67">
        <f t="shared" si="112"/>
        <v>1</v>
      </c>
      <c r="BX45" s="67">
        <f t="shared" si="112"/>
        <v>1</v>
      </c>
      <c r="BY45" s="67">
        <f t="shared" ref="BY45:CD45" si="113">SUM(BY41:BY44)</f>
        <v>1</v>
      </c>
      <c r="BZ45" s="67">
        <f t="shared" si="113"/>
        <v>1</v>
      </c>
      <c r="CA45" s="67">
        <f t="shared" si="113"/>
        <v>1</v>
      </c>
      <c r="CB45" s="67">
        <f t="shared" si="113"/>
        <v>2</v>
      </c>
      <c r="CC45" s="67">
        <f t="shared" si="113"/>
        <v>2</v>
      </c>
      <c r="CD45" s="67">
        <f t="shared" si="113"/>
        <v>2</v>
      </c>
      <c r="CE45" s="67">
        <f t="shared" ref="CE45:CJ45" si="114">SUM(CE41:CE44)</f>
        <v>1</v>
      </c>
      <c r="CF45" s="67">
        <f t="shared" si="114"/>
        <v>1</v>
      </c>
      <c r="CG45" s="67">
        <f t="shared" si="114"/>
        <v>1</v>
      </c>
      <c r="CH45" s="67">
        <f t="shared" si="114"/>
        <v>1</v>
      </c>
      <c r="CI45" s="67">
        <f t="shared" si="114"/>
        <v>2</v>
      </c>
      <c r="CJ45" s="67">
        <f t="shared" si="114"/>
        <v>2</v>
      </c>
      <c r="CK45" s="67">
        <f t="shared" ref="CK45:CP45" si="115">SUM(CK41:CK44)</f>
        <v>1</v>
      </c>
      <c r="CL45" s="67">
        <f t="shared" si="115"/>
        <v>1</v>
      </c>
      <c r="CM45" s="67">
        <f t="shared" si="115"/>
        <v>1</v>
      </c>
      <c r="CN45" s="67">
        <f t="shared" si="115"/>
        <v>1</v>
      </c>
      <c r="CO45" s="67">
        <f t="shared" si="115"/>
        <v>1</v>
      </c>
      <c r="CP45" s="67">
        <f t="shared" si="115"/>
        <v>1</v>
      </c>
      <c r="CQ45" s="67">
        <f>SUM(CQ41:CQ44)</f>
        <v>1</v>
      </c>
      <c r="CR45" s="67">
        <v>1</v>
      </c>
      <c r="CS45" s="67">
        <f>SUM(CS41:CS44)</f>
        <v>1</v>
      </c>
      <c r="CT45" s="67">
        <f>SUM(CT41:CT44)</f>
        <v>1</v>
      </c>
      <c r="CU45" s="67">
        <f>SUM(CU41:CU44)</f>
        <v>1</v>
      </c>
      <c r="CV45" s="67">
        <f>SUM(CV41:CV44)</f>
        <v>1</v>
      </c>
      <c r="CW45" s="67">
        <f>SUM(CW41:CW44)</f>
        <v>1</v>
      </c>
    </row>
    <row r="46" spans="1:101" s="14" customFormat="1" ht="13.15" customHeight="1" x14ac:dyDescent="0.25">
      <c r="A46" s="20"/>
      <c r="B46" s="15"/>
      <c r="C46" s="12"/>
      <c r="D46" s="16"/>
      <c r="E46" s="21"/>
      <c r="F46" s="21"/>
      <c r="G46" s="21"/>
      <c r="H46" s="135"/>
      <c r="I46" s="135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</row>
    <row r="47" spans="1:101" s="14" customFormat="1" ht="13.15" customHeight="1" x14ac:dyDescent="0.25">
      <c r="A47" s="71" t="s">
        <v>8</v>
      </c>
      <c r="B47" s="72"/>
      <c r="C47" s="29" t="s">
        <v>10</v>
      </c>
      <c r="D47" s="30">
        <f>+D39+D45</f>
        <v>8</v>
      </c>
      <c r="E47" s="86">
        <f>+E39+E45</f>
        <v>12033.89</v>
      </c>
      <c r="F47" s="86">
        <f>+F39+F45</f>
        <v>10673.6</v>
      </c>
      <c r="G47" s="86">
        <f>+G39+G45</f>
        <v>1360.29</v>
      </c>
      <c r="H47" s="136"/>
      <c r="I47" s="136"/>
      <c r="K47" s="30">
        <f t="shared" ref="K47:P47" si="116">+K39+K45</f>
        <v>17</v>
      </c>
      <c r="L47" s="30">
        <f t="shared" si="116"/>
        <v>18</v>
      </c>
      <c r="M47" s="30">
        <f t="shared" si="116"/>
        <v>17</v>
      </c>
      <c r="N47" s="30">
        <f t="shared" si="116"/>
        <v>17</v>
      </c>
      <c r="O47" s="30">
        <f t="shared" si="116"/>
        <v>17</v>
      </c>
      <c r="P47" s="30">
        <f t="shared" si="116"/>
        <v>17</v>
      </c>
      <c r="Q47" s="30">
        <f t="shared" ref="Q47:V47" si="117">+Q39+Q45</f>
        <v>14</v>
      </c>
      <c r="R47" s="30">
        <f t="shared" si="117"/>
        <v>15</v>
      </c>
      <c r="S47" s="30">
        <f t="shared" si="117"/>
        <v>15</v>
      </c>
      <c r="T47" s="30">
        <f t="shared" si="117"/>
        <v>16</v>
      </c>
      <c r="U47" s="30">
        <f t="shared" si="117"/>
        <v>16</v>
      </c>
      <c r="V47" s="30">
        <f t="shared" si="117"/>
        <v>19</v>
      </c>
      <c r="W47" s="30">
        <f t="shared" ref="W47:AB47" si="118">+W39+W45</f>
        <v>19</v>
      </c>
      <c r="X47" s="30">
        <f t="shared" si="118"/>
        <v>19</v>
      </c>
      <c r="Y47" s="30">
        <f t="shared" si="118"/>
        <v>19</v>
      </c>
      <c r="Z47" s="30">
        <f t="shared" si="118"/>
        <v>17</v>
      </c>
      <c r="AA47" s="30">
        <f t="shared" si="118"/>
        <v>17</v>
      </c>
      <c r="AB47" s="30">
        <f t="shared" si="118"/>
        <v>14</v>
      </c>
      <c r="AC47" s="30">
        <f t="shared" ref="AC47:AH47" si="119">+AC39+AC45</f>
        <v>13</v>
      </c>
      <c r="AD47" s="30">
        <f t="shared" si="119"/>
        <v>13</v>
      </c>
      <c r="AE47" s="30">
        <f t="shared" si="119"/>
        <v>14</v>
      </c>
      <c r="AF47" s="30">
        <f t="shared" si="119"/>
        <v>15</v>
      </c>
      <c r="AG47" s="30">
        <f t="shared" si="119"/>
        <v>16</v>
      </c>
      <c r="AH47" s="30">
        <f t="shared" si="119"/>
        <v>16</v>
      </c>
      <c r="AI47" s="30">
        <f t="shared" ref="AI47:AN47" si="120">+AI39+AI45</f>
        <v>15</v>
      </c>
      <c r="AJ47" s="30">
        <f t="shared" si="120"/>
        <v>15</v>
      </c>
      <c r="AK47" s="30">
        <f t="shared" si="120"/>
        <v>15</v>
      </c>
      <c r="AL47" s="30">
        <f t="shared" si="120"/>
        <v>15</v>
      </c>
      <c r="AM47" s="30">
        <f t="shared" si="120"/>
        <v>16</v>
      </c>
      <c r="AN47" s="30">
        <f t="shared" si="120"/>
        <v>14</v>
      </c>
      <c r="AO47" s="30">
        <f t="shared" ref="AO47:AT47" si="121">+AO39+AO45</f>
        <v>15</v>
      </c>
      <c r="AP47" s="30">
        <f t="shared" si="121"/>
        <v>15</v>
      </c>
      <c r="AQ47" s="30">
        <f t="shared" si="121"/>
        <v>15</v>
      </c>
      <c r="AR47" s="30">
        <f t="shared" si="121"/>
        <v>14</v>
      </c>
      <c r="AS47" s="30">
        <f t="shared" si="121"/>
        <v>14</v>
      </c>
      <c r="AT47" s="30">
        <f t="shared" si="121"/>
        <v>14</v>
      </c>
      <c r="AU47" s="30">
        <f t="shared" ref="AU47:AZ47" si="122">+AU39+AU45</f>
        <v>15</v>
      </c>
      <c r="AV47" s="30">
        <f t="shared" si="122"/>
        <v>13</v>
      </c>
      <c r="AW47" s="30">
        <f t="shared" si="122"/>
        <v>12</v>
      </c>
      <c r="AX47" s="30">
        <f t="shared" si="122"/>
        <v>12</v>
      </c>
      <c r="AY47" s="30">
        <f t="shared" si="122"/>
        <v>12</v>
      </c>
      <c r="AZ47" s="30">
        <f t="shared" si="122"/>
        <v>13</v>
      </c>
      <c r="BA47" s="30">
        <f t="shared" ref="BA47:BF47" si="123">+BA39+BA45</f>
        <v>13</v>
      </c>
      <c r="BB47" s="30">
        <f t="shared" si="123"/>
        <v>14</v>
      </c>
      <c r="BC47" s="30">
        <f t="shared" si="123"/>
        <v>14</v>
      </c>
      <c r="BD47" s="30">
        <f t="shared" si="123"/>
        <v>14</v>
      </c>
      <c r="BE47" s="30">
        <f t="shared" si="123"/>
        <v>13</v>
      </c>
      <c r="BF47" s="30">
        <f t="shared" si="123"/>
        <v>12</v>
      </c>
      <c r="BG47" s="30">
        <f t="shared" ref="BG47:BL47" si="124">+BG39+BG45</f>
        <v>13</v>
      </c>
      <c r="BH47" s="30">
        <f t="shared" si="124"/>
        <v>13</v>
      </c>
      <c r="BI47" s="30">
        <f t="shared" si="124"/>
        <v>14</v>
      </c>
      <c r="BJ47" s="30">
        <f t="shared" si="124"/>
        <v>14</v>
      </c>
      <c r="BK47" s="30">
        <f t="shared" si="124"/>
        <v>14</v>
      </c>
      <c r="BL47" s="30">
        <f t="shared" si="124"/>
        <v>14</v>
      </c>
      <c r="BM47" s="30">
        <f t="shared" ref="BM47:BR47" si="125">+BM39+BM45</f>
        <v>12</v>
      </c>
      <c r="BN47" s="30">
        <f t="shared" si="125"/>
        <v>12</v>
      </c>
      <c r="BO47" s="30">
        <f t="shared" si="125"/>
        <v>12</v>
      </c>
      <c r="BP47" s="30">
        <f t="shared" si="125"/>
        <v>12</v>
      </c>
      <c r="BQ47" s="30">
        <f t="shared" si="125"/>
        <v>11</v>
      </c>
      <c r="BR47" s="30">
        <f t="shared" si="125"/>
        <v>11</v>
      </c>
      <c r="BS47" s="30">
        <f t="shared" ref="BS47:BX47" si="126">+BS39+BS45</f>
        <v>10</v>
      </c>
      <c r="BT47" s="30">
        <f t="shared" si="126"/>
        <v>11</v>
      </c>
      <c r="BU47" s="30">
        <f t="shared" si="126"/>
        <v>10</v>
      </c>
      <c r="BV47" s="30">
        <f t="shared" si="126"/>
        <v>10</v>
      </c>
      <c r="BW47" s="30">
        <f t="shared" si="126"/>
        <v>11</v>
      </c>
      <c r="BX47" s="30">
        <f t="shared" si="126"/>
        <v>12</v>
      </c>
      <c r="BY47" s="30">
        <f t="shared" ref="BY47:CD47" si="127">+BY39+BY45</f>
        <v>12</v>
      </c>
      <c r="BZ47" s="30">
        <f t="shared" si="127"/>
        <v>12</v>
      </c>
      <c r="CA47" s="30">
        <f t="shared" si="127"/>
        <v>12</v>
      </c>
      <c r="CB47" s="30">
        <f t="shared" si="127"/>
        <v>12</v>
      </c>
      <c r="CC47" s="30">
        <f t="shared" si="127"/>
        <v>13</v>
      </c>
      <c r="CD47" s="30">
        <f t="shared" si="127"/>
        <v>13</v>
      </c>
      <c r="CE47" s="30">
        <f t="shared" ref="CE47:CJ47" si="128">+CE39+CE45</f>
        <v>13</v>
      </c>
      <c r="CF47" s="30">
        <f t="shared" si="128"/>
        <v>13</v>
      </c>
      <c r="CG47" s="30">
        <f t="shared" si="128"/>
        <v>12</v>
      </c>
      <c r="CH47" s="30">
        <f t="shared" si="128"/>
        <v>13</v>
      </c>
      <c r="CI47" s="30">
        <f t="shared" si="128"/>
        <v>13</v>
      </c>
      <c r="CJ47" s="30">
        <f t="shared" si="128"/>
        <v>11</v>
      </c>
      <c r="CK47" s="30">
        <f t="shared" ref="CK47:CP47" si="129">+CK39+CK45</f>
        <v>10</v>
      </c>
      <c r="CL47" s="30">
        <f t="shared" si="129"/>
        <v>10</v>
      </c>
      <c r="CM47" s="30">
        <f t="shared" si="129"/>
        <v>10</v>
      </c>
      <c r="CN47" s="30">
        <f t="shared" si="129"/>
        <v>10</v>
      </c>
      <c r="CO47" s="30">
        <f t="shared" si="129"/>
        <v>10</v>
      </c>
      <c r="CP47" s="30">
        <f t="shared" si="129"/>
        <v>10</v>
      </c>
      <c r="CQ47" s="30">
        <f>+CQ39+CQ45</f>
        <v>11</v>
      </c>
      <c r="CR47" s="30">
        <v>14</v>
      </c>
      <c r="CS47" s="30">
        <f>+CS39+CS45</f>
        <v>10</v>
      </c>
      <c r="CT47" s="30">
        <f>+CT39+CT45</f>
        <v>8</v>
      </c>
      <c r="CU47" s="30">
        <f>+CU39+CU45</f>
        <v>8</v>
      </c>
      <c r="CV47" s="30">
        <f>+CV39+CV45</f>
        <v>8</v>
      </c>
      <c r="CW47" s="30">
        <f>+CW39+CW45</f>
        <v>8</v>
      </c>
    </row>
    <row r="48" spans="1:101" s="4" customFormat="1" ht="13.15" customHeight="1" x14ac:dyDescent="0.2">
      <c r="A48" s="71" t="s">
        <v>9</v>
      </c>
      <c r="B48" s="29"/>
      <c r="C48" s="89"/>
      <c r="D48" s="30"/>
      <c r="E48" s="86">
        <f>E47*12</f>
        <v>144406.68</v>
      </c>
      <c r="F48" s="86">
        <f>F47*12</f>
        <v>128083.20000000001</v>
      </c>
      <c r="G48" s="86">
        <f>G47*12</f>
        <v>16323.48</v>
      </c>
      <c r="H48" s="136"/>
      <c r="I48" s="136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</row>
    <row r="49" spans="1:101" s="14" customFormat="1" ht="13.15" customHeight="1" x14ac:dyDescent="0.25">
      <c r="A49" s="20"/>
      <c r="B49" s="15"/>
      <c r="C49" s="12"/>
      <c r="D49" s="16"/>
      <c r="E49" s="21"/>
      <c r="F49" s="21"/>
      <c r="G49" s="21"/>
      <c r="H49" s="135"/>
      <c r="I49" s="135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</row>
    <row r="50" spans="1:101" s="4" customFormat="1" ht="13.15" customHeight="1" x14ac:dyDescent="0.2">
      <c r="A50" s="48" t="s">
        <v>91</v>
      </c>
      <c r="B50" s="49"/>
      <c r="C50" s="50" t="s">
        <v>10</v>
      </c>
      <c r="D50" s="51">
        <f>+D15+D31+D47</f>
        <v>610</v>
      </c>
      <c r="E50" s="61">
        <f>+E15+E31+E47</f>
        <v>757914.32</v>
      </c>
      <c r="F50" s="61">
        <f>+F15+F31+F47</f>
        <v>688294.33</v>
      </c>
      <c r="G50" s="61">
        <f>+G15+G31+G47</f>
        <v>69619.989999999991</v>
      </c>
      <c r="H50" s="275"/>
      <c r="I50" s="275"/>
      <c r="K50" s="51">
        <f t="shared" ref="K50:P50" si="130">+K15+K31+K47</f>
        <v>785</v>
      </c>
      <c r="L50" s="51">
        <f t="shared" si="130"/>
        <v>786</v>
      </c>
      <c r="M50" s="51">
        <f t="shared" si="130"/>
        <v>768</v>
      </c>
      <c r="N50" s="51">
        <f t="shared" si="130"/>
        <v>777</v>
      </c>
      <c r="O50" s="51">
        <f t="shared" si="130"/>
        <v>765</v>
      </c>
      <c r="P50" s="51">
        <f t="shared" si="130"/>
        <v>756</v>
      </c>
      <c r="Q50" s="51">
        <f t="shared" ref="Q50:V50" si="131">+Q15+Q31+Q47</f>
        <v>751</v>
      </c>
      <c r="R50" s="51">
        <f t="shared" si="131"/>
        <v>732</v>
      </c>
      <c r="S50" s="51">
        <f t="shared" si="131"/>
        <v>735</v>
      </c>
      <c r="T50" s="51">
        <f t="shared" si="131"/>
        <v>734</v>
      </c>
      <c r="U50" s="51">
        <f t="shared" si="131"/>
        <v>730</v>
      </c>
      <c r="V50" s="51">
        <f t="shared" si="131"/>
        <v>736</v>
      </c>
      <c r="W50" s="51">
        <f t="shared" ref="W50:AB50" si="132">+W15+W31+W47</f>
        <v>751</v>
      </c>
      <c r="X50" s="51">
        <f t="shared" si="132"/>
        <v>739</v>
      </c>
      <c r="Y50" s="51">
        <f t="shared" si="132"/>
        <v>732</v>
      </c>
      <c r="Z50" s="51">
        <f t="shared" si="132"/>
        <v>714</v>
      </c>
      <c r="AA50" s="51">
        <f t="shared" si="132"/>
        <v>727</v>
      </c>
      <c r="AB50" s="51">
        <f t="shared" si="132"/>
        <v>706</v>
      </c>
      <c r="AC50" s="51">
        <f t="shared" ref="AC50:AH50" si="133">+AC15+AC31+AC47</f>
        <v>703</v>
      </c>
      <c r="AD50" s="51">
        <f t="shared" si="133"/>
        <v>690</v>
      </c>
      <c r="AE50" s="51">
        <f t="shared" si="133"/>
        <v>703</v>
      </c>
      <c r="AF50" s="51">
        <f t="shared" si="133"/>
        <v>715</v>
      </c>
      <c r="AG50" s="51">
        <f t="shared" si="133"/>
        <v>700</v>
      </c>
      <c r="AH50" s="51">
        <f t="shared" si="133"/>
        <v>697</v>
      </c>
      <c r="AI50" s="51">
        <f t="shared" ref="AI50:AN50" si="134">+AI15+AI31+AI47</f>
        <v>702</v>
      </c>
      <c r="AJ50" s="51">
        <f t="shared" si="134"/>
        <v>683</v>
      </c>
      <c r="AK50" s="51">
        <f t="shared" si="134"/>
        <v>681</v>
      </c>
      <c r="AL50" s="51">
        <f t="shared" si="134"/>
        <v>667</v>
      </c>
      <c r="AM50" s="51">
        <f t="shared" si="134"/>
        <v>647</v>
      </c>
      <c r="AN50" s="51">
        <f t="shared" si="134"/>
        <v>635</v>
      </c>
      <c r="AO50" s="51">
        <f t="shared" ref="AO50:AT50" si="135">+AO15+AO31+AO47</f>
        <v>636</v>
      </c>
      <c r="AP50" s="51">
        <f t="shared" si="135"/>
        <v>625</v>
      </c>
      <c r="AQ50" s="51">
        <f t="shared" si="135"/>
        <v>627</v>
      </c>
      <c r="AR50" s="51">
        <f t="shared" si="135"/>
        <v>631</v>
      </c>
      <c r="AS50" s="51">
        <f t="shared" si="135"/>
        <v>625</v>
      </c>
      <c r="AT50" s="51">
        <f t="shared" si="135"/>
        <v>611</v>
      </c>
      <c r="AU50" s="51">
        <f t="shared" ref="AU50:AZ50" si="136">+AU15+AU31+AU47</f>
        <v>624</v>
      </c>
      <c r="AV50" s="51">
        <f t="shared" si="136"/>
        <v>625</v>
      </c>
      <c r="AW50" s="51">
        <f t="shared" si="136"/>
        <v>619</v>
      </c>
      <c r="AX50" s="51">
        <f t="shared" si="136"/>
        <v>620</v>
      </c>
      <c r="AY50" s="51">
        <f t="shared" si="136"/>
        <v>613</v>
      </c>
      <c r="AZ50" s="51">
        <f t="shared" si="136"/>
        <v>602</v>
      </c>
      <c r="BA50" s="51">
        <f t="shared" ref="BA50:BF50" si="137">+BA15+BA31+BA47</f>
        <v>606</v>
      </c>
      <c r="BB50" s="51">
        <f t="shared" si="137"/>
        <v>586</v>
      </c>
      <c r="BC50" s="51">
        <f t="shared" si="137"/>
        <v>573</v>
      </c>
      <c r="BD50" s="51">
        <f t="shared" si="137"/>
        <v>578</v>
      </c>
      <c r="BE50" s="51">
        <f t="shared" si="137"/>
        <v>578</v>
      </c>
      <c r="BF50" s="51">
        <f t="shared" si="137"/>
        <v>570</v>
      </c>
      <c r="BG50" s="51">
        <f t="shared" ref="BG50:BL50" si="138">+BG15+BG31+BG47</f>
        <v>581</v>
      </c>
      <c r="BH50" s="51">
        <f t="shared" si="138"/>
        <v>581</v>
      </c>
      <c r="BI50" s="51">
        <f t="shared" si="138"/>
        <v>577</v>
      </c>
      <c r="BJ50" s="51">
        <f t="shared" si="138"/>
        <v>577</v>
      </c>
      <c r="BK50" s="51">
        <f t="shared" si="138"/>
        <v>581</v>
      </c>
      <c r="BL50" s="51">
        <f t="shared" si="138"/>
        <v>585</v>
      </c>
      <c r="BM50" s="51">
        <f t="shared" ref="BM50:BR50" si="139">+BM15+BM31+BM47</f>
        <v>580</v>
      </c>
      <c r="BN50" s="51">
        <f t="shared" si="139"/>
        <v>572</v>
      </c>
      <c r="BO50" s="51">
        <f t="shared" si="139"/>
        <v>580</v>
      </c>
      <c r="BP50" s="51">
        <f t="shared" si="139"/>
        <v>581</v>
      </c>
      <c r="BQ50" s="51">
        <f t="shared" si="139"/>
        <v>589</v>
      </c>
      <c r="BR50" s="51">
        <f t="shared" si="139"/>
        <v>598</v>
      </c>
      <c r="BS50" s="51">
        <f t="shared" ref="BS50:BX50" si="140">+BS15+BS31+BS47</f>
        <v>607</v>
      </c>
      <c r="BT50" s="51">
        <f t="shared" si="140"/>
        <v>621</v>
      </c>
      <c r="BU50" s="51">
        <f t="shared" si="140"/>
        <v>612</v>
      </c>
      <c r="BV50" s="51">
        <f t="shared" si="140"/>
        <v>610</v>
      </c>
      <c r="BW50" s="51">
        <f t="shared" si="140"/>
        <v>604</v>
      </c>
      <c r="BX50" s="51">
        <f t="shared" si="140"/>
        <v>606</v>
      </c>
      <c r="BY50" s="51">
        <f t="shared" ref="BY50:CD50" si="141">+BY15+BY31+BY47</f>
        <v>621</v>
      </c>
      <c r="BZ50" s="51">
        <f t="shared" si="141"/>
        <v>600</v>
      </c>
      <c r="CA50" s="51">
        <f t="shared" si="141"/>
        <v>593</v>
      </c>
      <c r="CB50" s="51">
        <f t="shared" si="141"/>
        <v>582</v>
      </c>
      <c r="CC50" s="51">
        <f t="shared" si="141"/>
        <v>574</v>
      </c>
      <c r="CD50" s="51">
        <f t="shared" si="141"/>
        <v>579</v>
      </c>
      <c r="CE50" s="51">
        <f t="shared" ref="CE50:CJ50" si="142">+CE15+CE31+CE47</f>
        <v>599</v>
      </c>
      <c r="CF50" s="51">
        <f t="shared" si="142"/>
        <v>589</v>
      </c>
      <c r="CG50" s="51">
        <f t="shared" si="142"/>
        <v>588</v>
      </c>
      <c r="CH50" s="51">
        <f t="shared" si="142"/>
        <v>591</v>
      </c>
      <c r="CI50" s="51">
        <f t="shared" si="142"/>
        <v>596</v>
      </c>
      <c r="CJ50" s="51">
        <f t="shared" si="142"/>
        <v>603</v>
      </c>
      <c r="CK50" s="51">
        <f t="shared" ref="CK50:CP50" si="143">+CK15+CK31+CK47</f>
        <v>625</v>
      </c>
      <c r="CL50" s="51">
        <f t="shared" si="143"/>
        <v>617</v>
      </c>
      <c r="CM50" s="51">
        <f t="shared" si="143"/>
        <v>624</v>
      </c>
      <c r="CN50" s="51">
        <f t="shared" si="143"/>
        <v>615</v>
      </c>
      <c r="CO50" s="51">
        <f t="shared" si="143"/>
        <v>615</v>
      </c>
      <c r="CP50" s="51">
        <f t="shared" si="143"/>
        <v>612</v>
      </c>
      <c r="CQ50" s="51">
        <f>+CQ15+CQ31+CQ47</f>
        <v>638</v>
      </c>
      <c r="CR50" s="51">
        <v>630</v>
      </c>
      <c r="CS50" s="51">
        <f>+CS15+CS31+CS47</f>
        <v>625</v>
      </c>
      <c r="CT50" s="51">
        <f>+CT15+CT31+CT47</f>
        <v>614</v>
      </c>
      <c r="CU50" s="51">
        <f>+CU15+CU31+CU47</f>
        <v>615</v>
      </c>
      <c r="CV50" s="51">
        <f>+CV15+CV31+CV47</f>
        <v>613</v>
      </c>
      <c r="CW50" s="51">
        <f>+CW15+CW31+CW47</f>
        <v>610</v>
      </c>
    </row>
    <row r="51" spans="1:101" s="14" customFormat="1" ht="13.15" customHeight="1" x14ac:dyDescent="0.25">
      <c r="A51" s="48" t="s">
        <v>92</v>
      </c>
      <c r="B51" s="50"/>
      <c r="C51" s="96"/>
      <c r="D51" s="96"/>
      <c r="E51" s="100">
        <f>E50*12</f>
        <v>9094971.8399999999</v>
      </c>
      <c r="F51" s="100">
        <f>F50*12</f>
        <v>8259531.959999999</v>
      </c>
      <c r="G51" s="100">
        <f>G50*12</f>
        <v>835439.87999999989</v>
      </c>
      <c r="H51" s="266"/>
      <c r="I51" s="26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</row>
    <row r="53" spans="1:101" x14ac:dyDescent="0.2">
      <c r="A53" s="195" t="s">
        <v>137</v>
      </c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&amp;C&amp;"Garamond,Bold"GARDEN CITY HOSPITAL
FUNDING AND CONTRIBUTION LEVELS
 YEAR 2020 BENEFIT RENEWALS</oddHeader>
    <oddFooter>&amp;L&amp;10Keenan HealthCare
License No. 0451271&amp;C&amp;10Page &amp;P&amp;R&amp;10&amp;D</oddFooter>
  </headerFooter>
  <rowBreaks count="1" manualBreakCount="1">
    <brk id="33" max="6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6.5" style="5" hidden="1" customWidth="1"/>
    <col min="11" max="58" width="7.25" style="8" hidden="1" customWidth="1"/>
    <col min="59" max="59" width="7.125" style="8" bestFit="1" customWidth="1"/>
    <col min="60" max="60" width="7.375" style="8" bestFit="1" customWidth="1"/>
    <col min="61" max="61" width="7.125" style="8" bestFit="1" customWidth="1"/>
    <col min="62" max="62" width="7" style="8" bestFit="1" customWidth="1"/>
    <col min="63" max="63" width="7.5" style="8" bestFit="1" customWidth="1"/>
    <col min="64" max="64" width="7.125" style="8" bestFit="1" customWidth="1"/>
    <col min="65" max="65" width="6.625" style="8" bestFit="1" customWidth="1"/>
    <col min="66" max="67" width="7.5" style="8" bestFit="1" customWidth="1"/>
    <col min="68" max="68" width="7.125" style="8" bestFit="1" customWidth="1"/>
    <col min="69" max="69" width="7.375" style="8" bestFit="1" customWidth="1"/>
    <col min="70" max="70" width="7.5" style="8" bestFit="1" customWidth="1"/>
    <col min="71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98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136</v>
      </c>
      <c r="E3" s="150">
        <v>859.51</v>
      </c>
      <c r="F3" s="152">
        <f>+E3-G3</f>
        <v>805.34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+'[2]Lake Huron'!E3</f>
        <v>722.35</v>
      </c>
      <c r="J3" s="287">
        <f>+'[2]Lake Huron'!G3</f>
        <v>54.17</v>
      </c>
      <c r="K3" s="165">
        <v>101</v>
      </c>
      <c r="L3" s="165">
        <v>104</v>
      </c>
      <c r="M3" s="165">
        <v>105</v>
      </c>
      <c r="N3" s="165">
        <v>106</v>
      </c>
      <c r="O3" s="165">
        <v>105</v>
      </c>
      <c r="P3" s="165">
        <v>105</v>
      </c>
      <c r="Q3" s="165">
        <v>107</v>
      </c>
      <c r="R3" s="165">
        <v>106</v>
      </c>
      <c r="S3" s="165">
        <v>100</v>
      </c>
      <c r="T3" s="165">
        <v>98</v>
      </c>
      <c r="U3" s="165">
        <v>100</v>
      </c>
      <c r="V3" s="165">
        <v>105</v>
      </c>
      <c r="W3" s="165">
        <v>167</v>
      </c>
      <c r="X3" s="165">
        <v>168</v>
      </c>
      <c r="Y3" s="165">
        <v>169</v>
      </c>
      <c r="Z3" s="165">
        <v>171</v>
      </c>
      <c r="AA3" s="165">
        <v>172</v>
      </c>
      <c r="AB3" s="165">
        <v>170</v>
      </c>
      <c r="AC3" s="165">
        <v>170</v>
      </c>
      <c r="AD3" s="165">
        <v>170</v>
      </c>
      <c r="AE3" s="165">
        <v>169</v>
      </c>
      <c r="AF3" s="165">
        <v>167</v>
      </c>
      <c r="AG3" s="165">
        <v>162</v>
      </c>
      <c r="AH3" s="165">
        <v>160</v>
      </c>
      <c r="AI3" s="165">
        <v>165</v>
      </c>
      <c r="AJ3" s="165">
        <v>162</v>
      </c>
      <c r="AK3" s="165">
        <v>158</v>
      </c>
      <c r="AL3" s="165">
        <v>161</v>
      </c>
      <c r="AM3" s="165">
        <v>159</v>
      </c>
      <c r="AN3" s="165">
        <v>161</v>
      </c>
      <c r="AO3" s="165">
        <v>152</v>
      </c>
      <c r="AP3" s="165">
        <v>153</v>
      </c>
      <c r="AQ3" s="165">
        <v>151</v>
      </c>
      <c r="AR3" s="165">
        <v>154</v>
      </c>
      <c r="AS3" s="165">
        <v>150</v>
      </c>
      <c r="AT3" s="165">
        <v>144</v>
      </c>
      <c r="AU3" s="165">
        <v>150</v>
      </c>
      <c r="AV3" s="165">
        <v>143</v>
      </c>
      <c r="AW3" s="165">
        <v>141</v>
      </c>
      <c r="AX3" s="165">
        <v>139</v>
      </c>
      <c r="AY3" s="165">
        <v>138</v>
      </c>
      <c r="AZ3" s="165">
        <v>142</v>
      </c>
      <c r="BA3" s="165">
        <v>139</v>
      </c>
      <c r="BB3" s="165">
        <v>140</v>
      </c>
      <c r="BC3" s="165">
        <v>139</v>
      </c>
      <c r="BD3" s="165">
        <v>137</v>
      </c>
      <c r="BE3" s="165">
        <v>139</v>
      </c>
      <c r="BF3" s="165">
        <v>135</v>
      </c>
      <c r="BG3" s="165">
        <v>148</v>
      </c>
      <c r="BH3" s="165">
        <v>148</v>
      </c>
      <c r="BI3" s="165">
        <v>143</v>
      </c>
      <c r="BJ3" s="165">
        <v>148</v>
      </c>
      <c r="BK3" s="165">
        <v>140</v>
      </c>
      <c r="BL3" s="165">
        <v>136</v>
      </c>
      <c r="BM3" s="165">
        <v>133</v>
      </c>
      <c r="BN3" s="165">
        <v>127</v>
      </c>
      <c r="BO3" s="165">
        <v>123</v>
      </c>
      <c r="BP3" s="165">
        <v>123</v>
      </c>
      <c r="BQ3" s="240">
        <v>119</v>
      </c>
      <c r="BR3" s="165">
        <v>122</v>
      </c>
      <c r="BS3" s="165">
        <v>121</v>
      </c>
      <c r="BT3" s="165">
        <v>116</v>
      </c>
      <c r="BU3" s="165">
        <v>113</v>
      </c>
      <c r="BV3" s="165">
        <v>116</v>
      </c>
      <c r="BW3" s="165">
        <v>115</v>
      </c>
      <c r="BX3" s="165">
        <v>116</v>
      </c>
      <c r="BY3" s="165">
        <v>112</v>
      </c>
      <c r="BZ3" s="165">
        <v>114</v>
      </c>
      <c r="CA3" s="165">
        <v>118</v>
      </c>
      <c r="CB3" s="165">
        <v>118</v>
      </c>
      <c r="CC3" s="165">
        <v>119</v>
      </c>
      <c r="CD3" s="165">
        <v>121</v>
      </c>
      <c r="CE3" s="165">
        <v>128</v>
      </c>
      <c r="CF3" s="165">
        <v>123</v>
      </c>
      <c r="CG3" s="165">
        <v>125</v>
      </c>
      <c r="CH3" s="165">
        <v>129</v>
      </c>
      <c r="CI3" s="165">
        <v>129</v>
      </c>
      <c r="CJ3" s="165">
        <v>125</v>
      </c>
      <c r="CK3" s="165">
        <v>130</v>
      </c>
      <c r="CL3" s="165">
        <v>131</v>
      </c>
      <c r="CM3" s="165">
        <v>129</v>
      </c>
      <c r="CN3" s="165">
        <v>129</v>
      </c>
      <c r="CO3" s="165">
        <v>126</v>
      </c>
      <c r="CP3" s="165">
        <v>129</v>
      </c>
      <c r="CQ3" s="165">
        <v>139</v>
      </c>
      <c r="CR3" s="165">
        <v>142</v>
      </c>
      <c r="CS3" s="165">
        <v>133</v>
      </c>
      <c r="CT3" s="165">
        <v>129</v>
      </c>
      <c r="CU3" s="165">
        <v>132</v>
      </c>
      <c r="CV3" s="165">
        <v>135</v>
      </c>
      <c r="CW3" s="165">
        <v>136</v>
      </c>
    </row>
    <row r="4" spans="1:101" s="14" customFormat="1" ht="13.15" customHeight="1" x14ac:dyDescent="0.2">
      <c r="A4" s="22"/>
      <c r="B4" s="15"/>
      <c r="C4" s="66" t="s">
        <v>18</v>
      </c>
      <c r="D4" s="165">
        <v>30</v>
      </c>
      <c r="E4" s="150">
        <v>1805</v>
      </c>
      <c r="F4" s="152">
        <f>+E4-G4</f>
        <v>1653.8600000000001</v>
      </c>
      <c r="G4" s="152">
        <v>151.13999999999999</v>
      </c>
      <c r="H4" s="27" t="str">
        <f>+"Total:"&amp;TEXT(E4/I4-1,"0.00%")&amp;"/ EE:"&amp;TEXT(G4/J4-1,"0.00%")</f>
        <v>Total:18.99%/ EE:0.00%</v>
      </c>
      <c r="I4" s="27">
        <f>+'[2]Lake Huron'!E4</f>
        <v>1516.96</v>
      </c>
      <c r="J4" s="287">
        <f>+'[2]Lake Huron'!G4</f>
        <v>151.13999999999999</v>
      </c>
      <c r="K4" s="165">
        <v>31</v>
      </c>
      <c r="L4" s="165">
        <v>31</v>
      </c>
      <c r="M4" s="165">
        <v>31</v>
      </c>
      <c r="N4" s="165">
        <v>30</v>
      </c>
      <c r="O4" s="165">
        <v>30</v>
      </c>
      <c r="P4" s="165">
        <v>29</v>
      </c>
      <c r="Q4" s="165">
        <v>28</v>
      </c>
      <c r="R4" s="165">
        <v>29</v>
      </c>
      <c r="S4" s="165">
        <v>29</v>
      </c>
      <c r="T4" s="165">
        <v>29</v>
      </c>
      <c r="U4" s="165">
        <v>30</v>
      </c>
      <c r="V4" s="165">
        <v>29</v>
      </c>
      <c r="W4" s="165">
        <v>42</v>
      </c>
      <c r="X4" s="165">
        <v>39</v>
      </c>
      <c r="Y4" s="165">
        <v>40</v>
      </c>
      <c r="Z4" s="165">
        <v>40</v>
      </c>
      <c r="AA4" s="165">
        <v>40</v>
      </c>
      <c r="AB4" s="165">
        <v>38</v>
      </c>
      <c r="AC4" s="165">
        <v>36</v>
      </c>
      <c r="AD4" s="165">
        <v>38</v>
      </c>
      <c r="AE4" s="165">
        <v>37</v>
      </c>
      <c r="AF4" s="165">
        <v>35</v>
      </c>
      <c r="AG4" s="165">
        <v>36</v>
      </c>
      <c r="AH4" s="165">
        <v>37</v>
      </c>
      <c r="AI4" s="165">
        <v>39</v>
      </c>
      <c r="AJ4" s="165">
        <v>41</v>
      </c>
      <c r="AK4" s="165">
        <v>41</v>
      </c>
      <c r="AL4" s="165">
        <v>41</v>
      </c>
      <c r="AM4" s="165">
        <v>43</v>
      </c>
      <c r="AN4" s="165">
        <v>44</v>
      </c>
      <c r="AO4" s="165">
        <v>42</v>
      </c>
      <c r="AP4" s="165">
        <v>45</v>
      </c>
      <c r="AQ4" s="165">
        <v>46</v>
      </c>
      <c r="AR4" s="165">
        <v>46</v>
      </c>
      <c r="AS4" s="165">
        <v>44</v>
      </c>
      <c r="AT4" s="165">
        <v>41</v>
      </c>
      <c r="AU4" s="165">
        <v>40</v>
      </c>
      <c r="AV4" s="165">
        <v>39</v>
      </c>
      <c r="AW4" s="165">
        <v>41</v>
      </c>
      <c r="AX4" s="165">
        <v>42</v>
      </c>
      <c r="AY4" s="165">
        <v>40</v>
      </c>
      <c r="AZ4" s="165">
        <v>39</v>
      </c>
      <c r="BA4" s="165">
        <v>39</v>
      </c>
      <c r="BB4" s="165">
        <v>40</v>
      </c>
      <c r="BC4" s="165">
        <v>42</v>
      </c>
      <c r="BD4" s="165">
        <v>42</v>
      </c>
      <c r="BE4" s="165">
        <v>42</v>
      </c>
      <c r="BF4" s="165">
        <v>40</v>
      </c>
      <c r="BG4" s="165">
        <v>40</v>
      </c>
      <c r="BH4" s="165">
        <v>40</v>
      </c>
      <c r="BI4" s="165">
        <v>38</v>
      </c>
      <c r="BJ4" s="165">
        <v>36</v>
      </c>
      <c r="BK4" s="165">
        <v>33</v>
      </c>
      <c r="BL4" s="165">
        <v>34</v>
      </c>
      <c r="BM4" s="165">
        <v>36</v>
      </c>
      <c r="BN4" s="165">
        <v>38</v>
      </c>
      <c r="BO4" s="165">
        <v>37</v>
      </c>
      <c r="BP4" s="165">
        <v>37</v>
      </c>
      <c r="BQ4" s="240">
        <v>36</v>
      </c>
      <c r="BR4" s="165">
        <v>36</v>
      </c>
      <c r="BS4" s="165">
        <v>36</v>
      </c>
      <c r="BT4" s="165">
        <v>36</v>
      </c>
      <c r="BU4" s="165">
        <v>37</v>
      </c>
      <c r="BV4" s="165">
        <v>36</v>
      </c>
      <c r="BW4" s="165">
        <v>39</v>
      </c>
      <c r="BX4" s="165">
        <v>40</v>
      </c>
      <c r="BY4" s="165">
        <v>37</v>
      </c>
      <c r="BZ4" s="165">
        <v>37</v>
      </c>
      <c r="CA4" s="165">
        <v>37</v>
      </c>
      <c r="CB4" s="165">
        <v>38</v>
      </c>
      <c r="CC4" s="165">
        <v>37</v>
      </c>
      <c r="CD4" s="165">
        <v>36</v>
      </c>
      <c r="CE4" s="165">
        <v>36</v>
      </c>
      <c r="CF4" s="165">
        <v>36</v>
      </c>
      <c r="CG4" s="165">
        <v>35</v>
      </c>
      <c r="CH4" s="165">
        <v>38</v>
      </c>
      <c r="CI4" s="165">
        <v>37</v>
      </c>
      <c r="CJ4" s="165">
        <v>35</v>
      </c>
      <c r="CK4" s="165">
        <v>34</v>
      </c>
      <c r="CL4" s="165">
        <v>34</v>
      </c>
      <c r="CM4" s="165">
        <v>32</v>
      </c>
      <c r="CN4" s="165">
        <v>32</v>
      </c>
      <c r="CO4" s="165">
        <v>31</v>
      </c>
      <c r="CP4" s="165">
        <v>32</v>
      </c>
      <c r="CQ4" s="165">
        <v>29</v>
      </c>
      <c r="CR4" s="165">
        <v>30</v>
      </c>
      <c r="CS4" s="165">
        <v>29</v>
      </c>
      <c r="CT4" s="165">
        <v>29</v>
      </c>
      <c r="CU4" s="165">
        <v>29</v>
      </c>
      <c r="CV4" s="165">
        <v>29</v>
      </c>
      <c r="CW4" s="165">
        <v>30</v>
      </c>
    </row>
    <row r="5" spans="1:101" s="14" customFormat="1" ht="13.15" customHeight="1" x14ac:dyDescent="0.2">
      <c r="A5" s="22"/>
      <c r="B5" s="15"/>
      <c r="C5" s="66" t="s">
        <v>19</v>
      </c>
      <c r="D5" s="165">
        <v>51</v>
      </c>
      <c r="E5" s="150">
        <v>1624.48</v>
      </c>
      <c r="F5" s="152">
        <f>+E5-G5</f>
        <v>1500.82</v>
      </c>
      <c r="G5" s="152">
        <v>123.66</v>
      </c>
      <c r="H5" s="27" t="str">
        <f>+"Total:"&amp;TEXT(E5/I5-1,"0.00%")&amp;"/ EE:"&amp;TEXT(G5/J5-1,"0.00%")</f>
        <v>Total:18.99%/ EE:0.00%</v>
      </c>
      <c r="I5" s="27">
        <f>+'[2]Lake Huron'!E5</f>
        <v>1365.25</v>
      </c>
      <c r="J5" s="287">
        <f>+'[2]Lake Huron'!G5</f>
        <v>123.66</v>
      </c>
      <c r="K5" s="165">
        <v>37</v>
      </c>
      <c r="L5" s="165">
        <v>38</v>
      </c>
      <c r="M5" s="165">
        <v>37</v>
      </c>
      <c r="N5" s="165">
        <v>37</v>
      </c>
      <c r="O5" s="165">
        <v>36</v>
      </c>
      <c r="P5" s="165">
        <v>38</v>
      </c>
      <c r="Q5" s="165">
        <v>38</v>
      </c>
      <c r="R5" s="165">
        <v>39</v>
      </c>
      <c r="S5" s="165">
        <v>39</v>
      </c>
      <c r="T5" s="165">
        <v>37</v>
      </c>
      <c r="U5" s="165">
        <v>36</v>
      </c>
      <c r="V5" s="165">
        <v>34</v>
      </c>
      <c r="W5" s="165">
        <v>54</v>
      </c>
      <c r="X5" s="165">
        <v>53</v>
      </c>
      <c r="Y5" s="165">
        <v>53</v>
      </c>
      <c r="Z5" s="165">
        <v>52</v>
      </c>
      <c r="AA5" s="165">
        <v>53</v>
      </c>
      <c r="AB5" s="165">
        <v>53</v>
      </c>
      <c r="AC5" s="165">
        <v>52</v>
      </c>
      <c r="AD5" s="165">
        <v>50</v>
      </c>
      <c r="AE5" s="165">
        <v>50</v>
      </c>
      <c r="AF5" s="165">
        <v>50</v>
      </c>
      <c r="AG5" s="165">
        <v>51</v>
      </c>
      <c r="AH5" s="165">
        <v>51</v>
      </c>
      <c r="AI5" s="165">
        <v>49</v>
      </c>
      <c r="AJ5" s="165">
        <v>47</v>
      </c>
      <c r="AK5" s="165">
        <v>47</v>
      </c>
      <c r="AL5" s="165">
        <v>49</v>
      </c>
      <c r="AM5" s="165">
        <v>49</v>
      </c>
      <c r="AN5" s="165">
        <v>49</v>
      </c>
      <c r="AO5" s="165">
        <v>47</v>
      </c>
      <c r="AP5" s="165">
        <v>49</v>
      </c>
      <c r="AQ5" s="165">
        <v>45</v>
      </c>
      <c r="AR5" s="165">
        <v>42</v>
      </c>
      <c r="AS5" s="165">
        <v>42</v>
      </c>
      <c r="AT5" s="165">
        <v>42</v>
      </c>
      <c r="AU5" s="165">
        <v>38</v>
      </c>
      <c r="AV5" s="165">
        <v>38</v>
      </c>
      <c r="AW5" s="165">
        <v>40</v>
      </c>
      <c r="AX5" s="165">
        <v>40</v>
      </c>
      <c r="AY5" s="165">
        <v>40</v>
      </c>
      <c r="AZ5" s="165">
        <v>37</v>
      </c>
      <c r="BA5" s="165">
        <v>36</v>
      </c>
      <c r="BB5" s="165">
        <v>34</v>
      </c>
      <c r="BC5" s="165">
        <v>37</v>
      </c>
      <c r="BD5" s="165">
        <v>38</v>
      </c>
      <c r="BE5" s="165">
        <v>39</v>
      </c>
      <c r="BF5" s="165">
        <v>38</v>
      </c>
      <c r="BG5" s="165">
        <v>42</v>
      </c>
      <c r="BH5" s="165">
        <v>45</v>
      </c>
      <c r="BI5" s="165">
        <v>45</v>
      </c>
      <c r="BJ5" s="165">
        <v>41</v>
      </c>
      <c r="BK5" s="165">
        <v>40</v>
      </c>
      <c r="BL5" s="165">
        <v>41</v>
      </c>
      <c r="BM5" s="165">
        <v>40</v>
      </c>
      <c r="BN5" s="165">
        <v>39</v>
      </c>
      <c r="BO5" s="165">
        <v>39</v>
      </c>
      <c r="BP5" s="165">
        <v>38</v>
      </c>
      <c r="BQ5" s="240">
        <v>41</v>
      </c>
      <c r="BR5" s="165">
        <v>40</v>
      </c>
      <c r="BS5" s="165">
        <v>44</v>
      </c>
      <c r="BT5" s="165">
        <v>45</v>
      </c>
      <c r="BU5" s="165">
        <v>45</v>
      </c>
      <c r="BV5" s="165">
        <v>44</v>
      </c>
      <c r="BW5" s="165">
        <v>46</v>
      </c>
      <c r="BX5" s="165">
        <v>47</v>
      </c>
      <c r="BY5" s="165">
        <v>48</v>
      </c>
      <c r="BZ5" s="165">
        <v>49</v>
      </c>
      <c r="CA5" s="165">
        <v>50</v>
      </c>
      <c r="CB5" s="165">
        <v>50</v>
      </c>
      <c r="CC5" s="165">
        <v>51</v>
      </c>
      <c r="CD5" s="165">
        <v>51</v>
      </c>
      <c r="CE5" s="165">
        <v>55</v>
      </c>
      <c r="CF5" s="165">
        <v>58</v>
      </c>
      <c r="CG5" s="165">
        <v>58</v>
      </c>
      <c r="CH5" s="165">
        <v>57</v>
      </c>
      <c r="CI5" s="165">
        <v>53</v>
      </c>
      <c r="CJ5" s="165">
        <v>52</v>
      </c>
      <c r="CK5" s="165">
        <v>54</v>
      </c>
      <c r="CL5" s="165">
        <v>53</v>
      </c>
      <c r="CM5" s="165">
        <v>53</v>
      </c>
      <c r="CN5" s="165">
        <v>53</v>
      </c>
      <c r="CO5" s="165">
        <v>51</v>
      </c>
      <c r="CP5" s="165">
        <v>51</v>
      </c>
      <c r="CQ5" s="165">
        <v>49</v>
      </c>
      <c r="CR5" s="165">
        <v>46</v>
      </c>
      <c r="CS5" s="165">
        <v>46</v>
      </c>
      <c r="CT5" s="165">
        <v>45</v>
      </c>
      <c r="CU5" s="165">
        <v>48</v>
      </c>
      <c r="CV5" s="165">
        <v>49</v>
      </c>
      <c r="CW5" s="165">
        <v>51</v>
      </c>
    </row>
    <row r="6" spans="1:101" s="14" customFormat="1" ht="13.15" customHeight="1" x14ac:dyDescent="0.2">
      <c r="A6" s="22"/>
      <c r="B6" s="15"/>
      <c r="C6" s="66" t="s">
        <v>12</v>
      </c>
      <c r="D6" s="166">
        <v>25</v>
      </c>
      <c r="E6" s="151">
        <v>2707.5</v>
      </c>
      <c r="F6" s="153">
        <f>+E6-G6</f>
        <v>2398.3200000000002</v>
      </c>
      <c r="G6" s="153">
        <v>309.18</v>
      </c>
      <c r="H6" s="134" t="str">
        <f>+"Total:"&amp;TEXT(E6/I6-1,"0.00%")&amp;"/ EE:"&amp;TEXT(G6/J6-1,"0.00%")</f>
        <v>Total:18.99%/ EE:0.00%</v>
      </c>
      <c r="I6" s="134">
        <f>+'[2]Lake Huron'!E6</f>
        <v>2275.44</v>
      </c>
      <c r="J6" s="287">
        <f>+'[2]Lake Huron'!G6</f>
        <v>309.18</v>
      </c>
      <c r="K6" s="166">
        <v>42</v>
      </c>
      <c r="L6" s="166">
        <v>42</v>
      </c>
      <c r="M6" s="166">
        <v>42</v>
      </c>
      <c r="N6" s="166">
        <v>42</v>
      </c>
      <c r="O6" s="166">
        <v>43</v>
      </c>
      <c r="P6" s="166">
        <v>43</v>
      </c>
      <c r="Q6" s="166">
        <v>41</v>
      </c>
      <c r="R6" s="166">
        <v>40</v>
      </c>
      <c r="S6" s="166">
        <v>40</v>
      </c>
      <c r="T6" s="166">
        <v>40</v>
      </c>
      <c r="U6" s="166">
        <v>40</v>
      </c>
      <c r="V6" s="166">
        <v>42</v>
      </c>
      <c r="W6" s="166">
        <v>63</v>
      </c>
      <c r="X6" s="166">
        <v>61</v>
      </c>
      <c r="Y6" s="166">
        <v>61</v>
      </c>
      <c r="Z6" s="166">
        <v>61</v>
      </c>
      <c r="AA6" s="166">
        <v>61</v>
      </c>
      <c r="AB6" s="166">
        <v>59</v>
      </c>
      <c r="AC6" s="166">
        <v>58</v>
      </c>
      <c r="AD6" s="166">
        <v>57</v>
      </c>
      <c r="AE6" s="166">
        <v>56</v>
      </c>
      <c r="AF6" s="166">
        <v>56</v>
      </c>
      <c r="AG6" s="166">
        <v>54</v>
      </c>
      <c r="AH6" s="166">
        <v>54</v>
      </c>
      <c r="AI6" s="166">
        <v>52</v>
      </c>
      <c r="AJ6" s="166">
        <v>52</v>
      </c>
      <c r="AK6" s="166">
        <v>51</v>
      </c>
      <c r="AL6" s="166">
        <v>52</v>
      </c>
      <c r="AM6" s="166">
        <v>54</v>
      </c>
      <c r="AN6" s="166">
        <v>55</v>
      </c>
      <c r="AO6" s="166">
        <v>54</v>
      </c>
      <c r="AP6" s="166">
        <v>53</v>
      </c>
      <c r="AQ6" s="166">
        <v>50</v>
      </c>
      <c r="AR6" s="166">
        <v>52</v>
      </c>
      <c r="AS6" s="166">
        <v>53</v>
      </c>
      <c r="AT6" s="166">
        <v>53</v>
      </c>
      <c r="AU6" s="166">
        <v>50</v>
      </c>
      <c r="AV6" s="166">
        <v>52</v>
      </c>
      <c r="AW6" s="166">
        <v>49</v>
      </c>
      <c r="AX6" s="166">
        <v>48</v>
      </c>
      <c r="AY6" s="166">
        <v>48</v>
      </c>
      <c r="AZ6" s="166">
        <v>45</v>
      </c>
      <c r="BA6" s="166">
        <v>44</v>
      </c>
      <c r="BB6" s="166">
        <v>44</v>
      </c>
      <c r="BC6" s="166">
        <v>43</v>
      </c>
      <c r="BD6" s="166">
        <v>41</v>
      </c>
      <c r="BE6" s="166">
        <v>41</v>
      </c>
      <c r="BF6" s="166">
        <v>41</v>
      </c>
      <c r="BG6" s="166">
        <v>39</v>
      </c>
      <c r="BH6" s="166">
        <v>38</v>
      </c>
      <c r="BI6" s="166">
        <v>36</v>
      </c>
      <c r="BJ6" s="166">
        <v>36</v>
      </c>
      <c r="BK6" s="166">
        <v>35</v>
      </c>
      <c r="BL6" s="166">
        <v>36</v>
      </c>
      <c r="BM6" s="166">
        <v>34</v>
      </c>
      <c r="BN6" s="166">
        <v>36</v>
      </c>
      <c r="BO6" s="166">
        <v>36</v>
      </c>
      <c r="BP6" s="166">
        <v>36</v>
      </c>
      <c r="BQ6" s="241">
        <v>36</v>
      </c>
      <c r="BR6" s="166">
        <v>36</v>
      </c>
      <c r="BS6" s="166">
        <v>33</v>
      </c>
      <c r="BT6" s="166">
        <v>34</v>
      </c>
      <c r="BU6" s="166">
        <v>33</v>
      </c>
      <c r="BV6" s="166">
        <v>34</v>
      </c>
      <c r="BW6" s="166">
        <v>34</v>
      </c>
      <c r="BX6" s="166">
        <v>33</v>
      </c>
      <c r="BY6" s="166">
        <v>33</v>
      </c>
      <c r="BZ6" s="166">
        <v>32</v>
      </c>
      <c r="CA6" s="166">
        <v>32</v>
      </c>
      <c r="CB6" s="166">
        <v>30</v>
      </c>
      <c r="CC6" s="166">
        <v>29</v>
      </c>
      <c r="CD6" s="166">
        <v>30</v>
      </c>
      <c r="CE6" s="166">
        <v>32</v>
      </c>
      <c r="CF6" s="166">
        <v>33</v>
      </c>
      <c r="CG6" s="166">
        <v>32</v>
      </c>
      <c r="CH6" s="166">
        <v>30</v>
      </c>
      <c r="CI6" s="166">
        <v>32</v>
      </c>
      <c r="CJ6" s="166">
        <v>32</v>
      </c>
      <c r="CK6" s="166">
        <v>31</v>
      </c>
      <c r="CL6" s="166">
        <v>30</v>
      </c>
      <c r="CM6" s="166">
        <v>29</v>
      </c>
      <c r="CN6" s="166">
        <v>28</v>
      </c>
      <c r="CO6" s="166">
        <v>28</v>
      </c>
      <c r="CP6" s="166">
        <v>27</v>
      </c>
      <c r="CQ6" s="166">
        <v>27</v>
      </c>
      <c r="CR6" s="166">
        <v>27</v>
      </c>
      <c r="CS6" s="166">
        <v>27</v>
      </c>
      <c r="CT6" s="166">
        <v>28</v>
      </c>
      <c r="CU6" s="166">
        <v>29</v>
      </c>
      <c r="CV6" s="166">
        <v>28</v>
      </c>
      <c r="CW6" s="166">
        <v>25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242</v>
      </c>
      <c r="E7" s="70">
        <f>SUMPRODUCT(E3:E6,$D3:$D6)</f>
        <v>321579.33999999997</v>
      </c>
      <c r="F7" s="70">
        <f>SUMPRODUCT(F3:F6,$D3:$D6)</f>
        <v>295641.86</v>
      </c>
      <c r="G7" s="70">
        <f>SUMPRODUCT(G3:G6,$D3:$D6)</f>
        <v>25937.48</v>
      </c>
      <c r="H7" s="34"/>
      <c r="I7" s="34"/>
      <c r="K7" s="67">
        <f t="shared" ref="K7:P7" si="0">SUM(K3:K6)</f>
        <v>211</v>
      </c>
      <c r="L7" s="67">
        <f t="shared" si="0"/>
        <v>215</v>
      </c>
      <c r="M7" s="67">
        <f t="shared" si="0"/>
        <v>215</v>
      </c>
      <c r="N7" s="67">
        <f t="shared" si="0"/>
        <v>215</v>
      </c>
      <c r="O7" s="67">
        <f t="shared" si="0"/>
        <v>214</v>
      </c>
      <c r="P7" s="67">
        <f t="shared" si="0"/>
        <v>215</v>
      </c>
      <c r="Q7" s="67">
        <f t="shared" ref="Q7:V7" si="1">SUM(Q3:Q6)</f>
        <v>214</v>
      </c>
      <c r="R7" s="67">
        <f t="shared" si="1"/>
        <v>214</v>
      </c>
      <c r="S7" s="67">
        <f t="shared" si="1"/>
        <v>208</v>
      </c>
      <c r="T7" s="67">
        <f t="shared" si="1"/>
        <v>204</v>
      </c>
      <c r="U7" s="67">
        <f t="shared" si="1"/>
        <v>206</v>
      </c>
      <c r="V7" s="67">
        <f t="shared" si="1"/>
        <v>210</v>
      </c>
      <c r="W7" s="67">
        <f t="shared" ref="W7:AB7" si="2">SUM(W3:W6)</f>
        <v>326</v>
      </c>
      <c r="X7" s="67">
        <f t="shared" si="2"/>
        <v>321</v>
      </c>
      <c r="Y7" s="67">
        <f t="shared" si="2"/>
        <v>323</v>
      </c>
      <c r="Z7" s="67">
        <f t="shared" si="2"/>
        <v>324</v>
      </c>
      <c r="AA7" s="67">
        <f t="shared" si="2"/>
        <v>326</v>
      </c>
      <c r="AB7" s="67">
        <f t="shared" si="2"/>
        <v>320</v>
      </c>
      <c r="AC7" s="67">
        <f t="shared" ref="AC7:AH7" si="3">SUM(AC3:AC6)</f>
        <v>316</v>
      </c>
      <c r="AD7" s="67">
        <f t="shared" si="3"/>
        <v>315</v>
      </c>
      <c r="AE7" s="67">
        <f t="shared" si="3"/>
        <v>312</v>
      </c>
      <c r="AF7" s="67">
        <f t="shared" si="3"/>
        <v>308</v>
      </c>
      <c r="AG7" s="67">
        <f t="shared" si="3"/>
        <v>303</v>
      </c>
      <c r="AH7" s="67">
        <f t="shared" si="3"/>
        <v>302</v>
      </c>
      <c r="AI7" s="67">
        <f t="shared" ref="AI7:AN7" si="4">SUM(AI3:AI6)</f>
        <v>305</v>
      </c>
      <c r="AJ7" s="67">
        <f t="shared" si="4"/>
        <v>302</v>
      </c>
      <c r="AK7" s="67">
        <f t="shared" si="4"/>
        <v>297</v>
      </c>
      <c r="AL7" s="67">
        <f t="shared" si="4"/>
        <v>303</v>
      </c>
      <c r="AM7" s="67">
        <f t="shared" si="4"/>
        <v>305</v>
      </c>
      <c r="AN7" s="67">
        <f t="shared" si="4"/>
        <v>309</v>
      </c>
      <c r="AO7" s="67">
        <f t="shared" ref="AO7:AT7" si="5">SUM(AO3:AO6)</f>
        <v>295</v>
      </c>
      <c r="AP7" s="67">
        <f t="shared" si="5"/>
        <v>300</v>
      </c>
      <c r="AQ7" s="67">
        <f t="shared" si="5"/>
        <v>292</v>
      </c>
      <c r="AR7" s="67">
        <f t="shared" si="5"/>
        <v>294</v>
      </c>
      <c r="AS7" s="67">
        <f t="shared" si="5"/>
        <v>289</v>
      </c>
      <c r="AT7" s="67">
        <f t="shared" si="5"/>
        <v>280</v>
      </c>
      <c r="AU7" s="67">
        <f t="shared" ref="AU7:AZ7" si="6">SUM(AU3:AU6)</f>
        <v>278</v>
      </c>
      <c r="AV7" s="67">
        <f t="shared" si="6"/>
        <v>272</v>
      </c>
      <c r="AW7" s="67">
        <f t="shared" si="6"/>
        <v>271</v>
      </c>
      <c r="AX7" s="67">
        <f t="shared" si="6"/>
        <v>269</v>
      </c>
      <c r="AY7" s="67">
        <f t="shared" si="6"/>
        <v>266</v>
      </c>
      <c r="AZ7" s="67">
        <f t="shared" si="6"/>
        <v>263</v>
      </c>
      <c r="BA7" s="67">
        <f t="shared" ref="BA7:BF7" si="7">SUM(BA3:BA6)</f>
        <v>258</v>
      </c>
      <c r="BB7" s="67">
        <f t="shared" si="7"/>
        <v>258</v>
      </c>
      <c r="BC7" s="67">
        <f t="shared" si="7"/>
        <v>261</v>
      </c>
      <c r="BD7" s="67">
        <f t="shared" si="7"/>
        <v>258</v>
      </c>
      <c r="BE7" s="67">
        <f t="shared" si="7"/>
        <v>261</v>
      </c>
      <c r="BF7" s="67">
        <f t="shared" si="7"/>
        <v>254</v>
      </c>
      <c r="BG7" s="67">
        <f t="shared" ref="BG7:BL7" si="8">SUM(BG3:BG6)</f>
        <v>269</v>
      </c>
      <c r="BH7" s="67">
        <f t="shared" si="8"/>
        <v>271</v>
      </c>
      <c r="BI7" s="67">
        <f t="shared" si="8"/>
        <v>262</v>
      </c>
      <c r="BJ7" s="67">
        <f t="shared" si="8"/>
        <v>261</v>
      </c>
      <c r="BK7" s="67">
        <f t="shared" si="8"/>
        <v>248</v>
      </c>
      <c r="BL7" s="67">
        <f t="shared" si="8"/>
        <v>247</v>
      </c>
      <c r="BM7" s="67">
        <f t="shared" ref="BM7:BR7" si="9">SUM(BM3:BM6)</f>
        <v>243</v>
      </c>
      <c r="BN7" s="67">
        <f t="shared" si="9"/>
        <v>240</v>
      </c>
      <c r="BO7" s="67">
        <f t="shared" si="9"/>
        <v>235</v>
      </c>
      <c r="BP7" s="67">
        <f t="shared" si="9"/>
        <v>234</v>
      </c>
      <c r="BQ7" s="94">
        <f t="shared" si="9"/>
        <v>232</v>
      </c>
      <c r="BR7" s="67">
        <f t="shared" si="9"/>
        <v>234</v>
      </c>
      <c r="BS7" s="67">
        <f t="shared" ref="BS7:BX7" si="10">SUM(BS3:BS6)</f>
        <v>234</v>
      </c>
      <c r="BT7" s="67">
        <f t="shared" si="10"/>
        <v>231</v>
      </c>
      <c r="BU7" s="67">
        <f t="shared" si="10"/>
        <v>228</v>
      </c>
      <c r="BV7" s="67">
        <f t="shared" si="10"/>
        <v>230</v>
      </c>
      <c r="BW7" s="67">
        <f t="shared" si="10"/>
        <v>234</v>
      </c>
      <c r="BX7" s="67">
        <f t="shared" si="10"/>
        <v>236</v>
      </c>
      <c r="BY7" s="67">
        <f t="shared" ref="BY7:CD7" si="11">SUM(BY3:BY6)</f>
        <v>230</v>
      </c>
      <c r="BZ7" s="67">
        <f t="shared" si="11"/>
        <v>232</v>
      </c>
      <c r="CA7" s="67">
        <f t="shared" si="11"/>
        <v>237</v>
      </c>
      <c r="CB7" s="67">
        <f t="shared" si="11"/>
        <v>236</v>
      </c>
      <c r="CC7" s="67">
        <f t="shared" si="11"/>
        <v>236</v>
      </c>
      <c r="CD7" s="67">
        <f t="shared" si="11"/>
        <v>238</v>
      </c>
      <c r="CE7" s="67">
        <f t="shared" ref="CE7:CJ7" si="12">SUM(CE3:CE6)</f>
        <v>251</v>
      </c>
      <c r="CF7" s="67">
        <f t="shared" si="12"/>
        <v>250</v>
      </c>
      <c r="CG7" s="67">
        <f t="shared" si="12"/>
        <v>250</v>
      </c>
      <c r="CH7" s="67">
        <f t="shared" si="12"/>
        <v>254</v>
      </c>
      <c r="CI7" s="67">
        <f t="shared" si="12"/>
        <v>251</v>
      </c>
      <c r="CJ7" s="67">
        <f t="shared" si="12"/>
        <v>244</v>
      </c>
      <c r="CK7" s="67">
        <f t="shared" ref="CK7:CP7" si="13">SUM(CK3:CK6)</f>
        <v>249</v>
      </c>
      <c r="CL7" s="67">
        <f t="shared" si="13"/>
        <v>248</v>
      </c>
      <c r="CM7" s="67">
        <f t="shared" si="13"/>
        <v>243</v>
      </c>
      <c r="CN7" s="67">
        <f t="shared" si="13"/>
        <v>242</v>
      </c>
      <c r="CO7" s="67">
        <f t="shared" si="13"/>
        <v>236</v>
      </c>
      <c r="CP7" s="67">
        <f t="shared" si="13"/>
        <v>239</v>
      </c>
      <c r="CQ7" s="67">
        <f>SUM(CQ3:CQ6)</f>
        <v>244</v>
      </c>
      <c r="CR7" s="67">
        <v>245</v>
      </c>
      <c r="CS7" s="67">
        <f>SUM(CS3:CS6)</f>
        <v>235</v>
      </c>
      <c r="CT7" s="67">
        <f>SUM(CT3:CT6)</f>
        <v>231</v>
      </c>
      <c r="CU7" s="67">
        <f>SUM(CU3:CU6)</f>
        <v>238</v>
      </c>
      <c r="CV7" s="67">
        <f>SUM(CV3:CV6)</f>
        <v>241</v>
      </c>
      <c r="CW7" s="67">
        <f>SUM(CW3:CW6)</f>
        <v>242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hidden="1" customHeight="1" x14ac:dyDescent="0.2">
      <c r="A9" s="197" t="s">
        <v>99</v>
      </c>
      <c r="B9" s="198" t="str">
        <f>Legacy!E10</f>
        <v>1/1/25 - 12/31/25</v>
      </c>
      <c r="C9" s="199" t="s">
        <v>11</v>
      </c>
      <c r="D9" s="200"/>
      <c r="E9" s="201"/>
      <c r="F9" s="202"/>
      <c r="G9" s="202"/>
      <c r="H9" s="258"/>
      <c r="I9" s="258"/>
      <c r="K9" s="165">
        <v>55</v>
      </c>
      <c r="L9" s="165">
        <v>54</v>
      </c>
      <c r="M9" s="165">
        <v>55</v>
      </c>
      <c r="N9" s="165">
        <v>52</v>
      </c>
      <c r="O9" s="165">
        <v>50</v>
      </c>
      <c r="P9" s="165">
        <v>49</v>
      </c>
      <c r="Q9" s="165">
        <v>48</v>
      </c>
      <c r="R9" s="165">
        <v>46</v>
      </c>
      <c r="S9" s="165">
        <v>48</v>
      </c>
      <c r="T9" s="165">
        <v>48</v>
      </c>
      <c r="U9" s="165">
        <v>46</v>
      </c>
      <c r="V9" s="200">
        <v>48</v>
      </c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51"/>
      <c r="BR9" s="200"/>
      <c r="BS9" s="200"/>
      <c r="BT9" s="200"/>
      <c r="BU9" s="200"/>
      <c r="BV9" s="200"/>
      <c r="BW9" s="200"/>
      <c r="BX9" s="200"/>
      <c r="BY9" s="200"/>
      <c r="BZ9" s="200"/>
      <c r="CA9" s="200"/>
      <c r="CB9" s="200"/>
      <c r="CC9" s="200"/>
      <c r="CD9" s="200"/>
      <c r="CE9" s="200"/>
      <c r="CF9" s="200"/>
      <c r="CG9" s="200"/>
      <c r="CH9" s="200"/>
      <c r="CI9" s="200"/>
      <c r="CJ9" s="200"/>
      <c r="CK9" s="200"/>
      <c r="CL9" s="200"/>
      <c r="CM9" s="200"/>
      <c r="CN9" s="200"/>
      <c r="CO9" s="200"/>
      <c r="CP9" s="200"/>
      <c r="CQ9" s="200"/>
      <c r="CR9" s="200"/>
      <c r="CS9" s="200"/>
      <c r="CT9" s="200"/>
      <c r="CU9" s="200"/>
      <c r="CV9" s="200"/>
      <c r="CW9" s="200"/>
    </row>
    <row r="10" spans="1:101" s="14" customFormat="1" ht="13.15" hidden="1" customHeight="1" x14ac:dyDescent="0.2">
      <c r="A10" s="203"/>
      <c r="B10" s="198"/>
      <c r="C10" s="199" t="s">
        <v>18</v>
      </c>
      <c r="D10" s="200"/>
      <c r="E10" s="201"/>
      <c r="F10" s="202"/>
      <c r="G10" s="202"/>
      <c r="H10" s="258"/>
      <c r="I10" s="258"/>
      <c r="K10" s="165">
        <v>19</v>
      </c>
      <c r="L10" s="165">
        <v>19</v>
      </c>
      <c r="M10" s="165">
        <v>21</v>
      </c>
      <c r="N10" s="165">
        <v>20</v>
      </c>
      <c r="O10" s="165">
        <v>19</v>
      </c>
      <c r="P10" s="165">
        <v>19</v>
      </c>
      <c r="Q10" s="165">
        <v>18</v>
      </c>
      <c r="R10" s="165">
        <v>18</v>
      </c>
      <c r="S10" s="165">
        <v>17</v>
      </c>
      <c r="T10" s="165">
        <v>17</v>
      </c>
      <c r="U10" s="165">
        <v>17</v>
      </c>
      <c r="V10" s="200">
        <v>17</v>
      </c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0"/>
      <c r="AO10" s="200"/>
      <c r="AP10" s="200"/>
      <c r="AQ10" s="200"/>
      <c r="AR10" s="200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51"/>
      <c r="BR10" s="200"/>
      <c r="BS10" s="200"/>
      <c r="BT10" s="200"/>
      <c r="BU10" s="200"/>
      <c r="BV10" s="200"/>
      <c r="BW10" s="200"/>
      <c r="BX10" s="200"/>
      <c r="BY10" s="200"/>
      <c r="BZ10" s="200"/>
      <c r="CA10" s="200"/>
      <c r="CB10" s="200"/>
      <c r="CC10" s="200"/>
      <c r="CD10" s="200"/>
      <c r="CE10" s="200"/>
      <c r="CF10" s="200"/>
      <c r="CG10" s="200"/>
      <c r="CH10" s="200"/>
      <c r="CI10" s="200"/>
      <c r="CJ10" s="200"/>
      <c r="CK10" s="200"/>
      <c r="CL10" s="200"/>
      <c r="CM10" s="200"/>
      <c r="CN10" s="200"/>
      <c r="CO10" s="200"/>
      <c r="CP10" s="200"/>
      <c r="CQ10" s="200"/>
      <c r="CR10" s="200"/>
      <c r="CS10" s="200"/>
      <c r="CT10" s="200"/>
      <c r="CU10" s="200"/>
      <c r="CV10" s="200"/>
      <c r="CW10" s="200"/>
    </row>
    <row r="11" spans="1:101" s="14" customFormat="1" ht="13.15" hidden="1" customHeight="1" x14ac:dyDescent="0.2">
      <c r="A11" s="203"/>
      <c r="B11" s="198"/>
      <c r="C11" s="199" t="s">
        <v>19</v>
      </c>
      <c r="D11" s="200"/>
      <c r="E11" s="201"/>
      <c r="F11" s="202"/>
      <c r="G11" s="202"/>
      <c r="H11" s="258"/>
      <c r="I11" s="258"/>
      <c r="K11" s="165">
        <v>23</v>
      </c>
      <c r="L11" s="165">
        <v>23</v>
      </c>
      <c r="M11" s="165">
        <v>23</v>
      </c>
      <c r="N11" s="165">
        <v>25</v>
      </c>
      <c r="O11" s="165">
        <v>25</v>
      </c>
      <c r="P11" s="165">
        <v>26</v>
      </c>
      <c r="Q11" s="165">
        <v>25</v>
      </c>
      <c r="R11" s="165">
        <v>25</v>
      </c>
      <c r="S11" s="165">
        <v>25</v>
      </c>
      <c r="T11" s="165">
        <v>24</v>
      </c>
      <c r="U11" s="165">
        <v>23</v>
      </c>
      <c r="V11" s="200">
        <v>25</v>
      </c>
      <c r="W11" s="200"/>
      <c r="X11" s="200"/>
      <c r="Y11" s="200"/>
      <c r="Z11" s="200"/>
      <c r="AA11" s="200"/>
      <c r="AB11" s="200"/>
      <c r="AC11" s="200"/>
      <c r="AD11" s="200"/>
      <c r="AE11" s="200"/>
      <c r="AF11" s="200"/>
      <c r="AG11" s="200"/>
      <c r="AH11" s="200"/>
      <c r="AI11" s="200"/>
      <c r="AJ11" s="200"/>
      <c r="AK11" s="200"/>
      <c r="AL11" s="200"/>
      <c r="AM11" s="200"/>
      <c r="AN11" s="200"/>
      <c r="AO11" s="200"/>
      <c r="AP11" s="200"/>
      <c r="AQ11" s="200"/>
      <c r="AR11" s="200"/>
      <c r="AS11" s="200"/>
      <c r="AT11" s="200"/>
      <c r="AU11" s="200"/>
      <c r="AV11" s="200"/>
      <c r="AW11" s="200"/>
      <c r="AX11" s="200"/>
      <c r="AY11" s="200"/>
      <c r="AZ11" s="200"/>
      <c r="BA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51"/>
      <c r="BR11" s="200"/>
      <c r="BS11" s="200"/>
      <c r="BT11" s="200"/>
      <c r="BU11" s="200"/>
      <c r="BV11" s="200"/>
      <c r="BW11" s="200"/>
      <c r="BX11" s="200"/>
      <c r="BY11" s="200"/>
      <c r="BZ11" s="200"/>
      <c r="CA11" s="200"/>
      <c r="CB11" s="200"/>
      <c r="CC11" s="200"/>
      <c r="CD11" s="200"/>
      <c r="CE11" s="200"/>
      <c r="CF11" s="200"/>
      <c r="CG11" s="200"/>
      <c r="CH11" s="200"/>
      <c r="CI11" s="200"/>
      <c r="CJ11" s="200"/>
      <c r="CK11" s="200"/>
      <c r="CL11" s="200"/>
      <c r="CM11" s="200"/>
      <c r="CN11" s="200"/>
      <c r="CO11" s="200"/>
      <c r="CP11" s="200"/>
      <c r="CQ11" s="200"/>
      <c r="CR11" s="200"/>
      <c r="CS11" s="200"/>
      <c r="CT11" s="200"/>
      <c r="CU11" s="200"/>
      <c r="CV11" s="200"/>
      <c r="CW11" s="200"/>
    </row>
    <row r="12" spans="1:101" s="14" customFormat="1" ht="13.15" hidden="1" customHeight="1" x14ac:dyDescent="0.2">
      <c r="A12" s="203"/>
      <c r="B12" s="198"/>
      <c r="C12" s="199" t="s">
        <v>12</v>
      </c>
      <c r="D12" s="204"/>
      <c r="E12" s="205"/>
      <c r="F12" s="206"/>
      <c r="G12" s="206"/>
      <c r="H12" s="259"/>
      <c r="I12" s="259"/>
      <c r="K12" s="166">
        <v>20</v>
      </c>
      <c r="L12" s="166">
        <v>21</v>
      </c>
      <c r="M12" s="166">
        <v>20</v>
      </c>
      <c r="N12" s="166">
        <v>20</v>
      </c>
      <c r="O12" s="166">
        <v>20</v>
      </c>
      <c r="P12" s="166">
        <v>21</v>
      </c>
      <c r="Q12" s="166">
        <v>24</v>
      </c>
      <c r="R12" s="166">
        <v>24</v>
      </c>
      <c r="S12" s="166">
        <v>25</v>
      </c>
      <c r="T12" s="166">
        <v>27</v>
      </c>
      <c r="U12" s="166">
        <v>27</v>
      </c>
      <c r="V12" s="204">
        <v>26</v>
      </c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204"/>
      <c r="AH12" s="204"/>
      <c r="AI12" s="204"/>
      <c r="AJ12" s="204"/>
      <c r="AK12" s="204"/>
      <c r="AL12" s="204"/>
      <c r="AM12" s="204"/>
      <c r="AN12" s="204"/>
      <c r="AO12" s="204"/>
      <c r="AP12" s="204"/>
      <c r="AQ12" s="204"/>
      <c r="AR12" s="204"/>
      <c r="AS12" s="204"/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4"/>
      <c r="BO12" s="204"/>
      <c r="BP12" s="204"/>
      <c r="BQ12" s="252"/>
      <c r="BR12" s="204"/>
      <c r="BS12" s="204"/>
      <c r="BT12" s="204"/>
      <c r="BU12" s="204"/>
      <c r="BV12" s="204"/>
      <c r="BW12" s="204"/>
      <c r="BX12" s="204"/>
      <c r="BY12" s="204"/>
      <c r="BZ12" s="204"/>
      <c r="CA12" s="204"/>
      <c r="CB12" s="204"/>
      <c r="CC12" s="204"/>
      <c r="CD12" s="204"/>
      <c r="CE12" s="204"/>
      <c r="CF12" s="204"/>
      <c r="CG12" s="204"/>
      <c r="CH12" s="204"/>
      <c r="CI12" s="204"/>
      <c r="CJ12" s="204"/>
      <c r="CK12" s="204"/>
      <c r="CL12" s="204"/>
      <c r="CM12" s="204"/>
      <c r="CN12" s="204"/>
      <c r="CO12" s="204"/>
      <c r="CP12" s="204"/>
      <c r="CQ12" s="204"/>
      <c r="CR12" s="204"/>
      <c r="CS12" s="204"/>
      <c r="CT12" s="204"/>
      <c r="CU12" s="204"/>
      <c r="CV12" s="204"/>
      <c r="CW12" s="204"/>
    </row>
    <row r="13" spans="1:101" s="14" customFormat="1" ht="13.15" hidden="1" customHeight="1" x14ac:dyDescent="0.25">
      <c r="A13" s="207"/>
      <c r="B13" s="198"/>
      <c r="C13" s="208" t="s">
        <v>7</v>
      </c>
      <c r="D13" s="209">
        <f>SUM(D9:D12)</f>
        <v>0</v>
      </c>
      <c r="E13" s="210">
        <f>SUMPRODUCT(E9:E12,$D9:$D12)</f>
        <v>0</v>
      </c>
      <c r="F13" s="210">
        <f>SUMPRODUCT(F9:F12,$D9:$D12)</f>
        <v>0</v>
      </c>
      <c r="G13" s="210">
        <f>SUMPRODUCT(G9:G12,$D9:$D12)</f>
        <v>0</v>
      </c>
      <c r="H13" s="260"/>
      <c r="I13" s="260"/>
      <c r="K13" s="67">
        <f t="shared" ref="K13:P13" si="14">SUM(K9:K12)</f>
        <v>117</v>
      </c>
      <c r="L13" s="67">
        <f t="shared" si="14"/>
        <v>117</v>
      </c>
      <c r="M13" s="67">
        <f t="shared" si="14"/>
        <v>119</v>
      </c>
      <c r="N13" s="67">
        <f t="shared" si="14"/>
        <v>117</v>
      </c>
      <c r="O13" s="67">
        <f t="shared" si="14"/>
        <v>114</v>
      </c>
      <c r="P13" s="67">
        <f t="shared" si="14"/>
        <v>115</v>
      </c>
      <c r="Q13" s="67">
        <f t="shared" ref="Q13:V13" si="15">SUM(Q9:Q12)</f>
        <v>115</v>
      </c>
      <c r="R13" s="67">
        <f t="shared" si="15"/>
        <v>113</v>
      </c>
      <c r="S13" s="67">
        <f t="shared" si="15"/>
        <v>115</v>
      </c>
      <c r="T13" s="67">
        <f t="shared" si="15"/>
        <v>116</v>
      </c>
      <c r="U13" s="67">
        <f t="shared" si="15"/>
        <v>113</v>
      </c>
      <c r="V13" s="209">
        <f t="shared" si="15"/>
        <v>116</v>
      </c>
      <c r="W13" s="209">
        <f t="shared" ref="W13:AB13" si="16">SUM(W9:W12)</f>
        <v>0</v>
      </c>
      <c r="X13" s="209">
        <f t="shared" si="16"/>
        <v>0</v>
      </c>
      <c r="Y13" s="209">
        <f t="shared" si="16"/>
        <v>0</v>
      </c>
      <c r="Z13" s="209">
        <f t="shared" si="16"/>
        <v>0</v>
      </c>
      <c r="AA13" s="209">
        <f t="shared" si="16"/>
        <v>0</v>
      </c>
      <c r="AB13" s="209">
        <f t="shared" si="16"/>
        <v>0</v>
      </c>
      <c r="AC13" s="209">
        <f t="shared" ref="AC13:AH13" si="17">SUM(AC9:AC12)</f>
        <v>0</v>
      </c>
      <c r="AD13" s="209">
        <f t="shared" si="17"/>
        <v>0</v>
      </c>
      <c r="AE13" s="209">
        <f t="shared" si="17"/>
        <v>0</v>
      </c>
      <c r="AF13" s="209">
        <f t="shared" si="17"/>
        <v>0</v>
      </c>
      <c r="AG13" s="209">
        <f t="shared" si="17"/>
        <v>0</v>
      </c>
      <c r="AH13" s="209">
        <f t="shared" si="17"/>
        <v>0</v>
      </c>
      <c r="AI13" s="209">
        <f t="shared" ref="AI13:AN13" si="18">SUM(AI9:AI12)</f>
        <v>0</v>
      </c>
      <c r="AJ13" s="209">
        <f t="shared" si="18"/>
        <v>0</v>
      </c>
      <c r="AK13" s="209">
        <f t="shared" si="18"/>
        <v>0</v>
      </c>
      <c r="AL13" s="209">
        <f t="shared" si="18"/>
        <v>0</v>
      </c>
      <c r="AM13" s="209">
        <f t="shared" si="18"/>
        <v>0</v>
      </c>
      <c r="AN13" s="209">
        <f t="shared" si="18"/>
        <v>0</v>
      </c>
      <c r="AO13" s="209">
        <f t="shared" ref="AO13:AT13" si="19">SUM(AO9:AO12)</f>
        <v>0</v>
      </c>
      <c r="AP13" s="209">
        <f t="shared" si="19"/>
        <v>0</v>
      </c>
      <c r="AQ13" s="209">
        <f t="shared" si="19"/>
        <v>0</v>
      </c>
      <c r="AR13" s="209">
        <f t="shared" si="19"/>
        <v>0</v>
      </c>
      <c r="AS13" s="209">
        <f t="shared" si="19"/>
        <v>0</v>
      </c>
      <c r="AT13" s="209">
        <f t="shared" si="19"/>
        <v>0</v>
      </c>
      <c r="AU13" s="209">
        <f t="shared" ref="AU13:AZ13" si="20">SUM(AU9:AU12)</f>
        <v>0</v>
      </c>
      <c r="AV13" s="209">
        <f t="shared" si="20"/>
        <v>0</v>
      </c>
      <c r="AW13" s="209">
        <f t="shared" si="20"/>
        <v>0</v>
      </c>
      <c r="AX13" s="209">
        <f t="shared" si="20"/>
        <v>0</v>
      </c>
      <c r="AY13" s="209">
        <f t="shared" si="20"/>
        <v>0</v>
      </c>
      <c r="AZ13" s="209">
        <f t="shared" si="20"/>
        <v>0</v>
      </c>
      <c r="BA13" s="209">
        <f t="shared" ref="BA13:BF13" si="21">SUM(BA9:BA12)</f>
        <v>0</v>
      </c>
      <c r="BB13" s="209">
        <f t="shared" si="21"/>
        <v>0</v>
      </c>
      <c r="BC13" s="209">
        <f t="shared" si="21"/>
        <v>0</v>
      </c>
      <c r="BD13" s="209">
        <f t="shared" si="21"/>
        <v>0</v>
      </c>
      <c r="BE13" s="209">
        <f t="shared" si="21"/>
        <v>0</v>
      </c>
      <c r="BF13" s="209">
        <f t="shared" si="21"/>
        <v>0</v>
      </c>
      <c r="BG13" s="209">
        <f t="shared" ref="BG13:BL13" si="22">SUM(BG9:BG12)</f>
        <v>0</v>
      </c>
      <c r="BH13" s="209">
        <f t="shared" si="22"/>
        <v>0</v>
      </c>
      <c r="BI13" s="209">
        <f t="shared" si="22"/>
        <v>0</v>
      </c>
      <c r="BJ13" s="209">
        <f t="shared" si="22"/>
        <v>0</v>
      </c>
      <c r="BK13" s="209">
        <f t="shared" si="22"/>
        <v>0</v>
      </c>
      <c r="BL13" s="209">
        <f t="shared" si="22"/>
        <v>0</v>
      </c>
      <c r="BM13" s="209">
        <f t="shared" ref="BM13:BR13" si="23">SUM(BM9:BM12)</f>
        <v>0</v>
      </c>
      <c r="BN13" s="209">
        <f t="shared" si="23"/>
        <v>0</v>
      </c>
      <c r="BO13" s="209">
        <f t="shared" si="23"/>
        <v>0</v>
      </c>
      <c r="BP13" s="209">
        <f t="shared" si="23"/>
        <v>0</v>
      </c>
      <c r="BQ13" s="209">
        <f t="shared" si="23"/>
        <v>0</v>
      </c>
      <c r="BR13" s="209">
        <f t="shared" si="23"/>
        <v>0</v>
      </c>
      <c r="BS13" s="209">
        <f t="shared" ref="BS13:BX13" si="24">SUM(BS9:BS12)</f>
        <v>0</v>
      </c>
      <c r="BT13" s="209">
        <f t="shared" si="24"/>
        <v>0</v>
      </c>
      <c r="BU13" s="209">
        <f t="shared" si="24"/>
        <v>0</v>
      </c>
      <c r="BV13" s="209">
        <f t="shared" si="24"/>
        <v>0</v>
      </c>
      <c r="BW13" s="209">
        <f t="shared" si="24"/>
        <v>0</v>
      </c>
      <c r="BX13" s="209">
        <f t="shared" si="24"/>
        <v>0</v>
      </c>
      <c r="BY13" s="209">
        <f t="shared" ref="BY13:CD13" si="25">SUM(BY9:BY12)</f>
        <v>0</v>
      </c>
      <c r="BZ13" s="209">
        <f t="shared" si="25"/>
        <v>0</v>
      </c>
      <c r="CA13" s="209">
        <f t="shared" si="25"/>
        <v>0</v>
      </c>
      <c r="CB13" s="209">
        <f t="shared" si="25"/>
        <v>0</v>
      </c>
      <c r="CC13" s="209">
        <f t="shared" si="25"/>
        <v>0</v>
      </c>
      <c r="CD13" s="209">
        <f t="shared" si="25"/>
        <v>0</v>
      </c>
      <c r="CE13" s="209">
        <f t="shared" ref="CE13:CJ13" si="26">SUM(CE9:CE12)</f>
        <v>0</v>
      </c>
      <c r="CF13" s="209">
        <f t="shared" si="26"/>
        <v>0</v>
      </c>
      <c r="CG13" s="209">
        <f t="shared" si="26"/>
        <v>0</v>
      </c>
      <c r="CH13" s="209">
        <f t="shared" si="26"/>
        <v>0</v>
      </c>
      <c r="CI13" s="209">
        <f t="shared" si="26"/>
        <v>0</v>
      </c>
      <c r="CJ13" s="209">
        <f t="shared" si="26"/>
        <v>0</v>
      </c>
      <c r="CK13" s="209">
        <f t="shared" ref="CK13:CP13" si="27">SUM(CK9:CK12)</f>
        <v>0</v>
      </c>
      <c r="CL13" s="209">
        <f t="shared" si="27"/>
        <v>0</v>
      </c>
      <c r="CM13" s="209">
        <f t="shared" si="27"/>
        <v>0</v>
      </c>
      <c r="CN13" s="209">
        <f t="shared" si="27"/>
        <v>0</v>
      </c>
      <c r="CO13" s="209">
        <f t="shared" si="27"/>
        <v>0</v>
      </c>
      <c r="CP13" s="209">
        <f t="shared" si="27"/>
        <v>0</v>
      </c>
      <c r="CQ13" s="209">
        <f>SUM(CQ9:CQ12)</f>
        <v>0</v>
      </c>
      <c r="CR13" s="209">
        <v>0</v>
      </c>
      <c r="CS13" s="209">
        <f>SUM(CS9:CS12)</f>
        <v>0</v>
      </c>
      <c r="CT13" s="209">
        <f>SUM(CT9:CT12)</f>
        <v>0</v>
      </c>
      <c r="CU13" s="209">
        <f>SUM(CU9:CU12)</f>
        <v>0</v>
      </c>
      <c r="CV13" s="209">
        <f>SUM(CV9:CV12)</f>
        <v>0</v>
      </c>
      <c r="CW13" s="209">
        <f>SUM(CW9:CW12)</f>
        <v>0</v>
      </c>
    </row>
    <row r="14" spans="1:101" s="14" customFormat="1" ht="13.15" hidden="1" customHeight="1" x14ac:dyDescent="0.25">
      <c r="A14" s="207"/>
      <c r="B14" s="198"/>
      <c r="C14" s="199"/>
      <c r="D14" s="209"/>
      <c r="E14" s="202"/>
      <c r="F14" s="202"/>
      <c r="G14" s="202"/>
      <c r="H14" s="258"/>
      <c r="I14" s="258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  <c r="AQ14" s="209"/>
      <c r="AR14" s="209"/>
      <c r="AS14" s="209"/>
      <c r="AT14" s="209"/>
      <c r="AU14" s="209"/>
      <c r="AV14" s="209"/>
      <c r="AW14" s="209"/>
      <c r="AX14" s="209"/>
      <c r="AY14" s="209"/>
      <c r="AZ14" s="209"/>
      <c r="BA14" s="209"/>
      <c r="BB14" s="209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09"/>
      <c r="BS14" s="209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09"/>
      <c r="CJ14" s="209"/>
      <c r="CK14" s="209"/>
      <c r="CL14" s="209"/>
      <c r="CM14" s="209"/>
      <c r="CN14" s="209"/>
      <c r="CO14" s="209"/>
      <c r="CP14" s="209"/>
      <c r="CQ14" s="209"/>
      <c r="CR14" s="209"/>
      <c r="CS14" s="209"/>
      <c r="CT14" s="209"/>
      <c r="CU14" s="209"/>
      <c r="CV14" s="209"/>
      <c r="CW14" s="209"/>
    </row>
    <row r="15" spans="1:101" s="14" customFormat="1" ht="13.15" customHeight="1" x14ac:dyDescent="0.2">
      <c r="A15" s="64" t="s">
        <v>22</v>
      </c>
      <c r="B15" s="65" t="str">
        <f>B3</f>
        <v>1/1/25 - 12/31/25</v>
      </c>
      <c r="C15" s="66" t="s">
        <v>11</v>
      </c>
      <c r="D15" s="167">
        <v>11</v>
      </c>
      <c r="E15" s="152">
        <v>518.77</v>
      </c>
      <c r="F15" s="152">
        <v>405.57</v>
      </c>
      <c r="G15" s="152">
        <v>113.2</v>
      </c>
      <c r="H15" s="27" t="str">
        <f>+"Total:"&amp;TEXT(E15/I15-1,"0.00%")&amp;"/ EE:"&amp;TEXT(G15/J15-1,"0.00%")</f>
        <v>Total:18.99%/ EE:9.74%</v>
      </c>
      <c r="I15" s="27">
        <f>+'[2]Lake Huron'!E15</f>
        <v>435.99</v>
      </c>
      <c r="J15" s="287">
        <f>+'[2]Lake Huron'!G15</f>
        <v>103.15</v>
      </c>
      <c r="K15" s="167">
        <v>12</v>
      </c>
      <c r="L15" s="167">
        <v>13</v>
      </c>
      <c r="M15" s="167">
        <v>12</v>
      </c>
      <c r="N15" s="167">
        <v>11</v>
      </c>
      <c r="O15" s="167">
        <v>10</v>
      </c>
      <c r="P15" s="167">
        <v>10</v>
      </c>
      <c r="Q15" s="167">
        <v>10</v>
      </c>
      <c r="R15" s="167">
        <v>10</v>
      </c>
      <c r="S15" s="167">
        <v>9</v>
      </c>
      <c r="T15" s="167">
        <v>8</v>
      </c>
      <c r="U15" s="167">
        <v>7</v>
      </c>
      <c r="V15" s="167">
        <v>7</v>
      </c>
      <c r="W15" s="167">
        <v>9</v>
      </c>
      <c r="X15" s="167">
        <v>8</v>
      </c>
      <c r="Y15" s="167">
        <v>8</v>
      </c>
      <c r="Z15" s="167">
        <v>10</v>
      </c>
      <c r="AA15" s="167">
        <v>10</v>
      </c>
      <c r="AB15" s="167">
        <v>10</v>
      </c>
      <c r="AC15" s="167">
        <v>9</v>
      </c>
      <c r="AD15" s="167">
        <v>10</v>
      </c>
      <c r="AE15" s="167">
        <v>11</v>
      </c>
      <c r="AF15" s="167">
        <v>10</v>
      </c>
      <c r="AG15" s="167">
        <v>9</v>
      </c>
      <c r="AH15" s="167">
        <v>10</v>
      </c>
      <c r="AI15" s="167">
        <v>10</v>
      </c>
      <c r="AJ15" s="167">
        <v>9</v>
      </c>
      <c r="AK15" s="167">
        <v>9</v>
      </c>
      <c r="AL15" s="167">
        <v>8</v>
      </c>
      <c r="AM15" s="167">
        <v>8</v>
      </c>
      <c r="AN15" s="167">
        <v>8</v>
      </c>
      <c r="AO15" s="167">
        <v>7</v>
      </c>
      <c r="AP15" s="167">
        <v>7</v>
      </c>
      <c r="AQ15" s="167">
        <v>6</v>
      </c>
      <c r="AR15" s="167">
        <v>6</v>
      </c>
      <c r="AS15" s="167">
        <v>7</v>
      </c>
      <c r="AT15" s="167">
        <v>10</v>
      </c>
      <c r="AU15" s="167">
        <v>11</v>
      </c>
      <c r="AV15" s="167">
        <v>13</v>
      </c>
      <c r="AW15" s="167">
        <v>9</v>
      </c>
      <c r="AX15" s="167">
        <v>9</v>
      </c>
      <c r="AY15" s="167">
        <v>10</v>
      </c>
      <c r="AZ15" s="167">
        <v>11</v>
      </c>
      <c r="BA15" s="167">
        <v>12</v>
      </c>
      <c r="BB15" s="167">
        <v>13</v>
      </c>
      <c r="BC15" s="167">
        <v>13</v>
      </c>
      <c r="BD15" s="167">
        <v>16</v>
      </c>
      <c r="BE15" s="167">
        <v>17</v>
      </c>
      <c r="BF15" s="167">
        <v>16</v>
      </c>
      <c r="BG15" s="167">
        <v>16</v>
      </c>
      <c r="BH15" s="167">
        <v>16</v>
      </c>
      <c r="BI15" s="167">
        <v>15</v>
      </c>
      <c r="BJ15" s="167">
        <v>15</v>
      </c>
      <c r="BK15" s="167">
        <v>15</v>
      </c>
      <c r="BL15" s="167">
        <v>14</v>
      </c>
      <c r="BM15" s="167">
        <v>11</v>
      </c>
      <c r="BN15" s="167">
        <v>12</v>
      </c>
      <c r="BO15" s="167">
        <v>14</v>
      </c>
      <c r="BP15" s="167">
        <v>15</v>
      </c>
      <c r="BQ15" s="242">
        <v>17</v>
      </c>
      <c r="BR15" s="167">
        <v>17</v>
      </c>
      <c r="BS15" s="167">
        <v>20</v>
      </c>
      <c r="BT15" s="167">
        <v>20</v>
      </c>
      <c r="BU15" s="167">
        <v>19</v>
      </c>
      <c r="BV15" s="167">
        <v>20</v>
      </c>
      <c r="BW15" s="167">
        <v>17</v>
      </c>
      <c r="BX15" s="167">
        <v>17</v>
      </c>
      <c r="BY15" s="167">
        <v>17</v>
      </c>
      <c r="BZ15" s="167">
        <v>16</v>
      </c>
      <c r="CA15" s="167">
        <v>16</v>
      </c>
      <c r="CB15" s="167">
        <v>15</v>
      </c>
      <c r="CC15" s="167">
        <v>15</v>
      </c>
      <c r="CD15" s="167">
        <v>13</v>
      </c>
      <c r="CE15" s="167">
        <v>10</v>
      </c>
      <c r="CF15" s="167">
        <v>9</v>
      </c>
      <c r="CG15" s="167">
        <v>9</v>
      </c>
      <c r="CH15" s="167">
        <v>9</v>
      </c>
      <c r="CI15" s="167">
        <v>10</v>
      </c>
      <c r="CJ15" s="167">
        <v>11</v>
      </c>
      <c r="CK15" s="167">
        <v>9</v>
      </c>
      <c r="CL15" s="167">
        <v>8</v>
      </c>
      <c r="CM15" s="167">
        <v>10</v>
      </c>
      <c r="CN15" s="167">
        <v>10</v>
      </c>
      <c r="CO15" s="167">
        <v>11</v>
      </c>
      <c r="CP15" s="167">
        <v>11</v>
      </c>
      <c r="CQ15" s="167">
        <v>14</v>
      </c>
      <c r="CR15" s="167">
        <v>13</v>
      </c>
      <c r="CS15" s="167">
        <v>9</v>
      </c>
      <c r="CT15" s="167">
        <v>10</v>
      </c>
      <c r="CU15" s="167">
        <v>11</v>
      </c>
      <c r="CV15" s="167">
        <v>11</v>
      </c>
      <c r="CW15" s="167">
        <v>11</v>
      </c>
    </row>
    <row r="16" spans="1:101" s="14" customFormat="1" ht="13.15" customHeight="1" x14ac:dyDescent="0.2">
      <c r="A16" s="22"/>
      <c r="B16" s="15"/>
      <c r="C16" s="66" t="s">
        <v>18</v>
      </c>
      <c r="D16" s="167">
        <v>5</v>
      </c>
      <c r="E16" s="152">
        <v>1037.57</v>
      </c>
      <c r="F16" s="152">
        <f>+E16-G16</f>
        <v>796.58999999999992</v>
      </c>
      <c r="G16" s="152">
        <v>240.98</v>
      </c>
      <c r="H16" s="27" t="str">
        <f>+"Total:"&amp;TEXT(E16/I16-1,"0.00%")&amp;"/ EE:"&amp;TEXT(G16/J16-1,"0.00%")</f>
        <v>Total:18.99%/ EE:0.00%</v>
      </c>
      <c r="I16" s="27">
        <f>+'[2]Lake Huron'!E16</f>
        <v>872</v>
      </c>
      <c r="J16" s="287">
        <f>+'[2]Lake Huron'!G16</f>
        <v>240.98</v>
      </c>
      <c r="K16" s="167">
        <v>4</v>
      </c>
      <c r="L16" s="167">
        <v>3</v>
      </c>
      <c r="M16" s="167">
        <v>3</v>
      </c>
      <c r="N16" s="167">
        <v>2</v>
      </c>
      <c r="O16" s="167">
        <v>2</v>
      </c>
      <c r="P16" s="167">
        <v>3</v>
      </c>
      <c r="Q16" s="167">
        <v>3</v>
      </c>
      <c r="R16" s="167">
        <v>2</v>
      </c>
      <c r="S16" s="167">
        <v>3</v>
      </c>
      <c r="T16" s="167">
        <v>3</v>
      </c>
      <c r="U16" s="167">
        <v>3</v>
      </c>
      <c r="V16" s="167">
        <v>2</v>
      </c>
      <c r="W16" s="167">
        <v>1</v>
      </c>
      <c r="X16" s="167">
        <v>1</v>
      </c>
      <c r="Y16" s="167">
        <v>1</v>
      </c>
      <c r="Z16" s="167">
        <v>1</v>
      </c>
      <c r="AA16" s="167">
        <v>1</v>
      </c>
      <c r="AB16" s="167">
        <v>1</v>
      </c>
      <c r="AC16" s="167">
        <v>1</v>
      </c>
      <c r="AD16" s="167">
        <v>1</v>
      </c>
      <c r="AE16" s="167">
        <v>0</v>
      </c>
      <c r="AF16" s="167">
        <v>0</v>
      </c>
      <c r="AG16" s="167">
        <v>0</v>
      </c>
      <c r="AH16" s="167">
        <v>0</v>
      </c>
      <c r="AI16" s="167">
        <v>1</v>
      </c>
      <c r="AJ16" s="167">
        <v>0</v>
      </c>
      <c r="AK16" s="167">
        <v>0</v>
      </c>
      <c r="AL16" s="167">
        <v>0</v>
      </c>
      <c r="AM16" s="167">
        <v>0</v>
      </c>
      <c r="AN16" s="167">
        <v>0</v>
      </c>
      <c r="AO16" s="167">
        <v>0</v>
      </c>
      <c r="AP16" s="167">
        <v>0</v>
      </c>
      <c r="AQ16" s="167">
        <v>0</v>
      </c>
      <c r="AR16" s="167">
        <v>0</v>
      </c>
      <c r="AS16" s="167">
        <v>0</v>
      </c>
      <c r="AT16" s="167">
        <v>1</v>
      </c>
      <c r="AU16" s="167">
        <v>1</v>
      </c>
      <c r="AV16" s="167">
        <v>1</v>
      </c>
      <c r="AW16" s="167">
        <v>1</v>
      </c>
      <c r="AX16" s="167">
        <v>1</v>
      </c>
      <c r="AY16" s="167">
        <v>1</v>
      </c>
      <c r="AZ16" s="167">
        <v>1</v>
      </c>
      <c r="BA16" s="167">
        <v>1</v>
      </c>
      <c r="BB16" s="167">
        <v>1</v>
      </c>
      <c r="BC16" s="167">
        <v>1</v>
      </c>
      <c r="BD16" s="167">
        <v>2</v>
      </c>
      <c r="BE16" s="167">
        <v>2</v>
      </c>
      <c r="BF16" s="167">
        <v>2</v>
      </c>
      <c r="BG16" s="167">
        <v>2</v>
      </c>
      <c r="BH16" s="167">
        <v>2</v>
      </c>
      <c r="BI16" s="167">
        <v>2</v>
      </c>
      <c r="BJ16" s="167">
        <v>2</v>
      </c>
      <c r="BK16" s="167">
        <v>2</v>
      </c>
      <c r="BL16" s="167">
        <v>2</v>
      </c>
      <c r="BM16" s="167">
        <v>2</v>
      </c>
      <c r="BN16" s="167">
        <v>2</v>
      </c>
      <c r="BO16" s="167">
        <v>3</v>
      </c>
      <c r="BP16" s="167">
        <v>1</v>
      </c>
      <c r="BQ16" s="242">
        <v>0</v>
      </c>
      <c r="BR16" s="167">
        <v>2</v>
      </c>
      <c r="BS16" s="167">
        <v>2</v>
      </c>
      <c r="BT16" s="167">
        <v>2</v>
      </c>
      <c r="BU16" s="167">
        <v>2</v>
      </c>
      <c r="BV16" s="167">
        <v>2</v>
      </c>
      <c r="BW16" s="167">
        <v>2</v>
      </c>
      <c r="BX16" s="167">
        <v>2</v>
      </c>
      <c r="BY16" s="167">
        <v>2</v>
      </c>
      <c r="BZ16" s="167">
        <v>2</v>
      </c>
      <c r="CA16" s="167">
        <v>2</v>
      </c>
      <c r="CB16" s="167">
        <v>1</v>
      </c>
      <c r="CC16" s="167">
        <v>1</v>
      </c>
      <c r="CD16" s="167">
        <v>1</v>
      </c>
      <c r="CE16" s="167">
        <v>3</v>
      </c>
      <c r="CF16" s="167">
        <v>3</v>
      </c>
      <c r="CG16" s="167">
        <v>3</v>
      </c>
      <c r="CH16" s="167">
        <v>3</v>
      </c>
      <c r="CI16" s="167">
        <v>5</v>
      </c>
      <c r="CJ16" s="167">
        <v>4</v>
      </c>
      <c r="CK16" s="167">
        <v>4</v>
      </c>
      <c r="CL16" s="167">
        <v>4</v>
      </c>
      <c r="CM16" s="167">
        <v>4</v>
      </c>
      <c r="CN16" s="167">
        <v>5</v>
      </c>
      <c r="CO16" s="167">
        <v>5</v>
      </c>
      <c r="CP16" s="167">
        <v>5</v>
      </c>
      <c r="CQ16" s="167">
        <v>5</v>
      </c>
      <c r="CR16" s="167">
        <v>5</v>
      </c>
      <c r="CS16" s="167">
        <v>5</v>
      </c>
      <c r="CT16" s="167">
        <v>5</v>
      </c>
      <c r="CU16" s="167">
        <v>6</v>
      </c>
      <c r="CV16" s="167">
        <v>5</v>
      </c>
      <c r="CW16" s="167">
        <v>5</v>
      </c>
    </row>
    <row r="17" spans="1:101" s="14" customFormat="1" ht="13.15" customHeight="1" x14ac:dyDescent="0.2">
      <c r="A17" s="22"/>
      <c r="B17" s="15"/>
      <c r="C17" s="66" t="s">
        <v>19</v>
      </c>
      <c r="D17" s="167">
        <v>4</v>
      </c>
      <c r="E17" s="152">
        <v>933.8</v>
      </c>
      <c r="F17" s="152">
        <f>+E17-G17</f>
        <v>732.57999999999993</v>
      </c>
      <c r="G17" s="152">
        <v>201.22</v>
      </c>
      <c r="H17" s="27" t="str">
        <f>+"Total:"&amp;TEXT(E17/I17-1,"0.00%")&amp;"/ EE:"&amp;TEXT(G17/J17-1,"0.00%")</f>
        <v>Total:18.99%/ EE:0.00%</v>
      </c>
      <c r="I17" s="27">
        <f>+'[2]Lake Huron'!E17</f>
        <v>784.79</v>
      </c>
      <c r="J17" s="287">
        <f>+'[2]Lake Huron'!G17</f>
        <v>201.22</v>
      </c>
      <c r="K17" s="167">
        <v>2</v>
      </c>
      <c r="L17" s="167">
        <v>2</v>
      </c>
      <c r="M17" s="167">
        <v>3</v>
      </c>
      <c r="N17" s="167">
        <v>3</v>
      </c>
      <c r="O17" s="167">
        <v>3</v>
      </c>
      <c r="P17" s="167">
        <v>2</v>
      </c>
      <c r="Q17" s="167">
        <v>1</v>
      </c>
      <c r="R17" s="167">
        <v>1</v>
      </c>
      <c r="S17" s="167">
        <v>0</v>
      </c>
      <c r="T17" s="167">
        <v>0</v>
      </c>
      <c r="U17" s="167">
        <v>0</v>
      </c>
      <c r="V17" s="167">
        <v>0</v>
      </c>
      <c r="W17" s="167">
        <v>0</v>
      </c>
      <c r="X17" s="167">
        <v>0</v>
      </c>
      <c r="Y17" s="167">
        <v>0</v>
      </c>
      <c r="Z17" s="167">
        <v>0</v>
      </c>
      <c r="AA17" s="167">
        <v>0</v>
      </c>
      <c r="AB17" s="167">
        <v>1</v>
      </c>
      <c r="AC17" s="167">
        <v>1</v>
      </c>
      <c r="AD17" s="167">
        <v>1</v>
      </c>
      <c r="AE17" s="167">
        <v>1</v>
      </c>
      <c r="AF17" s="167">
        <v>1</v>
      </c>
      <c r="AG17" s="167">
        <v>0</v>
      </c>
      <c r="AH17" s="167">
        <v>0</v>
      </c>
      <c r="AI17" s="167">
        <v>1</v>
      </c>
      <c r="AJ17" s="167">
        <v>1</v>
      </c>
      <c r="AK17" s="167">
        <v>1</v>
      </c>
      <c r="AL17" s="167">
        <v>1</v>
      </c>
      <c r="AM17" s="167">
        <v>1</v>
      </c>
      <c r="AN17" s="167">
        <v>1</v>
      </c>
      <c r="AO17" s="167">
        <v>1</v>
      </c>
      <c r="AP17" s="167">
        <v>1</v>
      </c>
      <c r="AQ17" s="167">
        <v>1</v>
      </c>
      <c r="AR17" s="167">
        <v>1</v>
      </c>
      <c r="AS17" s="167">
        <v>1</v>
      </c>
      <c r="AT17" s="167">
        <v>0</v>
      </c>
      <c r="AU17" s="167">
        <v>0</v>
      </c>
      <c r="AV17" s="167">
        <v>0</v>
      </c>
      <c r="AW17" s="167">
        <v>0</v>
      </c>
      <c r="AX17" s="167">
        <v>1</v>
      </c>
      <c r="AY17" s="167">
        <v>1</v>
      </c>
      <c r="AZ17" s="167">
        <v>2</v>
      </c>
      <c r="BA17" s="167">
        <v>2</v>
      </c>
      <c r="BB17" s="167">
        <v>2</v>
      </c>
      <c r="BC17" s="167">
        <v>1</v>
      </c>
      <c r="BD17" s="167">
        <v>1</v>
      </c>
      <c r="BE17" s="167">
        <v>1</v>
      </c>
      <c r="BF17" s="167">
        <v>1</v>
      </c>
      <c r="BG17" s="167">
        <v>0</v>
      </c>
      <c r="BH17" s="167">
        <v>0</v>
      </c>
      <c r="BI17" s="167">
        <v>0</v>
      </c>
      <c r="BJ17" s="167">
        <v>1</v>
      </c>
      <c r="BK17" s="167">
        <v>1</v>
      </c>
      <c r="BL17" s="167">
        <v>1</v>
      </c>
      <c r="BM17" s="167">
        <v>1</v>
      </c>
      <c r="BN17" s="167">
        <v>2</v>
      </c>
      <c r="BO17" s="167">
        <v>1</v>
      </c>
      <c r="BP17" s="167">
        <v>1</v>
      </c>
      <c r="BQ17" s="242">
        <v>0</v>
      </c>
      <c r="BR17" s="167">
        <v>0</v>
      </c>
      <c r="BS17" s="167">
        <v>1</v>
      </c>
      <c r="BT17" s="167">
        <v>1</v>
      </c>
      <c r="BU17" s="167">
        <v>1</v>
      </c>
      <c r="BV17" s="167">
        <v>1</v>
      </c>
      <c r="BW17" s="167">
        <v>1</v>
      </c>
      <c r="BX17" s="167">
        <v>1</v>
      </c>
      <c r="BY17" s="167">
        <v>1</v>
      </c>
      <c r="BZ17" s="167">
        <v>1</v>
      </c>
      <c r="CA17" s="167">
        <v>1</v>
      </c>
      <c r="CB17" s="167">
        <v>1</v>
      </c>
      <c r="CC17" s="167">
        <v>1</v>
      </c>
      <c r="CD17" s="167">
        <v>1</v>
      </c>
      <c r="CE17" s="167">
        <v>2</v>
      </c>
      <c r="CF17" s="167">
        <v>2</v>
      </c>
      <c r="CG17" s="167">
        <v>2</v>
      </c>
      <c r="CH17" s="167">
        <v>2</v>
      </c>
      <c r="CI17" s="167">
        <v>2</v>
      </c>
      <c r="CJ17" s="167">
        <v>2</v>
      </c>
      <c r="CK17" s="167">
        <v>3</v>
      </c>
      <c r="CL17" s="167">
        <v>3</v>
      </c>
      <c r="CM17" s="167">
        <v>3</v>
      </c>
      <c r="CN17" s="167">
        <v>3</v>
      </c>
      <c r="CO17" s="167">
        <v>3</v>
      </c>
      <c r="CP17" s="167">
        <v>3</v>
      </c>
      <c r="CQ17" s="167">
        <v>3</v>
      </c>
      <c r="CR17" s="167">
        <v>3</v>
      </c>
      <c r="CS17" s="167">
        <v>4</v>
      </c>
      <c r="CT17" s="167">
        <v>4</v>
      </c>
      <c r="CU17" s="167">
        <v>4</v>
      </c>
      <c r="CV17" s="167">
        <v>4</v>
      </c>
      <c r="CW17" s="167">
        <v>4</v>
      </c>
    </row>
    <row r="18" spans="1:101" s="14" customFormat="1" ht="13.15" customHeight="1" x14ac:dyDescent="0.2">
      <c r="A18" s="22"/>
      <c r="B18" s="15"/>
      <c r="C18" s="66" t="s">
        <v>12</v>
      </c>
      <c r="D18" s="168">
        <v>1</v>
      </c>
      <c r="E18" s="153">
        <v>1556.37</v>
      </c>
      <c r="F18" s="153">
        <f>+E18-G18</f>
        <v>1154.78</v>
      </c>
      <c r="G18" s="153">
        <v>401.59</v>
      </c>
      <c r="H18" s="134" t="str">
        <f>+"Total:"&amp;TEXT(E18/I18-1,"0.00%")&amp;"/ EE:"&amp;TEXT(G18/J18-1,"0.00%")</f>
        <v>Total:18.99%/ EE:0.00%</v>
      </c>
      <c r="I18" s="134">
        <f>+'[2]Lake Huron'!E18</f>
        <v>1308</v>
      </c>
      <c r="J18" s="287">
        <f>+'[2]Lake Huron'!G18</f>
        <v>401.59</v>
      </c>
      <c r="K18" s="168">
        <v>1</v>
      </c>
      <c r="L18" s="168">
        <v>1</v>
      </c>
      <c r="M18" s="168">
        <v>1</v>
      </c>
      <c r="N18" s="168">
        <v>1</v>
      </c>
      <c r="O18" s="168">
        <v>1</v>
      </c>
      <c r="P18" s="168">
        <v>2</v>
      </c>
      <c r="Q18" s="168">
        <v>2</v>
      </c>
      <c r="R18" s="168">
        <v>2</v>
      </c>
      <c r="S18" s="168">
        <v>2</v>
      </c>
      <c r="T18" s="168">
        <v>1</v>
      </c>
      <c r="U18" s="168">
        <v>1</v>
      </c>
      <c r="V18" s="168">
        <v>1</v>
      </c>
      <c r="W18" s="168">
        <v>2</v>
      </c>
      <c r="X18" s="168">
        <v>3</v>
      </c>
      <c r="Y18" s="168">
        <v>3</v>
      </c>
      <c r="Z18" s="168">
        <v>3</v>
      </c>
      <c r="AA18" s="168">
        <v>3</v>
      </c>
      <c r="AB18" s="168">
        <v>3</v>
      </c>
      <c r="AC18" s="168">
        <v>3</v>
      </c>
      <c r="AD18" s="168">
        <v>3</v>
      </c>
      <c r="AE18" s="168">
        <v>3</v>
      </c>
      <c r="AF18" s="168">
        <v>3</v>
      </c>
      <c r="AG18" s="168">
        <v>3</v>
      </c>
      <c r="AH18" s="168">
        <v>3</v>
      </c>
      <c r="AI18" s="168">
        <v>4</v>
      </c>
      <c r="AJ18" s="168">
        <v>4</v>
      </c>
      <c r="AK18" s="168">
        <v>4</v>
      </c>
      <c r="AL18" s="168">
        <v>4</v>
      </c>
      <c r="AM18" s="168">
        <v>4</v>
      </c>
      <c r="AN18" s="168">
        <v>4</v>
      </c>
      <c r="AO18" s="168">
        <v>4</v>
      </c>
      <c r="AP18" s="168">
        <v>4</v>
      </c>
      <c r="AQ18" s="168">
        <v>2</v>
      </c>
      <c r="AR18" s="168">
        <v>1</v>
      </c>
      <c r="AS18" s="168">
        <v>1</v>
      </c>
      <c r="AT18" s="168">
        <v>1</v>
      </c>
      <c r="AU18" s="168">
        <v>1</v>
      </c>
      <c r="AV18" s="168">
        <v>1</v>
      </c>
      <c r="AW18" s="168">
        <v>2</v>
      </c>
      <c r="AX18" s="168">
        <v>2</v>
      </c>
      <c r="AY18" s="168">
        <v>2</v>
      </c>
      <c r="AZ18" s="168">
        <v>3</v>
      </c>
      <c r="BA18" s="168">
        <v>3</v>
      </c>
      <c r="BB18" s="168">
        <v>3</v>
      </c>
      <c r="BC18" s="168">
        <v>3</v>
      </c>
      <c r="BD18" s="168">
        <v>3</v>
      </c>
      <c r="BE18" s="168">
        <v>3</v>
      </c>
      <c r="BF18" s="168">
        <v>3</v>
      </c>
      <c r="BG18" s="168">
        <v>3</v>
      </c>
      <c r="BH18" s="168">
        <v>3</v>
      </c>
      <c r="BI18" s="168">
        <v>2</v>
      </c>
      <c r="BJ18" s="168">
        <v>2</v>
      </c>
      <c r="BK18" s="168">
        <v>2</v>
      </c>
      <c r="BL18" s="168">
        <v>2</v>
      </c>
      <c r="BM18" s="168">
        <v>2</v>
      </c>
      <c r="BN18" s="168">
        <v>2</v>
      </c>
      <c r="BO18" s="168">
        <v>2</v>
      </c>
      <c r="BP18" s="168">
        <v>2</v>
      </c>
      <c r="BQ18" s="243">
        <v>2</v>
      </c>
      <c r="BR18" s="168">
        <v>2</v>
      </c>
      <c r="BS18" s="168">
        <v>3</v>
      </c>
      <c r="BT18" s="168">
        <v>3</v>
      </c>
      <c r="BU18" s="168">
        <v>2</v>
      </c>
      <c r="BV18" s="168">
        <v>3</v>
      </c>
      <c r="BW18" s="168">
        <v>2</v>
      </c>
      <c r="BX18" s="168">
        <v>2</v>
      </c>
      <c r="BY18" s="168">
        <v>2</v>
      </c>
      <c r="BZ18" s="168">
        <v>2</v>
      </c>
      <c r="CA18" s="168">
        <v>2</v>
      </c>
      <c r="CB18" s="168">
        <v>3</v>
      </c>
      <c r="CC18" s="168">
        <v>3</v>
      </c>
      <c r="CD18" s="168">
        <v>3</v>
      </c>
      <c r="CE18" s="168">
        <v>2</v>
      </c>
      <c r="CF18" s="168">
        <v>2</v>
      </c>
      <c r="CG18" s="168">
        <v>2</v>
      </c>
      <c r="CH18" s="168">
        <v>2</v>
      </c>
      <c r="CI18" s="168">
        <v>2</v>
      </c>
      <c r="CJ18" s="168">
        <v>2</v>
      </c>
      <c r="CK18" s="168">
        <v>1</v>
      </c>
      <c r="CL18" s="168">
        <v>1</v>
      </c>
      <c r="CM18" s="168">
        <v>1</v>
      </c>
      <c r="CN18" s="168">
        <v>1</v>
      </c>
      <c r="CO18" s="168">
        <v>2</v>
      </c>
      <c r="CP18" s="168">
        <v>2</v>
      </c>
      <c r="CQ18" s="168">
        <v>2</v>
      </c>
      <c r="CR18" s="168">
        <v>1</v>
      </c>
      <c r="CS18" s="168">
        <v>1</v>
      </c>
      <c r="CT18" s="168">
        <v>1</v>
      </c>
      <c r="CU18" s="168">
        <v>1</v>
      </c>
      <c r="CV18" s="168">
        <v>1</v>
      </c>
      <c r="CW18" s="168">
        <v>1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21</v>
      </c>
      <c r="E19" s="70">
        <f>SUMPRODUCT(E15:E18,$D15:$D18)</f>
        <v>16185.89</v>
      </c>
      <c r="F19" s="70">
        <f>SUMPRODUCT(F15:F18,$D15:$D18)</f>
        <v>12529.32</v>
      </c>
      <c r="G19" s="70">
        <f>SUMPRODUCT(G15:G18,$D15:$D18)</f>
        <v>3656.57</v>
      </c>
      <c r="H19" s="34"/>
      <c r="I19" s="34"/>
      <c r="K19" s="67">
        <f t="shared" ref="K19:P19" si="28">SUM(K15:K18)</f>
        <v>19</v>
      </c>
      <c r="L19" s="67">
        <f t="shared" si="28"/>
        <v>19</v>
      </c>
      <c r="M19" s="67">
        <f t="shared" si="28"/>
        <v>19</v>
      </c>
      <c r="N19" s="67">
        <f t="shared" si="28"/>
        <v>17</v>
      </c>
      <c r="O19" s="67">
        <f t="shared" si="28"/>
        <v>16</v>
      </c>
      <c r="P19" s="67">
        <f t="shared" si="28"/>
        <v>17</v>
      </c>
      <c r="Q19" s="67">
        <f t="shared" ref="Q19:V19" si="29">SUM(Q15:Q18)</f>
        <v>16</v>
      </c>
      <c r="R19" s="67">
        <f t="shared" si="29"/>
        <v>15</v>
      </c>
      <c r="S19" s="67">
        <f t="shared" si="29"/>
        <v>14</v>
      </c>
      <c r="T19" s="67">
        <f t="shared" si="29"/>
        <v>12</v>
      </c>
      <c r="U19" s="67">
        <f t="shared" si="29"/>
        <v>11</v>
      </c>
      <c r="V19" s="67">
        <f t="shared" si="29"/>
        <v>10</v>
      </c>
      <c r="W19" s="67">
        <f t="shared" ref="W19:AB19" si="30">SUM(W15:W18)</f>
        <v>12</v>
      </c>
      <c r="X19" s="67">
        <f t="shared" si="30"/>
        <v>12</v>
      </c>
      <c r="Y19" s="67">
        <f t="shared" si="30"/>
        <v>12</v>
      </c>
      <c r="Z19" s="67">
        <f t="shared" si="30"/>
        <v>14</v>
      </c>
      <c r="AA19" s="67">
        <f t="shared" si="30"/>
        <v>14</v>
      </c>
      <c r="AB19" s="67">
        <f t="shared" si="30"/>
        <v>15</v>
      </c>
      <c r="AC19" s="67">
        <f t="shared" ref="AC19:AH19" si="31">SUM(AC15:AC18)</f>
        <v>14</v>
      </c>
      <c r="AD19" s="67">
        <f t="shared" si="31"/>
        <v>15</v>
      </c>
      <c r="AE19" s="67">
        <f t="shared" si="31"/>
        <v>15</v>
      </c>
      <c r="AF19" s="67">
        <f t="shared" si="31"/>
        <v>14</v>
      </c>
      <c r="AG19" s="67">
        <f t="shared" si="31"/>
        <v>12</v>
      </c>
      <c r="AH19" s="67">
        <f t="shared" si="31"/>
        <v>13</v>
      </c>
      <c r="AI19" s="67">
        <f t="shared" ref="AI19:AN19" si="32">SUM(AI15:AI18)</f>
        <v>16</v>
      </c>
      <c r="AJ19" s="67">
        <f t="shared" si="32"/>
        <v>14</v>
      </c>
      <c r="AK19" s="67">
        <f t="shared" si="32"/>
        <v>14</v>
      </c>
      <c r="AL19" s="67">
        <f t="shared" si="32"/>
        <v>13</v>
      </c>
      <c r="AM19" s="67">
        <f t="shared" si="32"/>
        <v>13</v>
      </c>
      <c r="AN19" s="67">
        <f t="shared" si="32"/>
        <v>13</v>
      </c>
      <c r="AO19" s="67">
        <f t="shared" ref="AO19:AT19" si="33">SUM(AO15:AO18)</f>
        <v>12</v>
      </c>
      <c r="AP19" s="67">
        <f t="shared" si="33"/>
        <v>12</v>
      </c>
      <c r="AQ19" s="67">
        <f t="shared" si="33"/>
        <v>9</v>
      </c>
      <c r="AR19" s="67">
        <f t="shared" si="33"/>
        <v>8</v>
      </c>
      <c r="AS19" s="67">
        <f t="shared" si="33"/>
        <v>9</v>
      </c>
      <c r="AT19" s="67">
        <f t="shared" si="33"/>
        <v>12</v>
      </c>
      <c r="AU19" s="67">
        <f t="shared" ref="AU19:AZ19" si="34">SUM(AU15:AU18)</f>
        <v>13</v>
      </c>
      <c r="AV19" s="67">
        <f t="shared" si="34"/>
        <v>15</v>
      </c>
      <c r="AW19" s="67">
        <f t="shared" si="34"/>
        <v>12</v>
      </c>
      <c r="AX19" s="67">
        <f t="shared" si="34"/>
        <v>13</v>
      </c>
      <c r="AY19" s="67">
        <f t="shared" si="34"/>
        <v>14</v>
      </c>
      <c r="AZ19" s="67">
        <f t="shared" si="34"/>
        <v>17</v>
      </c>
      <c r="BA19" s="67">
        <f t="shared" ref="BA19:BF19" si="35">SUM(BA15:BA18)</f>
        <v>18</v>
      </c>
      <c r="BB19" s="67">
        <f t="shared" si="35"/>
        <v>19</v>
      </c>
      <c r="BC19" s="67">
        <f t="shared" si="35"/>
        <v>18</v>
      </c>
      <c r="BD19" s="67">
        <f t="shared" si="35"/>
        <v>22</v>
      </c>
      <c r="BE19" s="67">
        <f t="shared" si="35"/>
        <v>23</v>
      </c>
      <c r="BF19" s="67">
        <f t="shared" si="35"/>
        <v>22</v>
      </c>
      <c r="BG19" s="67">
        <f t="shared" ref="BG19:BL19" si="36">SUM(BG15:BG18)</f>
        <v>21</v>
      </c>
      <c r="BH19" s="67">
        <f t="shared" si="36"/>
        <v>21</v>
      </c>
      <c r="BI19" s="67">
        <f t="shared" si="36"/>
        <v>19</v>
      </c>
      <c r="BJ19" s="67">
        <f t="shared" si="36"/>
        <v>20</v>
      </c>
      <c r="BK19" s="67">
        <f t="shared" si="36"/>
        <v>20</v>
      </c>
      <c r="BL19" s="67">
        <f t="shared" si="36"/>
        <v>19</v>
      </c>
      <c r="BM19" s="67">
        <f t="shared" ref="BM19:BR19" si="37">SUM(BM15:BM18)</f>
        <v>16</v>
      </c>
      <c r="BN19" s="67">
        <f t="shared" si="37"/>
        <v>18</v>
      </c>
      <c r="BO19" s="67">
        <f t="shared" si="37"/>
        <v>20</v>
      </c>
      <c r="BP19" s="67">
        <f t="shared" si="37"/>
        <v>19</v>
      </c>
      <c r="BQ19" s="94">
        <f t="shared" si="37"/>
        <v>19</v>
      </c>
      <c r="BR19" s="67">
        <f t="shared" si="37"/>
        <v>21</v>
      </c>
      <c r="BS19" s="67">
        <f t="shared" ref="BS19:BX19" si="38">SUM(BS15:BS18)</f>
        <v>26</v>
      </c>
      <c r="BT19" s="67">
        <f t="shared" si="38"/>
        <v>26</v>
      </c>
      <c r="BU19" s="67">
        <f t="shared" si="38"/>
        <v>24</v>
      </c>
      <c r="BV19" s="67">
        <f t="shared" si="38"/>
        <v>26</v>
      </c>
      <c r="BW19" s="67">
        <f t="shared" si="38"/>
        <v>22</v>
      </c>
      <c r="BX19" s="67">
        <f t="shared" si="38"/>
        <v>22</v>
      </c>
      <c r="BY19" s="67">
        <f t="shared" ref="BY19:CD19" si="39">SUM(BY15:BY18)</f>
        <v>22</v>
      </c>
      <c r="BZ19" s="67">
        <f t="shared" si="39"/>
        <v>21</v>
      </c>
      <c r="CA19" s="67">
        <f t="shared" si="39"/>
        <v>21</v>
      </c>
      <c r="CB19" s="67">
        <f t="shared" si="39"/>
        <v>20</v>
      </c>
      <c r="CC19" s="67">
        <f t="shared" si="39"/>
        <v>20</v>
      </c>
      <c r="CD19" s="67">
        <f t="shared" si="39"/>
        <v>18</v>
      </c>
      <c r="CE19" s="67">
        <f t="shared" ref="CE19:CJ19" si="40">SUM(CE15:CE18)</f>
        <v>17</v>
      </c>
      <c r="CF19" s="67">
        <f t="shared" si="40"/>
        <v>16</v>
      </c>
      <c r="CG19" s="67">
        <f t="shared" si="40"/>
        <v>16</v>
      </c>
      <c r="CH19" s="67">
        <f t="shared" si="40"/>
        <v>16</v>
      </c>
      <c r="CI19" s="67">
        <f t="shared" si="40"/>
        <v>19</v>
      </c>
      <c r="CJ19" s="67">
        <f t="shared" si="40"/>
        <v>19</v>
      </c>
      <c r="CK19" s="67">
        <f t="shared" ref="CK19:CP19" si="41">SUM(CK15:CK18)</f>
        <v>17</v>
      </c>
      <c r="CL19" s="67">
        <f t="shared" si="41"/>
        <v>16</v>
      </c>
      <c r="CM19" s="67">
        <f t="shared" si="41"/>
        <v>18</v>
      </c>
      <c r="CN19" s="67">
        <f t="shared" si="41"/>
        <v>19</v>
      </c>
      <c r="CO19" s="67">
        <f t="shared" si="41"/>
        <v>21</v>
      </c>
      <c r="CP19" s="67">
        <f t="shared" si="41"/>
        <v>21</v>
      </c>
      <c r="CQ19" s="67">
        <f>SUM(CQ15:CQ18)</f>
        <v>24</v>
      </c>
      <c r="CR19" s="67">
        <v>22</v>
      </c>
      <c r="CS19" s="67">
        <f>SUM(CS15:CS18)</f>
        <v>19</v>
      </c>
      <c r="CT19" s="67">
        <f>SUM(CT15:CT18)</f>
        <v>20</v>
      </c>
      <c r="CU19" s="67">
        <f>SUM(CU15:CU18)</f>
        <v>22</v>
      </c>
      <c r="CV19" s="67">
        <f>SUM(CV15:CV18)</f>
        <v>21</v>
      </c>
      <c r="CW19" s="67">
        <f>SUM(CW15:CW18)</f>
        <v>21</v>
      </c>
    </row>
    <row r="20" spans="1:101" s="14" customFormat="1" ht="13.15" customHeight="1" x14ac:dyDescent="0.25">
      <c r="A20" s="20"/>
      <c r="B20" s="15"/>
      <c r="C20" s="12"/>
      <c r="D20" s="16"/>
      <c r="E20" s="21"/>
      <c r="F20" s="21"/>
      <c r="G20" s="21"/>
      <c r="H20" s="135"/>
      <c r="I20" s="135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5">
      <c r="A21" s="71" t="s">
        <v>8</v>
      </c>
      <c r="B21" s="72"/>
      <c r="C21" s="29" t="s">
        <v>10</v>
      </c>
      <c r="D21" s="30">
        <f>+D7+D13+D19</f>
        <v>263</v>
      </c>
      <c r="E21" s="86">
        <f>+E7+E13+E19</f>
        <v>337765.23</v>
      </c>
      <c r="F21" s="86">
        <f>+F7+F13+F19</f>
        <v>308171.18</v>
      </c>
      <c r="G21" s="86">
        <f>+G7+G13+G19</f>
        <v>29594.05</v>
      </c>
      <c r="H21" s="136"/>
      <c r="I21" s="136"/>
      <c r="K21" s="30">
        <f t="shared" ref="K21:P21" si="42">+K7+K13+K19</f>
        <v>347</v>
      </c>
      <c r="L21" s="30">
        <f t="shared" si="42"/>
        <v>351</v>
      </c>
      <c r="M21" s="30">
        <f t="shared" si="42"/>
        <v>353</v>
      </c>
      <c r="N21" s="30">
        <f t="shared" si="42"/>
        <v>349</v>
      </c>
      <c r="O21" s="30">
        <f t="shared" si="42"/>
        <v>344</v>
      </c>
      <c r="P21" s="30">
        <f t="shared" si="42"/>
        <v>347</v>
      </c>
      <c r="Q21" s="30">
        <f t="shared" ref="Q21:V21" si="43">+Q7+Q13+Q19</f>
        <v>345</v>
      </c>
      <c r="R21" s="30">
        <f t="shared" si="43"/>
        <v>342</v>
      </c>
      <c r="S21" s="30">
        <f t="shared" si="43"/>
        <v>337</v>
      </c>
      <c r="T21" s="30">
        <f t="shared" si="43"/>
        <v>332</v>
      </c>
      <c r="U21" s="30">
        <f t="shared" si="43"/>
        <v>330</v>
      </c>
      <c r="V21" s="30">
        <f t="shared" si="43"/>
        <v>336</v>
      </c>
      <c r="W21" s="30">
        <f t="shared" ref="W21:AB21" si="44">+W7+W13+W19</f>
        <v>338</v>
      </c>
      <c r="X21" s="30">
        <f t="shared" si="44"/>
        <v>333</v>
      </c>
      <c r="Y21" s="30">
        <f t="shared" si="44"/>
        <v>335</v>
      </c>
      <c r="Z21" s="30">
        <f t="shared" si="44"/>
        <v>338</v>
      </c>
      <c r="AA21" s="30">
        <f t="shared" si="44"/>
        <v>340</v>
      </c>
      <c r="AB21" s="30">
        <f t="shared" si="44"/>
        <v>335</v>
      </c>
      <c r="AC21" s="30">
        <f t="shared" ref="AC21:AH21" si="45">+AC7+AC13+AC19</f>
        <v>330</v>
      </c>
      <c r="AD21" s="30">
        <f t="shared" si="45"/>
        <v>330</v>
      </c>
      <c r="AE21" s="30">
        <f t="shared" si="45"/>
        <v>327</v>
      </c>
      <c r="AF21" s="30">
        <f t="shared" si="45"/>
        <v>322</v>
      </c>
      <c r="AG21" s="30">
        <f t="shared" si="45"/>
        <v>315</v>
      </c>
      <c r="AH21" s="30">
        <f t="shared" si="45"/>
        <v>315</v>
      </c>
      <c r="AI21" s="30">
        <f t="shared" ref="AI21:AN21" si="46">+AI7+AI13+AI19</f>
        <v>321</v>
      </c>
      <c r="AJ21" s="30">
        <f t="shared" si="46"/>
        <v>316</v>
      </c>
      <c r="AK21" s="30">
        <f t="shared" si="46"/>
        <v>311</v>
      </c>
      <c r="AL21" s="30">
        <f t="shared" si="46"/>
        <v>316</v>
      </c>
      <c r="AM21" s="30">
        <f t="shared" si="46"/>
        <v>318</v>
      </c>
      <c r="AN21" s="30">
        <f t="shared" si="46"/>
        <v>322</v>
      </c>
      <c r="AO21" s="30">
        <f t="shared" ref="AO21:AT21" si="47">+AO7+AO13+AO19</f>
        <v>307</v>
      </c>
      <c r="AP21" s="30">
        <f t="shared" si="47"/>
        <v>312</v>
      </c>
      <c r="AQ21" s="30">
        <f t="shared" si="47"/>
        <v>301</v>
      </c>
      <c r="AR21" s="30">
        <f t="shared" si="47"/>
        <v>302</v>
      </c>
      <c r="AS21" s="30">
        <f t="shared" si="47"/>
        <v>298</v>
      </c>
      <c r="AT21" s="30">
        <f t="shared" si="47"/>
        <v>292</v>
      </c>
      <c r="AU21" s="30">
        <f t="shared" ref="AU21:AZ21" si="48">+AU7+AU13+AU19</f>
        <v>291</v>
      </c>
      <c r="AV21" s="30">
        <f t="shared" si="48"/>
        <v>287</v>
      </c>
      <c r="AW21" s="30">
        <f t="shared" si="48"/>
        <v>283</v>
      </c>
      <c r="AX21" s="30">
        <f t="shared" si="48"/>
        <v>282</v>
      </c>
      <c r="AY21" s="30">
        <f t="shared" si="48"/>
        <v>280</v>
      </c>
      <c r="AZ21" s="30">
        <f t="shared" si="48"/>
        <v>280</v>
      </c>
      <c r="BA21" s="30">
        <f t="shared" ref="BA21:BF21" si="49">+BA7+BA13+BA19</f>
        <v>276</v>
      </c>
      <c r="BB21" s="30">
        <f t="shared" si="49"/>
        <v>277</v>
      </c>
      <c r="BC21" s="30">
        <f t="shared" si="49"/>
        <v>279</v>
      </c>
      <c r="BD21" s="30">
        <f t="shared" si="49"/>
        <v>280</v>
      </c>
      <c r="BE21" s="30">
        <f t="shared" si="49"/>
        <v>284</v>
      </c>
      <c r="BF21" s="30">
        <f t="shared" si="49"/>
        <v>276</v>
      </c>
      <c r="BG21" s="30">
        <f t="shared" ref="BG21:BL21" si="50">+BG7+BG13+BG19</f>
        <v>290</v>
      </c>
      <c r="BH21" s="30">
        <f t="shared" si="50"/>
        <v>292</v>
      </c>
      <c r="BI21" s="30">
        <f t="shared" si="50"/>
        <v>281</v>
      </c>
      <c r="BJ21" s="30">
        <f t="shared" si="50"/>
        <v>281</v>
      </c>
      <c r="BK21" s="30">
        <f t="shared" si="50"/>
        <v>268</v>
      </c>
      <c r="BL21" s="30">
        <f t="shared" si="50"/>
        <v>266</v>
      </c>
      <c r="BM21" s="30">
        <f t="shared" ref="BM21:BR21" si="51">+BM7+BM13+BM19</f>
        <v>259</v>
      </c>
      <c r="BN21" s="30">
        <f t="shared" si="51"/>
        <v>258</v>
      </c>
      <c r="BO21" s="30">
        <f t="shared" si="51"/>
        <v>255</v>
      </c>
      <c r="BP21" s="30">
        <f t="shared" si="51"/>
        <v>253</v>
      </c>
      <c r="BQ21" s="30">
        <f t="shared" si="51"/>
        <v>251</v>
      </c>
      <c r="BR21" s="30">
        <f t="shared" si="51"/>
        <v>255</v>
      </c>
      <c r="BS21" s="30">
        <f t="shared" ref="BS21:BX21" si="52">+BS7+BS13+BS19</f>
        <v>260</v>
      </c>
      <c r="BT21" s="30">
        <f t="shared" si="52"/>
        <v>257</v>
      </c>
      <c r="BU21" s="30">
        <f t="shared" si="52"/>
        <v>252</v>
      </c>
      <c r="BV21" s="30">
        <f t="shared" si="52"/>
        <v>256</v>
      </c>
      <c r="BW21" s="30">
        <f t="shared" si="52"/>
        <v>256</v>
      </c>
      <c r="BX21" s="30">
        <f t="shared" si="52"/>
        <v>258</v>
      </c>
      <c r="BY21" s="30">
        <f t="shared" ref="BY21:CD21" si="53">+BY7+BY13+BY19</f>
        <v>252</v>
      </c>
      <c r="BZ21" s="30">
        <f t="shared" si="53"/>
        <v>253</v>
      </c>
      <c r="CA21" s="30">
        <f t="shared" si="53"/>
        <v>258</v>
      </c>
      <c r="CB21" s="30">
        <f t="shared" si="53"/>
        <v>256</v>
      </c>
      <c r="CC21" s="30">
        <f t="shared" si="53"/>
        <v>256</v>
      </c>
      <c r="CD21" s="30">
        <f t="shared" si="53"/>
        <v>256</v>
      </c>
      <c r="CE21" s="30">
        <f t="shared" ref="CE21:CJ21" si="54">+CE7+CE13+CE19</f>
        <v>268</v>
      </c>
      <c r="CF21" s="30">
        <f t="shared" si="54"/>
        <v>266</v>
      </c>
      <c r="CG21" s="30">
        <f t="shared" si="54"/>
        <v>266</v>
      </c>
      <c r="CH21" s="30">
        <f t="shared" si="54"/>
        <v>270</v>
      </c>
      <c r="CI21" s="30">
        <f t="shared" si="54"/>
        <v>270</v>
      </c>
      <c r="CJ21" s="30">
        <f t="shared" si="54"/>
        <v>263</v>
      </c>
      <c r="CK21" s="30">
        <f t="shared" ref="CK21:CP21" si="55">+CK7+CK13+CK19</f>
        <v>266</v>
      </c>
      <c r="CL21" s="30">
        <f t="shared" si="55"/>
        <v>264</v>
      </c>
      <c r="CM21" s="30">
        <f t="shared" si="55"/>
        <v>261</v>
      </c>
      <c r="CN21" s="30">
        <f t="shared" si="55"/>
        <v>261</v>
      </c>
      <c r="CO21" s="30">
        <f t="shared" si="55"/>
        <v>257</v>
      </c>
      <c r="CP21" s="30">
        <f t="shared" si="55"/>
        <v>260</v>
      </c>
      <c r="CQ21" s="30">
        <f>+CQ7+CQ13+CQ19</f>
        <v>268</v>
      </c>
      <c r="CR21" s="30">
        <v>267</v>
      </c>
      <c r="CS21" s="30">
        <f>+CS7+CS13+CS19</f>
        <v>254</v>
      </c>
      <c r="CT21" s="30">
        <f>+CT7+CT13+CT19</f>
        <v>251</v>
      </c>
      <c r="CU21" s="30">
        <f>+CU7+CU13+CU19</f>
        <v>260</v>
      </c>
      <c r="CV21" s="30">
        <f>+CV7+CV13+CV19</f>
        <v>262</v>
      </c>
      <c r="CW21" s="30">
        <f>+CW7+CW13+CW19</f>
        <v>263</v>
      </c>
    </row>
    <row r="22" spans="1:101" s="4" customFormat="1" ht="13.15" customHeight="1" x14ac:dyDescent="0.2">
      <c r="A22" s="71" t="s">
        <v>9</v>
      </c>
      <c r="B22" s="29"/>
      <c r="C22" s="89"/>
      <c r="D22" s="30"/>
      <c r="E22" s="86">
        <f>E21*12</f>
        <v>4053182.76</v>
      </c>
      <c r="F22" s="86">
        <f>F21*12</f>
        <v>3698054.16</v>
      </c>
      <c r="G22" s="86">
        <f>G21*12</f>
        <v>355128.6</v>
      </c>
      <c r="H22" s="136"/>
      <c r="I22" s="136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</row>
    <row r="23" spans="1:101" s="14" customFormat="1" ht="13.15" customHeight="1" x14ac:dyDescent="0.25">
      <c r="A23" s="20"/>
      <c r="B23" s="15"/>
      <c r="C23" s="12"/>
      <c r="D23" s="16"/>
      <c r="E23" s="21"/>
      <c r="F23" s="21"/>
      <c r="G23" s="21"/>
      <c r="H23" s="135"/>
      <c r="I23" s="135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</row>
    <row r="24" spans="1:101" s="82" customFormat="1" ht="13.15" customHeight="1" x14ac:dyDescent="0.25">
      <c r="A24" s="76" t="s">
        <v>100</v>
      </c>
      <c r="B24" s="77"/>
      <c r="C24" s="78"/>
      <c r="D24" s="111"/>
      <c r="E24" s="80"/>
      <c r="F24" s="80"/>
      <c r="G24" s="80"/>
      <c r="H24" s="268"/>
      <c r="I24" s="268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</row>
    <row r="25" spans="1:101" s="14" customFormat="1" ht="13.15" customHeight="1" x14ac:dyDescent="0.2">
      <c r="A25" s="64" t="s">
        <v>23</v>
      </c>
      <c r="B25" s="65" t="str">
        <f>Legacy!E20</f>
        <v>1/1/25 - 12/31/25</v>
      </c>
      <c r="C25" s="66" t="s">
        <v>11</v>
      </c>
      <c r="D25" s="165">
        <v>14</v>
      </c>
      <c r="E25" s="152">
        <f>E3</f>
        <v>859.51</v>
      </c>
      <c r="F25" s="152">
        <f>F3</f>
        <v>805.34</v>
      </c>
      <c r="G25" s="152">
        <f>G3</f>
        <v>54.17</v>
      </c>
      <c r="H25" s="27" t="str">
        <f>+"Total:"&amp;TEXT(E25/I25-1,"0.00%")&amp;"/ EE:"&amp;TEXT(G25/J25-1,"0.00%")</f>
        <v>Total:18.99%/ EE:0.00%</v>
      </c>
      <c r="I25" s="27">
        <f>+'[2]Lake Huron'!E25</f>
        <v>722.35</v>
      </c>
      <c r="J25" s="287">
        <f>+'[2]Lake Huron'!G25</f>
        <v>54.17</v>
      </c>
      <c r="K25" s="165">
        <v>15</v>
      </c>
      <c r="L25" s="165">
        <v>15</v>
      </c>
      <c r="M25" s="165">
        <v>14</v>
      </c>
      <c r="N25" s="165">
        <v>14</v>
      </c>
      <c r="O25" s="165">
        <v>14</v>
      </c>
      <c r="P25" s="165">
        <v>14</v>
      </c>
      <c r="Q25" s="165">
        <v>14</v>
      </c>
      <c r="R25" s="165">
        <v>14</v>
      </c>
      <c r="S25" s="165">
        <v>14</v>
      </c>
      <c r="T25" s="165">
        <v>14</v>
      </c>
      <c r="U25" s="165">
        <v>14</v>
      </c>
      <c r="V25" s="165">
        <v>14</v>
      </c>
      <c r="W25" s="165">
        <v>21</v>
      </c>
      <c r="X25" s="165">
        <v>20</v>
      </c>
      <c r="Y25" s="165">
        <v>20</v>
      </c>
      <c r="Z25" s="165">
        <v>18</v>
      </c>
      <c r="AA25" s="165">
        <v>18</v>
      </c>
      <c r="AB25" s="165">
        <v>18</v>
      </c>
      <c r="AC25" s="165">
        <v>16</v>
      </c>
      <c r="AD25" s="165">
        <v>18</v>
      </c>
      <c r="AE25" s="165">
        <v>16</v>
      </c>
      <c r="AF25" s="165">
        <v>17</v>
      </c>
      <c r="AG25" s="165">
        <v>13</v>
      </c>
      <c r="AH25" s="165">
        <v>13</v>
      </c>
      <c r="AI25" s="165">
        <v>12</v>
      </c>
      <c r="AJ25" s="165">
        <v>14</v>
      </c>
      <c r="AK25" s="165">
        <v>14</v>
      </c>
      <c r="AL25" s="165">
        <v>14</v>
      </c>
      <c r="AM25" s="165">
        <v>14</v>
      </c>
      <c r="AN25" s="165">
        <v>14</v>
      </c>
      <c r="AO25" s="165">
        <v>14</v>
      </c>
      <c r="AP25" s="165">
        <v>14</v>
      </c>
      <c r="AQ25" s="165">
        <v>14</v>
      </c>
      <c r="AR25" s="165">
        <v>14</v>
      </c>
      <c r="AS25" s="165">
        <v>14</v>
      </c>
      <c r="AT25" s="165">
        <v>14</v>
      </c>
      <c r="AU25" s="165">
        <v>14</v>
      </c>
      <c r="AV25" s="165">
        <v>14</v>
      </c>
      <c r="AW25" s="165">
        <v>14</v>
      </c>
      <c r="AX25" s="165">
        <v>13</v>
      </c>
      <c r="AY25" s="165">
        <v>13</v>
      </c>
      <c r="AZ25" s="165">
        <v>13</v>
      </c>
      <c r="BA25" s="165">
        <v>13</v>
      </c>
      <c r="BB25" s="165">
        <v>15</v>
      </c>
      <c r="BC25" s="165">
        <v>14</v>
      </c>
      <c r="BD25" s="165">
        <v>14</v>
      </c>
      <c r="BE25" s="165">
        <v>14</v>
      </c>
      <c r="BF25" s="165">
        <v>14</v>
      </c>
      <c r="BG25" s="165">
        <v>14</v>
      </c>
      <c r="BH25" s="165">
        <v>15</v>
      </c>
      <c r="BI25" s="165">
        <v>15</v>
      </c>
      <c r="BJ25" s="165">
        <v>15</v>
      </c>
      <c r="BK25" s="165">
        <v>15</v>
      </c>
      <c r="BL25" s="165">
        <v>13</v>
      </c>
      <c r="BM25" s="165">
        <v>13</v>
      </c>
      <c r="BN25" s="165">
        <v>13</v>
      </c>
      <c r="BO25" s="165">
        <v>13</v>
      </c>
      <c r="BP25" s="165">
        <v>14</v>
      </c>
      <c r="BQ25" s="240">
        <v>13</v>
      </c>
      <c r="BR25" s="165">
        <v>13</v>
      </c>
      <c r="BS25" s="165">
        <v>15</v>
      </c>
      <c r="BT25" s="165">
        <v>15</v>
      </c>
      <c r="BU25" s="165">
        <v>15</v>
      </c>
      <c r="BV25" s="165">
        <v>15</v>
      </c>
      <c r="BW25" s="165">
        <v>17</v>
      </c>
      <c r="BX25" s="165">
        <v>16</v>
      </c>
      <c r="BY25" s="165">
        <v>15</v>
      </c>
      <c r="BZ25" s="165">
        <v>16</v>
      </c>
      <c r="CA25" s="165">
        <v>14</v>
      </c>
      <c r="CB25" s="165">
        <v>14</v>
      </c>
      <c r="CC25" s="165">
        <v>14</v>
      </c>
      <c r="CD25" s="165">
        <v>12</v>
      </c>
      <c r="CE25" s="165">
        <v>13</v>
      </c>
      <c r="CF25" s="165">
        <v>14</v>
      </c>
      <c r="CG25" s="165">
        <v>14</v>
      </c>
      <c r="CH25" s="165">
        <v>14</v>
      </c>
      <c r="CI25" s="165">
        <v>13</v>
      </c>
      <c r="CJ25" s="165">
        <v>13</v>
      </c>
      <c r="CK25" s="165">
        <v>13</v>
      </c>
      <c r="CL25" s="165">
        <v>13</v>
      </c>
      <c r="CM25" s="165">
        <v>12</v>
      </c>
      <c r="CN25" s="165">
        <v>12</v>
      </c>
      <c r="CO25" s="165">
        <v>12</v>
      </c>
      <c r="CP25" s="165">
        <v>12</v>
      </c>
      <c r="CQ25" s="165">
        <v>13</v>
      </c>
      <c r="CR25" s="165">
        <v>15</v>
      </c>
      <c r="CS25" s="165">
        <v>14</v>
      </c>
      <c r="CT25" s="165">
        <v>14</v>
      </c>
      <c r="CU25" s="165">
        <v>14</v>
      </c>
      <c r="CV25" s="165">
        <v>13</v>
      </c>
      <c r="CW25" s="165">
        <v>14</v>
      </c>
    </row>
    <row r="26" spans="1:101" s="14" customFormat="1" ht="13.15" customHeight="1" x14ac:dyDescent="0.2">
      <c r="A26" s="22"/>
      <c r="B26" s="15"/>
      <c r="C26" s="66" t="s">
        <v>18</v>
      </c>
      <c r="D26" s="165">
        <v>4</v>
      </c>
      <c r="E26" s="152">
        <f t="shared" ref="E26:F28" si="56">E4</f>
        <v>1805</v>
      </c>
      <c r="F26" s="152">
        <f t="shared" si="56"/>
        <v>1653.8600000000001</v>
      </c>
      <c r="G26" s="152">
        <f>G4</f>
        <v>151.13999999999999</v>
      </c>
      <c r="H26" s="27" t="str">
        <f>+"Total:"&amp;TEXT(E26/I26-1,"0.00%")&amp;"/ EE:"&amp;TEXT(G26/J26-1,"0.00%")</f>
        <v>Total:18.99%/ EE:0.00%</v>
      </c>
      <c r="I26" s="27">
        <f>+'[2]Lake Huron'!E26</f>
        <v>1516.96</v>
      </c>
      <c r="J26" s="287">
        <f>+'[2]Lake Huron'!G26</f>
        <v>151.13999999999999</v>
      </c>
      <c r="K26" s="165">
        <v>3</v>
      </c>
      <c r="L26" s="165">
        <v>3</v>
      </c>
      <c r="M26" s="165">
        <v>3</v>
      </c>
      <c r="N26" s="165">
        <v>3</v>
      </c>
      <c r="O26" s="165">
        <v>3</v>
      </c>
      <c r="P26" s="165">
        <v>3</v>
      </c>
      <c r="Q26" s="165">
        <v>3</v>
      </c>
      <c r="R26" s="165">
        <v>3</v>
      </c>
      <c r="S26" s="165">
        <v>3</v>
      </c>
      <c r="T26" s="165">
        <v>3</v>
      </c>
      <c r="U26" s="165">
        <v>3</v>
      </c>
      <c r="V26" s="165">
        <v>3</v>
      </c>
      <c r="W26" s="165">
        <v>3</v>
      </c>
      <c r="X26" s="165">
        <v>3</v>
      </c>
      <c r="Y26" s="165">
        <v>3</v>
      </c>
      <c r="Z26" s="165">
        <v>3</v>
      </c>
      <c r="AA26" s="165">
        <v>3</v>
      </c>
      <c r="AB26" s="165">
        <v>3</v>
      </c>
      <c r="AC26" s="165">
        <v>3</v>
      </c>
      <c r="AD26" s="165">
        <v>3</v>
      </c>
      <c r="AE26" s="165">
        <v>3</v>
      </c>
      <c r="AF26" s="165">
        <v>3</v>
      </c>
      <c r="AG26" s="165">
        <v>3</v>
      </c>
      <c r="AH26" s="165">
        <v>3</v>
      </c>
      <c r="AI26" s="165">
        <v>4</v>
      </c>
      <c r="AJ26" s="165">
        <v>3</v>
      </c>
      <c r="AK26" s="165">
        <v>3</v>
      </c>
      <c r="AL26" s="165">
        <v>3</v>
      </c>
      <c r="AM26" s="165">
        <v>3</v>
      </c>
      <c r="AN26" s="165">
        <v>3</v>
      </c>
      <c r="AO26" s="165">
        <v>1</v>
      </c>
      <c r="AP26" s="165">
        <v>1</v>
      </c>
      <c r="AQ26" s="165">
        <v>1</v>
      </c>
      <c r="AR26" s="165">
        <v>2</v>
      </c>
      <c r="AS26" s="165">
        <v>2</v>
      </c>
      <c r="AT26" s="165">
        <v>2</v>
      </c>
      <c r="AU26" s="165">
        <v>2</v>
      </c>
      <c r="AV26" s="165">
        <v>2</v>
      </c>
      <c r="AW26" s="165">
        <v>2</v>
      </c>
      <c r="AX26" s="165">
        <v>3</v>
      </c>
      <c r="AY26" s="165">
        <v>3</v>
      </c>
      <c r="AZ26" s="165">
        <v>3</v>
      </c>
      <c r="BA26" s="165">
        <v>2</v>
      </c>
      <c r="BB26" s="165">
        <v>2</v>
      </c>
      <c r="BC26" s="165">
        <v>2</v>
      </c>
      <c r="BD26" s="165">
        <v>2</v>
      </c>
      <c r="BE26" s="165">
        <v>2</v>
      </c>
      <c r="BF26" s="165">
        <v>2</v>
      </c>
      <c r="BG26" s="165">
        <v>2</v>
      </c>
      <c r="BH26" s="165">
        <v>2</v>
      </c>
      <c r="BI26" s="165">
        <v>2</v>
      </c>
      <c r="BJ26" s="165">
        <v>2</v>
      </c>
      <c r="BK26" s="165">
        <v>2</v>
      </c>
      <c r="BL26" s="165">
        <v>2</v>
      </c>
      <c r="BM26" s="165">
        <v>2</v>
      </c>
      <c r="BN26" s="165">
        <v>2</v>
      </c>
      <c r="BO26" s="165">
        <v>2</v>
      </c>
      <c r="BP26" s="165">
        <v>2</v>
      </c>
      <c r="BQ26" s="240">
        <v>2</v>
      </c>
      <c r="BR26" s="165">
        <v>2</v>
      </c>
      <c r="BS26" s="165">
        <v>2</v>
      </c>
      <c r="BT26" s="165">
        <v>2</v>
      </c>
      <c r="BU26" s="165">
        <v>2</v>
      </c>
      <c r="BV26" s="165">
        <v>2</v>
      </c>
      <c r="BW26" s="165">
        <v>3</v>
      </c>
      <c r="BX26" s="165">
        <v>4</v>
      </c>
      <c r="BY26" s="165">
        <v>4</v>
      </c>
      <c r="BZ26" s="165">
        <v>4</v>
      </c>
      <c r="CA26" s="165">
        <v>4</v>
      </c>
      <c r="CB26" s="165">
        <v>4</v>
      </c>
      <c r="CC26" s="165">
        <v>4</v>
      </c>
      <c r="CD26" s="165">
        <v>5</v>
      </c>
      <c r="CE26" s="165">
        <v>5</v>
      </c>
      <c r="CF26" s="165">
        <v>5</v>
      </c>
      <c r="CG26" s="165">
        <v>5</v>
      </c>
      <c r="CH26" s="165">
        <v>6</v>
      </c>
      <c r="CI26" s="165">
        <v>6</v>
      </c>
      <c r="CJ26" s="165">
        <v>6</v>
      </c>
      <c r="CK26" s="165">
        <v>6</v>
      </c>
      <c r="CL26" s="165">
        <v>6</v>
      </c>
      <c r="CM26" s="165">
        <v>6</v>
      </c>
      <c r="CN26" s="165">
        <v>4</v>
      </c>
      <c r="CO26" s="165">
        <v>4</v>
      </c>
      <c r="CP26" s="165">
        <v>5</v>
      </c>
      <c r="CQ26" s="165">
        <v>4</v>
      </c>
      <c r="CR26" s="165">
        <v>4</v>
      </c>
      <c r="CS26" s="165">
        <v>5</v>
      </c>
      <c r="CT26" s="165">
        <v>5</v>
      </c>
      <c r="CU26" s="165">
        <v>5</v>
      </c>
      <c r="CV26" s="165">
        <v>5</v>
      </c>
      <c r="CW26" s="165">
        <v>4</v>
      </c>
    </row>
    <row r="27" spans="1:101" s="14" customFormat="1" ht="13.15" customHeight="1" x14ac:dyDescent="0.2">
      <c r="A27" s="22"/>
      <c r="B27" s="15"/>
      <c r="C27" s="66" t="s">
        <v>19</v>
      </c>
      <c r="D27" s="165">
        <v>5</v>
      </c>
      <c r="E27" s="152">
        <f t="shared" si="56"/>
        <v>1624.48</v>
      </c>
      <c r="F27" s="152">
        <f t="shared" si="56"/>
        <v>1500.82</v>
      </c>
      <c r="G27" s="152">
        <f>G5</f>
        <v>123.66</v>
      </c>
      <c r="H27" s="27" t="str">
        <f>+"Total:"&amp;TEXT(E27/I27-1,"0.00%")&amp;"/ EE:"&amp;TEXT(G27/J27-1,"0.00%")</f>
        <v>Total:18.99%/ EE:0.00%</v>
      </c>
      <c r="I27" s="27">
        <f>+'[2]Lake Huron'!E27</f>
        <v>1365.25</v>
      </c>
      <c r="J27" s="287">
        <f>+'[2]Lake Huron'!G27</f>
        <v>123.66</v>
      </c>
      <c r="K27" s="165">
        <v>5</v>
      </c>
      <c r="L27" s="165">
        <v>5</v>
      </c>
      <c r="M27" s="165">
        <v>5</v>
      </c>
      <c r="N27" s="165">
        <v>5</v>
      </c>
      <c r="O27" s="165">
        <v>5</v>
      </c>
      <c r="P27" s="165">
        <v>5</v>
      </c>
      <c r="Q27" s="165">
        <v>5</v>
      </c>
      <c r="R27" s="165">
        <v>6</v>
      </c>
      <c r="S27" s="165">
        <v>6</v>
      </c>
      <c r="T27" s="165">
        <v>6</v>
      </c>
      <c r="U27" s="165">
        <v>6</v>
      </c>
      <c r="V27" s="165">
        <v>5</v>
      </c>
      <c r="W27" s="165">
        <v>7</v>
      </c>
      <c r="X27" s="165">
        <v>7</v>
      </c>
      <c r="Y27" s="165">
        <v>7</v>
      </c>
      <c r="Z27" s="165">
        <v>8</v>
      </c>
      <c r="AA27" s="165">
        <v>8</v>
      </c>
      <c r="AB27" s="165">
        <v>8</v>
      </c>
      <c r="AC27" s="165">
        <v>7</v>
      </c>
      <c r="AD27" s="165">
        <v>7</v>
      </c>
      <c r="AE27" s="165">
        <v>7</v>
      </c>
      <c r="AF27" s="165">
        <v>7</v>
      </c>
      <c r="AG27" s="165">
        <v>9</v>
      </c>
      <c r="AH27" s="165">
        <v>9</v>
      </c>
      <c r="AI27" s="165">
        <v>8</v>
      </c>
      <c r="AJ27" s="165">
        <v>8</v>
      </c>
      <c r="AK27" s="165">
        <v>7</v>
      </c>
      <c r="AL27" s="165">
        <v>6</v>
      </c>
      <c r="AM27" s="165">
        <v>6</v>
      </c>
      <c r="AN27" s="165">
        <v>5</v>
      </c>
      <c r="AO27" s="165">
        <v>4</v>
      </c>
      <c r="AP27" s="165">
        <v>3</v>
      </c>
      <c r="AQ27" s="165">
        <v>2</v>
      </c>
      <c r="AR27" s="165">
        <v>3</v>
      </c>
      <c r="AS27" s="165">
        <v>3</v>
      </c>
      <c r="AT27" s="165">
        <v>3</v>
      </c>
      <c r="AU27" s="165">
        <v>3</v>
      </c>
      <c r="AV27" s="165">
        <v>3</v>
      </c>
      <c r="AW27" s="165">
        <v>3</v>
      </c>
      <c r="AX27" s="165">
        <v>3</v>
      </c>
      <c r="AY27" s="165">
        <v>3</v>
      </c>
      <c r="AZ27" s="165">
        <v>3</v>
      </c>
      <c r="BA27" s="165">
        <v>3</v>
      </c>
      <c r="BB27" s="165">
        <v>3</v>
      </c>
      <c r="BC27" s="165">
        <v>3</v>
      </c>
      <c r="BD27" s="165">
        <v>3</v>
      </c>
      <c r="BE27" s="165">
        <v>3</v>
      </c>
      <c r="BF27" s="165">
        <v>3</v>
      </c>
      <c r="BG27" s="165">
        <v>3</v>
      </c>
      <c r="BH27" s="165">
        <v>3</v>
      </c>
      <c r="BI27" s="165">
        <v>3</v>
      </c>
      <c r="BJ27" s="165">
        <v>3</v>
      </c>
      <c r="BK27" s="165">
        <v>3</v>
      </c>
      <c r="BL27" s="165">
        <v>3</v>
      </c>
      <c r="BM27" s="165">
        <v>3</v>
      </c>
      <c r="BN27" s="165">
        <v>3</v>
      </c>
      <c r="BO27" s="165">
        <v>3</v>
      </c>
      <c r="BP27" s="165">
        <v>3</v>
      </c>
      <c r="BQ27" s="240">
        <v>3</v>
      </c>
      <c r="BR27" s="165">
        <v>3</v>
      </c>
      <c r="BS27" s="165">
        <v>1</v>
      </c>
      <c r="BT27" s="165">
        <v>1</v>
      </c>
      <c r="BU27" s="165">
        <v>1</v>
      </c>
      <c r="BV27" s="165">
        <v>1</v>
      </c>
      <c r="BW27" s="165">
        <v>1</v>
      </c>
      <c r="BX27" s="165">
        <v>1</v>
      </c>
      <c r="BY27" s="165">
        <v>1</v>
      </c>
      <c r="BZ27" s="165">
        <v>1</v>
      </c>
      <c r="CA27" s="165">
        <v>2</v>
      </c>
      <c r="CB27" s="165">
        <v>2</v>
      </c>
      <c r="CC27" s="165">
        <v>2</v>
      </c>
      <c r="CD27" s="165">
        <v>4</v>
      </c>
      <c r="CE27" s="165">
        <v>4</v>
      </c>
      <c r="CF27" s="165">
        <v>4</v>
      </c>
      <c r="CG27" s="165">
        <v>3</v>
      </c>
      <c r="CH27" s="165">
        <v>3</v>
      </c>
      <c r="CI27" s="165">
        <v>3</v>
      </c>
      <c r="CJ27" s="165">
        <v>3</v>
      </c>
      <c r="CK27" s="165">
        <v>3</v>
      </c>
      <c r="CL27" s="165">
        <v>3</v>
      </c>
      <c r="CM27" s="165">
        <v>3</v>
      </c>
      <c r="CN27" s="165">
        <v>3</v>
      </c>
      <c r="CO27" s="165">
        <v>3</v>
      </c>
      <c r="CP27" s="165">
        <v>3</v>
      </c>
      <c r="CQ27" s="165">
        <v>3</v>
      </c>
      <c r="CR27" s="165">
        <v>3</v>
      </c>
      <c r="CS27" s="165">
        <v>4</v>
      </c>
      <c r="CT27" s="165">
        <v>4</v>
      </c>
      <c r="CU27" s="165">
        <v>4</v>
      </c>
      <c r="CV27" s="165">
        <v>5</v>
      </c>
      <c r="CW27" s="165">
        <v>5</v>
      </c>
    </row>
    <row r="28" spans="1:101" s="14" customFormat="1" ht="13.15" customHeight="1" x14ac:dyDescent="0.2">
      <c r="A28" s="22"/>
      <c r="B28" s="15"/>
      <c r="C28" s="66" t="s">
        <v>12</v>
      </c>
      <c r="D28" s="166">
        <v>6</v>
      </c>
      <c r="E28" s="153">
        <f t="shared" si="56"/>
        <v>2707.5</v>
      </c>
      <c r="F28" s="153">
        <f t="shared" si="56"/>
        <v>2398.3200000000002</v>
      </c>
      <c r="G28" s="153">
        <f>G6</f>
        <v>309.18</v>
      </c>
      <c r="H28" s="134" t="str">
        <f>+"Total:"&amp;TEXT(E28/I28-1,"0.00%")&amp;"/ EE:"&amp;TEXT(G28/J28-1,"0.00%")</f>
        <v>Total:18.99%/ EE:0.00%</v>
      </c>
      <c r="I28" s="134">
        <f>+'[2]Lake Huron'!E28</f>
        <v>2275.44</v>
      </c>
      <c r="J28" s="287">
        <f>+'[2]Lake Huron'!G28</f>
        <v>309.18</v>
      </c>
      <c r="K28" s="166">
        <v>3</v>
      </c>
      <c r="L28" s="166">
        <v>3</v>
      </c>
      <c r="M28" s="166">
        <v>3</v>
      </c>
      <c r="N28" s="166">
        <v>3</v>
      </c>
      <c r="O28" s="166">
        <v>3</v>
      </c>
      <c r="P28" s="166">
        <v>3</v>
      </c>
      <c r="Q28" s="166">
        <v>3</v>
      </c>
      <c r="R28" s="166">
        <v>3</v>
      </c>
      <c r="S28" s="166">
        <v>3</v>
      </c>
      <c r="T28" s="166">
        <v>3</v>
      </c>
      <c r="U28" s="166">
        <v>2</v>
      </c>
      <c r="V28" s="166">
        <v>2</v>
      </c>
      <c r="W28" s="166">
        <v>3</v>
      </c>
      <c r="X28" s="166">
        <v>3</v>
      </c>
      <c r="Y28" s="166">
        <v>3</v>
      </c>
      <c r="Z28" s="166">
        <v>3</v>
      </c>
      <c r="AA28" s="166">
        <v>3</v>
      </c>
      <c r="AB28" s="166">
        <v>3</v>
      </c>
      <c r="AC28" s="166">
        <v>3</v>
      </c>
      <c r="AD28" s="166">
        <v>3</v>
      </c>
      <c r="AE28" s="166">
        <v>3</v>
      </c>
      <c r="AF28" s="166">
        <v>3</v>
      </c>
      <c r="AG28" s="166">
        <v>3</v>
      </c>
      <c r="AH28" s="166">
        <v>3</v>
      </c>
      <c r="AI28" s="166">
        <v>3</v>
      </c>
      <c r="AJ28" s="166">
        <v>3</v>
      </c>
      <c r="AK28" s="166">
        <v>3</v>
      </c>
      <c r="AL28" s="166">
        <v>3</v>
      </c>
      <c r="AM28" s="166">
        <v>3</v>
      </c>
      <c r="AN28" s="166">
        <v>3</v>
      </c>
      <c r="AO28" s="166">
        <v>3</v>
      </c>
      <c r="AP28" s="166">
        <v>4</v>
      </c>
      <c r="AQ28" s="166">
        <v>4</v>
      </c>
      <c r="AR28" s="166">
        <v>4</v>
      </c>
      <c r="AS28" s="166">
        <v>4</v>
      </c>
      <c r="AT28" s="166">
        <v>4</v>
      </c>
      <c r="AU28" s="166">
        <v>4</v>
      </c>
      <c r="AV28" s="166">
        <v>3</v>
      </c>
      <c r="AW28" s="166">
        <v>3</v>
      </c>
      <c r="AX28" s="166">
        <v>3</v>
      </c>
      <c r="AY28" s="166">
        <v>3</v>
      </c>
      <c r="AZ28" s="166">
        <v>3</v>
      </c>
      <c r="BA28" s="166">
        <v>3</v>
      </c>
      <c r="BB28" s="166">
        <v>3</v>
      </c>
      <c r="BC28" s="166">
        <v>3</v>
      </c>
      <c r="BD28" s="166">
        <v>3</v>
      </c>
      <c r="BE28" s="166">
        <v>3</v>
      </c>
      <c r="BF28" s="166">
        <v>3</v>
      </c>
      <c r="BG28" s="166">
        <v>3</v>
      </c>
      <c r="BH28" s="166">
        <v>4</v>
      </c>
      <c r="BI28" s="166">
        <v>4</v>
      </c>
      <c r="BJ28" s="166">
        <v>4</v>
      </c>
      <c r="BK28" s="166">
        <v>4</v>
      </c>
      <c r="BL28" s="166">
        <v>5</v>
      </c>
      <c r="BM28" s="166">
        <v>4</v>
      </c>
      <c r="BN28" s="166">
        <v>4</v>
      </c>
      <c r="BO28" s="166">
        <v>4</v>
      </c>
      <c r="BP28" s="166">
        <v>4</v>
      </c>
      <c r="BQ28" s="241">
        <v>4</v>
      </c>
      <c r="BR28" s="166">
        <v>4</v>
      </c>
      <c r="BS28" s="166">
        <v>4</v>
      </c>
      <c r="BT28" s="166">
        <v>4</v>
      </c>
      <c r="BU28" s="166">
        <v>4</v>
      </c>
      <c r="BV28" s="166">
        <v>4</v>
      </c>
      <c r="BW28" s="166">
        <v>4</v>
      </c>
      <c r="BX28" s="166">
        <v>4</v>
      </c>
      <c r="BY28" s="166">
        <v>4</v>
      </c>
      <c r="BZ28" s="166">
        <v>4</v>
      </c>
      <c r="CA28" s="166">
        <v>4</v>
      </c>
      <c r="CB28" s="166">
        <v>4</v>
      </c>
      <c r="CC28" s="166">
        <v>4</v>
      </c>
      <c r="CD28" s="166">
        <v>4</v>
      </c>
      <c r="CE28" s="166">
        <v>5</v>
      </c>
      <c r="CF28" s="166">
        <v>5</v>
      </c>
      <c r="CG28" s="166">
        <v>6</v>
      </c>
      <c r="CH28" s="166">
        <v>6</v>
      </c>
      <c r="CI28" s="166">
        <v>6</v>
      </c>
      <c r="CJ28" s="166">
        <v>6</v>
      </c>
      <c r="CK28" s="166">
        <v>6</v>
      </c>
      <c r="CL28" s="166">
        <v>6</v>
      </c>
      <c r="CM28" s="166">
        <v>6</v>
      </c>
      <c r="CN28" s="166">
        <v>6</v>
      </c>
      <c r="CO28" s="166">
        <v>6</v>
      </c>
      <c r="CP28" s="166">
        <v>5</v>
      </c>
      <c r="CQ28" s="166">
        <v>7</v>
      </c>
      <c r="CR28" s="166">
        <v>7</v>
      </c>
      <c r="CS28" s="166">
        <v>7</v>
      </c>
      <c r="CT28" s="166">
        <v>6</v>
      </c>
      <c r="CU28" s="166">
        <v>6</v>
      </c>
      <c r="CV28" s="166">
        <v>6</v>
      </c>
      <c r="CW28" s="166">
        <v>6</v>
      </c>
    </row>
    <row r="29" spans="1:101" s="14" customFormat="1" ht="13.15" customHeight="1" x14ac:dyDescent="0.25">
      <c r="A29" s="20"/>
      <c r="B29" s="15"/>
      <c r="C29" s="69" t="s">
        <v>7</v>
      </c>
      <c r="D29" s="67">
        <f>SUM(D25:D28)</f>
        <v>29</v>
      </c>
      <c r="E29" s="70">
        <f>SUMPRODUCT(E25:E28,$D25:$D28)</f>
        <v>43620.54</v>
      </c>
      <c r="F29" s="70">
        <f>SUMPRODUCT(F25:F28,$D25:$D28)</f>
        <v>39784.22</v>
      </c>
      <c r="G29" s="70">
        <f>SUMPRODUCT(G25:G28,$D25:$D28)</f>
        <v>3836.3199999999997</v>
      </c>
      <c r="H29" s="34"/>
      <c r="I29" s="34"/>
      <c r="K29" s="67">
        <f t="shared" ref="K29:P29" si="57">SUM(K25:K28)</f>
        <v>26</v>
      </c>
      <c r="L29" s="67">
        <f t="shared" si="57"/>
        <v>26</v>
      </c>
      <c r="M29" s="67">
        <f t="shared" si="57"/>
        <v>25</v>
      </c>
      <c r="N29" s="67">
        <f t="shared" si="57"/>
        <v>25</v>
      </c>
      <c r="O29" s="67">
        <f t="shared" si="57"/>
        <v>25</v>
      </c>
      <c r="P29" s="67">
        <f t="shared" si="57"/>
        <v>25</v>
      </c>
      <c r="Q29" s="67">
        <f t="shared" ref="Q29:V29" si="58">SUM(Q25:Q28)</f>
        <v>25</v>
      </c>
      <c r="R29" s="67">
        <f t="shared" si="58"/>
        <v>26</v>
      </c>
      <c r="S29" s="67">
        <f t="shared" si="58"/>
        <v>26</v>
      </c>
      <c r="T29" s="67">
        <f t="shared" si="58"/>
        <v>26</v>
      </c>
      <c r="U29" s="67">
        <f t="shared" si="58"/>
        <v>25</v>
      </c>
      <c r="V29" s="67">
        <f t="shared" si="58"/>
        <v>24</v>
      </c>
      <c r="W29" s="67">
        <f t="shared" ref="W29:AB29" si="59">SUM(W25:W28)</f>
        <v>34</v>
      </c>
      <c r="X29" s="67">
        <f t="shared" si="59"/>
        <v>33</v>
      </c>
      <c r="Y29" s="67">
        <f t="shared" si="59"/>
        <v>33</v>
      </c>
      <c r="Z29" s="67">
        <f t="shared" si="59"/>
        <v>32</v>
      </c>
      <c r="AA29" s="67">
        <f t="shared" si="59"/>
        <v>32</v>
      </c>
      <c r="AB29" s="67">
        <f t="shared" si="59"/>
        <v>32</v>
      </c>
      <c r="AC29" s="67">
        <f t="shared" ref="AC29:AH29" si="60">SUM(AC25:AC28)</f>
        <v>29</v>
      </c>
      <c r="AD29" s="67">
        <f t="shared" si="60"/>
        <v>31</v>
      </c>
      <c r="AE29" s="67">
        <f t="shared" si="60"/>
        <v>29</v>
      </c>
      <c r="AF29" s="67">
        <f t="shared" si="60"/>
        <v>30</v>
      </c>
      <c r="AG29" s="67">
        <f t="shared" si="60"/>
        <v>28</v>
      </c>
      <c r="AH29" s="67">
        <f t="shared" si="60"/>
        <v>28</v>
      </c>
      <c r="AI29" s="67">
        <f t="shared" ref="AI29:AN29" si="61">SUM(AI25:AI28)</f>
        <v>27</v>
      </c>
      <c r="AJ29" s="67">
        <f t="shared" si="61"/>
        <v>28</v>
      </c>
      <c r="AK29" s="67">
        <f t="shared" si="61"/>
        <v>27</v>
      </c>
      <c r="AL29" s="67">
        <f t="shared" si="61"/>
        <v>26</v>
      </c>
      <c r="AM29" s="67">
        <f t="shared" si="61"/>
        <v>26</v>
      </c>
      <c r="AN29" s="67">
        <f t="shared" si="61"/>
        <v>25</v>
      </c>
      <c r="AO29" s="67">
        <f t="shared" ref="AO29:AT29" si="62">SUM(AO25:AO28)</f>
        <v>22</v>
      </c>
      <c r="AP29" s="67">
        <f t="shared" si="62"/>
        <v>22</v>
      </c>
      <c r="AQ29" s="67">
        <f t="shared" si="62"/>
        <v>21</v>
      </c>
      <c r="AR29" s="67">
        <f t="shared" si="62"/>
        <v>23</v>
      </c>
      <c r="AS29" s="67">
        <f t="shared" si="62"/>
        <v>23</v>
      </c>
      <c r="AT29" s="67">
        <f t="shared" si="62"/>
        <v>23</v>
      </c>
      <c r="AU29" s="67">
        <f t="shared" ref="AU29:AZ29" si="63">SUM(AU25:AU28)</f>
        <v>23</v>
      </c>
      <c r="AV29" s="67">
        <f t="shared" si="63"/>
        <v>22</v>
      </c>
      <c r="AW29" s="67">
        <f t="shared" si="63"/>
        <v>22</v>
      </c>
      <c r="AX29" s="67">
        <f t="shared" si="63"/>
        <v>22</v>
      </c>
      <c r="AY29" s="67">
        <f t="shared" si="63"/>
        <v>22</v>
      </c>
      <c r="AZ29" s="67">
        <f t="shared" si="63"/>
        <v>22</v>
      </c>
      <c r="BA29" s="67">
        <f t="shared" ref="BA29:BF29" si="64">SUM(BA25:BA28)</f>
        <v>21</v>
      </c>
      <c r="BB29" s="67">
        <f t="shared" si="64"/>
        <v>23</v>
      </c>
      <c r="BC29" s="67">
        <f t="shared" si="64"/>
        <v>22</v>
      </c>
      <c r="BD29" s="67">
        <f t="shared" si="64"/>
        <v>22</v>
      </c>
      <c r="BE29" s="67">
        <f t="shared" si="64"/>
        <v>22</v>
      </c>
      <c r="BF29" s="67">
        <f t="shared" si="64"/>
        <v>22</v>
      </c>
      <c r="BG29" s="67">
        <f t="shared" ref="BG29:BL29" si="65">SUM(BG25:BG28)</f>
        <v>22</v>
      </c>
      <c r="BH29" s="67">
        <f t="shared" si="65"/>
        <v>24</v>
      </c>
      <c r="BI29" s="67">
        <f t="shared" si="65"/>
        <v>24</v>
      </c>
      <c r="BJ29" s="67">
        <f t="shared" si="65"/>
        <v>24</v>
      </c>
      <c r="BK29" s="67">
        <f t="shared" si="65"/>
        <v>24</v>
      </c>
      <c r="BL29" s="67">
        <f t="shared" si="65"/>
        <v>23</v>
      </c>
      <c r="BM29" s="67">
        <f t="shared" ref="BM29:BR29" si="66">SUM(BM25:BM28)</f>
        <v>22</v>
      </c>
      <c r="BN29" s="67">
        <f t="shared" si="66"/>
        <v>22</v>
      </c>
      <c r="BO29" s="67">
        <f t="shared" si="66"/>
        <v>22</v>
      </c>
      <c r="BP29" s="67">
        <f t="shared" si="66"/>
        <v>23</v>
      </c>
      <c r="BQ29" s="94">
        <f t="shared" si="66"/>
        <v>22</v>
      </c>
      <c r="BR29" s="67">
        <f t="shared" si="66"/>
        <v>22</v>
      </c>
      <c r="BS29" s="67">
        <f t="shared" ref="BS29:BX29" si="67">SUM(BS25:BS28)</f>
        <v>22</v>
      </c>
      <c r="BT29" s="67">
        <f t="shared" si="67"/>
        <v>22</v>
      </c>
      <c r="BU29" s="67">
        <f t="shared" si="67"/>
        <v>22</v>
      </c>
      <c r="BV29" s="67">
        <f t="shared" si="67"/>
        <v>22</v>
      </c>
      <c r="BW29" s="67">
        <f t="shared" si="67"/>
        <v>25</v>
      </c>
      <c r="BX29" s="67">
        <f t="shared" si="67"/>
        <v>25</v>
      </c>
      <c r="BY29" s="67">
        <f t="shared" ref="BY29:CD29" si="68">SUM(BY25:BY28)</f>
        <v>24</v>
      </c>
      <c r="BZ29" s="67">
        <f t="shared" si="68"/>
        <v>25</v>
      </c>
      <c r="CA29" s="67">
        <f t="shared" si="68"/>
        <v>24</v>
      </c>
      <c r="CB29" s="67">
        <f t="shared" si="68"/>
        <v>24</v>
      </c>
      <c r="CC29" s="67">
        <f t="shared" si="68"/>
        <v>24</v>
      </c>
      <c r="CD29" s="67">
        <f t="shared" si="68"/>
        <v>25</v>
      </c>
      <c r="CE29" s="67">
        <f t="shared" ref="CE29:CJ29" si="69">SUM(CE25:CE28)</f>
        <v>27</v>
      </c>
      <c r="CF29" s="67">
        <f t="shared" si="69"/>
        <v>28</v>
      </c>
      <c r="CG29" s="67">
        <f t="shared" si="69"/>
        <v>28</v>
      </c>
      <c r="CH29" s="67">
        <f t="shared" si="69"/>
        <v>29</v>
      </c>
      <c r="CI29" s="67">
        <f t="shared" si="69"/>
        <v>28</v>
      </c>
      <c r="CJ29" s="67">
        <f t="shared" si="69"/>
        <v>28</v>
      </c>
      <c r="CK29" s="67">
        <f t="shared" ref="CK29:CP29" si="70">SUM(CK25:CK28)</f>
        <v>28</v>
      </c>
      <c r="CL29" s="67">
        <f t="shared" si="70"/>
        <v>28</v>
      </c>
      <c r="CM29" s="67">
        <f t="shared" si="70"/>
        <v>27</v>
      </c>
      <c r="CN29" s="67">
        <f t="shared" si="70"/>
        <v>25</v>
      </c>
      <c r="CO29" s="67">
        <f t="shared" si="70"/>
        <v>25</v>
      </c>
      <c r="CP29" s="67">
        <f t="shared" si="70"/>
        <v>25</v>
      </c>
      <c r="CQ29" s="67">
        <f>SUM(CQ25:CQ28)</f>
        <v>27</v>
      </c>
      <c r="CR29" s="67">
        <v>29</v>
      </c>
      <c r="CS29" s="67">
        <f>SUM(CS25:CS28)</f>
        <v>30</v>
      </c>
      <c r="CT29" s="67">
        <f>SUM(CT25:CT28)</f>
        <v>29</v>
      </c>
      <c r="CU29" s="67">
        <f>SUM(CU25:CU28)</f>
        <v>29</v>
      </c>
      <c r="CV29" s="67">
        <f>SUM(CV25:CV28)</f>
        <v>29</v>
      </c>
      <c r="CW29" s="67">
        <f>SUM(CW25:CW28)</f>
        <v>29</v>
      </c>
    </row>
    <row r="30" spans="1:101" s="14" customFormat="1" ht="13.1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3.15" hidden="1" customHeight="1" x14ac:dyDescent="0.2">
      <c r="A31" s="197" t="s">
        <v>99</v>
      </c>
      <c r="B31" s="198" t="str">
        <f>B25</f>
        <v>1/1/25 - 12/31/25</v>
      </c>
      <c r="C31" s="199" t="s">
        <v>11</v>
      </c>
      <c r="D31" s="200"/>
      <c r="E31" s="202">
        <f>E9</f>
        <v>0</v>
      </c>
      <c r="F31" s="202">
        <f>F9</f>
        <v>0</v>
      </c>
      <c r="G31" s="202">
        <f>E31-F31</f>
        <v>0</v>
      </c>
      <c r="H31" s="258"/>
      <c r="I31" s="258"/>
      <c r="K31" s="165">
        <v>9</v>
      </c>
      <c r="L31" s="165">
        <v>9</v>
      </c>
      <c r="M31" s="165">
        <v>9</v>
      </c>
      <c r="N31" s="165">
        <v>9</v>
      </c>
      <c r="O31" s="165">
        <v>9</v>
      </c>
      <c r="P31" s="165">
        <v>8</v>
      </c>
      <c r="Q31" s="165">
        <v>8</v>
      </c>
      <c r="R31" s="165">
        <v>8</v>
      </c>
      <c r="S31" s="165">
        <v>8</v>
      </c>
      <c r="T31" s="165">
        <v>8</v>
      </c>
      <c r="U31" s="165">
        <v>8</v>
      </c>
      <c r="V31" s="200">
        <v>9</v>
      </c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0"/>
      <c r="BB31" s="200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51"/>
      <c r="BR31" s="200"/>
      <c r="BS31" s="200"/>
      <c r="BT31" s="200"/>
      <c r="BU31" s="200"/>
      <c r="BV31" s="200"/>
      <c r="BW31" s="200"/>
      <c r="BX31" s="200"/>
      <c r="BY31" s="200"/>
      <c r="BZ31" s="200"/>
      <c r="CA31" s="200"/>
      <c r="CB31" s="200"/>
      <c r="CC31" s="200"/>
      <c r="CD31" s="200"/>
      <c r="CE31" s="200"/>
      <c r="CF31" s="200"/>
      <c r="CG31" s="200"/>
      <c r="CH31" s="200"/>
      <c r="CI31" s="200"/>
      <c r="CJ31" s="200"/>
      <c r="CK31" s="200"/>
      <c r="CL31" s="200"/>
      <c r="CM31" s="200"/>
      <c r="CN31" s="200"/>
      <c r="CO31" s="200"/>
      <c r="CP31" s="200"/>
      <c r="CQ31" s="200"/>
      <c r="CR31" s="200"/>
      <c r="CS31" s="200"/>
      <c r="CT31" s="200"/>
      <c r="CU31" s="200"/>
      <c r="CV31" s="200"/>
      <c r="CW31" s="200"/>
    </row>
    <row r="32" spans="1:101" s="14" customFormat="1" ht="13.15" hidden="1" customHeight="1" x14ac:dyDescent="0.2">
      <c r="A32" s="203"/>
      <c r="B32" s="198"/>
      <c r="C32" s="199" t="s">
        <v>18</v>
      </c>
      <c r="D32" s="200"/>
      <c r="E32" s="202">
        <f t="shared" ref="E32:F34" si="71">E10</f>
        <v>0</v>
      </c>
      <c r="F32" s="202">
        <f t="shared" si="71"/>
        <v>0</v>
      </c>
      <c r="G32" s="202">
        <f>E32-F32</f>
        <v>0</v>
      </c>
      <c r="H32" s="258"/>
      <c r="I32" s="258"/>
      <c r="K32" s="165">
        <v>3</v>
      </c>
      <c r="L32" s="165">
        <v>3</v>
      </c>
      <c r="M32" s="165">
        <v>3</v>
      </c>
      <c r="N32" s="165">
        <v>3</v>
      </c>
      <c r="O32" s="165">
        <v>3</v>
      </c>
      <c r="P32" s="165">
        <v>3</v>
      </c>
      <c r="Q32" s="165">
        <v>3</v>
      </c>
      <c r="R32" s="165">
        <v>3</v>
      </c>
      <c r="S32" s="165">
        <v>3</v>
      </c>
      <c r="T32" s="165">
        <v>3</v>
      </c>
      <c r="U32" s="165">
        <v>3</v>
      </c>
      <c r="V32" s="200">
        <v>2</v>
      </c>
      <c r="W32" s="200"/>
      <c r="X32" s="200"/>
      <c r="Y32" s="200"/>
      <c r="Z32" s="200"/>
      <c r="AA32" s="200"/>
      <c r="AB32" s="200"/>
      <c r="AC32" s="200"/>
      <c r="AD32" s="200"/>
      <c r="AE32" s="200"/>
      <c r="AF32" s="200"/>
      <c r="AG32" s="200"/>
      <c r="AH32" s="200"/>
      <c r="AI32" s="200"/>
      <c r="AJ32" s="200"/>
      <c r="AK32" s="200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00"/>
      <c r="BC32" s="200"/>
      <c r="BD32" s="200"/>
      <c r="BE32" s="200"/>
      <c r="BF32" s="200"/>
      <c r="BG32" s="200"/>
      <c r="BH32" s="200"/>
      <c r="BI32" s="200"/>
      <c r="BJ32" s="200"/>
      <c r="BK32" s="200"/>
      <c r="BL32" s="200"/>
      <c r="BM32" s="200"/>
      <c r="BN32" s="200"/>
      <c r="BO32" s="200"/>
      <c r="BP32" s="200"/>
      <c r="BQ32" s="251"/>
      <c r="BR32" s="200"/>
      <c r="BS32" s="200"/>
      <c r="BT32" s="200"/>
      <c r="BU32" s="200"/>
      <c r="BV32" s="200"/>
      <c r="BW32" s="200"/>
      <c r="BX32" s="200"/>
      <c r="BY32" s="200"/>
      <c r="BZ32" s="200"/>
      <c r="CA32" s="200"/>
      <c r="CB32" s="200"/>
      <c r="CC32" s="200"/>
      <c r="CD32" s="200"/>
      <c r="CE32" s="200"/>
      <c r="CF32" s="200"/>
      <c r="CG32" s="200"/>
      <c r="CH32" s="200"/>
      <c r="CI32" s="200"/>
      <c r="CJ32" s="200"/>
      <c r="CK32" s="200"/>
      <c r="CL32" s="200"/>
      <c r="CM32" s="200"/>
      <c r="CN32" s="200"/>
      <c r="CO32" s="200"/>
      <c r="CP32" s="200"/>
      <c r="CQ32" s="200"/>
      <c r="CR32" s="200"/>
      <c r="CS32" s="200"/>
      <c r="CT32" s="200"/>
      <c r="CU32" s="200"/>
      <c r="CV32" s="200"/>
      <c r="CW32" s="200"/>
    </row>
    <row r="33" spans="1:101" s="14" customFormat="1" ht="13.15" hidden="1" customHeight="1" x14ac:dyDescent="0.2">
      <c r="A33" s="203"/>
      <c r="B33" s="198"/>
      <c r="C33" s="199" t="s">
        <v>19</v>
      </c>
      <c r="D33" s="200"/>
      <c r="E33" s="202">
        <f t="shared" si="71"/>
        <v>0</v>
      </c>
      <c r="F33" s="202">
        <f t="shared" si="71"/>
        <v>0</v>
      </c>
      <c r="G33" s="202">
        <f>E33-F33</f>
        <v>0</v>
      </c>
      <c r="H33" s="258"/>
      <c r="I33" s="258"/>
      <c r="K33" s="165">
        <v>3</v>
      </c>
      <c r="L33" s="165">
        <v>3</v>
      </c>
      <c r="M33" s="165">
        <v>2</v>
      </c>
      <c r="N33" s="165">
        <v>2</v>
      </c>
      <c r="O33" s="165">
        <v>2</v>
      </c>
      <c r="P33" s="165">
        <v>2</v>
      </c>
      <c r="Q33" s="165">
        <v>2</v>
      </c>
      <c r="R33" s="165">
        <v>2</v>
      </c>
      <c r="S33" s="165">
        <v>2</v>
      </c>
      <c r="T33" s="165">
        <v>2</v>
      </c>
      <c r="U33" s="165">
        <v>2</v>
      </c>
      <c r="V33" s="200">
        <v>2</v>
      </c>
      <c r="W33" s="200"/>
      <c r="X33" s="200"/>
      <c r="Y33" s="200"/>
      <c r="Z33" s="200"/>
      <c r="AA33" s="200"/>
      <c r="AB33" s="200"/>
      <c r="AC33" s="200"/>
      <c r="AD33" s="200"/>
      <c r="AE33" s="200"/>
      <c r="AF33" s="200"/>
      <c r="AG33" s="200"/>
      <c r="AH33" s="200"/>
      <c r="AI33" s="200"/>
      <c r="AJ33" s="200"/>
      <c r="AK33" s="200"/>
      <c r="AL33" s="200"/>
      <c r="AM33" s="200"/>
      <c r="AN33" s="200"/>
      <c r="AO33" s="200"/>
      <c r="AP33" s="200"/>
      <c r="AQ33" s="200"/>
      <c r="AR33" s="200"/>
      <c r="AS33" s="200"/>
      <c r="AT33" s="200"/>
      <c r="AU33" s="200"/>
      <c r="AV33" s="200"/>
      <c r="AW33" s="200"/>
      <c r="AX33" s="200"/>
      <c r="AY33" s="200"/>
      <c r="AZ33" s="200"/>
      <c r="BA33" s="200"/>
      <c r="BB33" s="200"/>
      <c r="BC33" s="200"/>
      <c r="BD33" s="200"/>
      <c r="BE33" s="200"/>
      <c r="BF33" s="200"/>
      <c r="BG33" s="200"/>
      <c r="BH33" s="200"/>
      <c r="BI33" s="200"/>
      <c r="BJ33" s="200"/>
      <c r="BK33" s="200"/>
      <c r="BL33" s="200"/>
      <c r="BM33" s="200"/>
      <c r="BN33" s="200"/>
      <c r="BO33" s="200"/>
      <c r="BP33" s="200"/>
      <c r="BQ33" s="251"/>
      <c r="BR33" s="200"/>
      <c r="BS33" s="200"/>
      <c r="BT33" s="200"/>
      <c r="BU33" s="200"/>
      <c r="BV33" s="200"/>
      <c r="BW33" s="200"/>
      <c r="BX33" s="200"/>
      <c r="BY33" s="200"/>
      <c r="BZ33" s="200"/>
      <c r="CA33" s="200"/>
      <c r="CB33" s="200"/>
      <c r="CC33" s="200"/>
      <c r="CD33" s="200"/>
      <c r="CE33" s="200"/>
      <c r="CF33" s="200"/>
      <c r="CG33" s="200"/>
      <c r="CH33" s="200"/>
      <c r="CI33" s="200"/>
      <c r="CJ33" s="200"/>
      <c r="CK33" s="200"/>
      <c r="CL33" s="200"/>
      <c r="CM33" s="200"/>
      <c r="CN33" s="200"/>
      <c r="CO33" s="200"/>
      <c r="CP33" s="200"/>
      <c r="CQ33" s="200"/>
      <c r="CR33" s="200"/>
      <c r="CS33" s="200"/>
      <c r="CT33" s="200"/>
      <c r="CU33" s="200"/>
      <c r="CV33" s="200"/>
      <c r="CW33" s="200"/>
    </row>
    <row r="34" spans="1:101" s="14" customFormat="1" ht="13.15" hidden="1" customHeight="1" x14ac:dyDescent="0.2">
      <c r="A34" s="203"/>
      <c r="B34" s="198"/>
      <c r="C34" s="199" t="s">
        <v>12</v>
      </c>
      <c r="D34" s="204"/>
      <c r="E34" s="206">
        <f t="shared" si="71"/>
        <v>0</v>
      </c>
      <c r="F34" s="206">
        <f t="shared" si="71"/>
        <v>0</v>
      </c>
      <c r="G34" s="206">
        <f>E34-F34</f>
        <v>0</v>
      </c>
      <c r="H34" s="259"/>
      <c r="I34" s="259"/>
      <c r="K34" s="166">
        <v>2</v>
      </c>
      <c r="L34" s="166">
        <v>1</v>
      </c>
      <c r="M34" s="166">
        <v>1</v>
      </c>
      <c r="N34" s="166">
        <v>1</v>
      </c>
      <c r="O34" s="166">
        <v>1</v>
      </c>
      <c r="P34" s="166">
        <v>1</v>
      </c>
      <c r="Q34" s="166">
        <v>1</v>
      </c>
      <c r="R34" s="166">
        <v>1</v>
      </c>
      <c r="S34" s="166">
        <v>1</v>
      </c>
      <c r="T34" s="166">
        <v>1</v>
      </c>
      <c r="U34" s="166">
        <v>1</v>
      </c>
      <c r="V34" s="204">
        <v>1</v>
      </c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4"/>
      <c r="AH34" s="204"/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4"/>
      <c r="AX34" s="204"/>
      <c r="AY34" s="204"/>
      <c r="AZ34" s="204"/>
      <c r="BA34" s="204"/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52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4"/>
      <c r="CV34" s="204"/>
      <c r="CW34" s="204"/>
    </row>
    <row r="35" spans="1:101" s="14" customFormat="1" ht="13.15" hidden="1" customHeight="1" x14ac:dyDescent="0.25">
      <c r="A35" s="207"/>
      <c r="B35" s="198"/>
      <c r="C35" s="208" t="s">
        <v>7</v>
      </c>
      <c r="D35" s="209">
        <f>SUM(D31:D34)</f>
        <v>0</v>
      </c>
      <c r="E35" s="210">
        <f>SUMPRODUCT(E31:E34,$D31:$D34)</f>
        <v>0</v>
      </c>
      <c r="F35" s="210">
        <f>SUMPRODUCT(F31:F34,$D31:$D34)</f>
        <v>0</v>
      </c>
      <c r="G35" s="210">
        <f>SUMPRODUCT(G31:G34,$D31:$D34)</f>
        <v>0</v>
      </c>
      <c r="H35" s="260"/>
      <c r="I35" s="260"/>
      <c r="K35" s="67">
        <f t="shared" ref="K35:P35" si="72">SUM(K31:K34)</f>
        <v>17</v>
      </c>
      <c r="L35" s="67">
        <f t="shared" si="72"/>
        <v>16</v>
      </c>
      <c r="M35" s="67">
        <f t="shared" si="72"/>
        <v>15</v>
      </c>
      <c r="N35" s="67">
        <f t="shared" si="72"/>
        <v>15</v>
      </c>
      <c r="O35" s="67">
        <f t="shared" si="72"/>
        <v>15</v>
      </c>
      <c r="P35" s="67">
        <f t="shared" si="72"/>
        <v>14</v>
      </c>
      <c r="Q35" s="67">
        <f t="shared" ref="Q35:V35" si="73">SUM(Q31:Q34)</f>
        <v>14</v>
      </c>
      <c r="R35" s="67">
        <f t="shared" si="73"/>
        <v>14</v>
      </c>
      <c r="S35" s="67">
        <f t="shared" si="73"/>
        <v>14</v>
      </c>
      <c r="T35" s="67">
        <f t="shared" si="73"/>
        <v>14</v>
      </c>
      <c r="U35" s="67">
        <f t="shared" si="73"/>
        <v>14</v>
      </c>
      <c r="V35" s="209">
        <f t="shared" si="73"/>
        <v>14</v>
      </c>
      <c r="W35" s="209">
        <f t="shared" ref="W35:AB35" si="74">SUM(W31:W34)</f>
        <v>0</v>
      </c>
      <c r="X35" s="209">
        <f t="shared" si="74"/>
        <v>0</v>
      </c>
      <c r="Y35" s="209">
        <f t="shared" si="74"/>
        <v>0</v>
      </c>
      <c r="Z35" s="209">
        <f t="shared" si="74"/>
        <v>0</v>
      </c>
      <c r="AA35" s="209">
        <f t="shared" si="74"/>
        <v>0</v>
      </c>
      <c r="AB35" s="209">
        <f t="shared" si="74"/>
        <v>0</v>
      </c>
      <c r="AC35" s="209">
        <f t="shared" ref="AC35:AH35" si="75">SUM(AC31:AC34)</f>
        <v>0</v>
      </c>
      <c r="AD35" s="209">
        <f t="shared" si="75"/>
        <v>0</v>
      </c>
      <c r="AE35" s="209">
        <f t="shared" si="75"/>
        <v>0</v>
      </c>
      <c r="AF35" s="209">
        <f t="shared" si="75"/>
        <v>0</v>
      </c>
      <c r="AG35" s="209">
        <f t="shared" si="75"/>
        <v>0</v>
      </c>
      <c r="AH35" s="209">
        <f t="shared" si="75"/>
        <v>0</v>
      </c>
      <c r="AI35" s="209">
        <f t="shared" ref="AI35:AN35" si="76">SUM(AI31:AI34)</f>
        <v>0</v>
      </c>
      <c r="AJ35" s="209">
        <f t="shared" si="76"/>
        <v>0</v>
      </c>
      <c r="AK35" s="209">
        <f t="shared" si="76"/>
        <v>0</v>
      </c>
      <c r="AL35" s="209">
        <f t="shared" si="76"/>
        <v>0</v>
      </c>
      <c r="AM35" s="209">
        <f t="shared" si="76"/>
        <v>0</v>
      </c>
      <c r="AN35" s="209">
        <f t="shared" si="76"/>
        <v>0</v>
      </c>
      <c r="AO35" s="209">
        <f t="shared" ref="AO35:AT35" si="77">SUM(AO31:AO34)</f>
        <v>0</v>
      </c>
      <c r="AP35" s="209">
        <f t="shared" si="77"/>
        <v>0</v>
      </c>
      <c r="AQ35" s="209">
        <f t="shared" si="77"/>
        <v>0</v>
      </c>
      <c r="AR35" s="209">
        <f t="shared" si="77"/>
        <v>0</v>
      </c>
      <c r="AS35" s="209">
        <f t="shared" si="77"/>
        <v>0</v>
      </c>
      <c r="AT35" s="209">
        <f t="shared" si="77"/>
        <v>0</v>
      </c>
      <c r="AU35" s="209">
        <f t="shared" ref="AU35:AZ35" si="78">SUM(AU31:AU34)</f>
        <v>0</v>
      </c>
      <c r="AV35" s="209">
        <f t="shared" si="78"/>
        <v>0</v>
      </c>
      <c r="AW35" s="209">
        <f t="shared" si="78"/>
        <v>0</v>
      </c>
      <c r="AX35" s="209">
        <f t="shared" si="78"/>
        <v>0</v>
      </c>
      <c r="AY35" s="209">
        <f t="shared" si="78"/>
        <v>0</v>
      </c>
      <c r="AZ35" s="209">
        <f t="shared" si="78"/>
        <v>0</v>
      </c>
      <c r="BA35" s="209">
        <f t="shared" ref="BA35:BF35" si="79">SUM(BA31:BA34)</f>
        <v>0</v>
      </c>
      <c r="BB35" s="209">
        <f t="shared" si="79"/>
        <v>0</v>
      </c>
      <c r="BC35" s="209">
        <f t="shared" si="79"/>
        <v>0</v>
      </c>
      <c r="BD35" s="209">
        <f t="shared" si="79"/>
        <v>0</v>
      </c>
      <c r="BE35" s="209">
        <f t="shared" si="79"/>
        <v>0</v>
      </c>
      <c r="BF35" s="209">
        <f t="shared" si="79"/>
        <v>0</v>
      </c>
      <c r="BG35" s="209">
        <f t="shared" ref="BG35:BL35" si="80">SUM(BG31:BG34)</f>
        <v>0</v>
      </c>
      <c r="BH35" s="209">
        <f t="shared" si="80"/>
        <v>0</v>
      </c>
      <c r="BI35" s="209">
        <f t="shared" si="80"/>
        <v>0</v>
      </c>
      <c r="BJ35" s="209">
        <f t="shared" si="80"/>
        <v>0</v>
      </c>
      <c r="BK35" s="209">
        <f t="shared" si="80"/>
        <v>0</v>
      </c>
      <c r="BL35" s="209">
        <f t="shared" si="80"/>
        <v>0</v>
      </c>
      <c r="BM35" s="209">
        <f t="shared" ref="BM35:BR35" si="81">SUM(BM31:BM34)</f>
        <v>0</v>
      </c>
      <c r="BN35" s="209">
        <f t="shared" si="81"/>
        <v>0</v>
      </c>
      <c r="BO35" s="209">
        <f t="shared" si="81"/>
        <v>0</v>
      </c>
      <c r="BP35" s="209">
        <f t="shared" si="81"/>
        <v>0</v>
      </c>
      <c r="BQ35" s="209">
        <f t="shared" si="81"/>
        <v>0</v>
      </c>
      <c r="BR35" s="209">
        <f t="shared" si="81"/>
        <v>0</v>
      </c>
      <c r="BS35" s="209">
        <f t="shared" ref="BS35:BX35" si="82">SUM(BS31:BS34)</f>
        <v>0</v>
      </c>
      <c r="BT35" s="209">
        <f t="shared" si="82"/>
        <v>0</v>
      </c>
      <c r="BU35" s="209">
        <f t="shared" si="82"/>
        <v>0</v>
      </c>
      <c r="BV35" s="209">
        <f t="shared" si="82"/>
        <v>0</v>
      </c>
      <c r="BW35" s="209">
        <f t="shared" si="82"/>
        <v>0</v>
      </c>
      <c r="BX35" s="209">
        <f t="shared" si="82"/>
        <v>0</v>
      </c>
      <c r="BY35" s="209">
        <f t="shared" ref="BY35:CD35" si="83">SUM(BY31:BY34)</f>
        <v>0</v>
      </c>
      <c r="BZ35" s="209">
        <f t="shared" si="83"/>
        <v>0</v>
      </c>
      <c r="CA35" s="209">
        <f t="shared" si="83"/>
        <v>0</v>
      </c>
      <c r="CB35" s="209">
        <f t="shared" si="83"/>
        <v>0</v>
      </c>
      <c r="CC35" s="209">
        <f t="shared" si="83"/>
        <v>0</v>
      </c>
      <c r="CD35" s="209">
        <f t="shared" si="83"/>
        <v>0</v>
      </c>
      <c r="CE35" s="209">
        <f t="shared" ref="CE35:CJ35" si="84">SUM(CE31:CE34)</f>
        <v>0</v>
      </c>
      <c r="CF35" s="209">
        <f t="shared" si="84"/>
        <v>0</v>
      </c>
      <c r="CG35" s="209">
        <f t="shared" si="84"/>
        <v>0</v>
      </c>
      <c r="CH35" s="209">
        <f t="shared" si="84"/>
        <v>0</v>
      </c>
      <c r="CI35" s="209">
        <f t="shared" si="84"/>
        <v>0</v>
      </c>
      <c r="CJ35" s="209">
        <f t="shared" si="84"/>
        <v>0</v>
      </c>
      <c r="CK35" s="209">
        <f t="shared" ref="CK35:CP35" si="85">SUM(CK31:CK34)</f>
        <v>0</v>
      </c>
      <c r="CL35" s="209">
        <f t="shared" si="85"/>
        <v>0</v>
      </c>
      <c r="CM35" s="209">
        <f t="shared" si="85"/>
        <v>0</v>
      </c>
      <c r="CN35" s="209">
        <f t="shared" si="85"/>
        <v>0</v>
      </c>
      <c r="CO35" s="209">
        <f t="shared" si="85"/>
        <v>0</v>
      </c>
      <c r="CP35" s="209">
        <f t="shared" si="85"/>
        <v>0</v>
      </c>
      <c r="CQ35" s="209">
        <f>SUM(CQ31:CQ34)</f>
        <v>0</v>
      </c>
      <c r="CR35" s="209">
        <v>0</v>
      </c>
      <c r="CS35" s="209">
        <f>SUM(CS31:CS34)</f>
        <v>0</v>
      </c>
      <c r="CT35" s="209">
        <f>SUM(CT31:CT34)</f>
        <v>0</v>
      </c>
      <c r="CU35" s="209">
        <f>SUM(CU31:CU34)</f>
        <v>0</v>
      </c>
      <c r="CV35" s="209">
        <f>SUM(CV31:CV34)</f>
        <v>0</v>
      </c>
      <c r="CW35" s="209">
        <f>SUM(CW31:CW34)</f>
        <v>0</v>
      </c>
    </row>
    <row r="36" spans="1:101" s="14" customFormat="1" ht="13.15" hidden="1" customHeight="1" x14ac:dyDescent="0.25">
      <c r="A36" s="207"/>
      <c r="B36" s="198"/>
      <c r="C36" s="199"/>
      <c r="D36" s="209"/>
      <c r="E36" s="202"/>
      <c r="F36" s="202"/>
      <c r="G36" s="202"/>
      <c r="H36" s="258"/>
      <c r="I36" s="258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209"/>
      <c r="W36" s="209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209"/>
      <c r="AO36" s="209"/>
      <c r="AP36" s="209"/>
      <c r="AQ36" s="209"/>
      <c r="AR36" s="209"/>
      <c r="AS36" s="209"/>
      <c r="AT36" s="209"/>
      <c r="AU36" s="209"/>
      <c r="AV36" s="209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  <c r="CM36" s="209"/>
      <c r="CN36" s="209"/>
      <c r="CO36" s="209"/>
      <c r="CP36" s="209"/>
      <c r="CQ36" s="209"/>
      <c r="CR36" s="209"/>
      <c r="CS36" s="209"/>
      <c r="CT36" s="209"/>
      <c r="CU36" s="209"/>
      <c r="CV36" s="209"/>
      <c r="CW36" s="209"/>
    </row>
    <row r="37" spans="1:101" s="14" customFormat="1" ht="13.15" customHeight="1" x14ac:dyDescent="0.2">
      <c r="A37" s="64" t="s">
        <v>22</v>
      </c>
      <c r="B37" s="65" t="str">
        <f>B25</f>
        <v>1/1/25 - 12/31/25</v>
      </c>
      <c r="C37" s="66" t="s">
        <v>11</v>
      </c>
      <c r="D37" s="167">
        <v>1</v>
      </c>
      <c r="E37" s="152">
        <f t="shared" ref="E37:G40" si="86">E15</f>
        <v>518.77</v>
      </c>
      <c r="F37" s="152">
        <f t="shared" si="86"/>
        <v>405.57</v>
      </c>
      <c r="G37" s="152">
        <f t="shared" si="86"/>
        <v>113.2</v>
      </c>
      <c r="H37" s="27" t="str">
        <f>+"Total:"&amp;TEXT(E37/I37-1,"0.00%")&amp;"/ EE:"&amp;TEXT(G37/J37-1,"0.00%")</f>
        <v>Total:18.99%/ EE:9.74%</v>
      </c>
      <c r="I37" s="27">
        <f>+'[2]Lake Huron'!E37</f>
        <v>435.99</v>
      </c>
      <c r="J37" s="287">
        <f>+'[2]Lake Huron'!G37</f>
        <v>103.15</v>
      </c>
      <c r="K37" s="167">
        <v>1</v>
      </c>
      <c r="L37" s="167">
        <v>1</v>
      </c>
      <c r="M37" s="167">
        <v>1</v>
      </c>
      <c r="N37" s="167">
        <v>2</v>
      </c>
      <c r="O37" s="167">
        <v>2</v>
      </c>
      <c r="P37" s="167">
        <v>1</v>
      </c>
      <c r="Q37" s="167">
        <v>0</v>
      </c>
      <c r="R37" s="167">
        <v>0</v>
      </c>
      <c r="S37" s="167">
        <v>0</v>
      </c>
      <c r="T37" s="167">
        <v>0</v>
      </c>
      <c r="U37" s="167">
        <v>0</v>
      </c>
      <c r="V37" s="167">
        <v>0</v>
      </c>
      <c r="W37" s="167">
        <v>0</v>
      </c>
      <c r="X37" s="167">
        <v>0</v>
      </c>
      <c r="Y37" s="167">
        <v>0</v>
      </c>
      <c r="Z37" s="167">
        <v>0</v>
      </c>
      <c r="AA37" s="167">
        <v>0</v>
      </c>
      <c r="AB37" s="167">
        <v>0</v>
      </c>
      <c r="AC37" s="167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1</v>
      </c>
      <c r="AN37" s="167">
        <v>1</v>
      </c>
      <c r="AO37" s="167">
        <v>1</v>
      </c>
      <c r="AP37" s="167">
        <v>1</v>
      </c>
      <c r="AQ37" s="167">
        <v>1</v>
      </c>
      <c r="AR37" s="167">
        <v>1</v>
      </c>
      <c r="AS37" s="167">
        <v>1</v>
      </c>
      <c r="AT37" s="167">
        <v>1</v>
      </c>
      <c r="AU37" s="167">
        <v>1</v>
      </c>
      <c r="AV37" s="167">
        <v>1</v>
      </c>
      <c r="AW37" s="167">
        <v>1</v>
      </c>
      <c r="AX37" s="167">
        <v>1</v>
      </c>
      <c r="AY37" s="167">
        <v>1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1</v>
      </c>
      <c r="BP37" s="167">
        <v>1</v>
      </c>
      <c r="BQ37" s="242">
        <v>1</v>
      </c>
      <c r="BR37" s="167">
        <v>1</v>
      </c>
      <c r="BS37" s="167">
        <v>3</v>
      </c>
      <c r="BT37" s="167">
        <v>2</v>
      </c>
      <c r="BU37" s="167">
        <v>2</v>
      </c>
      <c r="BV37" s="167">
        <v>2</v>
      </c>
      <c r="BW37" s="167">
        <v>2</v>
      </c>
      <c r="BX37" s="167">
        <v>2</v>
      </c>
      <c r="BY37" s="167">
        <v>1</v>
      </c>
      <c r="BZ37" s="167">
        <v>1</v>
      </c>
      <c r="CA37" s="167">
        <v>1</v>
      </c>
      <c r="CB37" s="167">
        <v>1</v>
      </c>
      <c r="CC37" s="167">
        <v>1</v>
      </c>
      <c r="CD37" s="167">
        <v>1</v>
      </c>
      <c r="CE37" s="167">
        <v>1</v>
      </c>
      <c r="CF37" s="167">
        <v>1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1</v>
      </c>
      <c r="CR37" s="167">
        <v>1</v>
      </c>
      <c r="CS37" s="167">
        <v>1</v>
      </c>
      <c r="CT37" s="167">
        <v>2</v>
      </c>
      <c r="CU37" s="167">
        <v>2</v>
      </c>
      <c r="CV37" s="167">
        <v>1</v>
      </c>
      <c r="CW37" s="167">
        <v>1</v>
      </c>
    </row>
    <row r="38" spans="1:101" s="14" customFormat="1" ht="13.15" customHeight="1" x14ac:dyDescent="0.2">
      <c r="A38" s="22"/>
      <c r="B38" s="15"/>
      <c r="C38" s="66" t="s">
        <v>18</v>
      </c>
      <c r="D38" s="167">
        <v>0</v>
      </c>
      <c r="E38" s="152">
        <f t="shared" si="86"/>
        <v>1037.57</v>
      </c>
      <c r="F38" s="152">
        <f t="shared" si="86"/>
        <v>796.58999999999992</v>
      </c>
      <c r="G38" s="152">
        <f t="shared" si="86"/>
        <v>240.98</v>
      </c>
      <c r="H38" s="27" t="str">
        <f>+"Total:"&amp;TEXT(E38/I38-1,"0.00%")&amp;"/ EE:"&amp;TEXT(G38/J38-1,"0.00%")</f>
        <v>Total:18.99%/ EE:0.00%</v>
      </c>
      <c r="I38" s="27">
        <f>+'[2]Lake Huron'!E38</f>
        <v>872</v>
      </c>
      <c r="J38" s="287">
        <f>+'[2]Lake Huron'!G38</f>
        <v>240.98</v>
      </c>
      <c r="K38" s="167">
        <v>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0</v>
      </c>
      <c r="R38" s="167">
        <v>0</v>
      </c>
      <c r="S38" s="167">
        <v>0</v>
      </c>
      <c r="T38" s="167">
        <v>0</v>
      </c>
      <c r="U38" s="167">
        <v>0</v>
      </c>
      <c r="V38" s="167">
        <v>0</v>
      </c>
      <c r="W38" s="167">
        <v>0</v>
      </c>
      <c r="X38" s="167">
        <v>0</v>
      </c>
      <c r="Y38" s="167">
        <v>0</v>
      </c>
      <c r="Z38" s="167">
        <v>0</v>
      </c>
      <c r="AA38" s="167">
        <v>0</v>
      </c>
      <c r="AB38" s="167">
        <v>0</v>
      </c>
      <c r="AC38" s="167">
        <v>0</v>
      </c>
      <c r="AD38" s="167">
        <v>0</v>
      </c>
      <c r="AE38" s="167">
        <v>0</v>
      </c>
      <c r="AF38" s="167">
        <v>0</v>
      </c>
      <c r="AG38" s="167">
        <v>0</v>
      </c>
      <c r="AH38" s="167">
        <v>0</v>
      </c>
      <c r="AI38" s="167">
        <v>0</v>
      </c>
      <c r="AJ38" s="167">
        <v>0</v>
      </c>
      <c r="AK38" s="167">
        <v>0</v>
      </c>
      <c r="AL38" s="167">
        <v>0</v>
      </c>
      <c r="AM38" s="167">
        <v>0</v>
      </c>
      <c r="AN38" s="167">
        <v>0</v>
      </c>
      <c r="AO38" s="167">
        <v>0</v>
      </c>
      <c r="AP38" s="167">
        <v>0</v>
      </c>
      <c r="AQ38" s="167">
        <v>0</v>
      </c>
      <c r="AR38" s="167">
        <v>0</v>
      </c>
      <c r="AS38" s="167">
        <v>0</v>
      </c>
      <c r="AT38" s="167">
        <v>0</v>
      </c>
      <c r="AU38" s="167">
        <v>0</v>
      </c>
      <c r="AV38" s="167">
        <v>0</v>
      </c>
      <c r="AW38" s="167">
        <v>0</v>
      </c>
      <c r="AX38" s="167">
        <v>0</v>
      </c>
      <c r="AY38" s="167">
        <v>0</v>
      </c>
      <c r="AZ38" s="167">
        <v>0</v>
      </c>
      <c r="BA38" s="167">
        <v>0</v>
      </c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>
        <v>0</v>
      </c>
      <c r="BH38" s="167">
        <v>0</v>
      </c>
      <c r="BI38" s="167">
        <v>0</v>
      </c>
      <c r="BJ38" s="167">
        <v>0</v>
      </c>
      <c r="BK38" s="167">
        <v>0</v>
      </c>
      <c r="BL38" s="167">
        <v>0</v>
      </c>
      <c r="BM38" s="167">
        <v>0</v>
      </c>
      <c r="BN38" s="167">
        <v>0</v>
      </c>
      <c r="BO38" s="167">
        <v>0</v>
      </c>
      <c r="BP38" s="167">
        <v>0</v>
      </c>
      <c r="BQ38" s="242">
        <v>0</v>
      </c>
      <c r="BR38" s="167">
        <v>0</v>
      </c>
      <c r="BS38" s="167">
        <v>0</v>
      </c>
      <c r="BT38" s="167">
        <v>0</v>
      </c>
      <c r="BU38" s="167">
        <v>0</v>
      </c>
      <c r="BV38" s="167">
        <v>0</v>
      </c>
      <c r="BW38" s="167">
        <v>0</v>
      </c>
      <c r="BX38" s="167">
        <v>0</v>
      </c>
      <c r="BY38" s="167">
        <v>1</v>
      </c>
      <c r="BZ38" s="167">
        <v>1</v>
      </c>
      <c r="CA38" s="167">
        <v>1</v>
      </c>
      <c r="CB38" s="167">
        <v>1</v>
      </c>
      <c r="CC38" s="167">
        <v>1</v>
      </c>
      <c r="CD38" s="167">
        <v>1</v>
      </c>
      <c r="CE38" s="167">
        <v>0</v>
      </c>
      <c r="CF38" s="167">
        <v>0</v>
      </c>
      <c r="CG38" s="167">
        <v>0</v>
      </c>
      <c r="CH38" s="167">
        <v>0</v>
      </c>
      <c r="CI38" s="167">
        <v>0</v>
      </c>
      <c r="CJ38" s="167">
        <v>0</v>
      </c>
      <c r="CK38" s="167">
        <v>0</v>
      </c>
      <c r="CL38" s="167">
        <v>0</v>
      </c>
      <c r="CM38" s="167">
        <v>0</v>
      </c>
      <c r="CN38" s="167">
        <v>0</v>
      </c>
      <c r="CO38" s="167">
        <v>0</v>
      </c>
      <c r="CP38" s="167">
        <v>0</v>
      </c>
      <c r="CQ38" s="167">
        <v>0</v>
      </c>
      <c r="CR38" s="167">
        <v>0</v>
      </c>
      <c r="CS38" s="167">
        <v>0</v>
      </c>
      <c r="CT38" s="167">
        <v>0</v>
      </c>
      <c r="CU38" s="167">
        <v>0</v>
      </c>
      <c r="CV38" s="167">
        <v>0</v>
      </c>
      <c r="CW38" s="167">
        <v>0</v>
      </c>
    </row>
    <row r="39" spans="1:101" s="14" customFormat="1" ht="13.15" customHeight="1" x14ac:dyDescent="0.2">
      <c r="A39" s="22"/>
      <c r="B39" s="15"/>
      <c r="C39" s="66" t="s">
        <v>19</v>
      </c>
      <c r="D39" s="167">
        <v>0</v>
      </c>
      <c r="E39" s="152">
        <f t="shared" si="86"/>
        <v>933.8</v>
      </c>
      <c r="F39" s="152">
        <f t="shared" si="86"/>
        <v>732.57999999999993</v>
      </c>
      <c r="G39" s="152">
        <f t="shared" si="86"/>
        <v>201.22</v>
      </c>
      <c r="H39" s="27" t="str">
        <f>+"Total:"&amp;TEXT(E39/I39-1,"0.00%")&amp;"/ EE:"&amp;TEXT(G39/J39-1,"0.00%")</f>
        <v>Total:18.99%/ EE:0.00%</v>
      </c>
      <c r="I39" s="27">
        <f>+'[2]Lake Huron'!E39</f>
        <v>784.79</v>
      </c>
      <c r="J39" s="287">
        <f>+'[2]Lake Huron'!G39</f>
        <v>201.22</v>
      </c>
      <c r="K39" s="167">
        <v>0</v>
      </c>
      <c r="L39" s="167">
        <v>0</v>
      </c>
      <c r="M39" s="167">
        <v>0</v>
      </c>
      <c r="N39" s="167">
        <v>0</v>
      </c>
      <c r="O39" s="167">
        <v>0</v>
      </c>
      <c r="P39" s="167">
        <v>0</v>
      </c>
      <c r="Q39" s="167">
        <v>0</v>
      </c>
      <c r="R39" s="167">
        <v>0</v>
      </c>
      <c r="S39" s="167">
        <v>0</v>
      </c>
      <c r="T39" s="167">
        <v>0</v>
      </c>
      <c r="U39" s="167">
        <v>0</v>
      </c>
      <c r="V39" s="167">
        <v>0</v>
      </c>
      <c r="W39" s="167">
        <v>1</v>
      </c>
      <c r="X39" s="167">
        <v>1</v>
      </c>
      <c r="Y39" s="167">
        <v>1</v>
      </c>
      <c r="Z39" s="167">
        <v>1</v>
      </c>
      <c r="AA39" s="167">
        <v>1</v>
      </c>
      <c r="AB39" s="167">
        <v>1</v>
      </c>
      <c r="AC39" s="167">
        <v>1</v>
      </c>
      <c r="AD39" s="167">
        <v>1</v>
      </c>
      <c r="AE39" s="167">
        <v>1</v>
      </c>
      <c r="AF39" s="167">
        <v>1</v>
      </c>
      <c r="AG39" s="167">
        <v>1</v>
      </c>
      <c r="AH39" s="167">
        <v>1</v>
      </c>
      <c r="AI39" s="167">
        <v>1</v>
      </c>
      <c r="AJ39" s="167">
        <v>1</v>
      </c>
      <c r="AK39" s="167">
        <v>1</v>
      </c>
      <c r="AL39" s="167">
        <v>1</v>
      </c>
      <c r="AM39" s="167">
        <v>0</v>
      </c>
      <c r="AN39" s="167">
        <v>0</v>
      </c>
      <c r="AO39" s="167">
        <v>0</v>
      </c>
      <c r="AP39" s="167">
        <v>0</v>
      </c>
      <c r="AQ39" s="167">
        <v>0</v>
      </c>
      <c r="AR39" s="167">
        <v>0</v>
      </c>
      <c r="AS39" s="167">
        <v>0</v>
      </c>
      <c r="AT39" s="167">
        <v>0</v>
      </c>
      <c r="AU39" s="167">
        <v>0</v>
      </c>
      <c r="AV39" s="167">
        <v>0</v>
      </c>
      <c r="AW39" s="167">
        <v>0</v>
      </c>
      <c r="AX39" s="167">
        <v>0</v>
      </c>
      <c r="AY39" s="167">
        <v>0</v>
      </c>
      <c r="AZ39" s="167">
        <v>0</v>
      </c>
      <c r="BA39" s="167">
        <v>0</v>
      </c>
      <c r="BB39" s="167">
        <v>0</v>
      </c>
      <c r="BC39" s="167">
        <v>0</v>
      </c>
      <c r="BD39" s="167">
        <v>0</v>
      </c>
      <c r="BE39" s="167">
        <v>0</v>
      </c>
      <c r="BF39" s="167">
        <v>0</v>
      </c>
      <c r="BG39" s="167">
        <v>0</v>
      </c>
      <c r="BH39" s="167">
        <v>0</v>
      </c>
      <c r="BI39" s="167">
        <v>0</v>
      </c>
      <c r="BJ39" s="167">
        <v>0</v>
      </c>
      <c r="BK39" s="167">
        <v>0</v>
      </c>
      <c r="BL39" s="167">
        <v>0</v>
      </c>
      <c r="BM39" s="167">
        <v>0</v>
      </c>
      <c r="BN39" s="167">
        <v>0</v>
      </c>
      <c r="BO39" s="167">
        <v>0</v>
      </c>
      <c r="BP39" s="167">
        <v>0</v>
      </c>
      <c r="BQ39" s="242">
        <v>0</v>
      </c>
      <c r="BR39" s="167">
        <v>0</v>
      </c>
      <c r="BS39" s="167">
        <v>0</v>
      </c>
      <c r="BT39" s="167">
        <v>0</v>
      </c>
      <c r="BU39" s="167">
        <v>0</v>
      </c>
      <c r="BV39" s="167">
        <v>0</v>
      </c>
      <c r="BW39" s="167">
        <v>0</v>
      </c>
      <c r="BX39" s="167">
        <v>0</v>
      </c>
      <c r="BY39" s="167">
        <v>0</v>
      </c>
      <c r="BZ39" s="167">
        <v>0</v>
      </c>
      <c r="CA39" s="167">
        <v>0</v>
      </c>
      <c r="CB39" s="167">
        <v>0</v>
      </c>
      <c r="CC39" s="167">
        <v>0</v>
      </c>
      <c r="CD39" s="167">
        <v>0</v>
      </c>
      <c r="CE39" s="167">
        <v>0</v>
      </c>
      <c r="CF39" s="167">
        <v>0</v>
      </c>
      <c r="CG39" s="167">
        <v>0</v>
      </c>
      <c r="CH39" s="167">
        <v>0</v>
      </c>
      <c r="CI39" s="167">
        <v>0</v>
      </c>
      <c r="CJ39" s="167">
        <v>0</v>
      </c>
      <c r="CK39" s="167">
        <v>0</v>
      </c>
      <c r="CL39" s="167">
        <v>0</v>
      </c>
      <c r="CM39" s="167">
        <v>0</v>
      </c>
      <c r="CN39" s="167">
        <v>0</v>
      </c>
      <c r="CO39" s="167">
        <v>0</v>
      </c>
      <c r="CP39" s="167">
        <v>0</v>
      </c>
      <c r="CQ39" s="167">
        <v>0</v>
      </c>
      <c r="CR39" s="167">
        <v>0</v>
      </c>
      <c r="CS39" s="167">
        <v>0</v>
      </c>
      <c r="CT39" s="167">
        <v>0</v>
      </c>
      <c r="CU39" s="167">
        <v>0</v>
      </c>
      <c r="CV39" s="167">
        <v>0</v>
      </c>
      <c r="CW39" s="167">
        <v>0</v>
      </c>
    </row>
    <row r="40" spans="1:101" s="14" customFormat="1" ht="13.15" customHeight="1" x14ac:dyDescent="0.2">
      <c r="A40" s="22"/>
      <c r="B40" s="15"/>
      <c r="C40" s="66" t="s">
        <v>12</v>
      </c>
      <c r="D40" s="168">
        <v>0</v>
      </c>
      <c r="E40" s="153">
        <f t="shared" si="86"/>
        <v>1556.37</v>
      </c>
      <c r="F40" s="153">
        <f t="shared" si="86"/>
        <v>1154.78</v>
      </c>
      <c r="G40" s="153">
        <f t="shared" si="86"/>
        <v>401.59</v>
      </c>
      <c r="H40" s="134" t="str">
        <f>+"Total:"&amp;TEXT(E40/I40-1,"0.00%")&amp;"/ EE:"&amp;TEXT(G40/J40-1,"0.00%")</f>
        <v>Total:18.99%/ EE:0.00%</v>
      </c>
      <c r="I40" s="134">
        <f>+'[2]Lake Huron'!E40</f>
        <v>1308</v>
      </c>
      <c r="J40" s="287">
        <f>+'[2]Lake Huron'!G40</f>
        <v>401.59</v>
      </c>
      <c r="K40" s="168">
        <v>1</v>
      </c>
      <c r="L40" s="168">
        <v>1</v>
      </c>
      <c r="M40" s="168">
        <v>1</v>
      </c>
      <c r="N40" s="168">
        <v>1</v>
      </c>
      <c r="O40" s="168">
        <v>1</v>
      </c>
      <c r="P40" s="168">
        <v>1</v>
      </c>
      <c r="Q40" s="168">
        <v>1</v>
      </c>
      <c r="R40" s="168">
        <v>1</v>
      </c>
      <c r="S40" s="168">
        <v>1</v>
      </c>
      <c r="T40" s="168">
        <v>1</v>
      </c>
      <c r="U40" s="168">
        <v>1</v>
      </c>
      <c r="V40" s="168">
        <v>1</v>
      </c>
      <c r="W40" s="168">
        <v>0</v>
      </c>
      <c r="X40" s="168">
        <v>0</v>
      </c>
      <c r="Y40" s="168">
        <v>0</v>
      </c>
      <c r="Z40" s="168">
        <v>0</v>
      </c>
      <c r="AA40" s="168">
        <v>0</v>
      </c>
      <c r="AB40" s="168">
        <v>0</v>
      </c>
      <c r="AC40" s="168">
        <v>0</v>
      </c>
      <c r="AD40" s="168">
        <v>0</v>
      </c>
      <c r="AE40" s="168">
        <v>0</v>
      </c>
      <c r="AF40" s="168">
        <v>0</v>
      </c>
      <c r="AG40" s="168">
        <v>0</v>
      </c>
      <c r="AH40" s="168">
        <v>0</v>
      </c>
      <c r="AI40" s="168">
        <v>0</v>
      </c>
      <c r="AJ40" s="168">
        <v>0</v>
      </c>
      <c r="AK40" s="168">
        <v>0</v>
      </c>
      <c r="AL40" s="168">
        <v>0</v>
      </c>
      <c r="AM40" s="168">
        <v>0</v>
      </c>
      <c r="AN40" s="168">
        <v>0</v>
      </c>
      <c r="AO40" s="168">
        <v>0</v>
      </c>
      <c r="AP40" s="168">
        <v>0</v>
      </c>
      <c r="AQ40" s="168">
        <v>0</v>
      </c>
      <c r="AR40" s="168">
        <v>0</v>
      </c>
      <c r="AS40" s="168">
        <v>0</v>
      </c>
      <c r="AT40" s="168">
        <v>0</v>
      </c>
      <c r="AU40" s="168">
        <v>0</v>
      </c>
      <c r="AV40" s="168">
        <v>0</v>
      </c>
      <c r="AW40" s="168">
        <v>0</v>
      </c>
      <c r="AX40" s="168">
        <v>0</v>
      </c>
      <c r="AY40" s="168">
        <v>0</v>
      </c>
      <c r="AZ40" s="168">
        <v>0</v>
      </c>
      <c r="BA40" s="168">
        <v>0</v>
      </c>
      <c r="BB40" s="168">
        <v>0</v>
      </c>
      <c r="BC40" s="168">
        <v>0</v>
      </c>
      <c r="BD40" s="168">
        <v>0</v>
      </c>
      <c r="BE40" s="168">
        <v>0</v>
      </c>
      <c r="BF40" s="168">
        <v>0</v>
      </c>
      <c r="BG40" s="168">
        <v>0</v>
      </c>
      <c r="BH40" s="168">
        <v>0</v>
      </c>
      <c r="BI40" s="168">
        <v>0</v>
      </c>
      <c r="BJ40" s="168">
        <v>0</v>
      </c>
      <c r="BK40" s="168">
        <v>0</v>
      </c>
      <c r="BL40" s="168">
        <v>0</v>
      </c>
      <c r="BM40" s="168">
        <v>0</v>
      </c>
      <c r="BN40" s="168">
        <v>0</v>
      </c>
      <c r="BO40" s="168">
        <v>0</v>
      </c>
      <c r="BP40" s="168">
        <v>0</v>
      </c>
      <c r="BQ40" s="243">
        <v>0</v>
      </c>
      <c r="BR40" s="168">
        <v>0</v>
      </c>
      <c r="BS40" s="168">
        <v>0</v>
      </c>
      <c r="BT40" s="168">
        <v>0</v>
      </c>
      <c r="BU40" s="168">
        <v>0</v>
      </c>
      <c r="BV40" s="168">
        <v>0</v>
      </c>
      <c r="BW40" s="168">
        <v>0</v>
      </c>
      <c r="BX40" s="168">
        <v>0</v>
      </c>
      <c r="BY40" s="168">
        <v>0</v>
      </c>
      <c r="BZ40" s="168">
        <v>0</v>
      </c>
      <c r="CA40" s="168">
        <v>0</v>
      </c>
      <c r="CB40" s="168">
        <v>0</v>
      </c>
      <c r="CC40" s="168">
        <v>0</v>
      </c>
      <c r="CD40" s="168">
        <v>0</v>
      </c>
      <c r="CE40" s="168">
        <v>0</v>
      </c>
      <c r="CF40" s="168">
        <v>0</v>
      </c>
      <c r="CG40" s="168">
        <v>0</v>
      </c>
      <c r="CH40" s="168">
        <v>0</v>
      </c>
      <c r="CI40" s="168">
        <v>0</v>
      </c>
      <c r="CJ40" s="168">
        <v>0</v>
      </c>
      <c r="CK40" s="168">
        <v>0</v>
      </c>
      <c r="CL40" s="168">
        <v>0</v>
      </c>
      <c r="CM40" s="168">
        <v>0</v>
      </c>
      <c r="CN40" s="168">
        <v>0</v>
      </c>
      <c r="CO40" s="168">
        <v>0</v>
      </c>
      <c r="CP40" s="168">
        <v>0</v>
      </c>
      <c r="CQ40" s="168">
        <v>0</v>
      </c>
      <c r="CR40" s="168">
        <v>0</v>
      </c>
      <c r="CS40" s="168">
        <v>0</v>
      </c>
      <c r="CT40" s="168">
        <v>0</v>
      </c>
      <c r="CU40" s="168">
        <v>0</v>
      </c>
      <c r="CV40" s="168">
        <v>0</v>
      </c>
      <c r="CW40" s="168">
        <v>0</v>
      </c>
    </row>
    <row r="41" spans="1:101" s="14" customFormat="1" ht="13.15" customHeight="1" x14ac:dyDescent="0.25">
      <c r="A41" s="20"/>
      <c r="B41" s="15"/>
      <c r="C41" s="69" t="s">
        <v>7</v>
      </c>
      <c r="D41" s="67">
        <f>SUM(D37:D40)</f>
        <v>1</v>
      </c>
      <c r="E41" s="70">
        <f>SUMPRODUCT(E37:E40,$D37:$D40)</f>
        <v>518.77</v>
      </c>
      <c r="F41" s="70">
        <f>SUMPRODUCT(F37:F40,$D37:$D40)</f>
        <v>405.57</v>
      </c>
      <c r="G41" s="70">
        <f>SUMPRODUCT(G37:G40,$D37:$D40)</f>
        <v>113.2</v>
      </c>
      <c r="H41" s="34"/>
      <c r="I41" s="34"/>
      <c r="K41" s="67">
        <f t="shared" ref="K41:P41" si="87">SUM(K37:K40)</f>
        <v>2</v>
      </c>
      <c r="L41" s="67">
        <f t="shared" si="87"/>
        <v>2</v>
      </c>
      <c r="M41" s="67">
        <f t="shared" si="87"/>
        <v>2</v>
      </c>
      <c r="N41" s="67">
        <f t="shared" si="87"/>
        <v>3</v>
      </c>
      <c r="O41" s="67">
        <f t="shared" si="87"/>
        <v>3</v>
      </c>
      <c r="P41" s="67">
        <f t="shared" si="87"/>
        <v>2</v>
      </c>
      <c r="Q41" s="67">
        <f t="shared" ref="Q41:V41" si="88">SUM(Q37:Q40)</f>
        <v>1</v>
      </c>
      <c r="R41" s="67">
        <f t="shared" si="88"/>
        <v>1</v>
      </c>
      <c r="S41" s="67">
        <f t="shared" si="88"/>
        <v>1</v>
      </c>
      <c r="T41" s="67">
        <f t="shared" si="88"/>
        <v>1</v>
      </c>
      <c r="U41" s="67">
        <f t="shared" si="88"/>
        <v>1</v>
      </c>
      <c r="V41" s="67">
        <f t="shared" si="88"/>
        <v>1</v>
      </c>
      <c r="W41" s="67">
        <f t="shared" ref="W41:AB41" si="89">SUM(W37:W40)</f>
        <v>1</v>
      </c>
      <c r="X41" s="67">
        <f t="shared" si="89"/>
        <v>1</v>
      </c>
      <c r="Y41" s="67">
        <f t="shared" si="89"/>
        <v>1</v>
      </c>
      <c r="Z41" s="67">
        <f t="shared" si="89"/>
        <v>1</v>
      </c>
      <c r="AA41" s="67">
        <f t="shared" si="89"/>
        <v>1</v>
      </c>
      <c r="AB41" s="67">
        <f t="shared" si="89"/>
        <v>1</v>
      </c>
      <c r="AC41" s="67">
        <f t="shared" ref="AC41:AH41" si="90">SUM(AC37:AC40)</f>
        <v>1</v>
      </c>
      <c r="AD41" s="67">
        <f t="shared" si="90"/>
        <v>1</v>
      </c>
      <c r="AE41" s="67">
        <f t="shared" si="90"/>
        <v>1</v>
      </c>
      <c r="AF41" s="67">
        <f t="shared" si="90"/>
        <v>1</v>
      </c>
      <c r="AG41" s="67">
        <f t="shared" si="90"/>
        <v>1</v>
      </c>
      <c r="AH41" s="67">
        <f t="shared" si="90"/>
        <v>1</v>
      </c>
      <c r="AI41" s="67">
        <f t="shared" ref="AI41:AN41" si="91">SUM(AI37:AI40)</f>
        <v>1</v>
      </c>
      <c r="AJ41" s="67">
        <f t="shared" si="91"/>
        <v>1</v>
      </c>
      <c r="AK41" s="67">
        <f t="shared" si="91"/>
        <v>1</v>
      </c>
      <c r="AL41" s="67">
        <f t="shared" si="91"/>
        <v>1</v>
      </c>
      <c r="AM41" s="67">
        <f t="shared" si="91"/>
        <v>1</v>
      </c>
      <c r="AN41" s="67">
        <f t="shared" si="91"/>
        <v>1</v>
      </c>
      <c r="AO41" s="67">
        <f t="shared" ref="AO41:AT41" si="92">SUM(AO37:AO40)</f>
        <v>1</v>
      </c>
      <c r="AP41" s="67">
        <f t="shared" si="92"/>
        <v>1</v>
      </c>
      <c r="AQ41" s="67">
        <f t="shared" si="92"/>
        <v>1</v>
      </c>
      <c r="AR41" s="67">
        <f t="shared" si="92"/>
        <v>1</v>
      </c>
      <c r="AS41" s="67">
        <f t="shared" si="92"/>
        <v>1</v>
      </c>
      <c r="AT41" s="67">
        <f t="shared" si="92"/>
        <v>1</v>
      </c>
      <c r="AU41" s="67">
        <f t="shared" ref="AU41:AZ41" si="93">SUM(AU37:AU40)</f>
        <v>1</v>
      </c>
      <c r="AV41" s="67">
        <f t="shared" si="93"/>
        <v>1</v>
      </c>
      <c r="AW41" s="67">
        <f t="shared" si="93"/>
        <v>1</v>
      </c>
      <c r="AX41" s="67">
        <f t="shared" si="93"/>
        <v>1</v>
      </c>
      <c r="AY41" s="67">
        <f t="shared" si="93"/>
        <v>1</v>
      </c>
      <c r="AZ41" s="67">
        <f t="shared" si="93"/>
        <v>0</v>
      </c>
      <c r="BA41" s="67">
        <f t="shared" ref="BA41:BF41" si="94">SUM(BA37:BA40)</f>
        <v>0</v>
      </c>
      <c r="BB41" s="67">
        <f t="shared" si="94"/>
        <v>0</v>
      </c>
      <c r="BC41" s="67">
        <f t="shared" si="94"/>
        <v>0</v>
      </c>
      <c r="BD41" s="67">
        <f t="shared" si="94"/>
        <v>0</v>
      </c>
      <c r="BE41" s="67">
        <f t="shared" si="94"/>
        <v>0</v>
      </c>
      <c r="BF41" s="67">
        <f t="shared" si="94"/>
        <v>0</v>
      </c>
      <c r="BG41" s="67">
        <f t="shared" ref="BG41:BL41" si="95">SUM(BG37:BG40)</f>
        <v>0</v>
      </c>
      <c r="BH41" s="67">
        <f t="shared" si="95"/>
        <v>0</v>
      </c>
      <c r="BI41" s="67">
        <f t="shared" si="95"/>
        <v>0</v>
      </c>
      <c r="BJ41" s="67">
        <f t="shared" si="95"/>
        <v>0</v>
      </c>
      <c r="BK41" s="67">
        <f t="shared" si="95"/>
        <v>0</v>
      </c>
      <c r="BL41" s="67">
        <f t="shared" si="95"/>
        <v>0</v>
      </c>
      <c r="BM41" s="67">
        <f t="shared" ref="BM41:BR41" si="96">SUM(BM37:BM40)</f>
        <v>0</v>
      </c>
      <c r="BN41" s="67">
        <f t="shared" si="96"/>
        <v>0</v>
      </c>
      <c r="BO41" s="67">
        <f t="shared" si="96"/>
        <v>1</v>
      </c>
      <c r="BP41" s="67">
        <f t="shared" si="96"/>
        <v>1</v>
      </c>
      <c r="BQ41" s="94">
        <f t="shared" si="96"/>
        <v>1</v>
      </c>
      <c r="BR41" s="67">
        <f t="shared" si="96"/>
        <v>1</v>
      </c>
      <c r="BS41" s="67">
        <f t="shared" ref="BS41:BX41" si="97">SUM(BS37:BS40)</f>
        <v>3</v>
      </c>
      <c r="BT41" s="67">
        <f t="shared" si="97"/>
        <v>2</v>
      </c>
      <c r="BU41" s="67">
        <f t="shared" si="97"/>
        <v>2</v>
      </c>
      <c r="BV41" s="67">
        <f t="shared" si="97"/>
        <v>2</v>
      </c>
      <c r="BW41" s="67">
        <f t="shared" si="97"/>
        <v>2</v>
      </c>
      <c r="BX41" s="67">
        <f t="shared" si="97"/>
        <v>2</v>
      </c>
      <c r="BY41" s="67">
        <f t="shared" ref="BY41:CD41" si="98">SUM(BY37:BY40)</f>
        <v>2</v>
      </c>
      <c r="BZ41" s="67">
        <f t="shared" si="98"/>
        <v>2</v>
      </c>
      <c r="CA41" s="67">
        <f t="shared" si="98"/>
        <v>2</v>
      </c>
      <c r="CB41" s="67">
        <f t="shared" si="98"/>
        <v>2</v>
      </c>
      <c r="CC41" s="67">
        <f t="shared" si="98"/>
        <v>2</v>
      </c>
      <c r="CD41" s="67">
        <f t="shared" si="98"/>
        <v>2</v>
      </c>
      <c r="CE41" s="67">
        <f t="shared" ref="CE41:CJ41" si="99">SUM(CE37:CE40)</f>
        <v>1</v>
      </c>
      <c r="CF41" s="67">
        <f t="shared" si="99"/>
        <v>1</v>
      </c>
      <c r="CG41" s="67">
        <f t="shared" si="99"/>
        <v>0</v>
      </c>
      <c r="CH41" s="67">
        <f t="shared" si="99"/>
        <v>0</v>
      </c>
      <c r="CI41" s="67">
        <f t="shared" si="99"/>
        <v>0</v>
      </c>
      <c r="CJ41" s="67">
        <f t="shared" si="99"/>
        <v>0</v>
      </c>
      <c r="CK41" s="67">
        <f t="shared" ref="CK41:CP41" si="100">SUM(CK37:CK40)</f>
        <v>0</v>
      </c>
      <c r="CL41" s="67">
        <f t="shared" si="100"/>
        <v>0</v>
      </c>
      <c r="CM41" s="67">
        <f t="shared" si="100"/>
        <v>0</v>
      </c>
      <c r="CN41" s="67">
        <f t="shared" si="100"/>
        <v>0</v>
      </c>
      <c r="CO41" s="67">
        <f t="shared" si="100"/>
        <v>0</v>
      </c>
      <c r="CP41" s="67">
        <f t="shared" si="100"/>
        <v>0</v>
      </c>
      <c r="CQ41" s="67">
        <f>SUM(CQ37:CQ40)</f>
        <v>1</v>
      </c>
      <c r="CR41" s="67">
        <v>1</v>
      </c>
      <c r="CS41" s="67">
        <f>SUM(CS37:CS40)</f>
        <v>1</v>
      </c>
      <c r="CT41" s="67">
        <f>SUM(CT37:CT40)</f>
        <v>2</v>
      </c>
      <c r="CU41" s="67">
        <f>SUM(CU37:CU40)</f>
        <v>2</v>
      </c>
      <c r="CV41" s="67">
        <f>SUM(CV37:CV40)</f>
        <v>1</v>
      </c>
      <c r="CW41" s="67">
        <f>SUM(CW37:CW40)</f>
        <v>1</v>
      </c>
    </row>
    <row r="42" spans="1:101" s="14" customFormat="1" ht="13.15" customHeight="1" x14ac:dyDescent="0.25">
      <c r="A42" s="20"/>
      <c r="B42" s="15"/>
      <c r="C42" s="12"/>
      <c r="D42" s="16"/>
      <c r="E42" s="21"/>
      <c r="F42" s="21"/>
      <c r="G42" s="21"/>
      <c r="H42" s="135"/>
      <c r="I42" s="135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</row>
    <row r="43" spans="1:101" s="14" customFormat="1" ht="13.15" customHeight="1" x14ac:dyDescent="0.25">
      <c r="A43" s="71" t="s">
        <v>8</v>
      </c>
      <c r="B43" s="72"/>
      <c r="C43" s="29" t="s">
        <v>10</v>
      </c>
      <c r="D43" s="30">
        <f>+D29+D35+D41</f>
        <v>30</v>
      </c>
      <c r="E43" s="86">
        <f>+E29+E35+E41</f>
        <v>44139.31</v>
      </c>
      <c r="F43" s="86">
        <f>+F29+F35+F41</f>
        <v>40189.79</v>
      </c>
      <c r="G43" s="86">
        <f>+G29+G35+G41</f>
        <v>3949.5199999999995</v>
      </c>
      <c r="H43" s="136"/>
      <c r="I43" s="136"/>
      <c r="K43" s="30">
        <f t="shared" ref="K43:P43" si="101">+K29+K35+K41</f>
        <v>45</v>
      </c>
      <c r="L43" s="30">
        <f t="shared" si="101"/>
        <v>44</v>
      </c>
      <c r="M43" s="30">
        <f t="shared" si="101"/>
        <v>42</v>
      </c>
      <c r="N43" s="30">
        <f t="shared" si="101"/>
        <v>43</v>
      </c>
      <c r="O43" s="30">
        <f t="shared" si="101"/>
        <v>43</v>
      </c>
      <c r="P43" s="30">
        <f t="shared" si="101"/>
        <v>41</v>
      </c>
      <c r="Q43" s="30">
        <f t="shared" ref="Q43:V43" si="102">+Q29+Q35+Q41</f>
        <v>40</v>
      </c>
      <c r="R43" s="30">
        <f t="shared" si="102"/>
        <v>41</v>
      </c>
      <c r="S43" s="30">
        <f t="shared" si="102"/>
        <v>41</v>
      </c>
      <c r="T43" s="30">
        <f t="shared" si="102"/>
        <v>41</v>
      </c>
      <c r="U43" s="30">
        <f t="shared" si="102"/>
        <v>40</v>
      </c>
      <c r="V43" s="30">
        <f t="shared" si="102"/>
        <v>39</v>
      </c>
      <c r="W43" s="30">
        <f t="shared" ref="W43:AB43" si="103">+W29+W35+W41</f>
        <v>35</v>
      </c>
      <c r="X43" s="30">
        <f t="shared" si="103"/>
        <v>34</v>
      </c>
      <c r="Y43" s="30">
        <f t="shared" si="103"/>
        <v>34</v>
      </c>
      <c r="Z43" s="30">
        <f t="shared" si="103"/>
        <v>33</v>
      </c>
      <c r="AA43" s="30">
        <f t="shared" si="103"/>
        <v>33</v>
      </c>
      <c r="AB43" s="30">
        <f t="shared" si="103"/>
        <v>33</v>
      </c>
      <c r="AC43" s="30">
        <f t="shared" ref="AC43:AH43" si="104">+AC29+AC35+AC41</f>
        <v>30</v>
      </c>
      <c r="AD43" s="30">
        <f t="shared" si="104"/>
        <v>32</v>
      </c>
      <c r="AE43" s="30">
        <f t="shared" si="104"/>
        <v>30</v>
      </c>
      <c r="AF43" s="30">
        <f t="shared" si="104"/>
        <v>31</v>
      </c>
      <c r="AG43" s="30">
        <f t="shared" si="104"/>
        <v>29</v>
      </c>
      <c r="AH43" s="30">
        <f t="shared" si="104"/>
        <v>29</v>
      </c>
      <c r="AI43" s="30">
        <f t="shared" ref="AI43:AN43" si="105">+AI29+AI35+AI41</f>
        <v>28</v>
      </c>
      <c r="AJ43" s="30">
        <f t="shared" si="105"/>
        <v>29</v>
      </c>
      <c r="AK43" s="30">
        <f t="shared" si="105"/>
        <v>28</v>
      </c>
      <c r="AL43" s="30">
        <f t="shared" si="105"/>
        <v>27</v>
      </c>
      <c r="AM43" s="30">
        <f t="shared" si="105"/>
        <v>27</v>
      </c>
      <c r="AN43" s="30">
        <f t="shared" si="105"/>
        <v>26</v>
      </c>
      <c r="AO43" s="30">
        <f t="shared" ref="AO43:AT43" si="106">+AO29+AO35+AO41</f>
        <v>23</v>
      </c>
      <c r="AP43" s="30">
        <f t="shared" si="106"/>
        <v>23</v>
      </c>
      <c r="AQ43" s="30">
        <f t="shared" si="106"/>
        <v>22</v>
      </c>
      <c r="AR43" s="30">
        <f t="shared" si="106"/>
        <v>24</v>
      </c>
      <c r="AS43" s="30">
        <f t="shared" si="106"/>
        <v>24</v>
      </c>
      <c r="AT43" s="30">
        <f t="shared" si="106"/>
        <v>24</v>
      </c>
      <c r="AU43" s="30">
        <f t="shared" ref="AU43:AZ43" si="107">+AU29+AU35+AU41</f>
        <v>24</v>
      </c>
      <c r="AV43" s="30">
        <f t="shared" si="107"/>
        <v>23</v>
      </c>
      <c r="AW43" s="30">
        <f t="shared" si="107"/>
        <v>23</v>
      </c>
      <c r="AX43" s="30">
        <f t="shared" si="107"/>
        <v>23</v>
      </c>
      <c r="AY43" s="30">
        <f t="shared" si="107"/>
        <v>23</v>
      </c>
      <c r="AZ43" s="30">
        <f t="shared" si="107"/>
        <v>22</v>
      </c>
      <c r="BA43" s="30">
        <f t="shared" ref="BA43:BF43" si="108">+BA29+BA35+BA41</f>
        <v>21</v>
      </c>
      <c r="BB43" s="30">
        <f t="shared" si="108"/>
        <v>23</v>
      </c>
      <c r="BC43" s="30">
        <f t="shared" si="108"/>
        <v>22</v>
      </c>
      <c r="BD43" s="30">
        <f t="shared" si="108"/>
        <v>22</v>
      </c>
      <c r="BE43" s="30">
        <f t="shared" si="108"/>
        <v>22</v>
      </c>
      <c r="BF43" s="30">
        <f t="shared" si="108"/>
        <v>22</v>
      </c>
      <c r="BG43" s="30">
        <f t="shared" ref="BG43:BL43" si="109">+BG29+BG35+BG41</f>
        <v>22</v>
      </c>
      <c r="BH43" s="30">
        <f t="shared" si="109"/>
        <v>24</v>
      </c>
      <c r="BI43" s="30">
        <f t="shared" si="109"/>
        <v>24</v>
      </c>
      <c r="BJ43" s="30">
        <f t="shared" si="109"/>
        <v>24</v>
      </c>
      <c r="BK43" s="30">
        <f t="shared" si="109"/>
        <v>24</v>
      </c>
      <c r="BL43" s="30">
        <f t="shared" si="109"/>
        <v>23</v>
      </c>
      <c r="BM43" s="30">
        <f t="shared" ref="BM43:BR43" si="110">+BM29+BM35+BM41</f>
        <v>22</v>
      </c>
      <c r="BN43" s="30">
        <f t="shared" si="110"/>
        <v>22</v>
      </c>
      <c r="BO43" s="30">
        <f t="shared" si="110"/>
        <v>23</v>
      </c>
      <c r="BP43" s="30">
        <f t="shared" si="110"/>
        <v>24</v>
      </c>
      <c r="BQ43" s="30">
        <f t="shared" si="110"/>
        <v>23</v>
      </c>
      <c r="BR43" s="30">
        <f t="shared" si="110"/>
        <v>23</v>
      </c>
      <c r="BS43" s="30">
        <f t="shared" ref="BS43:BX43" si="111">+BS29+BS35+BS41</f>
        <v>25</v>
      </c>
      <c r="BT43" s="30">
        <f t="shared" si="111"/>
        <v>24</v>
      </c>
      <c r="BU43" s="30">
        <f t="shared" si="111"/>
        <v>24</v>
      </c>
      <c r="BV43" s="30">
        <f t="shared" si="111"/>
        <v>24</v>
      </c>
      <c r="BW43" s="30">
        <f t="shared" si="111"/>
        <v>27</v>
      </c>
      <c r="BX43" s="30">
        <f t="shared" si="111"/>
        <v>27</v>
      </c>
      <c r="BY43" s="30">
        <f t="shared" ref="BY43:CD43" si="112">+BY29+BY35+BY41</f>
        <v>26</v>
      </c>
      <c r="BZ43" s="30">
        <f t="shared" si="112"/>
        <v>27</v>
      </c>
      <c r="CA43" s="30">
        <f t="shared" si="112"/>
        <v>26</v>
      </c>
      <c r="CB43" s="30">
        <f t="shared" si="112"/>
        <v>26</v>
      </c>
      <c r="CC43" s="30">
        <f t="shared" si="112"/>
        <v>26</v>
      </c>
      <c r="CD43" s="30">
        <f t="shared" si="112"/>
        <v>27</v>
      </c>
      <c r="CE43" s="30">
        <f t="shared" ref="CE43:CJ43" si="113">+CE29+CE35+CE41</f>
        <v>28</v>
      </c>
      <c r="CF43" s="30">
        <f t="shared" si="113"/>
        <v>29</v>
      </c>
      <c r="CG43" s="30">
        <f t="shared" si="113"/>
        <v>28</v>
      </c>
      <c r="CH43" s="30">
        <f t="shared" si="113"/>
        <v>29</v>
      </c>
      <c r="CI43" s="30">
        <f t="shared" si="113"/>
        <v>28</v>
      </c>
      <c r="CJ43" s="30">
        <f t="shared" si="113"/>
        <v>28</v>
      </c>
      <c r="CK43" s="30">
        <f t="shared" ref="CK43:CP43" si="114">+CK29+CK35+CK41</f>
        <v>28</v>
      </c>
      <c r="CL43" s="30">
        <f t="shared" si="114"/>
        <v>28</v>
      </c>
      <c r="CM43" s="30">
        <f t="shared" si="114"/>
        <v>27</v>
      </c>
      <c r="CN43" s="30">
        <f t="shared" si="114"/>
        <v>25</v>
      </c>
      <c r="CO43" s="30">
        <f t="shared" si="114"/>
        <v>25</v>
      </c>
      <c r="CP43" s="30">
        <f t="shared" si="114"/>
        <v>25</v>
      </c>
      <c r="CQ43" s="30">
        <f>+CQ29+CQ35+CQ41</f>
        <v>28</v>
      </c>
      <c r="CR43" s="30">
        <v>30</v>
      </c>
      <c r="CS43" s="30">
        <f>+CS29+CS35+CS41</f>
        <v>31</v>
      </c>
      <c r="CT43" s="30">
        <f>+CT29+CT35+CT41</f>
        <v>31</v>
      </c>
      <c r="CU43" s="30">
        <f>+CU29+CU35+CU41</f>
        <v>31</v>
      </c>
      <c r="CV43" s="30">
        <f>+CV29+CV35+CV41</f>
        <v>30</v>
      </c>
      <c r="CW43" s="30">
        <f>+CW29+CW35+CW41</f>
        <v>30</v>
      </c>
    </row>
    <row r="44" spans="1:101" s="4" customFormat="1" ht="13.15" customHeight="1" x14ac:dyDescent="0.2">
      <c r="A44" s="71" t="s">
        <v>9</v>
      </c>
      <c r="B44" s="29"/>
      <c r="C44" s="89"/>
      <c r="D44" s="30"/>
      <c r="E44" s="86">
        <f>E43*12</f>
        <v>529671.72</v>
      </c>
      <c r="F44" s="86">
        <f>F43*12</f>
        <v>482277.48</v>
      </c>
      <c r="G44" s="86">
        <f>G43*12</f>
        <v>47394.239999999991</v>
      </c>
      <c r="H44" s="136"/>
      <c r="I44" s="136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</row>
    <row r="45" spans="1:101" s="14" customFormat="1" ht="13.15" customHeight="1" x14ac:dyDescent="0.25">
      <c r="A45" s="20"/>
      <c r="B45" s="15"/>
      <c r="C45" s="12"/>
      <c r="D45" s="16"/>
      <c r="E45" s="21"/>
      <c r="F45" s="21"/>
      <c r="G45" s="21"/>
      <c r="H45" s="135"/>
      <c r="I45" s="135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</row>
    <row r="46" spans="1:101" s="4" customFormat="1" ht="13.15" customHeight="1" x14ac:dyDescent="0.2">
      <c r="A46" s="48" t="s">
        <v>101</v>
      </c>
      <c r="B46" s="49"/>
      <c r="C46" s="50" t="s">
        <v>10</v>
      </c>
      <c r="D46" s="51">
        <f>+D21+D43</f>
        <v>293</v>
      </c>
      <c r="E46" s="61">
        <f>+E21+E43</f>
        <v>381904.54</v>
      </c>
      <c r="F46" s="61">
        <f>+F21+F43</f>
        <v>348360.97</v>
      </c>
      <c r="G46" s="61">
        <f>+G21+G43</f>
        <v>33543.57</v>
      </c>
      <c r="H46" s="275"/>
      <c r="I46" s="275"/>
      <c r="K46" s="51">
        <f t="shared" ref="K46:P46" si="115">+K21+K43</f>
        <v>392</v>
      </c>
      <c r="L46" s="51">
        <f t="shared" si="115"/>
        <v>395</v>
      </c>
      <c r="M46" s="51">
        <f t="shared" si="115"/>
        <v>395</v>
      </c>
      <c r="N46" s="51">
        <f t="shared" si="115"/>
        <v>392</v>
      </c>
      <c r="O46" s="51">
        <f t="shared" si="115"/>
        <v>387</v>
      </c>
      <c r="P46" s="51">
        <f t="shared" si="115"/>
        <v>388</v>
      </c>
      <c r="Q46" s="51">
        <f t="shared" ref="Q46:V46" si="116">+Q21+Q43</f>
        <v>385</v>
      </c>
      <c r="R46" s="51">
        <f t="shared" si="116"/>
        <v>383</v>
      </c>
      <c r="S46" s="51">
        <f t="shared" si="116"/>
        <v>378</v>
      </c>
      <c r="T46" s="51">
        <f t="shared" si="116"/>
        <v>373</v>
      </c>
      <c r="U46" s="51">
        <f t="shared" si="116"/>
        <v>370</v>
      </c>
      <c r="V46" s="51">
        <f t="shared" si="116"/>
        <v>375</v>
      </c>
      <c r="W46" s="51">
        <f t="shared" ref="W46:AB46" si="117">+W21+W43</f>
        <v>373</v>
      </c>
      <c r="X46" s="51">
        <f t="shared" si="117"/>
        <v>367</v>
      </c>
      <c r="Y46" s="51">
        <f t="shared" si="117"/>
        <v>369</v>
      </c>
      <c r="Z46" s="51">
        <f t="shared" si="117"/>
        <v>371</v>
      </c>
      <c r="AA46" s="51">
        <f t="shared" si="117"/>
        <v>373</v>
      </c>
      <c r="AB46" s="51">
        <f t="shared" si="117"/>
        <v>368</v>
      </c>
      <c r="AC46" s="51">
        <f t="shared" ref="AC46:AH46" si="118">+AC21+AC43</f>
        <v>360</v>
      </c>
      <c r="AD46" s="51">
        <f t="shared" si="118"/>
        <v>362</v>
      </c>
      <c r="AE46" s="51">
        <f t="shared" si="118"/>
        <v>357</v>
      </c>
      <c r="AF46" s="51">
        <f t="shared" si="118"/>
        <v>353</v>
      </c>
      <c r="AG46" s="51">
        <f t="shared" si="118"/>
        <v>344</v>
      </c>
      <c r="AH46" s="51">
        <f t="shared" si="118"/>
        <v>344</v>
      </c>
      <c r="AI46" s="51">
        <f t="shared" ref="AI46:AN46" si="119">+AI21+AI43</f>
        <v>349</v>
      </c>
      <c r="AJ46" s="51">
        <f t="shared" si="119"/>
        <v>345</v>
      </c>
      <c r="AK46" s="51">
        <f t="shared" si="119"/>
        <v>339</v>
      </c>
      <c r="AL46" s="51">
        <f t="shared" si="119"/>
        <v>343</v>
      </c>
      <c r="AM46" s="51">
        <f t="shared" si="119"/>
        <v>345</v>
      </c>
      <c r="AN46" s="51">
        <f t="shared" si="119"/>
        <v>348</v>
      </c>
      <c r="AO46" s="51">
        <f t="shared" ref="AO46:AT46" si="120">+AO21+AO43</f>
        <v>330</v>
      </c>
      <c r="AP46" s="51">
        <f t="shared" si="120"/>
        <v>335</v>
      </c>
      <c r="AQ46" s="51">
        <f t="shared" si="120"/>
        <v>323</v>
      </c>
      <c r="AR46" s="51">
        <f t="shared" si="120"/>
        <v>326</v>
      </c>
      <c r="AS46" s="51">
        <f t="shared" si="120"/>
        <v>322</v>
      </c>
      <c r="AT46" s="51">
        <f t="shared" si="120"/>
        <v>316</v>
      </c>
      <c r="AU46" s="51">
        <f t="shared" ref="AU46:AZ46" si="121">+AU21+AU43</f>
        <v>315</v>
      </c>
      <c r="AV46" s="51">
        <f t="shared" si="121"/>
        <v>310</v>
      </c>
      <c r="AW46" s="51">
        <f t="shared" si="121"/>
        <v>306</v>
      </c>
      <c r="AX46" s="51">
        <f t="shared" si="121"/>
        <v>305</v>
      </c>
      <c r="AY46" s="51">
        <f t="shared" si="121"/>
        <v>303</v>
      </c>
      <c r="AZ46" s="51">
        <f t="shared" si="121"/>
        <v>302</v>
      </c>
      <c r="BA46" s="51">
        <f t="shared" ref="BA46:BF46" si="122">+BA21+BA43</f>
        <v>297</v>
      </c>
      <c r="BB46" s="51">
        <f t="shared" si="122"/>
        <v>300</v>
      </c>
      <c r="BC46" s="51">
        <f t="shared" si="122"/>
        <v>301</v>
      </c>
      <c r="BD46" s="51">
        <f t="shared" si="122"/>
        <v>302</v>
      </c>
      <c r="BE46" s="51">
        <f t="shared" si="122"/>
        <v>306</v>
      </c>
      <c r="BF46" s="51">
        <f t="shared" si="122"/>
        <v>298</v>
      </c>
      <c r="BG46" s="51">
        <f t="shared" ref="BG46:BL46" si="123">+BG21+BG43</f>
        <v>312</v>
      </c>
      <c r="BH46" s="51">
        <f t="shared" si="123"/>
        <v>316</v>
      </c>
      <c r="BI46" s="51">
        <f t="shared" si="123"/>
        <v>305</v>
      </c>
      <c r="BJ46" s="51">
        <f t="shared" si="123"/>
        <v>305</v>
      </c>
      <c r="BK46" s="51">
        <f t="shared" si="123"/>
        <v>292</v>
      </c>
      <c r="BL46" s="51">
        <f t="shared" si="123"/>
        <v>289</v>
      </c>
      <c r="BM46" s="51">
        <f t="shared" ref="BM46:BR46" si="124">+BM21+BM43</f>
        <v>281</v>
      </c>
      <c r="BN46" s="51">
        <f t="shared" si="124"/>
        <v>280</v>
      </c>
      <c r="BO46" s="51">
        <f t="shared" si="124"/>
        <v>278</v>
      </c>
      <c r="BP46" s="51">
        <f t="shared" si="124"/>
        <v>277</v>
      </c>
      <c r="BQ46" s="51">
        <f t="shared" si="124"/>
        <v>274</v>
      </c>
      <c r="BR46" s="51">
        <f t="shared" si="124"/>
        <v>278</v>
      </c>
      <c r="BS46" s="51">
        <f t="shared" ref="BS46:BX46" si="125">+BS21+BS43</f>
        <v>285</v>
      </c>
      <c r="BT46" s="51">
        <f t="shared" si="125"/>
        <v>281</v>
      </c>
      <c r="BU46" s="51">
        <f t="shared" si="125"/>
        <v>276</v>
      </c>
      <c r="BV46" s="51">
        <f t="shared" si="125"/>
        <v>280</v>
      </c>
      <c r="BW46" s="51">
        <f t="shared" si="125"/>
        <v>283</v>
      </c>
      <c r="BX46" s="51">
        <f t="shared" si="125"/>
        <v>285</v>
      </c>
      <c r="BY46" s="51">
        <f t="shared" ref="BY46:CD46" si="126">+BY21+BY43</f>
        <v>278</v>
      </c>
      <c r="BZ46" s="51">
        <f t="shared" si="126"/>
        <v>280</v>
      </c>
      <c r="CA46" s="51">
        <f t="shared" si="126"/>
        <v>284</v>
      </c>
      <c r="CB46" s="51">
        <f t="shared" si="126"/>
        <v>282</v>
      </c>
      <c r="CC46" s="51">
        <f t="shared" si="126"/>
        <v>282</v>
      </c>
      <c r="CD46" s="51">
        <f t="shared" si="126"/>
        <v>283</v>
      </c>
      <c r="CE46" s="51">
        <f t="shared" ref="CE46:CJ46" si="127">+CE21+CE43</f>
        <v>296</v>
      </c>
      <c r="CF46" s="51">
        <f t="shared" si="127"/>
        <v>295</v>
      </c>
      <c r="CG46" s="51">
        <f t="shared" si="127"/>
        <v>294</v>
      </c>
      <c r="CH46" s="51">
        <f t="shared" si="127"/>
        <v>299</v>
      </c>
      <c r="CI46" s="51">
        <f t="shared" si="127"/>
        <v>298</v>
      </c>
      <c r="CJ46" s="51">
        <f t="shared" si="127"/>
        <v>291</v>
      </c>
      <c r="CK46" s="51">
        <f t="shared" ref="CK46:CP46" si="128">+CK21+CK43</f>
        <v>294</v>
      </c>
      <c r="CL46" s="51">
        <f t="shared" si="128"/>
        <v>292</v>
      </c>
      <c r="CM46" s="51">
        <f t="shared" si="128"/>
        <v>288</v>
      </c>
      <c r="CN46" s="51">
        <f t="shared" si="128"/>
        <v>286</v>
      </c>
      <c r="CO46" s="51">
        <f t="shared" si="128"/>
        <v>282</v>
      </c>
      <c r="CP46" s="51">
        <f t="shared" si="128"/>
        <v>285</v>
      </c>
      <c r="CQ46" s="51">
        <f>+CQ21+CQ43</f>
        <v>296</v>
      </c>
      <c r="CR46" s="51">
        <v>297</v>
      </c>
      <c r="CS46" s="51">
        <f>+CS21+CS43</f>
        <v>285</v>
      </c>
      <c r="CT46" s="51">
        <f>+CT21+CT43</f>
        <v>282</v>
      </c>
      <c r="CU46" s="51">
        <f>+CU21+CU43</f>
        <v>291</v>
      </c>
      <c r="CV46" s="51">
        <f>+CV21+CV43</f>
        <v>292</v>
      </c>
      <c r="CW46" s="51">
        <f>+CW21+CW43</f>
        <v>293</v>
      </c>
    </row>
    <row r="47" spans="1:101" s="14" customFormat="1" ht="13.15" customHeight="1" x14ac:dyDescent="0.25">
      <c r="A47" s="48" t="s">
        <v>102</v>
      </c>
      <c r="B47" s="50"/>
      <c r="C47" s="96"/>
      <c r="D47" s="96"/>
      <c r="E47" s="100">
        <f>E46*12</f>
        <v>4582854.4799999995</v>
      </c>
      <c r="F47" s="100">
        <f>F46*12</f>
        <v>4180331.6399999997</v>
      </c>
      <c r="G47" s="100">
        <f>G46*12</f>
        <v>402522.83999999997</v>
      </c>
      <c r="H47" s="266"/>
      <c r="I47" s="26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</row>
    <row r="49" spans="1:9" hidden="1" x14ac:dyDescent="0.2">
      <c r="A49" s="195" t="s">
        <v>139</v>
      </c>
    </row>
    <row r="50" spans="1:9" x14ac:dyDescent="0.2">
      <c r="A50" s="195" t="s">
        <v>137</v>
      </c>
      <c r="G50" s="103"/>
      <c r="H50" s="103"/>
      <c r="I50" s="103"/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&amp;C&amp;"Garamond,Bold"LAKE HURON MEDICAL CENTER
FUNDING AND CONTRIBUTION LEVELS
 YEAR 2020 BENEFIT RENEWALS</oddHeader>
    <oddFooter>&amp;L&amp;10Keenan HealthCare
License No. 0451271&amp;C&amp;10Page &amp;P&amp;R&amp;10&amp;D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9" width="12.625" style="7" hidden="1" customWidth="1"/>
    <col min="10" max="10" width="9" style="5" hidden="1" customWidth="1"/>
    <col min="11" max="56" width="7.25" style="8" hidden="1" customWidth="1"/>
    <col min="57" max="57" width="7.25" style="255" hidden="1" customWidth="1"/>
    <col min="58" max="58" width="7.25" style="8" hidden="1" customWidth="1"/>
    <col min="59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86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Legacy!E4</f>
        <v>1/1/25 - 12/31/25</v>
      </c>
      <c r="C3" s="66" t="s">
        <v>11</v>
      </c>
      <c r="D3" s="165">
        <v>244</v>
      </c>
      <c r="E3" s="150">
        <v>859.51</v>
      </c>
      <c r="F3" s="152">
        <f>+E3-G3</f>
        <v>805.34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+'[2]Providence &amp; St John'!E3</f>
        <v>722.35</v>
      </c>
      <c r="J3" s="287">
        <f>+'[2]Providence &amp; St John'!G3</f>
        <v>54.17</v>
      </c>
      <c r="K3" s="165">
        <v>448</v>
      </c>
      <c r="L3" s="165">
        <v>440</v>
      </c>
      <c r="M3" s="165">
        <v>441</v>
      </c>
      <c r="N3" s="165">
        <v>431</v>
      </c>
      <c r="O3" s="165">
        <v>429</v>
      </c>
      <c r="P3" s="165">
        <v>438</v>
      </c>
      <c r="Q3" s="165">
        <v>431</v>
      </c>
      <c r="R3" s="165">
        <v>426</v>
      </c>
      <c r="S3" s="165">
        <v>427</v>
      </c>
      <c r="T3" s="165">
        <v>425</v>
      </c>
      <c r="U3" s="165">
        <v>422</v>
      </c>
      <c r="V3" s="165">
        <v>419</v>
      </c>
      <c r="W3" s="165">
        <v>440</v>
      </c>
      <c r="X3" s="165">
        <v>417</v>
      </c>
      <c r="Y3" s="165">
        <v>415</v>
      </c>
      <c r="Z3" s="165">
        <v>417</v>
      </c>
      <c r="AA3" s="165">
        <v>418</v>
      </c>
      <c r="AB3" s="165">
        <v>409</v>
      </c>
      <c r="AC3" s="165">
        <v>410</v>
      </c>
      <c r="AD3" s="165">
        <v>410</v>
      </c>
      <c r="AE3" s="165">
        <v>406</v>
      </c>
      <c r="AF3" s="165">
        <v>408</v>
      </c>
      <c r="AG3" s="165">
        <v>408</v>
      </c>
      <c r="AH3" s="165">
        <v>405</v>
      </c>
      <c r="AI3" s="165">
        <v>406</v>
      </c>
      <c r="AJ3" s="165">
        <v>399</v>
      </c>
      <c r="AK3" s="165">
        <v>372</v>
      </c>
      <c r="AL3" s="165">
        <v>363</v>
      </c>
      <c r="AM3" s="165">
        <v>363</v>
      </c>
      <c r="AN3" s="165">
        <v>360</v>
      </c>
      <c r="AO3" s="165">
        <v>363</v>
      </c>
      <c r="AP3" s="165">
        <v>353</v>
      </c>
      <c r="AQ3" s="165">
        <v>345</v>
      </c>
      <c r="AR3" s="165">
        <v>346</v>
      </c>
      <c r="AS3" s="165">
        <v>344</v>
      </c>
      <c r="AT3" s="165">
        <v>341</v>
      </c>
      <c r="AU3" s="165">
        <v>341</v>
      </c>
      <c r="AV3" s="165">
        <v>342</v>
      </c>
      <c r="AW3" s="165">
        <v>329</v>
      </c>
      <c r="AX3" s="165">
        <v>331</v>
      </c>
      <c r="AY3" s="165">
        <v>327</v>
      </c>
      <c r="AZ3" s="165">
        <v>308</v>
      </c>
      <c r="BA3" s="165">
        <v>305</v>
      </c>
      <c r="BB3" s="165">
        <v>305</v>
      </c>
      <c r="BC3" s="165">
        <v>298</v>
      </c>
      <c r="BD3" s="165">
        <v>294</v>
      </c>
      <c r="BE3" s="240">
        <v>289</v>
      </c>
      <c r="BF3" s="165">
        <v>290</v>
      </c>
      <c r="BG3" s="165">
        <v>291</v>
      </c>
      <c r="BH3" s="165">
        <v>284</v>
      </c>
      <c r="BI3" s="165">
        <v>269</v>
      </c>
      <c r="BJ3" s="165">
        <v>274</v>
      </c>
      <c r="BK3" s="165">
        <v>270</v>
      </c>
      <c r="BL3" s="165">
        <v>264</v>
      </c>
      <c r="BM3" s="165">
        <v>266</v>
      </c>
      <c r="BN3" s="165">
        <v>268</v>
      </c>
      <c r="BO3" s="165">
        <v>270</v>
      </c>
      <c r="BP3" s="165">
        <v>274</v>
      </c>
      <c r="BQ3" s="240">
        <v>268</v>
      </c>
      <c r="BR3" s="165">
        <v>263</v>
      </c>
      <c r="BS3" s="165">
        <v>268</v>
      </c>
      <c r="BT3" s="165">
        <v>271</v>
      </c>
      <c r="BU3" s="165">
        <v>270</v>
      </c>
      <c r="BV3" s="165">
        <v>264</v>
      </c>
      <c r="BW3" s="165">
        <v>268</v>
      </c>
      <c r="BX3" s="165">
        <v>265</v>
      </c>
      <c r="BY3" s="165">
        <v>270</v>
      </c>
      <c r="BZ3" s="165">
        <v>270</v>
      </c>
      <c r="CA3" s="165">
        <v>264</v>
      </c>
      <c r="CB3" s="165">
        <v>243</v>
      </c>
      <c r="CC3" s="165">
        <v>245</v>
      </c>
      <c r="CD3" s="165">
        <v>245</v>
      </c>
      <c r="CE3" s="165">
        <v>251</v>
      </c>
      <c r="CF3" s="165">
        <v>253</v>
      </c>
      <c r="CG3" s="165">
        <v>248</v>
      </c>
      <c r="CH3" s="165">
        <v>248</v>
      </c>
      <c r="CI3" s="165">
        <v>253</v>
      </c>
      <c r="CJ3" s="165">
        <v>261</v>
      </c>
      <c r="CK3" s="165">
        <v>263</v>
      </c>
      <c r="CL3" s="165">
        <v>262</v>
      </c>
      <c r="CM3" s="165">
        <v>255</v>
      </c>
      <c r="CN3" s="165">
        <v>253</v>
      </c>
      <c r="CO3" s="165">
        <v>256</v>
      </c>
      <c r="CP3" s="165">
        <v>247</v>
      </c>
      <c r="CQ3" s="165">
        <v>258</v>
      </c>
      <c r="CR3" s="165">
        <v>264</v>
      </c>
      <c r="CS3" s="165">
        <v>260</v>
      </c>
      <c r="CT3" s="165">
        <v>251</v>
      </c>
      <c r="CU3" s="165">
        <v>246</v>
      </c>
      <c r="CV3" s="165">
        <v>241</v>
      </c>
      <c r="CW3" s="165">
        <v>244</v>
      </c>
    </row>
    <row r="4" spans="1:101" s="14" customFormat="1" ht="13.15" customHeight="1" x14ac:dyDescent="0.2">
      <c r="A4" s="22"/>
      <c r="B4" s="15"/>
      <c r="C4" s="66" t="s">
        <v>18</v>
      </c>
      <c r="D4" s="165">
        <v>60</v>
      </c>
      <c r="E4" s="150">
        <v>1805</v>
      </c>
      <c r="F4" s="152">
        <f>+E4-G4</f>
        <v>1653.8600000000001</v>
      </c>
      <c r="G4" s="152">
        <v>151.13999999999999</v>
      </c>
      <c r="H4" s="27" t="str">
        <f>+"Total:"&amp;TEXT(E4/I4-1,"0.00%")&amp;"/ EE:"&amp;TEXT(G4/J4-1,"0.00%")</f>
        <v>Total:18.99%/ EE:0.00%</v>
      </c>
      <c r="I4" s="27">
        <f>+'[2]Providence &amp; St John'!E4</f>
        <v>1516.96</v>
      </c>
      <c r="J4" s="287">
        <f>+'[2]Providence &amp; St John'!G4</f>
        <v>151.13999999999999</v>
      </c>
      <c r="K4" s="165">
        <v>78</v>
      </c>
      <c r="L4" s="165">
        <v>79</v>
      </c>
      <c r="M4" s="165">
        <v>80</v>
      </c>
      <c r="N4" s="165">
        <v>81</v>
      </c>
      <c r="O4" s="165">
        <v>83</v>
      </c>
      <c r="P4" s="165">
        <v>83</v>
      </c>
      <c r="Q4" s="165">
        <v>88</v>
      </c>
      <c r="R4" s="165">
        <v>88</v>
      </c>
      <c r="S4" s="165">
        <v>88</v>
      </c>
      <c r="T4" s="165">
        <v>88</v>
      </c>
      <c r="U4" s="165">
        <v>88</v>
      </c>
      <c r="V4" s="165">
        <v>91</v>
      </c>
      <c r="W4" s="165">
        <v>86</v>
      </c>
      <c r="X4" s="165">
        <v>85</v>
      </c>
      <c r="Y4" s="165">
        <v>85</v>
      </c>
      <c r="Z4" s="165">
        <v>87</v>
      </c>
      <c r="AA4" s="165">
        <v>87</v>
      </c>
      <c r="AB4" s="165">
        <v>85</v>
      </c>
      <c r="AC4" s="165">
        <v>84</v>
      </c>
      <c r="AD4" s="165">
        <v>85</v>
      </c>
      <c r="AE4" s="165">
        <v>82</v>
      </c>
      <c r="AF4" s="165">
        <v>82</v>
      </c>
      <c r="AG4" s="165">
        <v>85</v>
      </c>
      <c r="AH4" s="165">
        <v>86</v>
      </c>
      <c r="AI4" s="165">
        <v>93</v>
      </c>
      <c r="AJ4" s="165">
        <v>92</v>
      </c>
      <c r="AK4" s="165">
        <v>93</v>
      </c>
      <c r="AL4" s="165">
        <v>91</v>
      </c>
      <c r="AM4" s="165">
        <v>89</v>
      </c>
      <c r="AN4" s="165">
        <v>88</v>
      </c>
      <c r="AO4" s="165">
        <v>87</v>
      </c>
      <c r="AP4" s="165">
        <v>88</v>
      </c>
      <c r="AQ4" s="165">
        <v>87</v>
      </c>
      <c r="AR4" s="165">
        <v>84</v>
      </c>
      <c r="AS4" s="165">
        <v>83</v>
      </c>
      <c r="AT4" s="165">
        <v>81</v>
      </c>
      <c r="AU4" s="165">
        <v>83</v>
      </c>
      <c r="AV4" s="165">
        <v>82</v>
      </c>
      <c r="AW4" s="165">
        <v>81</v>
      </c>
      <c r="AX4" s="165">
        <v>81</v>
      </c>
      <c r="AY4" s="165">
        <v>79</v>
      </c>
      <c r="AZ4" s="165">
        <v>79</v>
      </c>
      <c r="BA4" s="165">
        <v>80</v>
      </c>
      <c r="BB4" s="165">
        <v>76</v>
      </c>
      <c r="BC4" s="165">
        <v>77</v>
      </c>
      <c r="BD4" s="165">
        <v>73</v>
      </c>
      <c r="BE4" s="240">
        <v>73</v>
      </c>
      <c r="BF4" s="165">
        <v>74</v>
      </c>
      <c r="BG4" s="165">
        <v>75</v>
      </c>
      <c r="BH4" s="165">
        <v>75</v>
      </c>
      <c r="BI4" s="165">
        <v>72</v>
      </c>
      <c r="BJ4" s="165">
        <v>70</v>
      </c>
      <c r="BK4" s="165">
        <v>72</v>
      </c>
      <c r="BL4" s="165">
        <v>71</v>
      </c>
      <c r="BM4" s="165">
        <v>71</v>
      </c>
      <c r="BN4" s="165">
        <v>71</v>
      </c>
      <c r="BO4" s="165">
        <v>72</v>
      </c>
      <c r="BP4" s="165">
        <v>71</v>
      </c>
      <c r="BQ4" s="240">
        <v>71</v>
      </c>
      <c r="BR4" s="165">
        <v>71</v>
      </c>
      <c r="BS4" s="165">
        <v>64</v>
      </c>
      <c r="BT4" s="165">
        <v>65</v>
      </c>
      <c r="BU4" s="165">
        <v>65</v>
      </c>
      <c r="BV4" s="165">
        <v>64</v>
      </c>
      <c r="BW4" s="165">
        <v>63</v>
      </c>
      <c r="BX4" s="165">
        <v>62</v>
      </c>
      <c r="BY4" s="165">
        <v>62</v>
      </c>
      <c r="BZ4" s="165">
        <v>62</v>
      </c>
      <c r="CA4" s="165">
        <v>61</v>
      </c>
      <c r="CB4" s="165">
        <v>60</v>
      </c>
      <c r="CC4" s="165">
        <v>60</v>
      </c>
      <c r="CD4" s="165">
        <v>60</v>
      </c>
      <c r="CE4" s="165">
        <v>62</v>
      </c>
      <c r="CF4" s="165">
        <v>61</v>
      </c>
      <c r="CG4" s="165">
        <v>60</v>
      </c>
      <c r="CH4" s="165">
        <v>60</v>
      </c>
      <c r="CI4" s="165">
        <v>63</v>
      </c>
      <c r="CJ4" s="165">
        <v>66</v>
      </c>
      <c r="CK4" s="165">
        <v>63</v>
      </c>
      <c r="CL4" s="165">
        <v>62</v>
      </c>
      <c r="CM4" s="165">
        <v>63</v>
      </c>
      <c r="CN4" s="165">
        <v>65</v>
      </c>
      <c r="CO4" s="165">
        <v>65</v>
      </c>
      <c r="CP4" s="165">
        <v>65</v>
      </c>
      <c r="CQ4" s="165">
        <v>62</v>
      </c>
      <c r="CR4" s="165">
        <v>59</v>
      </c>
      <c r="CS4" s="165">
        <v>59</v>
      </c>
      <c r="CT4" s="165">
        <v>59</v>
      </c>
      <c r="CU4" s="165">
        <v>59</v>
      </c>
      <c r="CV4" s="165">
        <v>60</v>
      </c>
      <c r="CW4" s="165">
        <v>60</v>
      </c>
    </row>
    <row r="5" spans="1:101" s="14" customFormat="1" ht="13.15" customHeight="1" x14ac:dyDescent="0.2">
      <c r="A5" s="22"/>
      <c r="B5" s="15"/>
      <c r="C5" s="66" t="s">
        <v>19</v>
      </c>
      <c r="D5" s="165">
        <v>72</v>
      </c>
      <c r="E5" s="150">
        <v>1624.48</v>
      </c>
      <c r="F5" s="152">
        <f>+E5-G5</f>
        <v>1500.82</v>
      </c>
      <c r="G5" s="152">
        <v>123.66</v>
      </c>
      <c r="H5" s="27" t="str">
        <f>+"Total:"&amp;TEXT(E5/I5-1,"0.00%")&amp;"/ EE:"&amp;TEXT(G5/J5-1,"0.00%")</f>
        <v>Total:18.99%/ EE:0.00%</v>
      </c>
      <c r="I5" s="27">
        <f>+'[2]Providence &amp; St John'!E5</f>
        <v>1365.25</v>
      </c>
      <c r="J5" s="287">
        <f>+'[2]Providence &amp; St John'!G5</f>
        <v>123.66</v>
      </c>
      <c r="K5" s="165">
        <v>170</v>
      </c>
      <c r="L5" s="165">
        <v>174</v>
      </c>
      <c r="M5" s="165">
        <v>173</v>
      </c>
      <c r="N5" s="165">
        <v>170</v>
      </c>
      <c r="O5" s="165">
        <v>168</v>
      </c>
      <c r="P5" s="165">
        <v>168</v>
      </c>
      <c r="Q5" s="165">
        <v>169</v>
      </c>
      <c r="R5" s="165">
        <v>167</v>
      </c>
      <c r="S5" s="165">
        <v>164</v>
      </c>
      <c r="T5" s="165">
        <v>161</v>
      </c>
      <c r="U5" s="165">
        <v>162</v>
      </c>
      <c r="V5" s="165">
        <v>163</v>
      </c>
      <c r="W5" s="165">
        <v>152</v>
      </c>
      <c r="X5" s="165">
        <v>154</v>
      </c>
      <c r="Y5" s="165">
        <v>154</v>
      </c>
      <c r="Z5" s="165">
        <v>150</v>
      </c>
      <c r="AA5" s="165">
        <v>155</v>
      </c>
      <c r="AB5" s="165">
        <v>155</v>
      </c>
      <c r="AC5" s="165">
        <v>161</v>
      </c>
      <c r="AD5" s="165">
        <v>165</v>
      </c>
      <c r="AE5" s="165">
        <v>165</v>
      </c>
      <c r="AF5" s="165">
        <v>165</v>
      </c>
      <c r="AG5" s="165">
        <v>161</v>
      </c>
      <c r="AH5" s="165">
        <v>161</v>
      </c>
      <c r="AI5" s="165">
        <v>168</v>
      </c>
      <c r="AJ5" s="165">
        <v>164</v>
      </c>
      <c r="AK5" s="165">
        <v>152</v>
      </c>
      <c r="AL5" s="165">
        <v>150</v>
      </c>
      <c r="AM5" s="165">
        <v>145</v>
      </c>
      <c r="AN5" s="165">
        <v>138</v>
      </c>
      <c r="AO5" s="165">
        <v>144</v>
      </c>
      <c r="AP5" s="165">
        <v>142</v>
      </c>
      <c r="AQ5" s="165">
        <v>143</v>
      </c>
      <c r="AR5" s="165">
        <v>140</v>
      </c>
      <c r="AS5" s="165">
        <v>140</v>
      </c>
      <c r="AT5" s="165">
        <v>136</v>
      </c>
      <c r="AU5" s="165">
        <v>128</v>
      </c>
      <c r="AV5" s="165">
        <v>131</v>
      </c>
      <c r="AW5" s="165">
        <v>133</v>
      </c>
      <c r="AX5" s="165">
        <v>134</v>
      </c>
      <c r="AY5" s="165">
        <v>135</v>
      </c>
      <c r="AZ5" s="165">
        <v>127</v>
      </c>
      <c r="BA5" s="165">
        <v>129</v>
      </c>
      <c r="BB5" s="165">
        <v>128</v>
      </c>
      <c r="BC5" s="165">
        <v>125</v>
      </c>
      <c r="BD5" s="165">
        <v>119</v>
      </c>
      <c r="BE5" s="240">
        <v>116</v>
      </c>
      <c r="BF5" s="165">
        <v>116</v>
      </c>
      <c r="BG5" s="165">
        <v>120</v>
      </c>
      <c r="BH5" s="165">
        <v>120</v>
      </c>
      <c r="BI5" s="165">
        <v>112</v>
      </c>
      <c r="BJ5" s="165">
        <v>112</v>
      </c>
      <c r="BK5" s="165">
        <v>111</v>
      </c>
      <c r="BL5" s="165">
        <v>108</v>
      </c>
      <c r="BM5" s="165">
        <v>107</v>
      </c>
      <c r="BN5" s="165">
        <v>107</v>
      </c>
      <c r="BO5" s="165">
        <v>104</v>
      </c>
      <c r="BP5" s="165">
        <v>101</v>
      </c>
      <c r="BQ5" s="240">
        <v>99</v>
      </c>
      <c r="BR5" s="165">
        <v>98</v>
      </c>
      <c r="BS5" s="165">
        <v>92</v>
      </c>
      <c r="BT5" s="165">
        <v>92</v>
      </c>
      <c r="BU5" s="165">
        <v>91</v>
      </c>
      <c r="BV5" s="165">
        <v>93</v>
      </c>
      <c r="BW5" s="165">
        <v>87</v>
      </c>
      <c r="BX5" s="165">
        <v>86</v>
      </c>
      <c r="BY5" s="165">
        <v>85</v>
      </c>
      <c r="BZ5" s="165">
        <v>86</v>
      </c>
      <c r="CA5" s="165">
        <v>83</v>
      </c>
      <c r="CB5" s="165">
        <v>78</v>
      </c>
      <c r="CC5" s="165">
        <v>75</v>
      </c>
      <c r="CD5" s="165">
        <v>79</v>
      </c>
      <c r="CE5" s="165">
        <v>77</v>
      </c>
      <c r="CF5" s="165">
        <v>76</v>
      </c>
      <c r="CG5" s="165">
        <v>75</v>
      </c>
      <c r="CH5" s="165">
        <v>77</v>
      </c>
      <c r="CI5" s="165">
        <v>80</v>
      </c>
      <c r="CJ5" s="165">
        <v>79</v>
      </c>
      <c r="CK5" s="165">
        <v>83</v>
      </c>
      <c r="CL5" s="165">
        <v>79</v>
      </c>
      <c r="CM5" s="165">
        <v>81</v>
      </c>
      <c r="CN5" s="165">
        <v>79</v>
      </c>
      <c r="CO5" s="165">
        <v>75</v>
      </c>
      <c r="CP5" s="165">
        <v>72</v>
      </c>
      <c r="CQ5" s="165">
        <v>76</v>
      </c>
      <c r="CR5" s="165">
        <v>76</v>
      </c>
      <c r="CS5" s="165">
        <v>77</v>
      </c>
      <c r="CT5" s="165">
        <v>76</v>
      </c>
      <c r="CU5" s="165">
        <v>74</v>
      </c>
      <c r="CV5" s="165">
        <v>72</v>
      </c>
      <c r="CW5" s="165">
        <v>72</v>
      </c>
    </row>
    <row r="6" spans="1:101" s="14" customFormat="1" ht="13.15" customHeight="1" x14ac:dyDescent="0.2">
      <c r="A6" s="22"/>
      <c r="B6" s="15"/>
      <c r="C6" s="66" t="s">
        <v>12</v>
      </c>
      <c r="D6" s="166">
        <v>46</v>
      </c>
      <c r="E6" s="151">
        <v>2707.5</v>
      </c>
      <c r="F6" s="153">
        <f>+E6-G6</f>
        <v>2398.3200000000002</v>
      </c>
      <c r="G6" s="153">
        <v>309.18</v>
      </c>
      <c r="H6" s="134" t="str">
        <f>+"Total:"&amp;TEXT(E6/I6-1,"0.00%")&amp;"/ EE:"&amp;TEXT(G6/J6-1,"0.00%")</f>
        <v>Total:18.99%/ EE:0.00%</v>
      </c>
      <c r="I6" s="134">
        <f>+'[2]Providence &amp; St John'!E6</f>
        <v>2275.44</v>
      </c>
      <c r="J6" s="287">
        <f>+'[2]Providence &amp; St John'!G6</f>
        <v>309.18</v>
      </c>
      <c r="K6" s="166">
        <v>93</v>
      </c>
      <c r="L6" s="166">
        <v>90</v>
      </c>
      <c r="M6" s="166">
        <v>91</v>
      </c>
      <c r="N6" s="166">
        <v>93</v>
      </c>
      <c r="O6" s="166">
        <v>91</v>
      </c>
      <c r="P6" s="166">
        <v>88</v>
      </c>
      <c r="Q6" s="166">
        <v>88</v>
      </c>
      <c r="R6" s="166">
        <v>85</v>
      </c>
      <c r="S6" s="166">
        <v>84</v>
      </c>
      <c r="T6" s="166">
        <v>83</v>
      </c>
      <c r="U6" s="166">
        <v>82</v>
      </c>
      <c r="V6" s="166">
        <v>82</v>
      </c>
      <c r="W6" s="166">
        <v>74</v>
      </c>
      <c r="X6" s="166">
        <v>73</v>
      </c>
      <c r="Y6" s="166">
        <v>71</v>
      </c>
      <c r="Z6" s="166">
        <v>70</v>
      </c>
      <c r="AA6" s="166">
        <v>71</v>
      </c>
      <c r="AB6" s="166">
        <v>69</v>
      </c>
      <c r="AC6" s="166">
        <v>69</v>
      </c>
      <c r="AD6" s="166">
        <v>69</v>
      </c>
      <c r="AE6" s="166">
        <v>67</v>
      </c>
      <c r="AF6" s="166">
        <v>68</v>
      </c>
      <c r="AG6" s="166">
        <v>65</v>
      </c>
      <c r="AH6" s="166">
        <v>64</v>
      </c>
      <c r="AI6" s="166">
        <v>64</v>
      </c>
      <c r="AJ6" s="166">
        <v>62</v>
      </c>
      <c r="AK6" s="166">
        <v>61</v>
      </c>
      <c r="AL6" s="166">
        <v>64</v>
      </c>
      <c r="AM6" s="166">
        <v>66</v>
      </c>
      <c r="AN6" s="166">
        <v>68</v>
      </c>
      <c r="AO6" s="166">
        <v>71</v>
      </c>
      <c r="AP6" s="166">
        <v>68</v>
      </c>
      <c r="AQ6" s="166">
        <v>70</v>
      </c>
      <c r="AR6" s="166">
        <v>71</v>
      </c>
      <c r="AS6" s="166">
        <v>68</v>
      </c>
      <c r="AT6" s="166">
        <v>67</v>
      </c>
      <c r="AU6" s="166">
        <v>61</v>
      </c>
      <c r="AV6" s="166">
        <v>61</v>
      </c>
      <c r="AW6" s="166">
        <v>62</v>
      </c>
      <c r="AX6" s="166">
        <v>57</v>
      </c>
      <c r="AY6" s="166">
        <v>57</v>
      </c>
      <c r="AZ6" s="166">
        <v>56</v>
      </c>
      <c r="BA6" s="166">
        <v>55</v>
      </c>
      <c r="BB6" s="166">
        <v>53</v>
      </c>
      <c r="BC6" s="166">
        <v>56</v>
      </c>
      <c r="BD6" s="166">
        <v>55</v>
      </c>
      <c r="BE6" s="241">
        <v>50</v>
      </c>
      <c r="BF6" s="166">
        <v>45</v>
      </c>
      <c r="BG6" s="166">
        <v>45</v>
      </c>
      <c r="BH6" s="166">
        <v>45</v>
      </c>
      <c r="BI6" s="166">
        <v>43</v>
      </c>
      <c r="BJ6" s="166">
        <v>42</v>
      </c>
      <c r="BK6" s="166">
        <v>41</v>
      </c>
      <c r="BL6" s="166">
        <v>39</v>
      </c>
      <c r="BM6" s="166">
        <v>40</v>
      </c>
      <c r="BN6" s="166">
        <v>43</v>
      </c>
      <c r="BO6" s="166">
        <v>41</v>
      </c>
      <c r="BP6" s="166">
        <v>42</v>
      </c>
      <c r="BQ6" s="241">
        <v>43</v>
      </c>
      <c r="BR6" s="166">
        <v>44</v>
      </c>
      <c r="BS6" s="166">
        <v>42</v>
      </c>
      <c r="BT6" s="166">
        <v>45</v>
      </c>
      <c r="BU6" s="166">
        <v>43</v>
      </c>
      <c r="BV6" s="166">
        <v>44</v>
      </c>
      <c r="BW6" s="166">
        <v>46</v>
      </c>
      <c r="BX6" s="166">
        <v>46</v>
      </c>
      <c r="BY6" s="166">
        <v>47</v>
      </c>
      <c r="BZ6" s="166">
        <v>48</v>
      </c>
      <c r="CA6" s="166">
        <v>48</v>
      </c>
      <c r="CB6" s="166">
        <v>48</v>
      </c>
      <c r="CC6" s="166">
        <v>48</v>
      </c>
      <c r="CD6" s="166">
        <v>51</v>
      </c>
      <c r="CE6" s="166">
        <v>52</v>
      </c>
      <c r="CF6" s="166">
        <v>50</v>
      </c>
      <c r="CG6" s="166">
        <v>49</v>
      </c>
      <c r="CH6" s="166">
        <v>51</v>
      </c>
      <c r="CI6" s="166">
        <v>50</v>
      </c>
      <c r="CJ6" s="166">
        <v>49</v>
      </c>
      <c r="CK6" s="166">
        <v>50</v>
      </c>
      <c r="CL6" s="166">
        <v>51</v>
      </c>
      <c r="CM6" s="166">
        <v>48</v>
      </c>
      <c r="CN6" s="166">
        <v>47</v>
      </c>
      <c r="CO6" s="166">
        <v>45</v>
      </c>
      <c r="CP6" s="166">
        <v>47</v>
      </c>
      <c r="CQ6" s="166">
        <v>47</v>
      </c>
      <c r="CR6" s="166">
        <v>45</v>
      </c>
      <c r="CS6" s="166">
        <v>44</v>
      </c>
      <c r="CT6" s="166">
        <v>43</v>
      </c>
      <c r="CU6" s="166">
        <v>43</v>
      </c>
      <c r="CV6" s="166">
        <v>45</v>
      </c>
      <c r="CW6" s="166">
        <v>46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422</v>
      </c>
      <c r="E7" s="70">
        <f>SUMPRODUCT(E3:E6,$D3:$D6)</f>
        <v>559528</v>
      </c>
      <c r="F7" s="70">
        <f>SUMPRODUCT(F3:F6,$D3:$D6)</f>
        <v>514116.32000000007</v>
      </c>
      <c r="G7" s="70">
        <f>SUMPRODUCT(G3:G6,$D3:$D6)</f>
        <v>45411.68</v>
      </c>
      <c r="H7" s="34"/>
      <c r="I7" s="34"/>
      <c r="K7" s="67">
        <f t="shared" ref="K7:P7" si="0">SUM(K3:K6)</f>
        <v>789</v>
      </c>
      <c r="L7" s="67">
        <f t="shared" si="0"/>
        <v>783</v>
      </c>
      <c r="M7" s="67">
        <f t="shared" si="0"/>
        <v>785</v>
      </c>
      <c r="N7" s="67">
        <f t="shared" si="0"/>
        <v>775</v>
      </c>
      <c r="O7" s="67">
        <f t="shared" si="0"/>
        <v>771</v>
      </c>
      <c r="P7" s="67">
        <f t="shared" si="0"/>
        <v>777</v>
      </c>
      <c r="Q7" s="67">
        <f t="shared" ref="Q7:V7" si="1">SUM(Q3:Q6)</f>
        <v>776</v>
      </c>
      <c r="R7" s="67">
        <f t="shared" si="1"/>
        <v>766</v>
      </c>
      <c r="S7" s="67">
        <f t="shared" si="1"/>
        <v>763</v>
      </c>
      <c r="T7" s="67">
        <f t="shared" si="1"/>
        <v>757</v>
      </c>
      <c r="U7" s="67">
        <f t="shared" si="1"/>
        <v>754</v>
      </c>
      <c r="V7" s="67">
        <f t="shared" si="1"/>
        <v>755</v>
      </c>
      <c r="W7" s="67">
        <f t="shared" ref="W7:AB7" si="2">SUM(W3:W6)</f>
        <v>752</v>
      </c>
      <c r="X7" s="67">
        <f t="shared" si="2"/>
        <v>729</v>
      </c>
      <c r="Y7" s="67">
        <f t="shared" si="2"/>
        <v>725</v>
      </c>
      <c r="Z7" s="67">
        <f t="shared" si="2"/>
        <v>724</v>
      </c>
      <c r="AA7" s="67">
        <f t="shared" si="2"/>
        <v>731</v>
      </c>
      <c r="AB7" s="67">
        <f t="shared" si="2"/>
        <v>718</v>
      </c>
      <c r="AC7" s="67">
        <f t="shared" ref="AC7:AH7" si="3">SUM(AC3:AC6)</f>
        <v>724</v>
      </c>
      <c r="AD7" s="67">
        <f t="shared" si="3"/>
        <v>729</v>
      </c>
      <c r="AE7" s="67">
        <f t="shared" si="3"/>
        <v>720</v>
      </c>
      <c r="AF7" s="67">
        <f t="shared" si="3"/>
        <v>723</v>
      </c>
      <c r="AG7" s="67">
        <f t="shared" si="3"/>
        <v>719</v>
      </c>
      <c r="AH7" s="67">
        <f t="shared" si="3"/>
        <v>716</v>
      </c>
      <c r="AI7" s="67">
        <f t="shared" ref="AI7:AN7" si="4">SUM(AI3:AI6)</f>
        <v>731</v>
      </c>
      <c r="AJ7" s="67">
        <f t="shared" si="4"/>
        <v>717</v>
      </c>
      <c r="AK7" s="67">
        <f t="shared" si="4"/>
        <v>678</v>
      </c>
      <c r="AL7" s="67">
        <f t="shared" si="4"/>
        <v>668</v>
      </c>
      <c r="AM7" s="67">
        <f t="shared" si="4"/>
        <v>663</v>
      </c>
      <c r="AN7" s="67">
        <f t="shared" si="4"/>
        <v>654</v>
      </c>
      <c r="AO7" s="67">
        <f t="shared" ref="AO7:AT7" si="5">SUM(AO3:AO6)</f>
        <v>665</v>
      </c>
      <c r="AP7" s="67">
        <f t="shared" si="5"/>
        <v>651</v>
      </c>
      <c r="AQ7" s="67">
        <f t="shared" si="5"/>
        <v>645</v>
      </c>
      <c r="AR7" s="67">
        <f t="shared" si="5"/>
        <v>641</v>
      </c>
      <c r="AS7" s="67">
        <f t="shared" si="5"/>
        <v>635</v>
      </c>
      <c r="AT7" s="67">
        <f t="shared" si="5"/>
        <v>625</v>
      </c>
      <c r="AU7" s="67">
        <f t="shared" ref="AU7:AZ7" si="6">SUM(AU3:AU6)</f>
        <v>613</v>
      </c>
      <c r="AV7" s="67">
        <f t="shared" si="6"/>
        <v>616</v>
      </c>
      <c r="AW7" s="67">
        <f t="shared" si="6"/>
        <v>605</v>
      </c>
      <c r="AX7" s="67">
        <f t="shared" si="6"/>
        <v>603</v>
      </c>
      <c r="AY7" s="67">
        <f t="shared" si="6"/>
        <v>598</v>
      </c>
      <c r="AZ7" s="67">
        <f t="shared" si="6"/>
        <v>570</v>
      </c>
      <c r="BA7" s="67">
        <f t="shared" ref="BA7:BF7" si="7">SUM(BA3:BA6)</f>
        <v>569</v>
      </c>
      <c r="BB7" s="67">
        <f t="shared" si="7"/>
        <v>562</v>
      </c>
      <c r="BC7" s="67">
        <f t="shared" si="7"/>
        <v>556</v>
      </c>
      <c r="BD7" s="67">
        <f t="shared" si="7"/>
        <v>541</v>
      </c>
      <c r="BE7" s="94">
        <f t="shared" si="7"/>
        <v>528</v>
      </c>
      <c r="BF7" s="67">
        <f t="shared" si="7"/>
        <v>525</v>
      </c>
      <c r="BG7" s="67">
        <f t="shared" ref="BG7:BL7" si="8">SUM(BG3:BG6)</f>
        <v>531</v>
      </c>
      <c r="BH7" s="67">
        <f t="shared" si="8"/>
        <v>524</v>
      </c>
      <c r="BI7" s="67">
        <f t="shared" si="8"/>
        <v>496</v>
      </c>
      <c r="BJ7" s="67">
        <f t="shared" si="8"/>
        <v>498</v>
      </c>
      <c r="BK7" s="67">
        <f t="shared" si="8"/>
        <v>494</v>
      </c>
      <c r="BL7" s="67">
        <f t="shared" si="8"/>
        <v>482</v>
      </c>
      <c r="BM7" s="67">
        <f t="shared" ref="BM7:BR7" si="9">SUM(BM3:BM6)</f>
        <v>484</v>
      </c>
      <c r="BN7" s="67">
        <f t="shared" si="9"/>
        <v>489</v>
      </c>
      <c r="BO7" s="67">
        <f t="shared" si="9"/>
        <v>487</v>
      </c>
      <c r="BP7" s="67">
        <f t="shared" si="9"/>
        <v>488</v>
      </c>
      <c r="BQ7" s="94">
        <f t="shared" si="9"/>
        <v>481</v>
      </c>
      <c r="BR7" s="67">
        <f t="shared" si="9"/>
        <v>476</v>
      </c>
      <c r="BS7" s="67">
        <f t="shared" ref="BS7:BX7" si="10">SUM(BS3:BS6)</f>
        <v>466</v>
      </c>
      <c r="BT7" s="67">
        <f t="shared" si="10"/>
        <v>473</v>
      </c>
      <c r="BU7" s="67">
        <f t="shared" si="10"/>
        <v>469</v>
      </c>
      <c r="BV7" s="67">
        <f t="shared" si="10"/>
        <v>465</v>
      </c>
      <c r="BW7" s="67">
        <f t="shared" si="10"/>
        <v>464</v>
      </c>
      <c r="BX7" s="67">
        <f t="shared" si="10"/>
        <v>459</v>
      </c>
      <c r="BY7" s="67">
        <f t="shared" ref="BY7:CD7" si="11">SUM(BY3:BY6)</f>
        <v>464</v>
      </c>
      <c r="BZ7" s="67">
        <f t="shared" si="11"/>
        <v>466</v>
      </c>
      <c r="CA7" s="67">
        <f t="shared" si="11"/>
        <v>456</v>
      </c>
      <c r="CB7" s="67">
        <f t="shared" si="11"/>
        <v>429</v>
      </c>
      <c r="CC7" s="67">
        <f t="shared" si="11"/>
        <v>428</v>
      </c>
      <c r="CD7" s="67">
        <f t="shared" si="11"/>
        <v>435</v>
      </c>
      <c r="CE7" s="67">
        <f t="shared" ref="CE7:CJ7" si="12">SUM(CE3:CE6)</f>
        <v>442</v>
      </c>
      <c r="CF7" s="67">
        <f t="shared" si="12"/>
        <v>440</v>
      </c>
      <c r="CG7" s="67">
        <f t="shared" si="12"/>
        <v>432</v>
      </c>
      <c r="CH7" s="67">
        <f t="shared" si="12"/>
        <v>436</v>
      </c>
      <c r="CI7" s="67">
        <f t="shared" si="12"/>
        <v>446</v>
      </c>
      <c r="CJ7" s="67">
        <f t="shared" si="12"/>
        <v>455</v>
      </c>
      <c r="CK7" s="67">
        <f t="shared" ref="CK7:CP7" si="13">SUM(CK3:CK6)</f>
        <v>459</v>
      </c>
      <c r="CL7" s="67">
        <f t="shared" si="13"/>
        <v>454</v>
      </c>
      <c r="CM7" s="67">
        <f t="shared" si="13"/>
        <v>447</v>
      </c>
      <c r="CN7" s="67">
        <f t="shared" si="13"/>
        <v>444</v>
      </c>
      <c r="CO7" s="67">
        <f t="shared" si="13"/>
        <v>441</v>
      </c>
      <c r="CP7" s="67">
        <f t="shared" si="13"/>
        <v>431</v>
      </c>
      <c r="CQ7" s="67">
        <f>SUM(CQ3:CQ6)</f>
        <v>443</v>
      </c>
      <c r="CR7" s="67">
        <v>444</v>
      </c>
      <c r="CS7" s="67">
        <f>SUM(CS3:CS6)</f>
        <v>440</v>
      </c>
      <c r="CT7" s="67">
        <f>SUM(CT3:CT6)</f>
        <v>429</v>
      </c>
      <c r="CU7" s="67">
        <f>SUM(CU3:CU6)</f>
        <v>422</v>
      </c>
      <c r="CV7" s="67">
        <f>SUM(CV3:CV6)</f>
        <v>418</v>
      </c>
      <c r="CW7" s="67">
        <f>SUM(CW3:CW6)</f>
        <v>422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B3</f>
        <v>1/1/25 - 12/31/25</v>
      </c>
      <c r="C9" s="66" t="s">
        <v>11</v>
      </c>
      <c r="D9" s="167">
        <v>17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+'[2]Providence &amp; St John'!E9</f>
        <v>435.99</v>
      </c>
      <c r="J9" s="287">
        <f>+'[2]Providence &amp; St John'!G9</f>
        <v>103.15</v>
      </c>
      <c r="K9" s="167">
        <v>14</v>
      </c>
      <c r="L9" s="167">
        <v>12</v>
      </c>
      <c r="M9" s="167">
        <v>11</v>
      </c>
      <c r="N9" s="167">
        <v>13</v>
      </c>
      <c r="O9" s="167">
        <v>14</v>
      </c>
      <c r="P9" s="167">
        <v>14</v>
      </c>
      <c r="Q9" s="167">
        <v>13</v>
      </c>
      <c r="R9" s="167">
        <v>13</v>
      </c>
      <c r="S9" s="167">
        <v>14</v>
      </c>
      <c r="T9" s="167">
        <v>13</v>
      </c>
      <c r="U9" s="167">
        <v>14</v>
      </c>
      <c r="V9" s="167">
        <v>14</v>
      </c>
      <c r="W9" s="167">
        <v>14</v>
      </c>
      <c r="X9" s="167">
        <v>14</v>
      </c>
      <c r="Y9" s="167">
        <v>14</v>
      </c>
      <c r="Z9" s="167">
        <v>15</v>
      </c>
      <c r="AA9" s="167">
        <v>14</v>
      </c>
      <c r="AB9" s="167">
        <v>15</v>
      </c>
      <c r="AC9" s="167">
        <v>15</v>
      </c>
      <c r="AD9" s="167">
        <v>15</v>
      </c>
      <c r="AE9" s="167">
        <v>14</v>
      </c>
      <c r="AF9" s="167">
        <v>15</v>
      </c>
      <c r="AG9" s="167">
        <v>16</v>
      </c>
      <c r="AH9" s="167">
        <v>16</v>
      </c>
      <c r="AI9" s="167">
        <v>15</v>
      </c>
      <c r="AJ9" s="167">
        <v>15</v>
      </c>
      <c r="AK9" s="167">
        <v>14</v>
      </c>
      <c r="AL9" s="167">
        <v>13</v>
      </c>
      <c r="AM9" s="167">
        <v>11</v>
      </c>
      <c r="AN9" s="167">
        <v>11</v>
      </c>
      <c r="AO9" s="167">
        <v>11</v>
      </c>
      <c r="AP9" s="167">
        <v>10</v>
      </c>
      <c r="AQ9" s="167">
        <v>13</v>
      </c>
      <c r="AR9" s="167">
        <v>12</v>
      </c>
      <c r="AS9" s="167">
        <v>14</v>
      </c>
      <c r="AT9" s="167">
        <v>15</v>
      </c>
      <c r="AU9" s="167">
        <v>19</v>
      </c>
      <c r="AV9" s="167">
        <v>18</v>
      </c>
      <c r="AW9" s="167">
        <v>18</v>
      </c>
      <c r="AX9" s="167">
        <v>18</v>
      </c>
      <c r="AY9" s="167">
        <v>18</v>
      </c>
      <c r="AZ9" s="167">
        <v>14</v>
      </c>
      <c r="BA9" s="167">
        <v>16</v>
      </c>
      <c r="BB9" s="167">
        <v>16</v>
      </c>
      <c r="BC9" s="167">
        <v>16</v>
      </c>
      <c r="BD9" s="167">
        <v>14</v>
      </c>
      <c r="BE9" s="242">
        <v>16</v>
      </c>
      <c r="BF9" s="167">
        <v>15</v>
      </c>
      <c r="BG9" s="167">
        <v>17</v>
      </c>
      <c r="BH9" s="167">
        <v>16</v>
      </c>
      <c r="BI9" s="167">
        <v>17</v>
      </c>
      <c r="BJ9" s="167">
        <v>17</v>
      </c>
      <c r="BK9" s="167">
        <v>18</v>
      </c>
      <c r="BL9" s="167">
        <v>19</v>
      </c>
      <c r="BM9" s="167">
        <v>14</v>
      </c>
      <c r="BN9" s="167">
        <v>13</v>
      </c>
      <c r="BO9" s="167">
        <v>11</v>
      </c>
      <c r="BP9" s="167">
        <v>11</v>
      </c>
      <c r="BQ9" s="242">
        <v>13</v>
      </c>
      <c r="BR9" s="167">
        <v>13</v>
      </c>
      <c r="BS9" s="167">
        <v>11</v>
      </c>
      <c r="BT9" s="167">
        <v>10</v>
      </c>
      <c r="BU9" s="167">
        <v>9</v>
      </c>
      <c r="BV9" s="167">
        <v>11</v>
      </c>
      <c r="BW9" s="167">
        <v>8</v>
      </c>
      <c r="BX9" s="167">
        <v>10</v>
      </c>
      <c r="BY9" s="167">
        <v>11</v>
      </c>
      <c r="BZ9" s="167">
        <v>11</v>
      </c>
      <c r="CA9" s="167">
        <v>13</v>
      </c>
      <c r="CB9" s="167">
        <v>14</v>
      </c>
      <c r="CC9" s="167">
        <v>12</v>
      </c>
      <c r="CD9" s="167">
        <v>11</v>
      </c>
      <c r="CE9" s="167">
        <v>14</v>
      </c>
      <c r="CF9" s="167">
        <v>15</v>
      </c>
      <c r="CG9" s="167">
        <v>16</v>
      </c>
      <c r="CH9" s="167">
        <v>17</v>
      </c>
      <c r="CI9" s="167">
        <v>16</v>
      </c>
      <c r="CJ9" s="167">
        <v>16</v>
      </c>
      <c r="CK9" s="167">
        <v>17</v>
      </c>
      <c r="CL9" s="167">
        <v>14</v>
      </c>
      <c r="CM9" s="167">
        <v>15</v>
      </c>
      <c r="CN9" s="167">
        <v>16</v>
      </c>
      <c r="CO9" s="167">
        <v>14</v>
      </c>
      <c r="CP9" s="167">
        <v>14</v>
      </c>
      <c r="CQ9" s="167">
        <v>16</v>
      </c>
      <c r="CR9" s="167">
        <v>15</v>
      </c>
      <c r="CS9" s="167">
        <v>17</v>
      </c>
      <c r="CT9" s="167">
        <v>18</v>
      </c>
      <c r="CU9" s="167">
        <v>16</v>
      </c>
      <c r="CV9" s="167">
        <v>18</v>
      </c>
      <c r="CW9" s="167">
        <v>17</v>
      </c>
    </row>
    <row r="10" spans="1:101" s="14" customFormat="1" ht="13.15" customHeight="1" x14ac:dyDescent="0.2">
      <c r="A10" s="22"/>
      <c r="B10" s="15"/>
      <c r="C10" s="66" t="s">
        <v>18</v>
      </c>
      <c r="D10" s="167">
        <v>2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+'[2]Providence &amp; St John'!E10</f>
        <v>872</v>
      </c>
      <c r="J10" s="287">
        <f>+'[2]Providence &amp; St John'!G10</f>
        <v>240.98</v>
      </c>
      <c r="K10" s="167">
        <v>1</v>
      </c>
      <c r="L10" s="167">
        <v>1</v>
      </c>
      <c r="M10" s="167">
        <v>1</v>
      </c>
      <c r="N10" s="167">
        <v>0</v>
      </c>
      <c r="O10" s="167">
        <v>0</v>
      </c>
      <c r="P10" s="167">
        <v>0</v>
      </c>
      <c r="Q10" s="167">
        <v>0</v>
      </c>
      <c r="R10" s="167">
        <v>0</v>
      </c>
      <c r="S10" s="167">
        <v>0</v>
      </c>
      <c r="T10" s="167">
        <v>0</v>
      </c>
      <c r="U10" s="167">
        <v>0</v>
      </c>
      <c r="V10" s="167">
        <v>0</v>
      </c>
      <c r="W10" s="167">
        <v>1</v>
      </c>
      <c r="X10" s="167">
        <v>1</v>
      </c>
      <c r="Y10" s="167">
        <v>1</v>
      </c>
      <c r="Z10" s="167">
        <v>1</v>
      </c>
      <c r="AA10" s="167">
        <v>1</v>
      </c>
      <c r="AB10" s="167">
        <v>1</v>
      </c>
      <c r="AC10" s="167">
        <v>2</v>
      </c>
      <c r="AD10" s="167">
        <v>2</v>
      </c>
      <c r="AE10" s="167">
        <v>3</v>
      </c>
      <c r="AF10" s="167">
        <v>2</v>
      </c>
      <c r="AG10" s="167">
        <v>1</v>
      </c>
      <c r="AH10" s="167">
        <v>1</v>
      </c>
      <c r="AI10" s="167">
        <v>1</v>
      </c>
      <c r="AJ10" s="167">
        <v>1</v>
      </c>
      <c r="AK10" s="167">
        <v>1</v>
      </c>
      <c r="AL10" s="167">
        <v>1</v>
      </c>
      <c r="AM10" s="167">
        <v>2</v>
      </c>
      <c r="AN10" s="167">
        <v>2</v>
      </c>
      <c r="AO10" s="167">
        <v>2</v>
      </c>
      <c r="AP10" s="167">
        <v>2</v>
      </c>
      <c r="AQ10" s="167">
        <v>2</v>
      </c>
      <c r="AR10" s="167">
        <v>2</v>
      </c>
      <c r="AS10" s="167">
        <v>2</v>
      </c>
      <c r="AT10" s="167">
        <v>2</v>
      </c>
      <c r="AU10" s="167">
        <v>3</v>
      </c>
      <c r="AV10" s="167">
        <v>3</v>
      </c>
      <c r="AW10" s="167">
        <v>4</v>
      </c>
      <c r="AX10" s="167">
        <v>4</v>
      </c>
      <c r="AY10" s="167">
        <v>4</v>
      </c>
      <c r="AZ10" s="167">
        <v>5</v>
      </c>
      <c r="BA10" s="167">
        <v>5</v>
      </c>
      <c r="BB10" s="167">
        <v>5</v>
      </c>
      <c r="BC10" s="167">
        <v>4</v>
      </c>
      <c r="BD10" s="167">
        <v>4</v>
      </c>
      <c r="BE10" s="242">
        <v>4</v>
      </c>
      <c r="BF10" s="167">
        <v>4</v>
      </c>
      <c r="BG10" s="167">
        <v>5</v>
      </c>
      <c r="BH10" s="167">
        <v>5</v>
      </c>
      <c r="BI10" s="167">
        <v>6</v>
      </c>
      <c r="BJ10" s="167">
        <v>6</v>
      </c>
      <c r="BK10" s="167">
        <v>6</v>
      </c>
      <c r="BL10" s="167">
        <v>6</v>
      </c>
      <c r="BM10" s="167">
        <v>6</v>
      </c>
      <c r="BN10" s="167">
        <v>6</v>
      </c>
      <c r="BO10" s="167">
        <v>5</v>
      </c>
      <c r="BP10" s="167">
        <v>5</v>
      </c>
      <c r="BQ10" s="242">
        <v>5</v>
      </c>
      <c r="BR10" s="167">
        <v>5</v>
      </c>
      <c r="BS10" s="167">
        <v>5</v>
      </c>
      <c r="BT10" s="167">
        <v>4</v>
      </c>
      <c r="BU10" s="167">
        <v>4</v>
      </c>
      <c r="BV10" s="167">
        <v>4</v>
      </c>
      <c r="BW10" s="167">
        <v>4</v>
      </c>
      <c r="BX10" s="167">
        <v>4</v>
      </c>
      <c r="BY10" s="167">
        <v>4</v>
      </c>
      <c r="BZ10" s="167">
        <v>4</v>
      </c>
      <c r="CA10" s="167">
        <v>3</v>
      </c>
      <c r="CB10" s="167">
        <v>1</v>
      </c>
      <c r="CC10" s="167">
        <v>1</v>
      </c>
      <c r="CD10" s="167">
        <v>1</v>
      </c>
      <c r="CE10" s="167">
        <v>1</v>
      </c>
      <c r="CF10" s="167">
        <v>1</v>
      </c>
      <c r="CG10" s="167">
        <v>1</v>
      </c>
      <c r="CH10" s="167">
        <v>1</v>
      </c>
      <c r="CI10" s="167">
        <v>1</v>
      </c>
      <c r="CJ10" s="167">
        <v>1</v>
      </c>
      <c r="CK10" s="167">
        <v>1</v>
      </c>
      <c r="CL10" s="167">
        <v>1</v>
      </c>
      <c r="CM10" s="167">
        <v>1</v>
      </c>
      <c r="CN10" s="167">
        <v>1</v>
      </c>
      <c r="CO10" s="167">
        <v>1</v>
      </c>
      <c r="CP10" s="167">
        <v>1</v>
      </c>
      <c r="CQ10" s="167">
        <v>2</v>
      </c>
      <c r="CR10" s="167">
        <v>2</v>
      </c>
      <c r="CS10" s="167">
        <v>2</v>
      </c>
      <c r="CT10" s="167">
        <v>2</v>
      </c>
      <c r="CU10" s="167">
        <v>2</v>
      </c>
      <c r="CV10" s="167">
        <v>2</v>
      </c>
      <c r="CW10" s="167">
        <v>2</v>
      </c>
    </row>
    <row r="11" spans="1:101" s="14" customFormat="1" ht="13.15" customHeight="1" x14ac:dyDescent="0.2">
      <c r="A11" s="22"/>
      <c r="B11" s="15"/>
      <c r="C11" s="66" t="s">
        <v>19</v>
      </c>
      <c r="D11" s="167">
        <v>4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+'[2]Providence &amp; St John'!E11</f>
        <v>784.79</v>
      </c>
      <c r="J11" s="287">
        <f>+'[2]Providence &amp; St John'!G11</f>
        <v>201.22</v>
      </c>
      <c r="K11" s="167">
        <v>8</v>
      </c>
      <c r="L11" s="167">
        <v>5</v>
      </c>
      <c r="M11" s="167">
        <v>4</v>
      </c>
      <c r="N11" s="167">
        <v>6</v>
      </c>
      <c r="O11" s="167">
        <v>6</v>
      </c>
      <c r="P11" s="167">
        <v>5</v>
      </c>
      <c r="Q11" s="167">
        <v>4</v>
      </c>
      <c r="R11" s="167">
        <v>4</v>
      </c>
      <c r="S11" s="167">
        <v>3</v>
      </c>
      <c r="T11" s="167">
        <v>3</v>
      </c>
      <c r="U11" s="167">
        <v>3</v>
      </c>
      <c r="V11" s="167">
        <v>3</v>
      </c>
      <c r="W11" s="167">
        <v>3</v>
      </c>
      <c r="X11" s="167">
        <v>3</v>
      </c>
      <c r="Y11" s="167">
        <v>3</v>
      </c>
      <c r="Z11" s="167">
        <v>4</v>
      </c>
      <c r="AA11" s="167">
        <v>4</v>
      </c>
      <c r="AB11" s="167">
        <v>4</v>
      </c>
      <c r="AC11" s="167">
        <v>4</v>
      </c>
      <c r="AD11" s="167">
        <v>4</v>
      </c>
      <c r="AE11" s="167">
        <v>3</v>
      </c>
      <c r="AF11" s="167">
        <v>3</v>
      </c>
      <c r="AG11" s="167">
        <v>3</v>
      </c>
      <c r="AH11" s="167">
        <v>3</v>
      </c>
      <c r="AI11" s="167">
        <v>3</v>
      </c>
      <c r="AJ11" s="167">
        <v>2</v>
      </c>
      <c r="AK11" s="167">
        <v>2</v>
      </c>
      <c r="AL11" s="167">
        <v>2</v>
      </c>
      <c r="AM11" s="167">
        <v>3</v>
      </c>
      <c r="AN11" s="167">
        <v>3</v>
      </c>
      <c r="AO11" s="167">
        <v>3</v>
      </c>
      <c r="AP11" s="167">
        <v>4</v>
      </c>
      <c r="AQ11" s="167">
        <v>4</v>
      </c>
      <c r="AR11" s="167">
        <v>3</v>
      </c>
      <c r="AS11" s="167">
        <v>3</v>
      </c>
      <c r="AT11" s="167">
        <v>3</v>
      </c>
      <c r="AU11" s="167">
        <v>2</v>
      </c>
      <c r="AV11" s="167">
        <v>2</v>
      </c>
      <c r="AW11" s="167">
        <v>1</v>
      </c>
      <c r="AX11" s="167">
        <v>1</v>
      </c>
      <c r="AY11" s="167">
        <v>1</v>
      </c>
      <c r="AZ11" s="167">
        <v>1</v>
      </c>
      <c r="BA11" s="167">
        <v>1</v>
      </c>
      <c r="BB11" s="167">
        <v>1</v>
      </c>
      <c r="BC11" s="167">
        <v>2</v>
      </c>
      <c r="BD11" s="167">
        <v>3</v>
      </c>
      <c r="BE11" s="242">
        <v>3</v>
      </c>
      <c r="BF11" s="167">
        <v>3</v>
      </c>
      <c r="BG11" s="167">
        <v>3</v>
      </c>
      <c r="BH11" s="167">
        <v>4</v>
      </c>
      <c r="BI11" s="167">
        <v>4</v>
      </c>
      <c r="BJ11" s="167">
        <v>3</v>
      </c>
      <c r="BK11" s="167">
        <v>3</v>
      </c>
      <c r="BL11" s="167">
        <v>3</v>
      </c>
      <c r="BM11" s="167">
        <v>3</v>
      </c>
      <c r="BN11" s="167">
        <v>4</v>
      </c>
      <c r="BO11" s="167">
        <v>4</v>
      </c>
      <c r="BP11" s="167">
        <v>3</v>
      </c>
      <c r="BQ11" s="242">
        <v>3</v>
      </c>
      <c r="BR11" s="167">
        <v>3</v>
      </c>
      <c r="BS11" s="167">
        <v>3</v>
      </c>
      <c r="BT11" s="167">
        <v>3</v>
      </c>
      <c r="BU11" s="167">
        <v>3</v>
      </c>
      <c r="BV11" s="167">
        <v>3</v>
      </c>
      <c r="BW11" s="167">
        <v>3</v>
      </c>
      <c r="BX11" s="167">
        <v>4</v>
      </c>
      <c r="BY11" s="167">
        <v>4</v>
      </c>
      <c r="BZ11" s="167">
        <v>4</v>
      </c>
      <c r="CA11" s="167">
        <v>4</v>
      </c>
      <c r="CB11" s="167">
        <v>4</v>
      </c>
      <c r="CC11" s="167">
        <v>4</v>
      </c>
      <c r="CD11" s="167">
        <v>6</v>
      </c>
      <c r="CE11" s="167">
        <v>8</v>
      </c>
      <c r="CF11" s="167">
        <v>8</v>
      </c>
      <c r="CG11" s="167">
        <v>8</v>
      </c>
      <c r="CH11" s="167">
        <v>8</v>
      </c>
      <c r="CI11" s="167">
        <v>9</v>
      </c>
      <c r="CJ11" s="167">
        <v>8</v>
      </c>
      <c r="CK11" s="167">
        <v>8</v>
      </c>
      <c r="CL11" s="167">
        <v>8</v>
      </c>
      <c r="CM11" s="167">
        <v>6</v>
      </c>
      <c r="CN11" s="167">
        <v>6</v>
      </c>
      <c r="CO11" s="167">
        <v>6</v>
      </c>
      <c r="CP11" s="167">
        <v>5</v>
      </c>
      <c r="CQ11" s="167">
        <v>4</v>
      </c>
      <c r="CR11" s="167">
        <v>4</v>
      </c>
      <c r="CS11" s="167">
        <v>5</v>
      </c>
      <c r="CT11" s="167">
        <v>4</v>
      </c>
      <c r="CU11" s="167">
        <v>4</v>
      </c>
      <c r="CV11" s="167">
        <v>4</v>
      </c>
      <c r="CW11" s="167">
        <v>4</v>
      </c>
    </row>
    <row r="12" spans="1:101" s="14" customFormat="1" ht="13.15" customHeight="1" x14ac:dyDescent="0.2">
      <c r="A12" s="22"/>
      <c r="B12" s="15"/>
      <c r="C12" s="66" t="s">
        <v>12</v>
      </c>
      <c r="D12" s="168">
        <v>5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134">
        <f>+'[2]Providence &amp; St John'!E12</f>
        <v>1308</v>
      </c>
      <c r="J12" s="287">
        <f>+'[2]Providence &amp; St John'!G12</f>
        <v>401.59</v>
      </c>
      <c r="K12" s="168">
        <v>2</v>
      </c>
      <c r="L12" s="168">
        <v>1</v>
      </c>
      <c r="M12" s="168">
        <v>1</v>
      </c>
      <c r="N12" s="168">
        <v>2</v>
      </c>
      <c r="O12" s="168">
        <v>2</v>
      </c>
      <c r="P12" s="168">
        <v>2</v>
      </c>
      <c r="Q12" s="168">
        <v>3</v>
      </c>
      <c r="R12" s="168">
        <v>4</v>
      </c>
      <c r="S12" s="168">
        <v>3</v>
      </c>
      <c r="T12" s="168">
        <v>4</v>
      </c>
      <c r="U12" s="168">
        <v>4</v>
      </c>
      <c r="V12" s="168">
        <v>4</v>
      </c>
      <c r="W12" s="168">
        <v>5</v>
      </c>
      <c r="X12" s="168">
        <v>4</v>
      </c>
      <c r="Y12" s="168">
        <v>4</v>
      </c>
      <c r="Z12" s="168">
        <v>4</v>
      </c>
      <c r="AA12" s="168">
        <v>4</v>
      </c>
      <c r="AB12" s="168">
        <v>4</v>
      </c>
      <c r="AC12" s="168">
        <v>4</v>
      </c>
      <c r="AD12" s="168">
        <v>4</v>
      </c>
      <c r="AE12" s="168">
        <v>4</v>
      </c>
      <c r="AF12" s="168">
        <v>4</v>
      </c>
      <c r="AG12" s="168">
        <v>4</v>
      </c>
      <c r="AH12" s="168">
        <v>4</v>
      </c>
      <c r="AI12" s="168">
        <v>1</v>
      </c>
      <c r="AJ12" s="168">
        <v>0</v>
      </c>
      <c r="AK12" s="168">
        <v>0</v>
      </c>
      <c r="AL12" s="168">
        <v>0</v>
      </c>
      <c r="AM12" s="168">
        <v>0</v>
      </c>
      <c r="AN12" s="168">
        <v>0</v>
      </c>
      <c r="AO12" s="168">
        <v>0</v>
      </c>
      <c r="AP12" s="168">
        <v>0</v>
      </c>
      <c r="AQ12" s="168">
        <v>0</v>
      </c>
      <c r="AR12" s="168">
        <v>0</v>
      </c>
      <c r="AS12" s="168">
        <v>0</v>
      </c>
      <c r="AT12" s="168">
        <v>0</v>
      </c>
      <c r="AU12" s="168">
        <v>1</v>
      </c>
      <c r="AV12" s="168">
        <v>1</v>
      </c>
      <c r="AW12" s="168">
        <v>1</v>
      </c>
      <c r="AX12" s="168">
        <v>2</v>
      </c>
      <c r="AY12" s="168">
        <v>2</v>
      </c>
      <c r="AZ12" s="168">
        <v>1</v>
      </c>
      <c r="BA12" s="168">
        <v>1</v>
      </c>
      <c r="BB12" s="168">
        <v>1</v>
      </c>
      <c r="BC12" s="168">
        <v>2</v>
      </c>
      <c r="BD12" s="168">
        <v>3</v>
      </c>
      <c r="BE12" s="243">
        <v>2</v>
      </c>
      <c r="BF12" s="168">
        <v>2</v>
      </c>
      <c r="BG12" s="168">
        <v>1</v>
      </c>
      <c r="BH12" s="168">
        <v>1</v>
      </c>
      <c r="BI12" s="168">
        <v>1</v>
      </c>
      <c r="BJ12" s="168">
        <v>3</v>
      </c>
      <c r="BK12" s="168">
        <v>3</v>
      </c>
      <c r="BL12" s="168">
        <v>3</v>
      </c>
      <c r="BM12" s="168">
        <v>3</v>
      </c>
      <c r="BN12" s="168">
        <v>3</v>
      </c>
      <c r="BO12" s="168">
        <v>2</v>
      </c>
      <c r="BP12" s="168">
        <v>2</v>
      </c>
      <c r="BQ12" s="243">
        <v>2</v>
      </c>
      <c r="BR12" s="168">
        <v>2</v>
      </c>
      <c r="BS12" s="168">
        <v>2</v>
      </c>
      <c r="BT12" s="168">
        <v>2</v>
      </c>
      <c r="BU12" s="168">
        <v>2</v>
      </c>
      <c r="BV12" s="168">
        <v>2</v>
      </c>
      <c r="BW12" s="168">
        <v>3</v>
      </c>
      <c r="BX12" s="168">
        <v>3</v>
      </c>
      <c r="BY12" s="168">
        <v>3</v>
      </c>
      <c r="BZ12" s="168">
        <v>3</v>
      </c>
      <c r="CA12" s="168">
        <v>3</v>
      </c>
      <c r="CB12" s="168">
        <v>3</v>
      </c>
      <c r="CC12" s="168">
        <v>3</v>
      </c>
      <c r="CD12" s="168">
        <v>4</v>
      </c>
      <c r="CE12" s="168">
        <v>4</v>
      </c>
      <c r="CF12" s="168">
        <v>3</v>
      </c>
      <c r="CG12" s="168">
        <v>3</v>
      </c>
      <c r="CH12" s="168">
        <v>2</v>
      </c>
      <c r="CI12" s="168">
        <v>5</v>
      </c>
      <c r="CJ12" s="168">
        <v>6</v>
      </c>
      <c r="CK12" s="168">
        <v>5</v>
      </c>
      <c r="CL12" s="168">
        <v>6</v>
      </c>
      <c r="CM12" s="168">
        <v>6</v>
      </c>
      <c r="CN12" s="168">
        <v>6</v>
      </c>
      <c r="CO12" s="168">
        <v>6</v>
      </c>
      <c r="CP12" s="168">
        <v>6</v>
      </c>
      <c r="CQ12" s="168">
        <v>5</v>
      </c>
      <c r="CR12" s="168">
        <v>5</v>
      </c>
      <c r="CS12" s="168">
        <v>5</v>
      </c>
      <c r="CT12" s="168">
        <v>5</v>
      </c>
      <c r="CU12" s="168">
        <v>6</v>
      </c>
      <c r="CV12" s="168">
        <v>6</v>
      </c>
      <c r="CW12" s="168">
        <v>5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28</v>
      </c>
      <c r="E13" s="70">
        <f>SUMPRODUCT(E9:E12,$D9:$D12)</f>
        <v>22411.279999999999</v>
      </c>
      <c r="F13" s="70">
        <f>SUMPRODUCT(F9:F12,$D9:$D12)</f>
        <v>17192.089999999997</v>
      </c>
      <c r="G13" s="70">
        <f>SUMPRODUCT(G9:G12,$D9:$D12)</f>
        <v>5219.1900000000005</v>
      </c>
      <c r="H13" s="34"/>
      <c r="I13" s="34"/>
      <c r="K13" s="67">
        <f t="shared" ref="K13:P13" si="14">SUM(K9:K12)</f>
        <v>25</v>
      </c>
      <c r="L13" s="67">
        <f t="shared" si="14"/>
        <v>19</v>
      </c>
      <c r="M13" s="67">
        <f t="shared" si="14"/>
        <v>17</v>
      </c>
      <c r="N13" s="67">
        <f t="shared" si="14"/>
        <v>21</v>
      </c>
      <c r="O13" s="67">
        <f t="shared" si="14"/>
        <v>22</v>
      </c>
      <c r="P13" s="67">
        <f t="shared" si="14"/>
        <v>21</v>
      </c>
      <c r="Q13" s="67">
        <f t="shared" ref="Q13:V13" si="15">SUM(Q9:Q12)</f>
        <v>20</v>
      </c>
      <c r="R13" s="67">
        <f t="shared" si="15"/>
        <v>21</v>
      </c>
      <c r="S13" s="67">
        <f t="shared" si="15"/>
        <v>20</v>
      </c>
      <c r="T13" s="67">
        <f t="shared" si="15"/>
        <v>20</v>
      </c>
      <c r="U13" s="67">
        <f t="shared" si="15"/>
        <v>21</v>
      </c>
      <c r="V13" s="67">
        <f t="shared" si="15"/>
        <v>21</v>
      </c>
      <c r="W13" s="67">
        <f t="shared" ref="W13:AB13" si="16">SUM(W9:W12)</f>
        <v>23</v>
      </c>
      <c r="X13" s="67">
        <f t="shared" si="16"/>
        <v>22</v>
      </c>
      <c r="Y13" s="67">
        <f t="shared" si="16"/>
        <v>22</v>
      </c>
      <c r="Z13" s="67">
        <f t="shared" si="16"/>
        <v>24</v>
      </c>
      <c r="AA13" s="67">
        <f t="shared" si="16"/>
        <v>23</v>
      </c>
      <c r="AB13" s="67">
        <f t="shared" si="16"/>
        <v>24</v>
      </c>
      <c r="AC13" s="67">
        <f t="shared" ref="AC13:AH13" si="17">SUM(AC9:AC12)</f>
        <v>25</v>
      </c>
      <c r="AD13" s="67">
        <f t="shared" si="17"/>
        <v>25</v>
      </c>
      <c r="AE13" s="67">
        <f t="shared" si="17"/>
        <v>24</v>
      </c>
      <c r="AF13" s="67">
        <f t="shared" si="17"/>
        <v>24</v>
      </c>
      <c r="AG13" s="67">
        <f t="shared" si="17"/>
        <v>24</v>
      </c>
      <c r="AH13" s="67">
        <f t="shared" si="17"/>
        <v>24</v>
      </c>
      <c r="AI13" s="67">
        <f t="shared" ref="AI13:AN13" si="18">SUM(AI9:AI12)</f>
        <v>20</v>
      </c>
      <c r="AJ13" s="67">
        <f t="shared" si="18"/>
        <v>18</v>
      </c>
      <c r="AK13" s="67">
        <f t="shared" si="18"/>
        <v>17</v>
      </c>
      <c r="AL13" s="67">
        <f t="shared" si="18"/>
        <v>16</v>
      </c>
      <c r="AM13" s="67">
        <f t="shared" si="18"/>
        <v>16</v>
      </c>
      <c r="AN13" s="67">
        <f t="shared" si="18"/>
        <v>16</v>
      </c>
      <c r="AO13" s="67">
        <f t="shared" ref="AO13:AT13" si="19">SUM(AO9:AO12)</f>
        <v>16</v>
      </c>
      <c r="AP13" s="67">
        <f t="shared" si="19"/>
        <v>16</v>
      </c>
      <c r="AQ13" s="67">
        <f t="shared" si="19"/>
        <v>19</v>
      </c>
      <c r="AR13" s="67">
        <f t="shared" si="19"/>
        <v>17</v>
      </c>
      <c r="AS13" s="67">
        <f t="shared" si="19"/>
        <v>19</v>
      </c>
      <c r="AT13" s="67">
        <f t="shared" si="19"/>
        <v>20</v>
      </c>
      <c r="AU13" s="67">
        <f t="shared" ref="AU13:AZ13" si="20">SUM(AU9:AU12)</f>
        <v>25</v>
      </c>
      <c r="AV13" s="67">
        <f t="shared" si="20"/>
        <v>24</v>
      </c>
      <c r="AW13" s="67">
        <f t="shared" si="20"/>
        <v>24</v>
      </c>
      <c r="AX13" s="67">
        <f t="shared" si="20"/>
        <v>25</v>
      </c>
      <c r="AY13" s="67">
        <f t="shared" si="20"/>
        <v>25</v>
      </c>
      <c r="AZ13" s="67">
        <f t="shared" si="20"/>
        <v>21</v>
      </c>
      <c r="BA13" s="67">
        <f t="shared" ref="BA13:BF13" si="21">SUM(BA9:BA12)</f>
        <v>23</v>
      </c>
      <c r="BB13" s="67">
        <f t="shared" si="21"/>
        <v>23</v>
      </c>
      <c r="BC13" s="67">
        <f t="shared" si="21"/>
        <v>24</v>
      </c>
      <c r="BD13" s="67">
        <f t="shared" si="21"/>
        <v>24</v>
      </c>
      <c r="BE13" s="94">
        <f t="shared" si="21"/>
        <v>25</v>
      </c>
      <c r="BF13" s="67">
        <f t="shared" si="21"/>
        <v>24</v>
      </c>
      <c r="BG13" s="67">
        <f t="shared" ref="BG13:BL13" si="22">SUM(BG9:BG12)</f>
        <v>26</v>
      </c>
      <c r="BH13" s="67">
        <f t="shared" si="22"/>
        <v>26</v>
      </c>
      <c r="BI13" s="67">
        <f t="shared" si="22"/>
        <v>28</v>
      </c>
      <c r="BJ13" s="67">
        <f t="shared" si="22"/>
        <v>29</v>
      </c>
      <c r="BK13" s="67">
        <f t="shared" si="22"/>
        <v>30</v>
      </c>
      <c r="BL13" s="67">
        <f t="shared" si="22"/>
        <v>31</v>
      </c>
      <c r="BM13" s="67">
        <f t="shared" ref="BM13:BR13" si="23">SUM(BM9:BM12)</f>
        <v>26</v>
      </c>
      <c r="BN13" s="67">
        <f t="shared" si="23"/>
        <v>26</v>
      </c>
      <c r="BO13" s="67">
        <f t="shared" si="23"/>
        <v>22</v>
      </c>
      <c r="BP13" s="67">
        <f t="shared" si="23"/>
        <v>21</v>
      </c>
      <c r="BQ13" s="94">
        <f t="shared" si="23"/>
        <v>23</v>
      </c>
      <c r="BR13" s="67">
        <f t="shared" si="23"/>
        <v>23</v>
      </c>
      <c r="BS13" s="67">
        <f t="shared" ref="BS13:BX13" si="24">SUM(BS9:BS12)</f>
        <v>21</v>
      </c>
      <c r="BT13" s="67">
        <f t="shared" si="24"/>
        <v>19</v>
      </c>
      <c r="BU13" s="67">
        <f t="shared" si="24"/>
        <v>18</v>
      </c>
      <c r="BV13" s="67">
        <f t="shared" si="24"/>
        <v>20</v>
      </c>
      <c r="BW13" s="67">
        <f t="shared" si="24"/>
        <v>18</v>
      </c>
      <c r="BX13" s="67">
        <f t="shared" si="24"/>
        <v>21</v>
      </c>
      <c r="BY13" s="67">
        <f t="shared" ref="BY13:CD13" si="25">SUM(BY9:BY12)</f>
        <v>22</v>
      </c>
      <c r="BZ13" s="67">
        <f t="shared" si="25"/>
        <v>22</v>
      </c>
      <c r="CA13" s="67">
        <f t="shared" si="25"/>
        <v>23</v>
      </c>
      <c r="CB13" s="67">
        <f t="shared" si="25"/>
        <v>22</v>
      </c>
      <c r="CC13" s="67">
        <f t="shared" si="25"/>
        <v>20</v>
      </c>
      <c r="CD13" s="67">
        <f t="shared" si="25"/>
        <v>22</v>
      </c>
      <c r="CE13" s="67">
        <f t="shared" ref="CE13:CJ13" si="26">SUM(CE9:CE12)</f>
        <v>27</v>
      </c>
      <c r="CF13" s="67">
        <f t="shared" si="26"/>
        <v>27</v>
      </c>
      <c r="CG13" s="67">
        <f t="shared" si="26"/>
        <v>28</v>
      </c>
      <c r="CH13" s="67">
        <f t="shared" si="26"/>
        <v>28</v>
      </c>
      <c r="CI13" s="67">
        <f t="shared" si="26"/>
        <v>31</v>
      </c>
      <c r="CJ13" s="67">
        <f t="shared" si="26"/>
        <v>31</v>
      </c>
      <c r="CK13" s="67">
        <f t="shared" ref="CK13:CP13" si="27">SUM(CK9:CK12)</f>
        <v>31</v>
      </c>
      <c r="CL13" s="67">
        <f t="shared" si="27"/>
        <v>29</v>
      </c>
      <c r="CM13" s="67">
        <f t="shared" si="27"/>
        <v>28</v>
      </c>
      <c r="CN13" s="67">
        <f t="shared" si="27"/>
        <v>29</v>
      </c>
      <c r="CO13" s="67">
        <f t="shared" si="27"/>
        <v>27</v>
      </c>
      <c r="CP13" s="67">
        <f t="shared" si="27"/>
        <v>26</v>
      </c>
      <c r="CQ13" s="67">
        <f>SUM(CQ9:CQ12)</f>
        <v>27</v>
      </c>
      <c r="CR13" s="67">
        <v>26</v>
      </c>
      <c r="CS13" s="67">
        <f>SUM(CS9:CS12)</f>
        <v>29</v>
      </c>
      <c r="CT13" s="67">
        <f>SUM(CT9:CT12)</f>
        <v>29</v>
      </c>
      <c r="CU13" s="67">
        <f>SUM(CU9:CU12)</f>
        <v>28</v>
      </c>
      <c r="CV13" s="67">
        <f>SUM(CV9:CV12)</f>
        <v>30</v>
      </c>
      <c r="CW13" s="67">
        <f>SUM(CW9:CW12)</f>
        <v>28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5">
      <c r="A15" s="71" t="s">
        <v>8</v>
      </c>
      <c r="B15" s="72"/>
      <c r="C15" s="29" t="s">
        <v>10</v>
      </c>
      <c r="D15" s="30">
        <f>+D7+D13</f>
        <v>450</v>
      </c>
      <c r="E15" s="86">
        <f>+E7+E13</f>
        <v>581939.28</v>
      </c>
      <c r="F15" s="86">
        <f>+F7+F13</f>
        <v>531308.41</v>
      </c>
      <c r="G15" s="86">
        <f>+G7+G13</f>
        <v>50630.87</v>
      </c>
      <c r="H15" s="136"/>
      <c r="I15" s="136"/>
      <c r="K15" s="30">
        <f t="shared" ref="K15:P15" si="28">+K7+K13</f>
        <v>814</v>
      </c>
      <c r="L15" s="30">
        <f t="shared" si="28"/>
        <v>802</v>
      </c>
      <c r="M15" s="30">
        <f t="shared" si="28"/>
        <v>802</v>
      </c>
      <c r="N15" s="30">
        <f t="shared" si="28"/>
        <v>796</v>
      </c>
      <c r="O15" s="30">
        <f t="shared" si="28"/>
        <v>793</v>
      </c>
      <c r="P15" s="30">
        <f t="shared" si="28"/>
        <v>798</v>
      </c>
      <c r="Q15" s="30">
        <f t="shared" ref="Q15:V15" si="29">+Q7+Q13</f>
        <v>796</v>
      </c>
      <c r="R15" s="30">
        <f t="shared" si="29"/>
        <v>787</v>
      </c>
      <c r="S15" s="30">
        <f t="shared" si="29"/>
        <v>783</v>
      </c>
      <c r="T15" s="30">
        <f t="shared" si="29"/>
        <v>777</v>
      </c>
      <c r="U15" s="30">
        <f t="shared" si="29"/>
        <v>775</v>
      </c>
      <c r="V15" s="30">
        <f t="shared" si="29"/>
        <v>776</v>
      </c>
      <c r="W15" s="30">
        <f t="shared" ref="W15:AB15" si="30">+W7+W13</f>
        <v>775</v>
      </c>
      <c r="X15" s="30">
        <f t="shared" si="30"/>
        <v>751</v>
      </c>
      <c r="Y15" s="30">
        <f t="shared" si="30"/>
        <v>747</v>
      </c>
      <c r="Z15" s="30">
        <f t="shared" si="30"/>
        <v>748</v>
      </c>
      <c r="AA15" s="30">
        <f t="shared" si="30"/>
        <v>754</v>
      </c>
      <c r="AB15" s="30">
        <f t="shared" si="30"/>
        <v>742</v>
      </c>
      <c r="AC15" s="30">
        <f t="shared" ref="AC15:AH15" si="31">+AC7+AC13</f>
        <v>749</v>
      </c>
      <c r="AD15" s="30">
        <f t="shared" si="31"/>
        <v>754</v>
      </c>
      <c r="AE15" s="30">
        <f t="shared" si="31"/>
        <v>744</v>
      </c>
      <c r="AF15" s="30">
        <f t="shared" si="31"/>
        <v>747</v>
      </c>
      <c r="AG15" s="30">
        <f t="shared" si="31"/>
        <v>743</v>
      </c>
      <c r="AH15" s="30">
        <f t="shared" si="31"/>
        <v>740</v>
      </c>
      <c r="AI15" s="30">
        <f t="shared" ref="AI15:AN15" si="32">+AI7+AI13</f>
        <v>751</v>
      </c>
      <c r="AJ15" s="30">
        <f t="shared" si="32"/>
        <v>735</v>
      </c>
      <c r="AK15" s="30">
        <f t="shared" si="32"/>
        <v>695</v>
      </c>
      <c r="AL15" s="30">
        <f t="shared" si="32"/>
        <v>684</v>
      </c>
      <c r="AM15" s="30">
        <f t="shared" si="32"/>
        <v>679</v>
      </c>
      <c r="AN15" s="30">
        <f t="shared" si="32"/>
        <v>670</v>
      </c>
      <c r="AO15" s="30">
        <f t="shared" ref="AO15:AT15" si="33">+AO7+AO13</f>
        <v>681</v>
      </c>
      <c r="AP15" s="30">
        <f t="shared" si="33"/>
        <v>667</v>
      </c>
      <c r="AQ15" s="30">
        <f t="shared" si="33"/>
        <v>664</v>
      </c>
      <c r="AR15" s="30">
        <f t="shared" si="33"/>
        <v>658</v>
      </c>
      <c r="AS15" s="30">
        <f t="shared" si="33"/>
        <v>654</v>
      </c>
      <c r="AT15" s="30">
        <f t="shared" si="33"/>
        <v>645</v>
      </c>
      <c r="AU15" s="30">
        <f t="shared" ref="AU15:AZ15" si="34">+AU7+AU13</f>
        <v>638</v>
      </c>
      <c r="AV15" s="30">
        <f t="shared" si="34"/>
        <v>640</v>
      </c>
      <c r="AW15" s="30">
        <f t="shared" si="34"/>
        <v>629</v>
      </c>
      <c r="AX15" s="30">
        <f t="shared" si="34"/>
        <v>628</v>
      </c>
      <c r="AY15" s="30">
        <f t="shared" si="34"/>
        <v>623</v>
      </c>
      <c r="AZ15" s="30">
        <f t="shared" si="34"/>
        <v>591</v>
      </c>
      <c r="BA15" s="30">
        <f t="shared" ref="BA15:BF15" si="35">+BA7+BA13</f>
        <v>592</v>
      </c>
      <c r="BB15" s="30">
        <f t="shared" si="35"/>
        <v>585</v>
      </c>
      <c r="BC15" s="30">
        <f t="shared" si="35"/>
        <v>580</v>
      </c>
      <c r="BD15" s="30">
        <f t="shared" si="35"/>
        <v>565</v>
      </c>
      <c r="BE15" s="30">
        <f t="shared" si="35"/>
        <v>553</v>
      </c>
      <c r="BF15" s="30">
        <f t="shared" si="35"/>
        <v>549</v>
      </c>
      <c r="BG15" s="30">
        <f t="shared" ref="BG15:BL15" si="36">+BG7+BG13</f>
        <v>557</v>
      </c>
      <c r="BH15" s="30">
        <f t="shared" si="36"/>
        <v>550</v>
      </c>
      <c r="BI15" s="30">
        <f t="shared" si="36"/>
        <v>524</v>
      </c>
      <c r="BJ15" s="30">
        <f t="shared" si="36"/>
        <v>527</v>
      </c>
      <c r="BK15" s="30">
        <f t="shared" si="36"/>
        <v>524</v>
      </c>
      <c r="BL15" s="30">
        <f t="shared" si="36"/>
        <v>513</v>
      </c>
      <c r="BM15" s="30">
        <f t="shared" ref="BM15:BR15" si="37">+BM7+BM13</f>
        <v>510</v>
      </c>
      <c r="BN15" s="30">
        <f t="shared" si="37"/>
        <v>515</v>
      </c>
      <c r="BO15" s="30">
        <f t="shared" si="37"/>
        <v>509</v>
      </c>
      <c r="BP15" s="30">
        <f t="shared" si="37"/>
        <v>509</v>
      </c>
      <c r="BQ15" s="30">
        <f t="shared" si="37"/>
        <v>504</v>
      </c>
      <c r="BR15" s="30">
        <f t="shared" si="37"/>
        <v>499</v>
      </c>
      <c r="BS15" s="30">
        <f t="shared" ref="BS15:BX15" si="38">+BS7+BS13</f>
        <v>487</v>
      </c>
      <c r="BT15" s="30">
        <f t="shared" si="38"/>
        <v>492</v>
      </c>
      <c r="BU15" s="30">
        <f t="shared" si="38"/>
        <v>487</v>
      </c>
      <c r="BV15" s="30">
        <f t="shared" si="38"/>
        <v>485</v>
      </c>
      <c r="BW15" s="30">
        <f t="shared" si="38"/>
        <v>482</v>
      </c>
      <c r="BX15" s="30">
        <f t="shared" si="38"/>
        <v>480</v>
      </c>
      <c r="BY15" s="30">
        <f t="shared" ref="BY15:CD15" si="39">+BY7+BY13</f>
        <v>486</v>
      </c>
      <c r="BZ15" s="30">
        <f t="shared" si="39"/>
        <v>488</v>
      </c>
      <c r="CA15" s="30">
        <f t="shared" si="39"/>
        <v>479</v>
      </c>
      <c r="CB15" s="30">
        <f t="shared" si="39"/>
        <v>451</v>
      </c>
      <c r="CC15" s="30">
        <f t="shared" si="39"/>
        <v>448</v>
      </c>
      <c r="CD15" s="30">
        <f t="shared" si="39"/>
        <v>457</v>
      </c>
      <c r="CE15" s="30">
        <f t="shared" ref="CE15:CJ15" si="40">+CE7+CE13</f>
        <v>469</v>
      </c>
      <c r="CF15" s="30">
        <f t="shared" si="40"/>
        <v>467</v>
      </c>
      <c r="CG15" s="30">
        <f t="shared" si="40"/>
        <v>460</v>
      </c>
      <c r="CH15" s="30">
        <f t="shared" si="40"/>
        <v>464</v>
      </c>
      <c r="CI15" s="30">
        <f t="shared" si="40"/>
        <v>477</v>
      </c>
      <c r="CJ15" s="30">
        <f t="shared" si="40"/>
        <v>486</v>
      </c>
      <c r="CK15" s="30">
        <f t="shared" ref="CK15:CP15" si="41">+CK7+CK13</f>
        <v>490</v>
      </c>
      <c r="CL15" s="30">
        <f t="shared" si="41"/>
        <v>483</v>
      </c>
      <c r="CM15" s="30">
        <f t="shared" si="41"/>
        <v>475</v>
      </c>
      <c r="CN15" s="30">
        <f t="shared" si="41"/>
        <v>473</v>
      </c>
      <c r="CO15" s="30">
        <f t="shared" si="41"/>
        <v>468</v>
      </c>
      <c r="CP15" s="30">
        <f t="shared" si="41"/>
        <v>457</v>
      </c>
      <c r="CQ15" s="30">
        <f>+CQ7+CQ13</f>
        <v>470</v>
      </c>
      <c r="CR15" s="30">
        <v>470</v>
      </c>
      <c r="CS15" s="30">
        <f>+CS7+CS13</f>
        <v>469</v>
      </c>
      <c r="CT15" s="30">
        <f>+CT7+CT13</f>
        <v>458</v>
      </c>
      <c r="CU15" s="30">
        <f>+CU7+CU13</f>
        <v>450</v>
      </c>
      <c r="CV15" s="30">
        <f>+CV7+CV13</f>
        <v>448</v>
      </c>
      <c r="CW15" s="30">
        <f>+CW7+CW13</f>
        <v>450</v>
      </c>
    </row>
    <row r="16" spans="1:101" s="4" customFormat="1" ht="13.15" customHeight="1" x14ac:dyDescent="0.2">
      <c r="A16" s="71" t="s">
        <v>9</v>
      </c>
      <c r="B16" s="29"/>
      <c r="C16" s="89"/>
      <c r="D16" s="30"/>
      <c r="E16" s="86">
        <f>E15*12</f>
        <v>6983271.3600000003</v>
      </c>
      <c r="F16" s="86">
        <f>F15*12</f>
        <v>6375700.9199999999</v>
      </c>
      <c r="G16" s="86">
        <f>G15*12</f>
        <v>607570.44000000006</v>
      </c>
      <c r="H16" s="136"/>
      <c r="I16" s="136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</row>
    <row r="17" spans="1:101" s="14" customFormat="1" ht="13.15" customHeight="1" x14ac:dyDescent="0.25">
      <c r="A17" s="20"/>
      <c r="B17" s="15"/>
      <c r="C17" s="12"/>
      <c r="D17" s="16"/>
      <c r="E17" s="21"/>
      <c r="F17" s="21"/>
      <c r="G17" s="21"/>
      <c r="H17" s="135"/>
      <c r="I17" s="135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</row>
    <row r="18" spans="1:101" s="82" customFormat="1" ht="13.15" customHeight="1" x14ac:dyDescent="0.25">
      <c r="A18" s="76" t="s">
        <v>103</v>
      </c>
      <c r="B18" s="77"/>
      <c r="C18" s="78"/>
      <c r="D18" s="111"/>
      <c r="E18" s="80"/>
      <c r="F18" s="80"/>
      <c r="G18" s="80"/>
      <c r="H18" s="268"/>
      <c r="I18" s="268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</row>
    <row r="19" spans="1:101" s="14" customFormat="1" ht="13.15" customHeight="1" x14ac:dyDescent="0.2">
      <c r="A19" s="64" t="s">
        <v>23</v>
      </c>
      <c r="B19" s="65" t="str">
        <f>Legacy!E20</f>
        <v>1/1/25 - 12/31/25</v>
      </c>
      <c r="C19" s="66" t="s">
        <v>11</v>
      </c>
      <c r="D19" s="165">
        <v>66</v>
      </c>
      <c r="E19" s="152">
        <f>E3</f>
        <v>859.51</v>
      </c>
      <c r="F19" s="152">
        <f>F3</f>
        <v>805.34</v>
      </c>
      <c r="G19" s="152">
        <f>G3</f>
        <v>54.17</v>
      </c>
      <c r="H19" s="27" t="str">
        <f>+"Total:"&amp;TEXT(E19/I19-1,"0.00%")&amp;"/ EE:"&amp;TEXT(G19/J19-1,"0.00%")</f>
        <v>Total:18.99%/ EE:0.00%</v>
      </c>
      <c r="I19" s="27">
        <f>+'[2]Providence &amp; St John'!E19</f>
        <v>722.35</v>
      </c>
      <c r="J19" s="287">
        <f>+'[2]Providence &amp; St John'!G19</f>
        <v>54.17</v>
      </c>
      <c r="K19" s="165">
        <v>58</v>
      </c>
      <c r="L19" s="165">
        <v>57</v>
      </c>
      <c r="M19" s="165">
        <v>62</v>
      </c>
      <c r="N19" s="165">
        <v>58</v>
      </c>
      <c r="O19" s="165">
        <v>60</v>
      </c>
      <c r="P19" s="165">
        <v>59</v>
      </c>
      <c r="Q19" s="165">
        <v>57</v>
      </c>
      <c r="R19" s="165">
        <v>55</v>
      </c>
      <c r="S19" s="165">
        <v>58</v>
      </c>
      <c r="T19" s="165">
        <v>59</v>
      </c>
      <c r="U19" s="165">
        <v>60</v>
      </c>
      <c r="V19" s="165">
        <v>62</v>
      </c>
      <c r="W19" s="165">
        <v>65</v>
      </c>
      <c r="X19" s="165">
        <v>64</v>
      </c>
      <c r="Y19" s="165">
        <v>64</v>
      </c>
      <c r="Z19" s="165">
        <v>65</v>
      </c>
      <c r="AA19" s="165">
        <v>60</v>
      </c>
      <c r="AB19" s="165">
        <v>61</v>
      </c>
      <c r="AC19" s="165">
        <v>65</v>
      </c>
      <c r="AD19" s="165">
        <v>66</v>
      </c>
      <c r="AE19" s="165">
        <v>64</v>
      </c>
      <c r="AF19" s="165">
        <v>65</v>
      </c>
      <c r="AG19" s="165">
        <v>64</v>
      </c>
      <c r="AH19" s="165">
        <v>64</v>
      </c>
      <c r="AI19" s="165">
        <v>68</v>
      </c>
      <c r="AJ19" s="165">
        <v>61</v>
      </c>
      <c r="AK19" s="165">
        <v>59</v>
      </c>
      <c r="AL19" s="165">
        <v>59</v>
      </c>
      <c r="AM19" s="165">
        <v>57</v>
      </c>
      <c r="AN19" s="165">
        <v>56</v>
      </c>
      <c r="AO19" s="165">
        <v>56</v>
      </c>
      <c r="AP19" s="165">
        <v>57</v>
      </c>
      <c r="AQ19" s="165">
        <v>56</v>
      </c>
      <c r="AR19" s="165">
        <v>55</v>
      </c>
      <c r="AS19" s="165">
        <v>61</v>
      </c>
      <c r="AT19" s="165">
        <v>61</v>
      </c>
      <c r="AU19" s="165">
        <v>64</v>
      </c>
      <c r="AV19" s="165">
        <v>61</v>
      </c>
      <c r="AW19" s="165">
        <v>58</v>
      </c>
      <c r="AX19" s="165">
        <v>60</v>
      </c>
      <c r="AY19" s="165">
        <v>59</v>
      </c>
      <c r="AZ19" s="165">
        <v>60</v>
      </c>
      <c r="BA19" s="165">
        <v>55</v>
      </c>
      <c r="BB19" s="165">
        <v>54</v>
      </c>
      <c r="BC19" s="165">
        <v>58</v>
      </c>
      <c r="BD19" s="165">
        <v>54</v>
      </c>
      <c r="BE19" s="240">
        <v>50</v>
      </c>
      <c r="BF19" s="165">
        <v>51</v>
      </c>
      <c r="BG19" s="165">
        <v>55</v>
      </c>
      <c r="BH19" s="165">
        <v>58</v>
      </c>
      <c r="BI19" s="165">
        <v>55</v>
      </c>
      <c r="BJ19" s="165">
        <v>54</v>
      </c>
      <c r="BK19" s="165">
        <v>55</v>
      </c>
      <c r="BL19" s="165">
        <v>56</v>
      </c>
      <c r="BM19" s="165">
        <v>54</v>
      </c>
      <c r="BN19" s="165">
        <v>55</v>
      </c>
      <c r="BO19" s="165">
        <v>57</v>
      </c>
      <c r="BP19" s="165">
        <v>56</v>
      </c>
      <c r="BQ19" s="240">
        <v>56</v>
      </c>
      <c r="BR19" s="165">
        <v>58</v>
      </c>
      <c r="BS19" s="165">
        <v>67</v>
      </c>
      <c r="BT19" s="165">
        <v>66</v>
      </c>
      <c r="BU19" s="165">
        <v>68</v>
      </c>
      <c r="BV19" s="165">
        <v>66</v>
      </c>
      <c r="BW19" s="165">
        <v>67</v>
      </c>
      <c r="BX19" s="165">
        <v>70</v>
      </c>
      <c r="BY19" s="165">
        <v>68</v>
      </c>
      <c r="BZ19" s="165">
        <v>65</v>
      </c>
      <c r="CA19" s="165">
        <v>62</v>
      </c>
      <c r="CB19" s="165">
        <v>64</v>
      </c>
      <c r="CC19" s="165">
        <v>63</v>
      </c>
      <c r="CD19" s="165">
        <v>63</v>
      </c>
      <c r="CE19" s="165">
        <v>65</v>
      </c>
      <c r="CF19" s="165">
        <v>64</v>
      </c>
      <c r="CG19" s="165">
        <v>66</v>
      </c>
      <c r="CH19" s="165">
        <v>71</v>
      </c>
      <c r="CI19" s="165">
        <v>70</v>
      </c>
      <c r="CJ19" s="165">
        <v>72</v>
      </c>
      <c r="CK19" s="165">
        <v>70</v>
      </c>
      <c r="CL19" s="165">
        <v>71</v>
      </c>
      <c r="CM19" s="165">
        <v>65</v>
      </c>
      <c r="CN19" s="165">
        <v>68</v>
      </c>
      <c r="CO19" s="165">
        <v>66</v>
      </c>
      <c r="CP19" s="165">
        <v>67</v>
      </c>
      <c r="CQ19" s="165">
        <v>65</v>
      </c>
      <c r="CR19" s="165">
        <v>65</v>
      </c>
      <c r="CS19" s="165">
        <v>66</v>
      </c>
      <c r="CT19" s="165">
        <v>67</v>
      </c>
      <c r="CU19" s="165">
        <v>69</v>
      </c>
      <c r="CV19" s="165">
        <v>64</v>
      </c>
      <c r="CW19" s="165">
        <v>66</v>
      </c>
    </row>
    <row r="20" spans="1:101" s="14" customFormat="1" ht="13.15" customHeight="1" x14ac:dyDescent="0.2">
      <c r="A20" s="22"/>
      <c r="B20" s="15"/>
      <c r="C20" s="66" t="s">
        <v>18</v>
      </c>
      <c r="D20" s="165">
        <v>16</v>
      </c>
      <c r="E20" s="152">
        <f t="shared" ref="E20:F22" si="42">E4</f>
        <v>1805</v>
      </c>
      <c r="F20" s="152">
        <f t="shared" si="42"/>
        <v>1653.8600000000001</v>
      </c>
      <c r="G20" s="152">
        <f>G4</f>
        <v>151.13999999999999</v>
      </c>
      <c r="H20" s="27" t="str">
        <f>+"Total:"&amp;TEXT(E20/I20-1,"0.00%")&amp;"/ EE:"&amp;TEXT(G20/J20-1,"0.00%")</f>
        <v>Total:18.99%/ EE:0.00%</v>
      </c>
      <c r="I20" s="27">
        <f>+'[2]Providence &amp; St John'!E20</f>
        <v>1516.96</v>
      </c>
      <c r="J20" s="287">
        <f>+'[2]Providence &amp; St John'!G20</f>
        <v>151.13999999999999</v>
      </c>
      <c r="K20" s="165">
        <f>24+1</f>
        <v>25</v>
      </c>
      <c r="L20" s="165">
        <v>23</v>
      </c>
      <c r="M20" s="165">
        <v>23</v>
      </c>
      <c r="N20" s="165">
        <v>23</v>
      </c>
      <c r="O20" s="165">
        <v>23</v>
      </c>
      <c r="P20" s="165">
        <v>24</v>
      </c>
      <c r="Q20" s="165">
        <v>24</v>
      </c>
      <c r="R20" s="165">
        <v>22</v>
      </c>
      <c r="S20" s="165">
        <v>23</v>
      </c>
      <c r="T20" s="165">
        <v>23</v>
      </c>
      <c r="U20" s="165">
        <v>22</v>
      </c>
      <c r="V20" s="165">
        <v>21</v>
      </c>
      <c r="W20" s="165">
        <v>18</v>
      </c>
      <c r="X20" s="165">
        <v>18</v>
      </c>
      <c r="Y20" s="165">
        <v>18</v>
      </c>
      <c r="Z20" s="165">
        <v>18</v>
      </c>
      <c r="AA20" s="165">
        <v>17</v>
      </c>
      <c r="AB20" s="165">
        <v>17</v>
      </c>
      <c r="AC20" s="165">
        <v>18</v>
      </c>
      <c r="AD20" s="165">
        <v>16</v>
      </c>
      <c r="AE20" s="165">
        <v>17</v>
      </c>
      <c r="AF20" s="165">
        <v>17</v>
      </c>
      <c r="AG20" s="165">
        <v>17</v>
      </c>
      <c r="AH20" s="165">
        <v>16</v>
      </c>
      <c r="AI20" s="165">
        <v>17</v>
      </c>
      <c r="AJ20" s="165">
        <v>19</v>
      </c>
      <c r="AK20" s="165">
        <v>19</v>
      </c>
      <c r="AL20" s="165">
        <v>21</v>
      </c>
      <c r="AM20" s="165">
        <v>20</v>
      </c>
      <c r="AN20" s="165">
        <v>20</v>
      </c>
      <c r="AO20" s="165">
        <v>22</v>
      </c>
      <c r="AP20" s="165">
        <v>21</v>
      </c>
      <c r="AQ20" s="165">
        <v>20</v>
      </c>
      <c r="AR20" s="165">
        <v>20</v>
      </c>
      <c r="AS20" s="165">
        <v>20</v>
      </c>
      <c r="AT20" s="165">
        <v>21</v>
      </c>
      <c r="AU20" s="165">
        <v>19</v>
      </c>
      <c r="AV20" s="165">
        <v>18</v>
      </c>
      <c r="AW20" s="165">
        <v>16</v>
      </c>
      <c r="AX20" s="165">
        <v>15</v>
      </c>
      <c r="AY20" s="165">
        <v>15</v>
      </c>
      <c r="AZ20" s="165">
        <v>15</v>
      </c>
      <c r="BA20" s="165">
        <v>17</v>
      </c>
      <c r="BB20" s="165">
        <v>15</v>
      </c>
      <c r="BC20" s="165">
        <v>17</v>
      </c>
      <c r="BD20" s="165">
        <v>17</v>
      </c>
      <c r="BE20" s="240">
        <v>16</v>
      </c>
      <c r="BF20" s="165">
        <v>16</v>
      </c>
      <c r="BG20" s="165">
        <v>16</v>
      </c>
      <c r="BH20" s="165">
        <v>15</v>
      </c>
      <c r="BI20" s="165">
        <v>16</v>
      </c>
      <c r="BJ20" s="165">
        <v>17</v>
      </c>
      <c r="BK20" s="165">
        <v>17</v>
      </c>
      <c r="BL20" s="165">
        <v>17</v>
      </c>
      <c r="BM20" s="165">
        <v>16</v>
      </c>
      <c r="BN20" s="165">
        <v>16</v>
      </c>
      <c r="BO20" s="165">
        <v>16</v>
      </c>
      <c r="BP20" s="165">
        <v>18</v>
      </c>
      <c r="BQ20" s="240">
        <v>18</v>
      </c>
      <c r="BR20" s="165">
        <v>19</v>
      </c>
      <c r="BS20" s="165">
        <v>17</v>
      </c>
      <c r="BT20" s="165">
        <v>17</v>
      </c>
      <c r="BU20" s="165">
        <v>16</v>
      </c>
      <c r="BV20" s="165">
        <v>17</v>
      </c>
      <c r="BW20" s="165">
        <v>14</v>
      </c>
      <c r="BX20" s="165">
        <v>16</v>
      </c>
      <c r="BY20" s="165">
        <v>15</v>
      </c>
      <c r="BZ20" s="165">
        <v>15</v>
      </c>
      <c r="CA20" s="165">
        <v>15</v>
      </c>
      <c r="CB20" s="165">
        <v>14</v>
      </c>
      <c r="CC20" s="165">
        <v>14</v>
      </c>
      <c r="CD20" s="165">
        <v>14</v>
      </c>
      <c r="CE20" s="165">
        <v>18</v>
      </c>
      <c r="CF20" s="165">
        <v>18</v>
      </c>
      <c r="CG20" s="165">
        <v>17</v>
      </c>
      <c r="CH20" s="165">
        <v>15</v>
      </c>
      <c r="CI20" s="165">
        <v>14</v>
      </c>
      <c r="CJ20" s="165">
        <v>14</v>
      </c>
      <c r="CK20" s="165">
        <v>14</v>
      </c>
      <c r="CL20" s="165">
        <v>14</v>
      </c>
      <c r="CM20" s="165">
        <v>13</v>
      </c>
      <c r="CN20" s="165">
        <v>15</v>
      </c>
      <c r="CO20" s="165">
        <v>16</v>
      </c>
      <c r="CP20" s="165">
        <v>17</v>
      </c>
      <c r="CQ20" s="165">
        <v>15</v>
      </c>
      <c r="CR20" s="165">
        <v>15</v>
      </c>
      <c r="CS20" s="165">
        <v>14</v>
      </c>
      <c r="CT20" s="165">
        <v>15</v>
      </c>
      <c r="CU20" s="165">
        <v>14</v>
      </c>
      <c r="CV20" s="165">
        <v>16</v>
      </c>
      <c r="CW20" s="165">
        <v>16</v>
      </c>
    </row>
    <row r="21" spans="1:101" s="14" customFormat="1" ht="13.15" customHeight="1" x14ac:dyDescent="0.2">
      <c r="A21" s="22"/>
      <c r="B21" s="15"/>
      <c r="C21" s="66" t="s">
        <v>19</v>
      </c>
      <c r="D21" s="165">
        <v>37</v>
      </c>
      <c r="E21" s="152">
        <f t="shared" si="42"/>
        <v>1624.48</v>
      </c>
      <c r="F21" s="152">
        <f t="shared" si="42"/>
        <v>1500.82</v>
      </c>
      <c r="G21" s="152">
        <f>G5</f>
        <v>123.66</v>
      </c>
      <c r="H21" s="27" t="str">
        <f>+"Total:"&amp;TEXT(E21/I21-1,"0.00%")&amp;"/ EE:"&amp;TEXT(G21/J21-1,"0.00%")</f>
        <v>Total:18.99%/ EE:0.00%</v>
      </c>
      <c r="I21" s="27">
        <f>+'[2]Providence &amp; St John'!E21</f>
        <v>1365.25</v>
      </c>
      <c r="J21" s="287">
        <f>+'[2]Providence &amp; St John'!G21</f>
        <v>123.66</v>
      </c>
      <c r="K21" s="165">
        <v>36</v>
      </c>
      <c r="L21" s="165">
        <v>35</v>
      </c>
      <c r="M21" s="165">
        <v>35</v>
      </c>
      <c r="N21" s="165">
        <v>35</v>
      </c>
      <c r="O21" s="165">
        <v>35</v>
      </c>
      <c r="P21" s="165">
        <v>35</v>
      </c>
      <c r="Q21" s="165">
        <v>33</v>
      </c>
      <c r="R21" s="165">
        <v>31</v>
      </c>
      <c r="S21" s="165">
        <v>31</v>
      </c>
      <c r="T21" s="165">
        <v>32</v>
      </c>
      <c r="U21" s="165">
        <v>31</v>
      </c>
      <c r="V21" s="165">
        <v>31</v>
      </c>
      <c r="W21" s="165">
        <v>31</v>
      </c>
      <c r="X21" s="165">
        <v>31</v>
      </c>
      <c r="Y21" s="165">
        <v>31</v>
      </c>
      <c r="Z21" s="165">
        <v>31</v>
      </c>
      <c r="AA21" s="165">
        <v>31</v>
      </c>
      <c r="AB21" s="165">
        <v>29</v>
      </c>
      <c r="AC21" s="165">
        <v>30</v>
      </c>
      <c r="AD21" s="165">
        <v>30</v>
      </c>
      <c r="AE21" s="165">
        <v>32</v>
      </c>
      <c r="AF21" s="165">
        <v>33</v>
      </c>
      <c r="AG21" s="165">
        <v>34</v>
      </c>
      <c r="AH21" s="165">
        <v>34</v>
      </c>
      <c r="AI21" s="165">
        <v>39</v>
      </c>
      <c r="AJ21" s="165">
        <v>41</v>
      </c>
      <c r="AK21" s="165">
        <v>41</v>
      </c>
      <c r="AL21" s="165">
        <v>39</v>
      </c>
      <c r="AM21" s="165">
        <v>37</v>
      </c>
      <c r="AN21" s="165">
        <v>38</v>
      </c>
      <c r="AO21" s="165">
        <v>38</v>
      </c>
      <c r="AP21" s="165">
        <v>37</v>
      </c>
      <c r="AQ21" s="165">
        <v>35</v>
      </c>
      <c r="AR21" s="165">
        <v>35</v>
      </c>
      <c r="AS21" s="165">
        <v>35</v>
      </c>
      <c r="AT21" s="165">
        <v>38</v>
      </c>
      <c r="AU21" s="165">
        <v>37</v>
      </c>
      <c r="AV21" s="165">
        <v>38</v>
      </c>
      <c r="AW21" s="165">
        <v>37</v>
      </c>
      <c r="AX21" s="165">
        <v>38</v>
      </c>
      <c r="AY21" s="165">
        <v>39</v>
      </c>
      <c r="AZ21" s="165">
        <v>39</v>
      </c>
      <c r="BA21" s="165">
        <v>36</v>
      </c>
      <c r="BB21" s="165">
        <v>36</v>
      </c>
      <c r="BC21" s="165">
        <v>37</v>
      </c>
      <c r="BD21" s="165">
        <v>38</v>
      </c>
      <c r="BE21" s="240">
        <v>38</v>
      </c>
      <c r="BF21" s="165">
        <v>38</v>
      </c>
      <c r="BG21" s="165">
        <v>38</v>
      </c>
      <c r="BH21" s="165">
        <v>37</v>
      </c>
      <c r="BI21" s="165">
        <v>35</v>
      </c>
      <c r="BJ21" s="165">
        <v>37</v>
      </c>
      <c r="BK21" s="165">
        <v>38</v>
      </c>
      <c r="BL21" s="165">
        <v>36</v>
      </c>
      <c r="BM21" s="165">
        <v>34</v>
      </c>
      <c r="BN21" s="165">
        <v>33</v>
      </c>
      <c r="BO21" s="165">
        <v>34</v>
      </c>
      <c r="BP21" s="165">
        <v>32</v>
      </c>
      <c r="BQ21" s="240">
        <v>32</v>
      </c>
      <c r="BR21" s="165">
        <v>32</v>
      </c>
      <c r="BS21" s="165">
        <v>29</v>
      </c>
      <c r="BT21" s="165">
        <v>29</v>
      </c>
      <c r="BU21" s="165">
        <v>29</v>
      </c>
      <c r="BV21" s="165">
        <v>28</v>
      </c>
      <c r="BW21" s="165">
        <v>27</v>
      </c>
      <c r="BX21" s="165">
        <v>25</v>
      </c>
      <c r="BY21" s="165">
        <v>26</v>
      </c>
      <c r="BZ21" s="165">
        <v>27</v>
      </c>
      <c r="CA21" s="165">
        <v>27</v>
      </c>
      <c r="CB21" s="165">
        <v>27</v>
      </c>
      <c r="CC21" s="165">
        <v>26</v>
      </c>
      <c r="CD21" s="165">
        <v>26</v>
      </c>
      <c r="CE21" s="165">
        <v>30</v>
      </c>
      <c r="CF21" s="165">
        <v>29</v>
      </c>
      <c r="CG21" s="165">
        <v>31</v>
      </c>
      <c r="CH21" s="165">
        <v>33</v>
      </c>
      <c r="CI21" s="165">
        <v>31</v>
      </c>
      <c r="CJ21" s="165">
        <v>30</v>
      </c>
      <c r="CK21" s="165">
        <v>31</v>
      </c>
      <c r="CL21" s="165">
        <v>32</v>
      </c>
      <c r="CM21" s="165">
        <v>32</v>
      </c>
      <c r="CN21" s="165">
        <v>32</v>
      </c>
      <c r="CO21" s="165">
        <v>32</v>
      </c>
      <c r="CP21" s="165">
        <v>36</v>
      </c>
      <c r="CQ21" s="165">
        <v>33</v>
      </c>
      <c r="CR21" s="165">
        <v>34</v>
      </c>
      <c r="CS21" s="165">
        <v>35</v>
      </c>
      <c r="CT21" s="165">
        <v>37</v>
      </c>
      <c r="CU21" s="165">
        <v>38</v>
      </c>
      <c r="CV21" s="165">
        <v>37</v>
      </c>
      <c r="CW21" s="165">
        <v>37</v>
      </c>
    </row>
    <row r="22" spans="1:101" s="14" customFormat="1" ht="13.15" customHeight="1" x14ac:dyDescent="0.2">
      <c r="A22" s="22"/>
      <c r="B22" s="15"/>
      <c r="C22" s="66" t="s">
        <v>12</v>
      </c>
      <c r="D22" s="166">
        <v>14</v>
      </c>
      <c r="E22" s="153">
        <f t="shared" si="42"/>
        <v>2707.5</v>
      </c>
      <c r="F22" s="153">
        <f t="shared" si="42"/>
        <v>2398.3200000000002</v>
      </c>
      <c r="G22" s="153">
        <f>G6</f>
        <v>309.18</v>
      </c>
      <c r="H22" s="134" t="str">
        <f>+"Total:"&amp;TEXT(E22/I22-1,"0.00%")&amp;"/ EE:"&amp;TEXT(G22/J22-1,"0.00%")</f>
        <v>Total:18.99%/ EE:0.00%</v>
      </c>
      <c r="I22" s="134">
        <f>+'[2]Providence &amp; St John'!E22</f>
        <v>2275.44</v>
      </c>
      <c r="J22" s="287">
        <f>+'[2]Providence &amp; St John'!G22</f>
        <v>309.18</v>
      </c>
      <c r="K22" s="166">
        <v>13</v>
      </c>
      <c r="L22" s="166">
        <v>15</v>
      </c>
      <c r="M22" s="166">
        <v>15</v>
      </c>
      <c r="N22" s="166">
        <v>15</v>
      </c>
      <c r="O22" s="166">
        <v>14</v>
      </c>
      <c r="P22" s="166">
        <v>15</v>
      </c>
      <c r="Q22" s="166">
        <v>14</v>
      </c>
      <c r="R22" s="166">
        <v>14</v>
      </c>
      <c r="S22" s="166">
        <v>13</v>
      </c>
      <c r="T22" s="166">
        <v>12</v>
      </c>
      <c r="U22" s="166">
        <v>14</v>
      </c>
      <c r="V22" s="166">
        <v>14</v>
      </c>
      <c r="W22" s="166">
        <v>12</v>
      </c>
      <c r="X22" s="166">
        <v>12</v>
      </c>
      <c r="Y22" s="166">
        <v>12</v>
      </c>
      <c r="Z22" s="166">
        <v>12</v>
      </c>
      <c r="AA22" s="166">
        <v>11</v>
      </c>
      <c r="AB22" s="166">
        <v>12</v>
      </c>
      <c r="AC22" s="166">
        <v>12</v>
      </c>
      <c r="AD22" s="166">
        <v>12</v>
      </c>
      <c r="AE22" s="166">
        <v>10</v>
      </c>
      <c r="AF22" s="166">
        <v>10</v>
      </c>
      <c r="AG22" s="166">
        <v>9</v>
      </c>
      <c r="AH22" s="166">
        <v>10</v>
      </c>
      <c r="AI22" s="166">
        <v>10</v>
      </c>
      <c r="AJ22" s="166">
        <v>9</v>
      </c>
      <c r="AK22" s="166">
        <v>10</v>
      </c>
      <c r="AL22" s="166">
        <v>11</v>
      </c>
      <c r="AM22" s="166">
        <v>12</v>
      </c>
      <c r="AN22" s="166">
        <v>12</v>
      </c>
      <c r="AO22" s="166">
        <v>12</v>
      </c>
      <c r="AP22" s="166">
        <v>11</v>
      </c>
      <c r="AQ22" s="166">
        <v>12</v>
      </c>
      <c r="AR22" s="166">
        <v>12</v>
      </c>
      <c r="AS22" s="166">
        <v>14</v>
      </c>
      <c r="AT22" s="166">
        <v>14</v>
      </c>
      <c r="AU22" s="166">
        <v>17</v>
      </c>
      <c r="AV22" s="166">
        <v>18</v>
      </c>
      <c r="AW22" s="166">
        <v>18</v>
      </c>
      <c r="AX22" s="166">
        <v>18</v>
      </c>
      <c r="AY22" s="166">
        <v>18</v>
      </c>
      <c r="AZ22" s="166">
        <v>16</v>
      </c>
      <c r="BA22" s="166">
        <v>17</v>
      </c>
      <c r="BB22" s="166">
        <v>17</v>
      </c>
      <c r="BC22" s="166">
        <v>17</v>
      </c>
      <c r="BD22" s="166">
        <v>17</v>
      </c>
      <c r="BE22" s="241">
        <v>16</v>
      </c>
      <c r="BF22" s="166">
        <v>17</v>
      </c>
      <c r="BG22" s="166">
        <v>17</v>
      </c>
      <c r="BH22" s="166">
        <v>17</v>
      </c>
      <c r="BI22" s="166">
        <v>17</v>
      </c>
      <c r="BJ22" s="166">
        <v>16</v>
      </c>
      <c r="BK22" s="166">
        <v>18</v>
      </c>
      <c r="BL22" s="166">
        <v>19</v>
      </c>
      <c r="BM22" s="166">
        <v>19</v>
      </c>
      <c r="BN22" s="166">
        <v>20</v>
      </c>
      <c r="BO22" s="166">
        <v>21</v>
      </c>
      <c r="BP22" s="166">
        <v>19</v>
      </c>
      <c r="BQ22" s="241">
        <v>19</v>
      </c>
      <c r="BR22" s="166">
        <v>19</v>
      </c>
      <c r="BS22" s="166">
        <v>19</v>
      </c>
      <c r="BT22" s="166">
        <v>19</v>
      </c>
      <c r="BU22" s="166">
        <v>18</v>
      </c>
      <c r="BV22" s="166">
        <v>18</v>
      </c>
      <c r="BW22" s="166">
        <v>19</v>
      </c>
      <c r="BX22" s="166">
        <v>18</v>
      </c>
      <c r="BY22" s="166">
        <v>18</v>
      </c>
      <c r="BZ22" s="166">
        <v>18</v>
      </c>
      <c r="CA22" s="166">
        <v>19</v>
      </c>
      <c r="CB22" s="166">
        <v>19</v>
      </c>
      <c r="CC22" s="166">
        <v>18</v>
      </c>
      <c r="CD22" s="166">
        <v>19</v>
      </c>
      <c r="CE22" s="166">
        <v>17</v>
      </c>
      <c r="CF22" s="166">
        <v>17</v>
      </c>
      <c r="CG22" s="166">
        <v>16</v>
      </c>
      <c r="CH22" s="166">
        <v>15</v>
      </c>
      <c r="CI22" s="166">
        <v>15</v>
      </c>
      <c r="CJ22" s="166">
        <v>15</v>
      </c>
      <c r="CK22" s="166">
        <v>15</v>
      </c>
      <c r="CL22" s="166">
        <v>15</v>
      </c>
      <c r="CM22" s="166">
        <v>13</v>
      </c>
      <c r="CN22" s="166">
        <v>15</v>
      </c>
      <c r="CO22" s="166">
        <v>16</v>
      </c>
      <c r="CP22" s="166">
        <v>15</v>
      </c>
      <c r="CQ22" s="166">
        <v>13</v>
      </c>
      <c r="CR22" s="166">
        <v>14</v>
      </c>
      <c r="CS22" s="166">
        <v>13</v>
      </c>
      <c r="CT22" s="166">
        <v>12</v>
      </c>
      <c r="CU22" s="166">
        <v>14</v>
      </c>
      <c r="CV22" s="166">
        <v>13</v>
      </c>
      <c r="CW22" s="166">
        <v>14</v>
      </c>
    </row>
    <row r="23" spans="1:101" s="14" customFormat="1" ht="13.15" customHeight="1" x14ac:dyDescent="0.25">
      <c r="A23" s="20"/>
      <c r="B23" s="15"/>
      <c r="C23" s="69" t="s">
        <v>7</v>
      </c>
      <c r="D23" s="67">
        <f>SUM(D19:D22)</f>
        <v>133</v>
      </c>
      <c r="E23" s="70">
        <f>SUMPRODUCT(E19:E22,$D19:$D22)</f>
        <v>183618.42</v>
      </c>
      <c r="F23" s="70">
        <f>SUMPRODUCT(F19:F22,$D19:$D22)</f>
        <v>168721.02000000002</v>
      </c>
      <c r="G23" s="70">
        <f>SUMPRODUCT(G19:G22,$D19:$D22)</f>
        <v>14897.400000000001</v>
      </c>
      <c r="H23" s="34"/>
      <c r="I23" s="34"/>
      <c r="K23" s="67">
        <f t="shared" ref="K23:P23" si="43">SUM(K19:K22)</f>
        <v>132</v>
      </c>
      <c r="L23" s="67">
        <f t="shared" si="43"/>
        <v>130</v>
      </c>
      <c r="M23" s="67">
        <f t="shared" si="43"/>
        <v>135</v>
      </c>
      <c r="N23" s="67">
        <f t="shared" si="43"/>
        <v>131</v>
      </c>
      <c r="O23" s="67">
        <f t="shared" si="43"/>
        <v>132</v>
      </c>
      <c r="P23" s="67">
        <f t="shared" si="43"/>
        <v>133</v>
      </c>
      <c r="Q23" s="67">
        <f t="shared" ref="Q23:V23" si="44">SUM(Q19:Q22)</f>
        <v>128</v>
      </c>
      <c r="R23" s="67">
        <f t="shared" si="44"/>
        <v>122</v>
      </c>
      <c r="S23" s="67">
        <f t="shared" si="44"/>
        <v>125</v>
      </c>
      <c r="T23" s="67">
        <f t="shared" si="44"/>
        <v>126</v>
      </c>
      <c r="U23" s="67">
        <f t="shared" si="44"/>
        <v>127</v>
      </c>
      <c r="V23" s="67">
        <f t="shared" si="44"/>
        <v>128</v>
      </c>
      <c r="W23" s="67">
        <f t="shared" ref="W23:AB23" si="45">SUM(W19:W22)</f>
        <v>126</v>
      </c>
      <c r="X23" s="67">
        <f t="shared" si="45"/>
        <v>125</v>
      </c>
      <c r="Y23" s="67">
        <f t="shared" si="45"/>
        <v>125</v>
      </c>
      <c r="Z23" s="67">
        <f t="shared" si="45"/>
        <v>126</v>
      </c>
      <c r="AA23" s="67">
        <f t="shared" si="45"/>
        <v>119</v>
      </c>
      <c r="AB23" s="67">
        <f t="shared" si="45"/>
        <v>119</v>
      </c>
      <c r="AC23" s="67">
        <f t="shared" ref="AC23:AH23" si="46">SUM(AC19:AC22)</f>
        <v>125</v>
      </c>
      <c r="AD23" s="67">
        <f t="shared" si="46"/>
        <v>124</v>
      </c>
      <c r="AE23" s="67">
        <f t="shared" si="46"/>
        <v>123</v>
      </c>
      <c r="AF23" s="67">
        <f t="shared" si="46"/>
        <v>125</v>
      </c>
      <c r="AG23" s="67">
        <f t="shared" si="46"/>
        <v>124</v>
      </c>
      <c r="AH23" s="67">
        <f t="shared" si="46"/>
        <v>124</v>
      </c>
      <c r="AI23" s="67">
        <f t="shared" ref="AI23:AN23" si="47">SUM(AI19:AI22)</f>
        <v>134</v>
      </c>
      <c r="AJ23" s="67">
        <f t="shared" si="47"/>
        <v>130</v>
      </c>
      <c r="AK23" s="67">
        <f t="shared" si="47"/>
        <v>129</v>
      </c>
      <c r="AL23" s="67">
        <f t="shared" si="47"/>
        <v>130</v>
      </c>
      <c r="AM23" s="67">
        <f t="shared" si="47"/>
        <v>126</v>
      </c>
      <c r="AN23" s="67">
        <f t="shared" si="47"/>
        <v>126</v>
      </c>
      <c r="AO23" s="67">
        <f t="shared" ref="AO23:AT23" si="48">SUM(AO19:AO22)</f>
        <v>128</v>
      </c>
      <c r="AP23" s="67">
        <f t="shared" si="48"/>
        <v>126</v>
      </c>
      <c r="AQ23" s="67">
        <f t="shared" si="48"/>
        <v>123</v>
      </c>
      <c r="AR23" s="67">
        <f t="shared" si="48"/>
        <v>122</v>
      </c>
      <c r="AS23" s="67">
        <f t="shared" si="48"/>
        <v>130</v>
      </c>
      <c r="AT23" s="67">
        <f t="shared" si="48"/>
        <v>134</v>
      </c>
      <c r="AU23" s="67">
        <f t="shared" ref="AU23:AZ23" si="49">SUM(AU19:AU22)</f>
        <v>137</v>
      </c>
      <c r="AV23" s="67">
        <f t="shared" si="49"/>
        <v>135</v>
      </c>
      <c r="AW23" s="67">
        <f t="shared" si="49"/>
        <v>129</v>
      </c>
      <c r="AX23" s="67">
        <f t="shared" si="49"/>
        <v>131</v>
      </c>
      <c r="AY23" s="67">
        <f t="shared" si="49"/>
        <v>131</v>
      </c>
      <c r="AZ23" s="67">
        <f t="shared" si="49"/>
        <v>130</v>
      </c>
      <c r="BA23" s="67">
        <f t="shared" ref="BA23:BF23" si="50">SUM(BA19:BA22)</f>
        <v>125</v>
      </c>
      <c r="BB23" s="67">
        <f t="shared" si="50"/>
        <v>122</v>
      </c>
      <c r="BC23" s="67">
        <f t="shared" si="50"/>
        <v>129</v>
      </c>
      <c r="BD23" s="67">
        <f t="shared" si="50"/>
        <v>126</v>
      </c>
      <c r="BE23" s="94">
        <f t="shared" si="50"/>
        <v>120</v>
      </c>
      <c r="BF23" s="67">
        <f t="shared" si="50"/>
        <v>122</v>
      </c>
      <c r="BG23" s="67">
        <f t="shared" ref="BG23:BL23" si="51">SUM(BG19:BG22)</f>
        <v>126</v>
      </c>
      <c r="BH23" s="67">
        <f t="shared" si="51"/>
        <v>127</v>
      </c>
      <c r="BI23" s="67">
        <f t="shared" si="51"/>
        <v>123</v>
      </c>
      <c r="BJ23" s="67">
        <f t="shared" si="51"/>
        <v>124</v>
      </c>
      <c r="BK23" s="67">
        <f t="shared" si="51"/>
        <v>128</v>
      </c>
      <c r="BL23" s="67">
        <f t="shared" si="51"/>
        <v>128</v>
      </c>
      <c r="BM23" s="67">
        <f t="shared" ref="BM23:BR23" si="52">SUM(BM19:BM22)</f>
        <v>123</v>
      </c>
      <c r="BN23" s="67">
        <f t="shared" si="52"/>
        <v>124</v>
      </c>
      <c r="BO23" s="67">
        <f t="shared" si="52"/>
        <v>128</v>
      </c>
      <c r="BP23" s="67">
        <f t="shared" si="52"/>
        <v>125</v>
      </c>
      <c r="BQ23" s="94">
        <f t="shared" si="52"/>
        <v>125</v>
      </c>
      <c r="BR23" s="67">
        <f t="shared" si="52"/>
        <v>128</v>
      </c>
      <c r="BS23" s="67">
        <f t="shared" ref="BS23:BX23" si="53">SUM(BS19:BS22)</f>
        <v>132</v>
      </c>
      <c r="BT23" s="67">
        <f t="shared" si="53"/>
        <v>131</v>
      </c>
      <c r="BU23" s="67">
        <f t="shared" si="53"/>
        <v>131</v>
      </c>
      <c r="BV23" s="67">
        <f t="shared" si="53"/>
        <v>129</v>
      </c>
      <c r="BW23" s="67">
        <f t="shared" si="53"/>
        <v>127</v>
      </c>
      <c r="BX23" s="67">
        <f t="shared" si="53"/>
        <v>129</v>
      </c>
      <c r="BY23" s="67">
        <f t="shared" ref="BY23:CD23" si="54">SUM(BY19:BY22)</f>
        <v>127</v>
      </c>
      <c r="BZ23" s="67">
        <f t="shared" si="54"/>
        <v>125</v>
      </c>
      <c r="CA23" s="67">
        <f t="shared" si="54"/>
        <v>123</v>
      </c>
      <c r="CB23" s="67">
        <f t="shared" si="54"/>
        <v>124</v>
      </c>
      <c r="CC23" s="67">
        <f t="shared" si="54"/>
        <v>121</v>
      </c>
      <c r="CD23" s="67">
        <f t="shared" si="54"/>
        <v>122</v>
      </c>
      <c r="CE23" s="67">
        <f t="shared" ref="CE23:CJ23" si="55">SUM(CE19:CE22)</f>
        <v>130</v>
      </c>
      <c r="CF23" s="67">
        <f t="shared" si="55"/>
        <v>128</v>
      </c>
      <c r="CG23" s="67">
        <f t="shared" si="55"/>
        <v>130</v>
      </c>
      <c r="CH23" s="67">
        <f t="shared" si="55"/>
        <v>134</v>
      </c>
      <c r="CI23" s="67">
        <f t="shared" si="55"/>
        <v>130</v>
      </c>
      <c r="CJ23" s="67">
        <f t="shared" si="55"/>
        <v>131</v>
      </c>
      <c r="CK23" s="67">
        <f t="shared" ref="CK23:CP23" si="56">SUM(CK19:CK22)</f>
        <v>130</v>
      </c>
      <c r="CL23" s="67">
        <f t="shared" si="56"/>
        <v>132</v>
      </c>
      <c r="CM23" s="67">
        <f t="shared" si="56"/>
        <v>123</v>
      </c>
      <c r="CN23" s="67">
        <f t="shared" si="56"/>
        <v>130</v>
      </c>
      <c r="CO23" s="67">
        <f t="shared" si="56"/>
        <v>130</v>
      </c>
      <c r="CP23" s="67">
        <f t="shared" si="56"/>
        <v>135</v>
      </c>
      <c r="CQ23" s="67">
        <f>SUM(CQ19:CQ22)</f>
        <v>126</v>
      </c>
      <c r="CR23" s="67">
        <v>128</v>
      </c>
      <c r="CS23" s="67">
        <f>SUM(CS19:CS22)</f>
        <v>128</v>
      </c>
      <c r="CT23" s="67">
        <f>SUM(CT19:CT22)</f>
        <v>131</v>
      </c>
      <c r="CU23" s="67">
        <f>SUM(CU19:CU22)</f>
        <v>135</v>
      </c>
      <c r="CV23" s="67">
        <f>SUM(CV19:CV22)</f>
        <v>130</v>
      </c>
      <c r="CW23" s="67">
        <f>SUM(CW19:CW22)</f>
        <v>133</v>
      </c>
    </row>
    <row r="24" spans="1:101" s="14" customFormat="1" ht="13.15" customHeight="1" x14ac:dyDescent="0.25">
      <c r="A24" s="20"/>
      <c r="B24" s="15"/>
      <c r="C24" s="12"/>
      <c r="D24" s="16"/>
      <c r="E24" s="21"/>
      <c r="F24" s="21"/>
      <c r="G24" s="21"/>
      <c r="H24" s="135"/>
      <c r="I24" s="135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</row>
    <row r="25" spans="1:101" s="14" customFormat="1" ht="13.15" customHeight="1" x14ac:dyDescent="0.2">
      <c r="A25" s="64" t="s">
        <v>22</v>
      </c>
      <c r="B25" s="65" t="str">
        <f>B19</f>
        <v>1/1/25 - 12/31/25</v>
      </c>
      <c r="C25" s="66" t="s">
        <v>11</v>
      </c>
      <c r="D25" s="167">
        <v>7</v>
      </c>
      <c r="E25" s="152">
        <f t="shared" ref="E25:G28" si="57">E9</f>
        <v>518.77</v>
      </c>
      <c r="F25" s="152">
        <f t="shared" si="57"/>
        <v>405.57</v>
      </c>
      <c r="G25" s="152">
        <f t="shared" si="57"/>
        <v>113.2</v>
      </c>
      <c r="H25" s="27" t="str">
        <f>+"Total:"&amp;TEXT(E25/I25-1,"0.00%")&amp;"/ EE:"&amp;TEXT(G25/J25-1,"0.00%")</f>
        <v>Total:18.99%/ EE:9.74%</v>
      </c>
      <c r="I25" s="27">
        <f>+'[2]Providence &amp; St John'!E25</f>
        <v>435.99</v>
      </c>
      <c r="J25" s="287">
        <f>+'[2]Providence &amp; St John'!G25</f>
        <v>103.15</v>
      </c>
      <c r="K25" s="167">
        <v>2</v>
      </c>
      <c r="L25" s="167">
        <v>1</v>
      </c>
      <c r="M25" s="167">
        <v>1</v>
      </c>
      <c r="N25" s="167">
        <v>1</v>
      </c>
      <c r="O25" s="167">
        <v>1</v>
      </c>
      <c r="P25" s="167">
        <v>1</v>
      </c>
      <c r="Q25" s="167">
        <v>1</v>
      </c>
      <c r="R25" s="167">
        <v>1</v>
      </c>
      <c r="S25" s="167">
        <v>1</v>
      </c>
      <c r="T25" s="167">
        <v>1</v>
      </c>
      <c r="U25" s="167">
        <v>1</v>
      </c>
      <c r="V25" s="167">
        <v>1</v>
      </c>
      <c r="W25" s="167">
        <v>2</v>
      </c>
      <c r="X25" s="167">
        <v>2</v>
      </c>
      <c r="Y25" s="167">
        <v>2</v>
      </c>
      <c r="Z25" s="167">
        <v>2</v>
      </c>
      <c r="AA25" s="167">
        <v>2</v>
      </c>
      <c r="AB25" s="167">
        <v>2</v>
      </c>
      <c r="AC25" s="167">
        <v>1</v>
      </c>
      <c r="AD25" s="167">
        <v>1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1</v>
      </c>
      <c r="AK25" s="167">
        <v>2</v>
      </c>
      <c r="AL25" s="167">
        <v>2</v>
      </c>
      <c r="AM25" s="167">
        <v>2</v>
      </c>
      <c r="AN25" s="167">
        <v>3</v>
      </c>
      <c r="AO25" s="167">
        <v>3</v>
      </c>
      <c r="AP25" s="167">
        <v>2</v>
      </c>
      <c r="AQ25" s="167">
        <v>2</v>
      </c>
      <c r="AR25" s="167">
        <v>2</v>
      </c>
      <c r="AS25" s="167">
        <v>2</v>
      </c>
      <c r="AT25" s="167">
        <v>2</v>
      </c>
      <c r="AU25" s="167">
        <v>2</v>
      </c>
      <c r="AV25" s="167">
        <v>5</v>
      </c>
      <c r="AW25" s="167">
        <v>4</v>
      </c>
      <c r="AX25" s="167">
        <v>3</v>
      </c>
      <c r="AY25" s="167">
        <v>4</v>
      </c>
      <c r="AZ25" s="167">
        <v>3</v>
      </c>
      <c r="BA25" s="167">
        <v>3</v>
      </c>
      <c r="BB25" s="167">
        <v>3</v>
      </c>
      <c r="BC25" s="167">
        <v>4</v>
      </c>
      <c r="BD25" s="167">
        <v>5</v>
      </c>
      <c r="BE25" s="242">
        <v>7</v>
      </c>
      <c r="BF25" s="167">
        <v>7</v>
      </c>
      <c r="BG25" s="167">
        <v>8</v>
      </c>
      <c r="BH25" s="167">
        <v>6</v>
      </c>
      <c r="BI25" s="167">
        <v>7</v>
      </c>
      <c r="BJ25" s="167">
        <v>6</v>
      </c>
      <c r="BK25" s="167">
        <v>8</v>
      </c>
      <c r="BL25" s="167">
        <v>8</v>
      </c>
      <c r="BM25" s="167">
        <v>8</v>
      </c>
      <c r="BN25" s="167">
        <v>7</v>
      </c>
      <c r="BO25" s="167">
        <v>6</v>
      </c>
      <c r="BP25" s="167">
        <v>8</v>
      </c>
      <c r="BQ25" s="242">
        <v>8</v>
      </c>
      <c r="BR25" s="167">
        <v>9</v>
      </c>
      <c r="BS25" s="167">
        <v>9</v>
      </c>
      <c r="BT25" s="167">
        <v>8</v>
      </c>
      <c r="BU25" s="167">
        <v>7</v>
      </c>
      <c r="BV25" s="167">
        <v>8</v>
      </c>
      <c r="BW25" s="167">
        <v>8</v>
      </c>
      <c r="BX25" s="167">
        <v>8</v>
      </c>
      <c r="BY25" s="167">
        <v>8</v>
      </c>
      <c r="BZ25" s="167">
        <v>8</v>
      </c>
      <c r="CA25" s="167">
        <v>8</v>
      </c>
      <c r="CB25" s="167">
        <v>5</v>
      </c>
      <c r="CC25" s="167">
        <v>6</v>
      </c>
      <c r="CD25" s="167">
        <v>7</v>
      </c>
      <c r="CE25" s="167">
        <v>6</v>
      </c>
      <c r="CF25" s="167">
        <v>7</v>
      </c>
      <c r="CG25" s="167">
        <v>7</v>
      </c>
      <c r="CH25" s="167">
        <v>7</v>
      </c>
      <c r="CI25" s="167">
        <v>5</v>
      </c>
      <c r="CJ25" s="167">
        <v>5</v>
      </c>
      <c r="CK25" s="167">
        <v>4</v>
      </c>
      <c r="CL25" s="167">
        <v>4</v>
      </c>
      <c r="CM25" s="167">
        <v>4</v>
      </c>
      <c r="CN25" s="167">
        <v>5</v>
      </c>
      <c r="CO25" s="167">
        <v>5</v>
      </c>
      <c r="CP25" s="167">
        <v>5</v>
      </c>
      <c r="CQ25" s="167">
        <v>6</v>
      </c>
      <c r="CR25" s="167">
        <v>7</v>
      </c>
      <c r="CS25" s="167">
        <v>7</v>
      </c>
      <c r="CT25" s="167">
        <v>8</v>
      </c>
      <c r="CU25" s="167">
        <v>9</v>
      </c>
      <c r="CV25" s="167">
        <v>7</v>
      </c>
      <c r="CW25" s="167">
        <v>7</v>
      </c>
    </row>
    <row r="26" spans="1:101" s="14" customFormat="1" ht="13.15" customHeight="1" x14ac:dyDescent="0.2">
      <c r="A26" s="22"/>
      <c r="B26" s="15"/>
      <c r="C26" s="66" t="s">
        <v>18</v>
      </c>
      <c r="D26" s="167">
        <v>0</v>
      </c>
      <c r="E26" s="152">
        <f t="shared" si="57"/>
        <v>1037.57</v>
      </c>
      <c r="F26" s="152">
        <f t="shared" si="57"/>
        <v>796.58999999999992</v>
      </c>
      <c r="G26" s="152">
        <f t="shared" si="57"/>
        <v>240.98</v>
      </c>
      <c r="H26" s="27" t="str">
        <f>+"Total:"&amp;TEXT(E26/I26-1,"0.00%")&amp;"/ EE:"&amp;TEXT(G26/J26-1,"0.00%")</f>
        <v>Total:18.99%/ EE:0.00%</v>
      </c>
      <c r="I26" s="27">
        <f>+'[2]Providence &amp; St John'!E26</f>
        <v>872</v>
      </c>
      <c r="J26" s="287">
        <f>+'[2]Providence &amp; St John'!G26</f>
        <v>240.98</v>
      </c>
      <c r="K26" s="167">
        <v>0</v>
      </c>
      <c r="L26" s="167">
        <v>0</v>
      </c>
      <c r="M26" s="167">
        <v>0</v>
      </c>
      <c r="N26" s="167">
        <v>0</v>
      </c>
      <c r="O26" s="167">
        <v>0</v>
      </c>
      <c r="P26" s="167">
        <v>0</v>
      </c>
      <c r="Q26" s="167">
        <v>0</v>
      </c>
      <c r="R26" s="167">
        <v>0</v>
      </c>
      <c r="S26" s="167">
        <v>0</v>
      </c>
      <c r="T26" s="167">
        <v>0</v>
      </c>
      <c r="U26" s="167">
        <v>0</v>
      </c>
      <c r="V26" s="167">
        <v>0</v>
      </c>
      <c r="W26" s="167">
        <v>0</v>
      </c>
      <c r="X26" s="167">
        <v>0</v>
      </c>
      <c r="Y26" s="167">
        <v>0</v>
      </c>
      <c r="Z26" s="167">
        <v>0</v>
      </c>
      <c r="AA26" s="167">
        <v>0</v>
      </c>
      <c r="AB26" s="167">
        <v>0</v>
      </c>
      <c r="AC26" s="167">
        <v>0</v>
      </c>
      <c r="AD26" s="167">
        <v>0</v>
      </c>
      <c r="AE26" s="167">
        <v>0</v>
      </c>
      <c r="AF26" s="167">
        <v>0</v>
      </c>
      <c r="AG26" s="167">
        <v>0</v>
      </c>
      <c r="AH26" s="167">
        <v>0</v>
      </c>
      <c r="AI26" s="167">
        <v>0</v>
      </c>
      <c r="AJ26" s="167">
        <v>0</v>
      </c>
      <c r="AK26" s="167">
        <v>0</v>
      </c>
      <c r="AL26" s="167">
        <v>0</v>
      </c>
      <c r="AM26" s="167">
        <v>0</v>
      </c>
      <c r="AN26" s="167">
        <v>0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  <c r="AY26" s="167">
        <v>1</v>
      </c>
      <c r="AZ26" s="167">
        <v>2</v>
      </c>
      <c r="BA26" s="167">
        <v>1</v>
      </c>
      <c r="BB26" s="167">
        <v>1</v>
      </c>
      <c r="BC26" s="167">
        <v>1</v>
      </c>
      <c r="BD26" s="167">
        <v>1</v>
      </c>
      <c r="BE26" s="242">
        <v>1</v>
      </c>
      <c r="BF26" s="167">
        <v>1</v>
      </c>
      <c r="BG26" s="167">
        <v>1</v>
      </c>
      <c r="BH26" s="167">
        <v>1</v>
      </c>
      <c r="BI26" s="167">
        <v>1</v>
      </c>
      <c r="BJ26" s="167">
        <v>1</v>
      </c>
      <c r="BK26" s="167">
        <v>1</v>
      </c>
      <c r="BL26" s="167">
        <v>1</v>
      </c>
      <c r="BM26" s="167">
        <v>1</v>
      </c>
      <c r="BN26" s="167">
        <v>1</v>
      </c>
      <c r="BO26" s="167">
        <v>0</v>
      </c>
      <c r="BP26" s="167">
        <v>0</v>
      </c>
      <c r="BQ26" s="242">
        <v>0</v>
      </c>
      <c r="BR26" s="167">
        <v>0</v>
      </c>
      <c r="BS26" s="167">
        <v>0</v>
      </c>
      <c r="BT26" s="167">
        <v>0</v>
      </c>
      <c r="BU26" s="167">
        <v>0</v>
      </c>
      <c r="BV26" s="167">
        <v>0</v>
      </c>
      <c r="BW26" s="167">
        <v>0</v>
      </c>
      <c r="BX26" s="167">
        <v>0</v>
      </c>
      <c r="BY26" s="167">
        <v>0</v>
      </c>
      <c r="BZ26" s="167">
        <v>0</v>
      </c>
      <c r="CA26" s="167">
        <v>0</v>
      </c>
      <c r="CB26" s="167">
        <v>0</v>
      </c>
      <c r="CC26" s="167">
        <v>0</v>
      </c>
      <c r="CD26" s="167">
        <v>0</v>
      </c>
      <c r="CE26" s="167">
        <v>0</v>
      </c>
      <c r="CF26" s="167">
        <v>0</v>
      </c>
      <c r="CG26" s="167">
        <v>0</v>
      </c>
      <c r="CH26" s="167">
        <v>0</v>
      </c>
      <c r="CI26" s="167">
        <v>0</v>
      </c>
      <c r="CJ26" s="167">
        <v>0</v>
      </c>
      <c r="CK26" s="167">
        <v>0</v>
      </c>
      <c r="CL26" s="167">
        <v>0</v>
      </c>
      <c r="CM26" s="167">
        <v>0</v>
      </c>
      <c r="CN26" s="167">
        <v>0</v>
      </c>
      <c r="CO26" s="167">
        <v>0</v>
      </c>
      <c r="CP26" s="167">
        <v>0</v>
      </c>
      <c r="CQ26" s="167">
        <v>0</v>
      </c>
      <c r="CR26" s="167">
        <v>0</v>
      </c>
      <c r="CS26" s="167">
        <v>0</v>
      </c>
      <c r="CT26" s="167">
        <v>0</v>
      </c>
      <c r="CU26" s="167">
        <v>0</v>
      </c>
      <c r="CV26" s="167">
        <v>0</v>
      </c>
      <c r="CW26" s="167">
        <v>0</v>
      </c>
    </row>
    <row r="27" spans="1:101" s="14" customFormat="1" ht="13.15" customHeight="1" x14ac:dyDescent="0.2">
      <c r="A27" s="22"/>
      <c r="B27" s="15"/>
      <c r="C27" s="66" t="s">
        <v>19</v>
      </c>
      <c r="D27" s="167">
        <v>1</v>
      </c>
      <c r="E27" s="152">
        <f t="shared" si="57"/>
        <v>933.8</v>
      </c>
      <c r="F27" s="152">
        <f t="shared" si="57"/>
        <v>732.57999999999993</v>
      </c>
      <c r="G27" s="152">
        <f t="shared" si="57"/>
        <v>201.22</v>
      </c>
      <c r="H27" s="27" t="str">
        <f>+"Total:"&amp;TEXT(E27/I27-1,"0.00%")&amp;"/ EE:"&amp;TEXT(G27/J27-1,"0.00%")</f>
        <v>Total:18.99%/ EE:0.00%</v>
      </c>
      <c r="I27" s="27">
        <f>+'[2]Providence &amp; St John'!E27</f>
        <v>784.79</v>
      </c>
      <c r="J27" s="287">
        <f>+'[2]Providence &amp; St John'!G27</f>
        <v>201.22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242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242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1</v>
      </c>
      <c r="BX27" s="167">
        <v>1</v>
      </c>
      <c r="BY27" s="167">
        <v>1</v>
      </c>
      <c r="BZ27" s="167">
        <v>1</v>
      </c>
      <c r="CA27" s="167">
        <v>1</v>
      </c>
      <c r="CB27" s="167">
        <v>1</v>
      </c>
      <c r="CC27" s="167">
        <v>1</v>
      </c>
      <c r="CD27" s="167">
        <v>1</v>
      </c>
      <c r="CE27" s="167">
        <v>1</v>
      </c>
      <c r="CF27" s="167">
        <v>1</v>
      </c>
      <c r="CG27" s="167">
        <v>2</v>
      </c>
      <c r="CH27" s="167">
        <v>2</v>
      </c>
      <c r="CI27" s="167">
        <v>2</v>
      </c>
      <c r="CJ27" s="167">
        <v>2</v>
      </c>
      <c r="CK27" s="167">
        <v>2</v>
      </c>
      <c r="CL27" s="167">
        <v>2</v>
      </c>
      <c r="CM27" s="167">
        <v>3</v>
      </c>
      <c r="CN27" s="167">
        <v>3</v>
      </c>
      <c r="CO27" s="167">
        <v>3</v>
      </c>
      <c r="CP27" s="167">
        <v>2</v>
      </c>
      <c r="CQ27" s="167">
        <v>3</v>
      </c>
      <c r="CR27" s="167">
        <v>3</v>
      </c>
      <c r="CS27" s="167">
        <v>3</v>
      </c>
      <c r="CT27" s="167">
        <v>2</v>
      </c>
      <c r="CU27" s="167">
        <v>1</v>
      </c>
      <c r="CV27" s="167">
        <v>1</v>
      </c>
      <c r="CW27" s="167">
        <v>1</v>
      </c>
    </row>
    <row r="28" spans="1:101" s="14" customFormat="1" ht="13.15" customHeight="1" x14ac:dyDescent="0.2">
      <c r="A28" s="22"/>
      <c r="B28" s="15"/>
      <c r="C28" s="66" t="s">
        <v>12</v>
      </c>
      <c r="D28" s="168">
        <v>1</v>
      </c>
      <c r="E28" s="153">
        <f t="shared" si="57"/>
        <v>1556.37</v>
      </c>
      <c r="F28" s="153">
        <f t="shared" si="57"/>
        <v>1154.78</v>
      </c>
      <c r="G28" s="153">
        <f t="shared" si="57"/>
        <v>401.59</v>
      </c>
      <c r="H28" s="134" t="str">
        <f>+"Total:"&amp;TEXT(E28/I28-1,"0.00%")&amp;"/ EE:"&amp;TEXT(G28/J28-1,"0.00%")</f>
        <v>Total:18.99%/ EE:0.00%</v>
      </c>
      <c r="I28" s="134">
        <f>+'[2]Providence &amp; St John'!E28</f>
        <v>1308</v>
      </c>
      <c r="J28" s="287">
        <f>+'[2]Providence &amp; St John'!G28</f>
        <v>401.59</v>
      </c>
      <c r="K28" s="168">
        <v>0</v>
      </c>
      <c r="L28" s="168">
        <v>0</v>
      </c>
      <c r="M28" s="168">
        <v>0</v>
      </c>
      <c r="N28" s="168">
        <v>0</v>
      </c>
      <c r="O28" s="168">
        <v>0</v>
      </c>
      <c r="P28" s="168">
        <v>0</v>
      </c>
      <c r="Q28" s="168">
        <v>0</v>
      </c>
      <c r="R28" s="168">
        <v>0</v>
      </c>
      <c r="S28" s="168">
        <v>0</v>
      </c>
      <c r="T28" s="168">
        <v>0</v>
      </c>
      <c r="U28" s="168">
        <v>0</v>
      </c>
      <c r="V28" s="168">
        <v>0</v>
      </c>
      <c r="W28" s="168">
        <v>1</v>
      </c>
      <c r="X28" s="168">
        <v>1</v>
      </c>
      <c r="Y28" s="168">
        <v>1</v>
      </c>
      <c r="Z28" s="168">
        <v>1</v>
      </c>
      <c r="AA28" s="168">
        <v>1</v>
      </c>
      <c r="AB28" s="168">
        <v>1</v>
      </c>
      <c r="AC28" s="168">
        <v>1</v>
      </c>
      <c r="AD28" s="168">
        <v>1</v>
      </c>
      <c r="AE28" s="168">
        <v>1</v>
      </c>
      <c r="AF28" s="168">
        <v>1</v>
      </c>
      <c r="AG28" s="168">
        <v>1</v>
      </c>
      <c r="AH28" s="168">
        <v>1</v>
      </c>
      <c r="AI28" s="168">
        <v>1</v>
      </c>
      <c r="AJ28" s="168">
        <v>1</v>
      </c>
      <c r="AK28" s="168">
        <v>1</v>
      </c>
      <c r="AL28" s="168">
        <v>1</v>
      </c>
      <c r="AM28" s="168">
        <v>1</v>
      </c>
      <c r="AN28" s="168">
        <v>1</v>
      </c>
      <c r="AO28" s="168">
        <v>1</v>
      </c>
      <c r="AP28" s="168">
        <v>1</v>
      </c>
      <c r="AQ28" s="168">
        <v>1</v>
      </c>
      <c r="AR28" s="168">
        <v>1</v>
      </c>
      <c r="AS28" s="168">
        <v>0</v>
      </c>
      <c r="AT28" s="168">
        <v>0</v>
      </c>
      <c r="AU28" s="168">
        <v>0</v>
      </c>
      <c r="AV28" s="168">
        <v>0</v>
      </c>
      <c r="AW28" s="168">
        <v>0</v>
      </c>
      <c r="AX28" s="168">
        <v>0</v>
      </c>
      <c r="AY28" s="168">
        <v>0</v>
      </c>
      <c r="AZ28" s="168">
        <v>1</v>
      </c>
      <c r="BA28" s="168">
        <v>2</v>
      </c>
      <c r="BB28" s="168">
        <v>2</v>
      </c>
      <c r="BC28" s="168">
        <v>1</v>
      </c>
      <c r="BD28" s="168">
        <v>1</v>
      </c>
      <c r="BE28" s="243">
        <v>1</v>
      </c>
      <c r="BF28" s="168">
        <v>1</v>
      </c>
      <c r="BG28" s="168">
        <v>1</v>
      </c>
      <c r="BH28" s="168">
        <v>2</v>
      </c>
      <c r="BI28" s="168">
        <v>2</v>
      </c>
      <c r="BJ28" s="168">
        <v>2</v>
      </c>
      <c r="BK28" s="168">
        <v>2</v>
      </c>
      <c r="BL28" s="168">
        <v>2</v>
      </c>
      <c r="BM28" s="168">
        <v>2</v>
      </c>
      <c r="BN28" s="168">
        <v>2</v>
      </c>
      <c r="BO28" s="168">
        <v>1</v>
      </c>
      <c r="BP28" s="168">
        <v>1</v>
      </c>
      <c r="BQ28" s="243">
        <v>1</v>
      </c>
      <c r="BR28" s="168">
        <v>1</v>
      </c>
      <c r="BS28" s="168">
        <v>1</v>
      </c>
      <c r="BT28" s="168">
        <v>1</v>
      </c>
      <c r="BU28" s="168">
        <v>0</v>
      </c>
      <c r="BV28" s="168">
        <v>0</v>
      </c>
      <c r="BW28" s="168">
        <v>0</v>
      </c>
      <c r="BX28" s="168">
        <v>0</v>
      </c>
      <c r="BY28" s="168">
        <v>0</v>
      </c>
      <c r="BZ28" s="168">
        <v>0</v>
      </c>
      <c r="CA28" s="168">
        <v>0</v>
      </c>
      <c r="CB28" s="168">
        <v>0</v>
      </c>
      <c r="CC28" s="168">
        <v>0</v>
      </c>
      <c r="CD28" s="168">
        <v>0</v>
      </c>
      <c r="CE28" s="168">
        <v>0</v>
      </c>
      <c r="CF28" s="168">
        <v>0</v>
      </c>
      <c r="CG28" s="168">
        <v>0</v>
      </c>
      <c r="CH28" s="168">
        <v>1</v>
      </c>
      <c r="CI28" s="168">
        <v>1</v>
      </c>
      <c r="CJ28" s="168">
        <v>1</v>
      </c>
      <c r="CK28" s="168">
        <v>1</v>
      </c>
      <c r="CL28" s="168">
        <v>1</v>
      </c>
      <c r="CM28" s="168">
        <v>1</v>
      </c>
      <c r="CN28" s="168">
        <v>1</v>
      </c>
      <c r="CO28" s="168">
        <v>1</v>
      </c>
      <c r="CP28" s="168">
        <v>1</v>
      </c>
      <c r="CQ28" s="168">
        <v>1</v>
      </c>
      <c r="CR28" s="168">
        <v>1</v>
      </c>
      <c r="CS28" s="168">
        <v>1</v>
      </c>
      <c r="CT28" s="168">
        <v>1</v>
      </c>
      <c r="CU28" s="168">
        <v>1</v>
      </c>
      <c r="CV28" s="168">
        <v>1</v>
      </c>
      <c r="CW28" s="168">
        <v>1</v>
      </c>
    </row>
    <row r="29" spans="1:101" s="14" customFormat="1" ht="13.15" customHeight="1" x14ac:dyDescent="0.25">
      <c r="A29" s="20"/>
      <c r="B29" s="15"/>
      <c r="C29" s="69" t="s">
        <v>7</v>
      </c>
      <c r="D29" s="67">
        <f>SUM(D25:D28)</f>
        <v>9</v>
      </c>
      <c r="E29" s="70">
        <f>SUMPRODUCT(E25:E28,$D25:$D28)</f>
        <v>6121.5599999999995</v>
      </c>
      <c r="F29" s="70">
        <f>SUMPRODUCT(F25:F28,$D25:$D28)</f>
        <v>4726.3499999999995</v>
      </c>
      <c r="G29" s="70">
        <f>SUMPRODUCT(G25:G28,$D25:$D28)</f>
        <v>1395.21</v>
      </c>
      <c r="H29" s="34"/>
      <c r="I29" s="34"/>
      <c r="K29" s="67">
        <f t="shared" ref="K29:P29" si="58">SUM(K25:K28)</f>
        <v>2</v>
      </c>
      <c r="L29" s="67">
        <f t="shared" si="58"/>
        <v>1</v>
      </c>
      <c r="M29" s="67">
        <f t="shared" si="58"/>
        <v>1</v>
      </c>
      <c r="N29" s="67">
        <f t="shared" si="58"/>
        <v>1</v>
      </c>
      <c r="O29" s="67">
        <f t="shared" si="58"/>
        <v>1</v>
      </c>
      <c r="P29" s="67">
        <f t="shared" si="58"/>
        <v>1</v>
      </c>
      <c r="Q29" s="67">
        <f t="shared" ref="Q29:V29" si="59">SUM(Q25:Q28)</f>
        <v>1</v>
      </c>
      <c r="R29" s="67">
        <f t="shared" si="59"/>
        <v>1</v>
      </c>
      <c r="S29" s="67">
        <f t="shared" si="59"/>
        <v>1</v>
      </c>
      <c r="T29" s="67">
        <f t="shared" si="59"/>
        <v>1</v>
      </c>
      <c r="U29" s="67">
        <f t="shared" si="59"/>
        <v>1</v>
      </c>
      <c r="V29" s="67">
        <f t="shared" si="59"/>
        <v>1</v>
      </c>
      <c r="W29" s="67">
        <f t="shared" ref="W29:AB29" si="60">SUM(W25:W28)</f>
        <v>3</v>
      </c>
      <c r="X29" s="67">
        <f t="shared" si="60"/>
        <v>3</v>
      </c>
      <c r="Y29" s="67">
        <f t="shared" si="60"/>
        <v>3</v>
      </c>
      <c r="Z29" s="67">
        <f t="shared" si="60"/>
        <v>3</v>
      </c>
      <c r="AA29" s="67">
        <f t="shared" si="60"/>
        <v>3</v>
      </c>
      <c r="AB29" s="67">
        <f t="shared" si="60"/>
        <v>3</v>
      </c>
      <c r="AC29" s="67">
        <f t="shared" ref="AC29:AH29" si="61">SUM(AC25:AC28)</f>
        <v>2</v>
      </c>
      <c r="AD29" s="67">
        <f t="shared" si="61"/>
        <v>2</v>
      </c>
      <c r="AE29" s="67">
        <f t="shared" si="61"/>
        <v>1</v>
      </c>
      <c r="AF29" s="67">
        <f t="shared" si="61"/>
        <v>1</v>
      </c>
      <c r="AG29" s="67">
        <f t="shared" si="61"/>
        <v>1</v>
      </c>
      <c r="AH29" s="67">
        <f t="shared" si="61"/>
        <v>1</v>
      </c>
      <c r="AI29" s="67">
        <f t="shared" ref="AI29:AN29" si="62">SUM(AI25:AI28)</f>
        <v>1</v>
      </c>
      <c r="AJ29" s="67">
        <f t="shared" si="62"/>
        <v>2</v>
      </c>
      <c r="AK29" s="67">
        <f t="shared" si="62"/>
        <v>3</v>
      </c>
      <c r="AL29" s="67">
        <f t="shared" si="62"/>
        <v>3</v>
      </c>
      <c r="AM29" s="67">
        <f t="shared" si="62"/>
        <v>3</v>
      </c>
      <c r="AN29" s="67">
        <f t="shared" si="62"/>
        <v>4</v>
      </c>
      <c r="AO29" s="67">
        <f t="shared" ref="AO29:AT29" si="63">SUM(AO25:AO28)</f>
        <v>4</v>
      </c>
      <c r="AP29" s="67">
        <f t="shared" si="63"/>
        <v>3</v>
      </c>
      <c r="AQ29" s="67">
        <f t="shared" si="63"/>
        <v>3</v>
      </c>
      <c r="AR29" s="67">
        <f t="shared" si="63"/>
        <v>3</v>
      </c>
      <c r="AS29" s="67">
        <f t="shared" si="63"/>
        <v>2</v>
      </c>
      <c r="AT29" s="67">
        <f t="shared" si="63"/>
        <v>2</v>
      </c>
      <c r="AU29" s="67">
        <f t="shared" ref="AU29:AZ29" si="64">SUM(AU25:AU28)</f>
        <v>2</v>
      </c>
      <c r="AV29" s="67">
        <f t="shared" si="64"/>
        <v>5</v>
      </c>
      <c r="AW29" s="67">
        <f t="shared" si="64"/>
        <v>4</v>
      </c>
      <c r="AX29" s="67">
        <f t="shared" si="64"/>
        <v>3</v>
      </c>
      <c r="AY29" s="67">
        <f t="shared" si="64"/>
        <v>5</v>
      </c>
      <c r="AZ29" s="67">
        <f t="shared" si="64"/>
        <v>6</v>
      </c>
      <c r="BA29" s="67">
        <f t="shared" ref="BA29:BF29" si="65">SUM(BA25:BA28)</f>
        <v>6</v>
      </c>
      <c r="BB29" s="67">
        <f t="shared" si="65"/>
        <v>6</v>
      </c>
      <c r="BC29" s="67">
        <f t="shared" si="65"/>
        <v>6</v>
      </c>
      <c r="BD29" s="67">
        <f t="shared" si="65"/>
        <v>7</v>
      </c>
      <c r="BE29" s="94">
        <f t="shared" si="65"/>
        <v>9</v>
      </c>
      <c r="BF29" s="67">
        <f t="shared" si="65"/>
        <v>9</v>
      </c>
      <c r="BG29" s="67">
        <f t="shared" ref="BG29:BL29" si="66">SUM(BG25:BG28)</f>
        <v>10</v>
      </c>
      <c r="BH29" s="67">
        <f t="shared" si="66"/>
        <v>9</v>
      </c>
      <c r="BI29" s="67">
        <f t="shared" si="66"/>
        <v>10</v>
      </c>
      <c r="BJ29" s="67">
        <f t="shared" si="66"/>
        <v>9</v>
      </c>
      <c r="BK29" s="67">
        <f t="shared" si="66"/>
        <v>11</v>
      </c>
      <c r="BL29" s="67">
        <f t="shared" si="66"/>
        <v>11</v>
      </c>
      <c r="BM29" s="67">
        <f t="shared" ref="BM29:BR29" si="67">SUM(BM25:BM28)</f>
        <v>11</v>
      </c>
      <c r="BN29" s="67">
        <f t="shared" si="67"/>
        <v>10</v>
      </c>
      <c r="BO29" s="67">
        <f t="shared" si="67"/>
        <v>7</v>
      </c>
      <c r="BP29" s="67">
        <f t="shared" si="67"/>
        <v>9</v>
      </c>
      <c r="BQ29" s="94">
        <f t="shared" si="67"/>
        <v>9</v>
      </c>
      <c r="BR29" s="67">
        <f t="shared" si="67"/>
        <v>10</v>
      </c>
      <c r="BS29" s="67">
        <f t="shared" ref="BS29:BX29" si="68">SUM(BS25:BS28)</f>
        <v>10</v>
      </c>
      <c r="BT29" s="67">
        <f t="shared" si="68"/>
        <v>9</v>
      </c>
      <c r="BU29" s="67">
        <f t="shared" si="68"/>
        <v>7</v>
      </c>
      <c r="BV29" s="67">
        <f t="shared" si="68"/>
        <v>8</v>
      </c>
      <c r="BW29" s="67">
        <f t="shared" si="68"/>
        <v>9</v>
      </c>
      <c r="BX29" s="67">
        <f t="shared" si="68"/>
        <v>9</v>
      </c>
      <c r="BY29" s="67">
        <f t="shared" ref="BY29:CD29" si="69">SUM(BY25:BY28)</f>
        <v>9</v>
      </c>
      <c r="BZ29" s="67">
        <f t="shared" si="69"/>
        <v>9</v>
      </c>
      <c r="CA29" s="67">
        <f t="shared" si="69"/>
        <v>9</v>
      </c>
      <c r="CB29" s="67">
        <f t="shared" si="69"/>
        <v>6</v>
      </c>
      <c r="CC29" s="67">
        <f t="shared" si="69"/>
        <v>7</v>
      </c>
      <c r="CD29" s="67">
        <f t="shared" si="69"/>
        <v>8</v>
      </c>
      <c r="CE29" s="67">
        <f t="shared" ref="CE29:CJ29" si="70">SUM(CE25:CE28)</f>
        <v>7</v>
      </c>
      <c r="CF29" s="67">
        <f t="shared" si="70"/>
        <v>8</v>
      </c>
      <c r="CG29" s="67">
        <f t="shared" si="70"/>
        <v>9</v>
      </c>
      <c r="CH29" s="67">
        <f t="shared" si="70"/>
        <v>10</v>
      </c>
      <c r="CI29" s="67">
        <f t="shared" si="70"/>
        <v>8</v>
      </c>
      <c r="CJ29" s="67">
        <f t="shared" si="70"/>
        <v>8</v>
      </c>
      <c r="CK29" s="67">
        <f t="shared" ref="CK29:CP29" si="71">SUM(CK25:CK28)</f>
        <v>7</v>
      </c>
      <c r="CL29" s="67">
        <f t="shared" si="71"/>
        <v>7</v>
      </c>
      <c r="CM29" s="67">
        <f t="shared" si="71"/>
        <v>8</v>
      </c>
      <c r="CN29" s="67">
        <f t="shared" si="71"/>
        <v>9</v>
      </c>
      <c r="CO29" s="67">
        <f t="shared" si="71"/>
        <v>9</v>
      </c>
      <c r="CP29" s="67">
        <f t="shared" si="71"/>
        <v>8</v>
      </c>
      <c r="CQ29" s="67">
        <f>SUM(CQ25:CQ28)</f>
        <v>10</v>
      </c>
      <c r="CR29" s="67">
        <v>11</v>
      </c>
      <c r="CS29" s="67">
        <f>SUM(CS25:CS28)</f>
        <v>11</v>
      </c>
      <c r="CT29" s="67">
        <f>SUM(CT25:CT28)</f>
        <v>11</v>
      </c>
      <c r="CU29" s="67">
        <f>SUM(CU25:CU28)</f>
        <v>11</v>
      </c>
      <c r="CV29" s="67">
        <f>SUM(CV25:CV28)</f>
        <v>9</v>
      </c>
      <c r="CW29" s="67">
        <f>SUM(CW25:CW28)</f>
        <v>9</v>
      </c>
    </row>
    <row r="30" spans="1:101" s="14" customFormat="1" ht="13.1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3.15" customHeight="1" x14ac:dyDescent="0.25">
      <c r="A31" s="71" t="s">
        <v>8</v>
      </c>
      <c r="B31" s="72"/>
      <c r="C31" s="29" t="s">
        <v>10</v>
      </c>
      <c r="D31" s="30">
        <f>+D23+D29</f>
        <v>142</v>
      </c>
      <c r="E31" s="86">
        <f>+E23+E29</f>
        <v>189739.98</v>
      </c>
      <c r="F31" s="86">
        <f>+F23+F29</f>
        <v>173447.37000000002</v>
      </c>
      <c r="G31" s="86">
        <f>+G23+G29</f>
        <v>16292.61</v>
      </c>
      <c r="H31" s="136"/>
      <c r="I31" s="136"/>
      <c r="K31" s="30">
        <f t="shared" ref="K31:P31" si="72">+K23+K29</f>
        <v>134</v>
      </c>
      <c r="L31" s="30">
        <f t="shared" si="72"/>
        <v>131</v>
      </c>
      <c r="M31" s="30">
        <f t="shared" si="72"/>
        <v>136</v>
      </c>
      <c r="N31" s="30">
        <f t="shared" si="72"/>
        <v>132</v>
      </c>
      <c r="O31" s="30">
        <f t="shared" si="72"/>
        <v>133</v>
      </c>
      <c r="P31" s="30">
        <f t="shared" si="72"/>
        <v>134</v>
      </c>
      <c r="Q31" s="30">
        <f t="shared" ref="Q31:V31" si="73">+Q23+Q29</f>
        <v>129</v>
      </c>
      <c r="R31" s="30">
        <f t="shared" si="73"/>
        <v>123</v>
      </c>
      <c r="S31" s="30">
        <f t="shared" si="73"/>
        <v>126</v>
      </c>
      <c r="T31" s="30">
        <f t="shared" si="73"/>
        <v>127</v>
      </c>
      <c r="U31" s="30">
        <f t="shared" si="73"/>
        <v>128</v>
      </c>
      <c r="V31" s="30">
        <f t="shared" si="73"/>
        <v>129</v>
      </c>
      <c r="W31" s="30">
        <f t="shared" ref="W31:AB31" si="74">+W23+W29</f>
        <v>129</v>
      </c>
      <c r="X31" s="30">
        <f t="shared" si="74"/>
        <v>128</v>
      </c>
      <c r="Y31" s="30">
        <f t="shared" si="74"/>
        <v>128</v>
      </c>
      <c r="Z31" s="30">
        <f t="shared" si="74"/>
        <v>129</v>
      </c>
      <c r="AA31" s="30">
        <f t="shared" si="74"/>
        <v>122</v>
      </c>
      <c r="AB31" s="30">
        <f t="shared" si="74"/>
        <v>122</v>
      </c>
      <c r="AC31" s="30">
        <f t="shared" ref="AC31:AH31" si="75">+AC23+AC29</f>
        <v>127</v>
      </c>
      <c r="AD31" s="30">
        <f t="shared" si="75"/>
        <v>126</v>
      </c>
      <c r="AE31" s="30">
        <f t="shared" si="75"/>
        <v>124</v>
      </c>
      <c r="AF31" s="30">
        <f t="shared" si="75"/>
        <v>126</v>
      </c>
      <c r="AG31" s="30">
        <f t="shared" si="75"/>
        <v>125</v>
      </c>
      <c r="AH31" s="30">
        <f t="shared" si="75"/>
        <v>125</v>
      </c>
      <c r="AI31" s="30">
        <f t="shared" ref="AI31:AN31" si="76">+AI23+AI29</f>
        <v>135</v>
      </c>
      <c r="AJ31" s="30">
        <f t="shared" si="76"/>
        <v>132</v>
      </c>
      <c r="AK31" s="30">
        <f t="shared" si="76"/>
        <v>132</v>
      </c>
      <c r="AL31" s="30">
        <f t="shared" si="76"/>
        <v>133</v>
      </c>
      <c r="AM31" s="30">
        <f t="shared" si="76"/>
        <v>129</v>
      </c>
      <c r="AN31" s="30">
        <f t="shared" si="76"/>
        <v>130</v>
      </c>
      <c r="AO31" s="30">
        <f t="shared" ref="AO31:AT31" si="77">+AO23+AO29</f>
        <v>132</v>
      </c>
      <c r="AP31" s="30">
        <f t="shared" si="77"/>
        <v>129</v>
      </c>
      <c r="AQ31" s="30">
        <f t="shared" si="77"/>
        <v>126</v>
      </c>
      <c r="AR31" s="30">
        <f t="shared" si="77"/>
        <v>125</v>
      </c>
      <c r="AS31" s="30">
        <f t="shared" si="77"/>
        <v>132</v>
      </c>
      <c r="AT31" s="30">
        <f t="shared" si="77"/>
        <v>136</v>
      </c>
      <c r="AU31" s="30">
        <f t="shared" ref="AU31:AZ31" si="78">+AU23+AU29</f>
        <v>139</v>
      </c>
      <c r="AV31" s="30">
        <f t="shared" si="78"/>
        <v>140</v>
      </c>
      <c r="AW31" s="30">
        <f t="shared" si="78"/>
        <v>133</v>
      </c>
      <c r="AX31" s="30">
        <f t="shared" si="78"/>
        <v>134</v>
      </c>
      <c r="AY31" s="30">
        <f t="shared" si="78"/>
        <v>136</v>
      </c>
      <c r="AZ31" s="30">
        <f t="shared" si="78"/>
        <v>136</v>
      </c>
      <c r="BA31" s="30">
        <f t="shared" ref="BA31:BF31" si="79">+BA23+BA29</f>
        <v>131</v>
      </c>
      <c r="BB31" s="30">
        <f t="shared" si="79"/>
        <v>128</v>
      </c>
      <c r="BC31" s="30">
        <f t="shared" si="79"/>
        <v>135</v>
      </c>
      <c r="BD31" s="30">
        <f t="shared" si="79"/>
        <v>133</v>
      </c>
      <c r="BE31" s="30">
        <f t="shared" si="79"/>
        <v>129</v>
      </c>
      <c r="BF31" s="30">
        <f t="shared" si="79"/>
        <v>131</v>
      </c>
      <c r="BG31" s="30">
        <f t="shared" ref="BG31:BL31" si="80">+BG23+BG29</f>
        <v>136</v>
      </c>
      <c r="BH31" s="30">
        <f t="shared" si="80"/>
        <v>136</v>
      </c>
      <c r="BI31" s="30">
        <f t="shared" si="80"/>
        <v>133</v>
      </c>
      <c r="BJ31" s="30">
        <f t="shared" si="80"/>
        <v>133</v>
      </c>
      <c r="BK31" s="30">
        <f t="shared" si="80"/>
        <v>139</v>
      </c>
      <c r="BL31" s="30">
        <f t="shared" si="80"/>
        <v>139</v>
      </c>
      <c r="BM31" s="30">
        <f t="shared" ref="BM31:BR31" si="81">+BM23+BM29</f>
        <v>134</v>
      </c>
      <c r="BN31" s="30">
        <f t="shared" si="81"/>
        <v>134</v>
      </c>
      <c r="BO31" s="30">
        <f t="shared" si="81"/>
        <v>135</v>
      </c>
      <c r="BP31" s="30">
        <f t="shared" si="81"/>
        <v>134</v>
      </c>
      <c r="BQ31" s="30">
        <f t="shared" si="81"/>
        <v>134</v>
      </c>
      <c r="BR31" s="30">
        <f t="shared" si="81"/>
        <v>138</v>
      </c>
      <c r="BS31" s="30">
        <f t="shared" ref="BS31:BX31" si="82">+BS23+BS29</f>
        <v>142</v>
      </c>
      <c r="BT31" s="30">
        <f t="shared" si="82"/>
        <v>140</v>
      </c>
      <c r="BU31" s="30">
        <f t="shared" si="82"/>
        <v>138</v>
      </c>
      <c r="BV31" s="30">
        <f t="shared" si="82"/>
        <v>137</v>
      </c>
      <c r="BW31" s="30">
        <f t="shared" si="82"/>
        <v>136</v>
      </c>
      <c r="BX31" s="30">
        <f t="shared" si="82"/>
        <v>138</v>
      </c>
      <c r="BY31" s="30">
        <f t="shared" ref="BY31:CD31" si="83">+BY23+BY29</f>
        <v>136</v>
      </c>
      <c r="BZ31" s="30">
        <f t="shared" si="83"/>
        <v>134</v>
      </c>
      <c r="CA31" s="30">
        <f t="shared" si="83"/>
        <v>132</v>
      </c>
      <c r="CB31" s="30">
        <f t="shared" si="83"/>
        <v>130</v>
      </c>
      <c r="CC31" s="30">
        <f t="shared" si="83"/>
        <v>128</v>
      </c>
      <c r="CD31" s="30">
        <f t="shared" si="83"/>
        <v>130</v>
      </c>
      <c r="CE31" s="30">
        <f t="shared" ref="CE31:CJ31" si="84">+CE23+CE29</f>
        <v>137</v>
      </c>
      <c r="CF31" s="30">
        <f t="shared" si="84"/>
        <v>136</v>
      </c>
      <c r="CG31" s="30">
        <f t="shared" si="84"/>
        <v>139</v>
      </c>
      <c r="CH31" s="30">
        <f t="shared" si="84"/>
        <v>144</v>
      </c>
      <c r="CI31" s="30">
        <f t="shared" si="84"/>
        <v>138</v>
      </c>
      <c r="CJ31" s="30">
        <f t="shared" si="84"/>
        <v>139</v>
      </c>
      <c r="CK31" s="30">
        <f t="shared" ref="CK31:CP31" si="85">+CK23+CK29</f>
        <v>137</v>
      </c>
      <c r="CL31" s="30">
        <f t="shared" si="85"/>
        <v>139</v>
      </c>
      <c r="CM31" s="30">
        <f t="shared" si="85"/>
        <v>131</v>
      </c>
      <c r="CN31" s="30">
        <f t="shared" si="85"/>
        <v>139</v>
      </c>
      <c r="CO31" s="30">
        <f t="shared" si="85"/>
        <v>139</v>
      </c>
      <c r="CP31" s="30">
        <f t="shared" si="85"/>
        <v>143</v>
      </c>
      <c r="CQ31" s="30">
        <f>+CQ23+CQ29</f>
        <v>136</v>
      </c>
      <c r="CR31" s="30">
        <v>139</v>
      </c>
      <c r="CS31" s="30">
        <f>+CS23+CS29</f>
        <v>139</v>
      </c>
      <c r="CT31" s="30">
        <f>+CT23+CT29</f>
        <v>142</v>
      </c>
      <c r="CU31" s="30">
        <f>+CU23+CU29</f>
        <v>146</v>
      </c>
      <c r="CV31" s="30">
        <f>+CV23+CV29</f>
        <v>139</v>
      </c>
      <c r="CW31" s="30">
        <f>+CW23+CW29</f>
        <v>142</v>
      </c>
    </row>
    <row r="32" spans="1:101" s="4" customFormat="1" ht="13.15" customHeight="1" x14ac:dyDescent="0.2">
      <c r="A32" s="71" t="s">
        <v>9</v>
      </c>
      <c r="B32" s="29"/>
      <c r="C32" s="89"/>
      <c r="D32" s="30"/>
      <c r="E32" s="86">
        <f>E31*12</f>
        <v>2276879.7600000002</v>
      </c>
      <c r="F32" s="86">
        <f>F31*12</f>
        <v>2081368.4400000004</v>
      </c>
      <c r="G32" s="86">
        <f>G31*12</f>
        <v>195511.32</v>
      </c>
      <c r="H32" s="136"/>
      <c r="I32" s="136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</row>
    <row r="33" spans="1:101" s="14" customFormat="1" ht="13.15" customHeight="1" x14ac:dyDescent="0.25">
      <c r="A33" s="20"/>
      <c r="B33" s="15"/>
      <c r="C33" s="12"/>
      <c r="D33" s="16"/>
      <c r="E33" s="21"/>
      <c r="F33" s="21"/>
      <c r="G33" s="21"/>
      <c r="H33" s="135"/>
      <c r="I33" s="135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</row>
    <row r="34" spans="1:101" s="4" customFormat="1" ht="13.15" customHeight="1" x14ac:dyDescent="0.2">
      <c r="A34" s="48" t="s">
        <v>104</v>
      </c>
      <c r="B34" s="49"/>
      <c r="C34" s="50" t="s">
        <v>10</v>
      </c>
      <c r="D34" s="51">
        <f>+D15+D31</f>
        <v>592</v>
      </c>
      <c r="E34" s="61">
        <f>+E15+E31</f>
        <v>771679.26</v>
      </c>
      <c r="F34" s="61">
        <f>+F15+F31</f>
        <v>704755.78</v>
      </c>
      <c r="G34" s="61">
        <f>+G15+G31</f>
        <v>66923.48000000001</v>
      </c>
      <c r="H34" s="275"/>
      <c r="I34" s="275"/>
      <c r="K34" s="51">
        <f t="shared" ref="K34:P34" si="86">+K15+K31</f>
        <v>948</v>
      </c>
      <c r="L34" s="51">
        <f t="shared" si="86"/>
        <v>933</v>
      </c>
      <c r="M34" s="51">
        <f t="shared" si="86"/>
        <v>938</v>
      </c>
      <c r="N34" s="51">
        <f t="shared" si="86"/>
        <v>928</v>
      </c>
      <c r="O34" s="51">
        <f t="shared" si="86"/>
        <v>926</v>
      </c>
      <c r="P34" s="51">
        <f t="shared" si="86"/>
        <v>932</v>
      </c>
      <c r="Q34" s="51">
        <f t="shared" ref="Q34:V34" si="87">+Q15+Q31</f>
        <v>925</v>
      </c>
      <c r="R34" s="51">
        <f t="shared" si="87"/>
        <v>910</v>
      </c>
      <c r="S34" s="51">
        <f t="shared" si="87"/>
        <v>909</v>
      </c>
      <c r="T34" s="51">
        <f t="shared" si="87"/>
        <v>904</v>
      </c>
      <c r="U34" s="51">
        <f t="shared" si="87"/>
        <v>903</v>
      </c>
      <c r="V34" s="51">
        <f t="shared" si="87"/>
        <v>905</v>
      </c>
      <c r="W34" s="51">
        <f t="shared" ref="W34:AB34" si="88">+W15+W31</f>
        <v>904</v>
      </c>
      <c r="X34" s="51">
        <f t="shared" si="88"/>
        <v>879</v>
      </c>
      <c r="Y34" s="51">
        <f t="shared" si="88"/>
        <v>875</v>
      </c>
      <c r="Z34" s="51">
        <f t="shared" si="88"/>
        <v>877</v>
      </c>
      <c r="AA34" s="51">
        <f t="shared" si="88"/>
        <v>876</v>
      </c>
      <c r="AB34" s="51">
        <f t="shared" si="88"/>
        <v>864</v>
      </c>
      <c r="AC34" s="51">
        <f t="shared" ref="AC34:AH34" si="89">+AC15+AC31</f>
        <v>876</v>
      </c>
      <c r="AD34" s="51">
        <f t="shared" si="89"/>
        <v>880</v>
      </c>
      <c r="AE34" s="51">
        <f t="shared" si="89"/>
        <v>868</v>
      </c>
      <c r="AF34" s="51">
        <f t="shared" si="89"/>
        <v>873</v>
      </c>
      <c r="AG34" s="51">
        <f t="shared" si="89"/>
        <v>868</v>
      </c>
      <c r="AH34" s="51">
        <f t="shared" si="89"/>
        <v>865</v>
      </c>
      <c r="AI34" s="51">
        <f t="shared" ref="AI34:AN34" si="90">+AI15+AI31</f>
        <v>886</v>
      </c>
      <c r="AJ34" s="51">
        <f t="shared" si="90"/>
        <v>867</v>
      </c>
      <c r="AK34" s="51">
        <f t="shared" si="90"/>
        <v>827</v>
      </c>
      <c r="AL34" s="51">
        <f t="shared" si="90"/>
        <v>817</v>
      </c>
      <c r="AM34" s="51">
        <f t="shared" si="90"/>
        <v>808</v>
      </c>
      <c r="AN34" s="51">
        <f t="shared" si="90"/>
        <v>800</v>
      </c>
      <c r="AO34" s="51">
        <f t="shared" ref="AO34:AT34" si="91">+AO15+AO31</f>
        <v>813</v>
      </c>
      <c r="AP34" s="51">
        <f t="shared" si="91"/>
        <v>796</v>
      </c>
      <c r="AQ34" s="51">
        <f t="shared" si="91"/>
        <v>790</v>
      </c>
      <c r="AR34" s="51">
        <f t="shared" si="91"/>
        <v>783</v>
      </c>
      <c r="AS34" s="51">
        <f t="shared" si="91"/>
        <v>786</v>
      </c>
      <c r="AT34" s="51">
        <f t="shared" si="91"/>
        <v>781</v>
      </c>
      <c r="AU34" s="51">
        <f t="shared" ref="AU34:AZ34" si="92">+AU15+AU31</f>
        <v>777</v>
      </c>
      <c r="AV34" s="51">
        <f t="shared" si="92"/>
        <v>780</v>
      </c>
      <c r="AW34" s="51">
        <f t="shared" si="92"/>
        <v>762</v>
      </c>
      <c r="AX34" s="51">
        <f t="shared" si="92"/>
        <v>762</v>
      </c>
      <c r="AY34" s="51">
        <f t="shared" si="92"/>
        <v>759</v>
      </c>
      <c r="AZ34" s="51">
        <f t="shared" si="92"/>
        <v>727</v>
      </c>
      <c r="BA34" s="51">
        <f t="shared" ref="BA34:BF34" si="93">+BA15+BA31</f>
        <v>723</v>
      </c>
      <c r="BB34" s="51">
        <f t="shared" si="93"/>
        <v>713</v>
      </c>
      <c r="BC34" s="51">
        <f t="shared" si="93"/>
        <v>715</v>
      </c>
      <c r="BD34" s="51">
        <f t="shared" si="93"/>
        <v>698</v>
      </c>
      <c r="BE34" s="51">
        <f t="shared" si="93"/>
        <v>682</v>
      </c>
      <c r="BF34" s="51">
        <f t="shared" si="93"/>
        <v>680</v>
      </c>
      <c r="BG34" s="51">
        <f t="shared" ref="BG34:BL34" si="94">+BG15+BG31</f>
        <v>693</v>
      </c>
      <c r="BH34" s="51">
        <f t="shared" si="94"/>
        <v>686</v>
      </c>
      <c r="BI34" s="51">
        <f t="shared" si="94"/>
        <v>657</v>
      </c>
      <c r="BJ34" s="51">
        <f t="shared" si="94"/>
        <v>660</v>
      </c>
      <c r="BK34" s="51">
        <f t="shared" si="94"/>
        <v>663</v>
      </c>
      <c r="BL34" s="51">
        <f t="shared" si="94"/>
        <v>652</v>
      </c>
      <c r="BM34" s="51">
        <f t="shared" ref="BM34:BR34" si="95">+BM15+BM31</f>
        <v>644</v>
      </c>
      <c r="BN34" s="51">
        <f t="shared" si="95"/>
        <v>649</v>
      </c>
      <c r="BO34" s="51">
        <f t="shared" si="95"/>
        <v>644</v>
      </c>
      <c r="BP34" s="51">
        <f t="shared" si="95"/>
        <v>643</v>
      </c>
      <c r="BQ34" s="51">
        <f t="shared" si="95"/>
        <v>638</v>
      </c>
      <c r="BR34" s="51">
        <f t="shared" si="95"/>
        <v>637</v>
      </c>
      <c r="BS34" s="51">
        <f t="shared" ref="BS34:BX34" si="96">+BS15+BS31</f>
        <v>629</v>
      </c>
      <c r="BT34" s="51">
        <f t="shared" si="96"/>
        <v>632</v>
      </c>
      <c r="BU34" s="51">
        <f t="shared" si="96"/>
        <v>625</v>
      </c>
      <c r="BV34" s="51">
        <f t="shared" si="96"/>
        <v>622</v>
      </c>
      <c r="BW34" s="51">
        <f t="shared" si="96"/>
        <v>618</v>
      </c>
      <c r="BX34" s="51">
        <f t="shared" si="96"/>
        <v>618</v>
      </c>
      <c r="BY34" s="51">
        <f t="shared" ref="BY34:CD34" si="97">+BY15+BY31</f>
        <v>622</v>
      </c>
      <c r="BZ34" s="51">
        <f t="shared" si="97"/>
        <v>622</v>
      </c>
      <c r="CA34" s="51">
        <f t="shared" si="97"/>
        <v>611</v>
      </c>
      <c r="CB34" s="51">
        <f t="shared" si="97"/>
        <v>581</v>
      </c>
      <c r="CC34" s="51">
        <f t="shared" si="97"/>
        <v>576</v>
      </c>
      <c r="CD34" s="51">
        <f t="shared" si="97"/>
        <v>587</v>
      </c>
      <c r="CE34" s="51">
        <f t="shared" ref="CE34:CJ34" si="98">+CE15+CE31</f>
        <v>606</v>
      </c>
      <c r="CF34" s="51">
        <f t="shared" si="98"/>
        <v>603</v>
      </c>
      <c r="CG34" s="51">
        <f t="shared" si="98"/>
        <v>599</v>
      </c>
      <c r="CH34" s="51">
        <f t="shared" si="98"/>
        <v>608</v>
      </c>
      <c r="CI34" s="51">
        <f t="shared" si="98"/>
        <v>615</v>
      </c>
      <c r="CJ34" s="51">
        <f t="shared" si="98"/>
        <v>625</v>
      </c>
      <c r="CK34" s="51">
        <f t="shared" ref="CK34:CP34" si="99">+CK15+CK31</f>
        <v>627</v>
      </c>
      <c r="CL34" s="51">
        <f t="shared" si="99"/>
        <v>622</v>
      </c>
      <c r="CM34" s="51">
        <f t="shared" si="99"/>
        <v>606</v>
      </c>
      <c r="CN34" s="51">
        <f t="shared" si="99"/>
        <v>612</v>
      </c>
      <c r="CO34" s="51">
        <f t="shared" si="99"/>
        <v>607</v>
      </c>
      <c r="CP34" s="51">
        <f t="shared" si="99"/>
        <v>600</v>
      </c>
      <c r="CQ34" s="51">
        <f>+CQ15+CQ31</f>
        <v>606</v>
      </c>
      <c r="CR34" s="51">
        <v>609</v>
      </c>
      <c r="CS34" s="51">
        <f>+CS15+CS31</f>
        <v>608</v>
      </c>
      <c r="CT34" s="51">
        <f>+CT15+CT31</f>
        <v>600</v>
      </c>
      <c r="CU34" s="51">
        <f>+CU15+CU31</f>
        <v>596</v>
      </c>
      <c r="CV34" s="51">
        <f>+CV15+CV31</f>
        <v>587</v>
      </c>
      <c r="CW34" s="51">
        <f>+CW15+CW31</f>
        <v>592</v>
      </c>
    </row>
    <row r="35" spans="1:101" s="14" customFormat="1" ht="13.15" customHeight="1" x14ac:dyDescent="0.25">
      <c r="A35" s="48" t="s">
        <v>105</v>
      </c>
      <c r="B35" s="50"/>
      <c r="C35" s="96"/>
      <c r="D35" s="96"/>
      <c r="E35" s="100">
        <f>E34*12</f>
        <v>9260151.120000001</v>
      </c>
      <c r="F35" s="100">
        <f>F34*12</f>
        <v>8457069.3599999994</v>
      </c>
      <c r="G35" s="100">
        <f>G34*12</f>
        <v>803081.76000000013</v>
      </c>
      <c r="H35" s="266"/>
      <c r="I35" s="26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</row>
    <row r="37" spans="1:101" x14ac:dyDescent="0.2">
      <c r="A37" s="195" t="s">
        <v>137</v>
      </c>
    </row>
  </sheetData>
  <printOptions horizontalCentered="1"/>
  <pageMargins left="0.5" right="0.5" top="0.91" bottom="0.5" header="0.3" footer="0.11"/>
  <pageSetup scale="84" fitToHeight="2" orientation="landscape" r:id="rId1"/>
  <headerFooter scaleWithDoc="0" alignWithMargins="0">
    <oddHeader>&amp;C&amp;"Garamond,Bold"PROVIDENCE MEDICAL CENTER &amp; ST. JOHN'S HOSPITAL
FUNDING AND CONTRIBUTION LEVELS
 YEAR 2020 BENEFIT RENEWALS</oddHeader>
    <oddFooter>&amp;L&amp;10Keenan HealthCare
License No. 0451271&amp;C&amp;10Page &amp;P&amp;R&amp;10&amp;D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16.625" style="7" hidden="1" customWidth="1"/>
    <col min="9" max="9" width="12.625" style="7" hidden="1" customWidth="1"/>
    <col min="10" max="10" width="9" style="5" hidden="1" customWidth="1"/>
    <col min="11" max="58" width="7.25" style="8" hidden="1" customWidth="1"/>
    <col min="59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107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Legacy!$E$4</f>
        <v>1/1/25 - 12/31/25</v>
      </c>
      <c r="C3" s="66" t="s">
        <v>11</v>
      </c>
      <c r="D3" s="173">
        <v>195</v>
      </c>
      <c r="E3" s="150">
        <v>859.51</v>
      </c>
      <c r="F3" s="152">
        <f>+E3-G3</f>
        <v>859.51</v>
      </c>
      <c r="G3" s="152">
        <v>0</v>
      </c>
      <c r="H3" s="27" t="e">
        <f>+"Total:"&amp;TEXT(E3/I3-1,"0.00%")&amp;"/ EE:"&amp;TEXT(G3/J3-1,"0.00%")</f>
        <v>#DIV/0!</v>
      </c>
      <c r="I3" s="27">
        <f>+'[2]East Liverpool'!E3</f>
        <v>722.35</v>
      </c>
      <c r="J3" s="287">
        <f>+'[2]East Liverpool'!G3</f>
        <v>0</v>
      </c>
      <c r="K3" s="165">
        <v>158</v>
      </c>
      <c r="L3" s="165">
        <v>159</v>
      </c>
      <c r="M3" s="165">
        <v>152</v>
      </c>
      <c r="N3" s="165">
        <v>156</v>
      </c>
      <c r="O3" s="165">
        <v>158</v>
      </c>
      <c r="P3" s="165">
        <v>156</v>
      </c>
      <c r="Q3" s="165">
        <v>158</v>
      </c>
      <c r="R3" s="165">
        <v>164</v>
      </c>
      <c r="S3" s="165">
        <v>163</v>
      </c>
      <c r="T3" s="165">
        <v>161</v>
      </c>
      <c r="U3" s="165">
        <v>166</v>
      </c>
      <c r="V3" s="165">
        <v>164</v>
      </c>
      <c r="W3" s="165">
        <v>182</v>
      </c>
      <c r="X3" s="165">
        <v>180</v>
      </c>
      <c r="Y3" s="165">
        <v>180</v>
      </c>
      <c r="Z3" s="165">
        <v>180</v>
      </c>
      <c r="AA3" s="165">
        <v>186</v>
      </c>
      <c r="AB3" s="165">
        <v>180</v>
      </c>
      <c r="AC3" s="165">
        <v>191</v>
      </c>
      <c r="AD3" s="165">
        <v>192</v>
      </c>
      <c r="AE3" s="165">
        <v>177</v>
      </c>
      <c r="AF3" s="165">
        <v>180</v>
      </c>
      <c r="AG3" s="165">
        <v>185</v>
      </c>
      <c r="AH3" s="165">
        <v>185</v>
      </c>
      <c r="AI3" s="165">
        <v>190</v>
      </c>
      <c r="AJ3" s="165">
        <v>185</v>
      </c>
      <c r="AK3" s="165">
        <v>187</v>
      </c>
      <c r="AL3" s="165">
        <v>185</v>
      </c>
      <c r="AM3" s="165">
        <v>185</v>
      </c>
      <c r="AN3" s="165">
        <v>168</v>
      </c>
      <c r="AO3" s="165">
        <v>171</v>
      </c>
      <c r="AP3" s="165">
        <v>171</v>
      </c>
      <c r="AQ3" s="165">
        <v>173</v>
      </c>
      <c r="AR3" s="165">
        <v>180</v>
      </c>
      <c r="AS3" s="165">
        <v>176</v>
      </c>
      <c r="AT3" s="165">
        <v>184</v>
      </c>
      <c r="AU3" s="165">
        <v>184</v>
      </c>
      <c r="AV3" s="165">
        <v>177</v>
      </c>
      <c r="AW3" s="165">
        <v>174</v>
      </c>
      <c r="AX3" s="165">
        <v>171</v>
      </c>
      <c r="AY3" s="165">
        <v>169</v>
      </c>
      <c r="AZ3" s="165">
        <v>170</v>
      </c>
      <c r="BA3" s="165">
        <v>178</v>
      </c>
      <c r="BB3" s="165">
        <v>168</v>
      </c>
      <c r="BC3" s="165">
        <v>166</v>
      </c>
      <c r="BD3" s="165">
        <v>172</v>
      </c>
      <c r="BE3" s="165">
        <v>176</v>
      </c>
      <c r="BF3" s="165">
        <v>175</v>
      </c>
      <c r="BG3" s="165">
        <v>179</v>
      </c>
      <c r="BH3" s="173">
        <v>177</v>
      </c>
      <c r="BI3" s="173">
        <v>177</v>
      </c>
      <c r="BJ3" s="173">
        <v>174</v>
      </c>
      <c r="BK3" s="173">
        <v>171</v>
      </c>
      <c r="BL3" s="173">
        <v>170</v>
      </c>
      <c r="BM3" s="173">
        <v>168</v>
      </c>
      <c r="BN3" s="173">
        <v>162</v>
      </c>
      <c r="BO3" s="173">
        <v>173</v>
      </c>
      <c r="BP3" s="173">
        <v>174</v>
      </c>
      <c r="BQ3" s="240">
        <v>173</v>
      </c>
      <c r="BR3" s="173">
        <v>178</v>
      </c>
      <c r="BS3" s="173">
        <v>185</v>
      </c>
      <c r="BT3" s="173">
        <v>185</v>
      </c>
      <c r="BU3" s="173">
        <v>185</v>
      </c>
      <c r="BV3" s="173">
        <v>182</v>
      </c>
      <c r="BW3" s="173">
        <v>185</v>
      </c>
      <c r="BX3" s="173">
        <v>186</v>
      </c>
      <c r="BY3" s="173">
        <v>191</v>
      </c>
      <c r="BZ3" s="173">
        <v>181</v>
      </c>
      <c r="CA3" s="173">
        <v>189</v>
      </c>
      <c r="CB3" s="173">
        <v>192</v>
      </c>
      <c r="CC3" s="173">
        <v>191</v>
      </c>
      <c r="CD3" s="173">
        <v>191</v>
      </c>
      <c r="CE3" s="173">
        <v>190</v>
      </c>
      <c r="CF3" s="173">
        <v>187</v>
      </c>
      <c r="CG3" s="173">
        <v>183</v>
      </c>
      <c r="CH3" s="173">
        <v>186</v>
      </c>
      <c r="CI3" s="173">
        <v>178</v>
      </c>
      <c r="CJ3" s="173">
        <v>183</v>
      </c>
      <c r="CK3" s="173">
        <v>184</v>
      </c>
      <c r="CL3" s="173">
        <v>177</v>
      </c>
      <c r="CM3" s="173">
        <v>179</v>
      </c>
      <c r="CN3" s="173">
        <v>181</v>
      </c>
      <c r="CO3" s="173">
        <v>177</v>
      </c>
      <c r="CP3" s="173">
        <v>171</v>
      </c>
      <c r="CQ3" s="173">
        <v>187</v>
      </c>
      <c r="CR3" s="173">
        <v>188</v>
      </c>
      <c r="CS3" s="173">
        <v>184</v>
      </c>
      <c r="CT3" s="173">
        <v>189</v>
      </c>
      <c r="CU3" s="173">
        <v>189</v>
      </c>
      <c r="CV3" s="173">
        <v>196</v>
      </c>
      <c r="CW3" s="173">
        <v>195</v>
      </c>
    </row>
    <row r="4" spans="1:101" s="14" customFormat="1" ht="13.15" customHeight="1" x14ac:dyDescent="0.2">
      <c r="A4" s="22"/>
      <c r="B4" s="15"/>
      <c r="C4" s="66" t="s">
        <v>18</v>
      </c>
      <c r="D4" s="173">
        <v>49</v>
      </c>
      <c r="E4" s="150">
        <v>1805</v>
      </c>
      <c r="F4" s="152">
        <f>+E4-G4</f>
        <v>1680.08</v>
      </c>
      <c r="G4" s="152">
        <v>124.92</v>
      </c>
      <c r="H4" s="27" t="str">
        <f>+"Total:"&amp;TEXT(E4/I4-1,"0.00%")&amp;"/ EE:"&amp;TEXT(G4/J4-1,"0.00%")</f>
        <v>Total:18.99%/ EE:0.00%</v>
      </c>
      <c r="I4" s="27">
        <f>+'[2]East Liverpool'!E4</f>
        <v>1516.96</v>
      </c>
      <c r="J4" s="287">
        <f>+'[2]East Liverpool'!G4</f>
        <v>124.92</v>
      </c>
      <c r="K4" s="165">
        <v>66</v>
      </c>
      <c r="L4" s="165">
        <v>67</v>
      </c>
      <c r="M4" s="165">
        <v>68</v>
      </c>
      <c r="N4" s="165">
        <v>70</v>
      </c>
      <c r="O4" s="165">
        <v>68</v>
      </c>
      <c r="P4" s="165">
        <v>72</v>
      </c>
      <c r="Q4" s="165">
        <v>70</v>
      </c>
      <c r="R4" s="165">
        <v>71</v>
      </c>
      <c r="S4" s="165">
        <v>70</v>
      </c>
      <c r="T4" s="165">
        <v>73</v>
      </c>
      <c r="U4" s="165">
        <v>70</v>
      </c>
      <c r="V4" s="165">
        <v>73</v>
      </c>
      <c r="W4" s="165">
        <v>72</v>
      </c>
      <c r="X4" s="165">
        <v>71</v>
      </c>
      <c r="Y4" s="165">
        <v>71</v>
      </c>
      <c r="Z4" s="165">
        <v>67</v>
      </c>
      <c r="AA4" s="165">
        <v>67</v>
      </c>
      <c r="AB4" s="165">
        <v>67</v>
      </c>
      <c r="AC4" s="165">
        <v>69</v>
      </c>
      <c r="AD4" s="165">
        <v>68</v>
      </c>
      <c r="AE4" s="165">
        <v>64</v>
      </c>
      <c r="AF4" s="165">
        <v>64</v>
      </c>
      <c r="AG4" s="165">
        <v>63</v>
      </c>
      <c r="AH4" s="165">
        <v>64</v>
      </c>
      <c r="AI4" s="165">
        <v>61</v>
      </c>
      <c r="AJ4" s="165">
        <v>61</v>
      </c>
      <c r="AK4" s="165">
        <v>60</v>
      </c>
      <c r="AL4" s="165">
        <v>58</v>
      </c>
      <c r="AM4" s="165">
        <v>56</v>
      </c>
      <c r="AN4" s="165">
        <v>49</v>
      </c>
      <c r="AO4" s="165">
        <v>50</v>
      </c>
      <c r="AP4" s="165">
        <v>52</v>
      </c>
      <c r="AQ4" s="165">
        <v>51</v>
      </c>
      <c r="AR4" s="165">
        <v>48</v>
      </c>
      <c r="AS4" s="165">
        <v>46</v>
      </c>
      <c r="AT4" s="165">
        <v>46</v>
      </c>
      <c r="AU4" s="165">
        <v>51</v>
      </c>
      <c r="AV4" s="165">
        <v>51</v>
      </c>
      <c r="AW4" s="165">
        <v>54</v>
      </c>
      <c r="AX4" s="165">
        <v>51</v>
      </c>
      <c r="AY4" s="165">
        <v>51</v>
      </c>
      <c r="AZ4" s="165">
        <v>50</v>
      </c>
      <c r="BA4" s="165">
        <v>50</v>
      </c>
      <c r="BB4" s="165">
        <v>48</v>
      </c>
      <c r="BC4" s="165">
        <v>47</v>
      </c>
      <c r="BD4" s="165">
        <v>48</v>
      </c>
      <c r="BE4" s="165">
        <v>49</v>
      </c>
      <c r="BF4" s="165">
        <v>52</v>
      </c>
      <c r="BG4" s="165">
        <v>52</v>
      </c>
      <c r="BH4" s="173">
        <v>50</v>
      </c>
      <c r="BI4" s="173">
        <v>49</v>
      </c>
      <c r="BJ4" s="173">
        <v>49</v>
      </c>
      <c r="BK4" s="173">
        <v>50</v>
      </c>
      <c r="BL4" s="173">
        <v>50</v>
      </c>
      <c r="BM4" s="173">
        <v>49</v>
      </c>
      <c r="BN4" s="173">
        <v>48</v>
      </c>
      <c r="BO4" s="173">
        <v>47</v>
      </c>
      <c r="BP4" s="173">
        <v>46</v>
      </c>
      <c r="BQ4" s="240">
        <v>44</v>
      </c>
      <c r="BR4" s="173">
        <v>46</v>
      </c>
      <c r="BS4" s="173">
        <v>49</v>
      </c>
      <c r="BT4" s="173">
        <v>49</v>
      </c>
      <c r="BU4" s="173">
        <v>47</v>
      </c>
      <c r="BV4" s="173">
        <v>48</v>
      </c>
      <c r="BW4" s="173">
        <v>48</v>
      </c>
      <c r="BX4" s="173">
        <v>48</v>
      </c>
      <c r="BY4" s="173">
        <v>48</v>
      </c>
      <c r="BZ4" s="173">
        <v>50</v>
      </c>
      <c r="CA4" s="173">
        <v>50</v>
      </c>
      <c r="CB4" s="173">
        <v>47</v>
      </c>
      <c r="CC4" s="173">
        <v>48</v>
      </c>
      <c r="CD4" s="173">
        <v>50</v>
      </c>
      <c r="CE4" s="173">
        <v>53</v>
      </c>
      <c r="CF4" s="173">
        <v>53</v>
      </c>
      <c r="CG4" s="173">
        <v>51</v>
      </c>
      <c r="CH4" s="173">
        <v>51</v>
      </c>
      <c r="CI4" s="173">
        <v>53</v>
      </c>
      <c r="CJ4" s="173">
        <v>51</v>
      </c>
      <c r="CK4" s="173">
        <v>51</v>
      </c>
      <c r="CL4" s="173">
        <v>53</v>
      </c>
      <c r="CM4" s="173">
        <v>53</v>
      </c>
      <c r="CN4" s="173">
        <v>54</v>
      </c>
      <c r="CO4" s="173">
        <v>55</v>
      </c>
      <c r="CP4" s="173">
        <v>56</v>
      </c>
      <c r="CQ4" s="173">
        <v>57</v>
      </c>
      <c r="CR4" s="173">
        <v>57</v>
      </c>
      <c r="CS4" s="173">
        <v>56</v>
      </c>
      <c r="CT4" s="173">
        <v>55</v>
      </c>
      <c r="CU4" s="173">
        <v>53</v>
      </c>
      <c r="CV4" s="173">
        <v>54</v>
      </c>
      <c r="CW4" s="173">
        <v>49</v>
      </c>
    </row>
    <row r="5" spans="1:101" s="14" customFormat="1" ht="13.15" customHeight="1" x14ac:dyDescent="0.2">
      <c r="A5" s="22"/>
      <c r="B5" s="15"/>
      <c r="C5" s="66" t="s">
        <v>19</v>
      </c>
      <c r="D5" s="173">
        <v>39</v>
      </c>
      <c r="E5" s="150">
        <v>1624.48</v>
      </c>
      <c r="F5" s="152">
        <f>+E5-G5</f>
        <v>1522.27</v>
      </c>
      <c r="G5" s="152">
        <v>102.21</v>
      </c>
      <c r="H5" s="27" t="str">
        <f>+"Total:"&amp;TEXT(E5/I5-1,"0.00%")&amp;"/ EE:"&amp;TEXT(G5/J5-1,"0.00%")</f>
        <v>Total:18.99%/ EE:0.00%</v>
      </c>
      <c r="I5" s="27">
        <f>+'[2]East Liverpool'!E5</f>
        <v>1365.25</v>
      </c>
      <c r="J5" s="287">
        <f>+'[2]East Liverpool'!G5</f>
        <v>102.21</v>
      </c>
      <c r="K5" s="165">
        <v>59</v>
      </c>
      <c r="L5" s="165">
        <v>57</v>
      </c>
      <c r="M5" s="165">
        <v>56</v>
      </c>
      <c r="N5" s="165">
        <v>57</v>
      </c>
      <c r="O5" s="165">
        <v>58</v>
      </c>
      <c r="P5" s="165">
        <v>60</v>
      </c>
      <c r="Q5" s="165">
        <v>60</v>
      </c>
      <c r="R5" s="165">
        <v>63</v>
      </c>
      <c r="S5" s="165">
        <v>61</v>
      </c>
      <c r="T5" s="165">
        <v>63</v>
      </c>
      <c r="U5" s="165">
        <v>62</v>
      </c>
      <c r="V5" s="165">
        <v>59</v>
      </c>
      <c r="W5" s="165">
        <v>59</v>
      </c>
      <c r="X5" s="165">
        <v>61</v>
      </c>
      <c r="Y5" s="165">
        <v>62</v>
      </c>
      <c r="Z5" s="165">
        <v>62</v>
      </c>
      <c r="AA5" s="165">
        <v>63</v>
      </c>
      <c r="AB5" s="165">
        <v>61</v>
      </c>
      <c r="AC5" s="165">
        <v>61</v>
      </c>
      <c r="AD5" s="165">
        <v>62</v>
      </c>
      <c r="AE5" s="165">
        <v>61</v>
      </c>
      <c r="AF5" s="165">
        <v>61</v>
      </c>
      <c r="AG5" s="165">
        <v>58</v>
      </c>
      <c r="AH5" s="165">
        <v>57</v>
      </c>
      <c r="AI5" s="165">
        <v>53</v>
      </c>
      <c r="AJ5" s="165">
        <v>52</v>
      </c>
      <c r="AK5" s="165">
        <v>53</v>
      </c>
      <c r="AL5" s="165">
        <v>51</v>
      </c>
      <c r="AM5" s="165">
        <v>51</v>
      </c>
      <c r="AN5" s="165">
        <v>49</v>
      </c>
      <c r="AO5" s="165">
        <v>48</v>
      </c>
      <c r="AP5" s="165">
        <v>50</v>
      </c>
      <c r="AQ5" s="165">
        <v>48</v>
      </c>
      <c r="AR5" s="165">
        <v>49</v>
      </c>
      <c r="AS5" s="165">
        <v>50</v>
      </c>
      <c r="AT5" s="165">
        <v>50</v>
      </c>
      <c r="AU5" s="165">
        <v>49</v>
      </c>
      <c r="AV5" s="165">
        <v>48</v>
      </c>
      <c r="AW5" s="165">
        <v>47</v>
      </c>
      <c r="AX5" s="165">
        <v>46</v>
      </c>
      <c r="AY5" s="165">
        <v>46</v>
      </c>
      <c r="AZ5" s="165">
        <v>46</v>
      </c>
      <c r="BA5" s="165">
        <v>46</v>
      </c>
      <c r="BB5" s="165">
        <v>47</v>
      </c>
      <c r="BC5" s="165">
        <v>45</v>
      </c>
      <c r="BD5" s="165">
        <v>46</v>
      </c>
      <c r="BE5" s="165">
        <v>46</v>
      </c>
      <c r="BF5" s="165">
        <v>47</v>
      </c>
      <c r="BG5" s="165">
        <v>52</v>
      </c>
      <c r="BH5" s="173">
        <v>53</v>
      </c>
      <c r="BI5" s="173">
        <v>47</v>
      </c>
      <c r="BJ5" s="173">
        <v>46</v>
      </c>
      <c r="BK5" s="173">
        <v>47</v>
      </c>
      <c r="BL5" s="173">
        <v>48</v>
      </c>
      <c r="BM5" s="173">
        <v>48</v>
      </c>
      <c r="BN5" s="173">
        <v>48</v>
      </c>
      <c r="BO5" s="173">
        <v>48</v>
      </c>
      <c r="BP5" s="173">
        <v>46</v>
      </c>
      <c r="BQ5" s="240">
        <v>44</v>
      </c>
      <c r="BR5" s="173">
        <v>41</v>
      </c>
      <c r="BS5" s="173">
        <v>42</v>
      </c>
      <c r="BT5" s="173">
        <v>42</v>
      </c>
      <c r="BU5" s="173">
        <v>43</v>
      </c>
      <c r="BV5" s="173">
        <v>42</v>
      </c>
      <c r="BW5" s="173">
        <v>42</v>
      </c>
      <c r="BX5" s="173">
        <v>41</v>
      </c>
      <c r="BY5" s="173">
        <v>41</v>
      </c>
      <c r="BZ5" s="173">
        <v>43</v>
      </c>
      <c r="CA5" s="173">
        <v>46</v>
      </c>
      <c r="CB5" s="173">
        <v>45</v>
      </c>
      <c r="CC5" s="173">
        <v>46</v>
      </c>
      <c r="CD5" s="173">
        <v>45</v>
      </c>
      <c r="CE5" s="173">
        <v>44</v>
      </c>
      <c r="CF5" s="173">
        <v>44</v>
      </c>
      <c r="CG5" s="173">
        <v>44</v>
      </c>
      <c r="CH5" s="173">
        <v>44</v>
      </c>
      <c r="CI5" s="173">
        <v>47</v>
      </c>
      <c r="CJ5" s="173">
        <v>49</v>
      </c>
      <c r="CK5" s="173">
        <v>48</v>
      </c>
      <c r="CL5" s="173">
        <v>47</v>
      </c>
      <c r="CM5" s="173">
        <v>48</v>
      </c>
      <c r="CN5" s="173">
        <v>47</v>
      </c>
      <c r="CO5" s="173">
        <v>47</v>
      </c>
      <c r="CP5" s="173">
        <v>46</v>
      </c>
      <c r="CQ5" s="173">
        <v>46</v>
      </c>
      <c r="CR5" s="173">
        <v>46</v>
      </c>
      <c r="CS5" s="173">
        <v>45</v>
      </c>
      <c r="CT5" s="173">
        <v>42</v>
      </c>
      <c r="CU5" s="173">
        <v>42</v>
      </c>
      <c r="CV5" s="173">
        <v>40</v>
      </c>
      <c r="CW5" s="173">
        <v>39</v>
      </c>
    </row>
    <row r="6" spans="1:101" s="14" customFormat="1" ht="13.15" customHeight="1" x14ac:dyDescent="0.2">
      <c r="A6" s="22"/>
      <c r="B6" s="15"/>
      <c r="C6" s="66" t="s">
        <v>12</v>
      </c>
      <c r="D6" s="174">
        <v>51</v>
      </c>
      <c r="E6" s="151">
        <v>2707.5</v>
      </c>
      <c r="F6" s="153">
        <f>+E6-G6</f>
        <v>2451.98</v>
      </c>
      <c r="G6" s="153">
        <v>255.52</v>
      </c>
      <c r="H6" s="134" t="str">
        <f>+"Total:"&amp;TEXT(E6/I6-1,"0.00%")&amp;"/ EE:"&amp;TEXT(G6/J6-1,"0.00%")</f>
        <v>Total:18.99%/ EE:0.00%</v>
      </c>
      <c r="I6" s="134">
        <f>+'[2]East Liverpool'!E6</f>
        <v>2275.44</v>
      </c>
      <c r="J6" s="287">
        <f>+'[2]East Liverpool'!G6</f>
        <v>255.52</v>
      </c>
      <c r="K6" s="166">
        <v>75</v>
      </c>
      <c r="L6" s="166">
        <v>73</v>
      </c>
      <c r="M6" s="166">
        <v>70</v>
      </c>
      <c r="N6" s="166">
        <v>69</v>
      </c>
      <c r="O6" s="166">
        <v>70</v>
      </c>
      <c r="P6" s="166">
        <v>73</v>
      </c>
      <c r="Q6" s="166">
        <v>73</v>
      </c>
      <c r="R6" s="166">
        <v>74</v>
      </c>
      <c r="S6" s="166">
        <v>72</v>
      </c>
      <c r="T6" s="166">
        <v>70</v>
      </c>
      <c r="U6" s="166">
        <v>70</v>
      </c>
      <c r="V6" s="166">
        <v>70</v>
      </c>
      <c r="W6" s="166">
        <v>65</v>
      </c>
      <c r="X6" s="166">
        <v>63</v>
      </c>
      <c r="Y6" s="166">
        <v>63</v>
      </c>
      <c r="Z6" s="166">
        <v>63</v>
      </c>
      <c r="AA6" s="166">
        <v>63</v>
      </c>
      <c r="AB6" s="166">
        <v>65</v>
      </c>
      <c r="AC6" s="166">
        <v>67</v>
      </c>
      <c r="AD6" s="166">
        <v>67</v>
      </c>
      <c r="AE6" s="166">
        <v>69</v>
      </c>
      <c r="AF6" s="166">
        <v>68</v>
      </c>
      <c r="AG6" s="166">
        <v>67</v>
      </c>
      <c r="AH6" s="166">
        <v>68</v>
      </c>
      <c r="AI6" s="166">
        <v>71</v>
      </c>
      <c r="AJ6" s="166">
        <v>69</v>
      </c>
      <c r="AK6" s="166">
        <v>69</v>
      </c>
      <c r="AL6" s="166">
        <v>72</v>
      </c>
      <c r="AM6" s="166">
        <v>71</v>
      </c>
      <c r="AN6" s="166">
        <v>65</v>
      </c>
      <c r="AO6" s="166">
        <v>69</v>
      </c>
      <c r="AP6" s="166">
        <v>71</v>
      </c>
      <c r="AQ6" s="166">
        <v>71</v>
      </c>
      <c r="AR6" s="166">
        <v>75</v>
      </c>
      <c r="AS6" s="166">
        <v>73</v>
      </c>
      <c r="AT6" s="166">
        <v>73</v>
      </c>
      <c r="AU6" s="166">
        <v>65</v>
      </c>
      <c r="AV6" s="166">
        <v>64</v>
      </c>
      <c r="AW6" s="166">
        <v>64</v>
      </c>
      <c r="AX6" s="166">
        <v>65</v>
      </c>
      <c r="AY6" s="166">
        <v>65</v>
      </c>
      <c r="AZ6" s="166">
        <v>65</v>
      </c>
      <c r="BA6" s="166">
        <v>67</v>
      </c>
      <c r="BB6" s="166">
        <v>64</v>
      </c>
      <c r="BC6" s="166">
        <v>61</v>
      </c>
      <c r="BD6" s="166">
        <v>60</v>
      </c>
      <c r="BE6" s="166">
        <v>61</v>
      </c>
      <c r="BF6" s="166">
        <v>55</v>
      </c>
      <c r="BG6" s="166">
        <v>54</v>
      </c>
      <c r="BH6" s="174">
        <v>52</v>
      </c>
      <c r="BI6" s="174">
        <v>50</v>
      </c>
      <c r="BJ6" s="174">
        <v>51</v>
      </c>
      <c r="BK6" s="174">
        <v>51</v>
      </c>
      <c r="BL6" s="174">
        <v>51</v>
      </c>
      <c r="BM6" s="174">
        <v>50</v>
      </c>
      <c r="BN6" s="174">
        <v>48</v>
      </c>
      <c r="BO6" s="174">
        <v>49</v>
      </c>
      <c r="BP6" s="174">
        <v>51</v>
      </c>
      <c r="BQ6" s="241">
        <v>51</v>
      </c>
      <c r="BR6" s="174">
        <v>50</v>
      </c>
      <c r="BS6" s="174">
        <v>53</v>
      </c>
      <c r="BT6" s="174">
        <v>51</v>
      </c>
      <c r="BU6" s="174">
        <v>51</v>
      </c>
      <c r="BV6" s="174">
        <v>51</v>
      </c>
      <c r="BW6" s="174">
        <v>51</v>
      </c>
      <c r="BX6" s="174">
        <v>51</v>
      </c>
      <c r="BY6" s="174">
        <v>51</v>
      </c>
      <c r="BZ6" s="174">
        <v>48</v>
      </c>
      <c r="CA6" s="174">
        <v>48</v>
      </c>
      <c r="CB6" s="174">
        <v>47</v>
      </c>
      <c r="CC6" s="174">
        <v>46</v>
      </c>
      <c r="CD6" s="174">
        <v>51</v>
      </c>
      <c r="CE6" s="174">
        <v>54</v>
      </c>
      <c r="CF6" s="174">
        <v>54</v>
      </c>
      <c r="CG6" s="174">
        <v>54</v>
      </c>
      <c r="CH6" s="174">
        <v>54</v>
      </c>
      <c r="CI6" s="174">
        <v>52</v>
      </c>
      <c r="CJ6" s="174">
        <v>51</v>
      </c>
      <c r="CK6" s="174">
        <v>50</v>
      </c>
      <c r="CL6" s="174">
        <v>47</v>
      </c>
      <c r="CM6" s="174">
        <v>45</v>
      </c>
      <c r="CN6" s="174">
        <v>44</v>
      </c>
      <c r="CO6" s="174">
        <v>47</v>
      </c>
      <c r="CP6" s="174">
        <v>49</v>
      </c>
      <c r="CQ6" s="174">
        <v>53</v>
      </c>
      <c r="CR6" s="174">
        <v>53</v>
      </c>
      <c r="CS6" s="174">
        <v>51</v>
      </c>
      <c r="CT6" s="174">
        <v>53</v>
      </c>
      <c r="CU6" s="174">
        <v>50</v>
      </c>
      <c r="CV6" s="174">
        <v>48</v>
      </c>
      <c r="CW6" s="174">
        <v>51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334</v>
      </c>
      <c r="E7" s="70">
        <f>SUMPRODUCT(E3:E6,$D3:$D6)</f>
        <v>457486.67000000004</v>
      </c>
      <c r="F7" s="70">
        <f>SUMPRODUCT(F3:F6,$D3:$D6)</f>
        <v>434347.88</v>
      </c>
      <c r="G7" s="70">
        <f>SUMPRODUCT(G3:G6,$D3:$D6)</f>
        <v>23138.79</v>
      </c>
      <c r="H7" s="34"/>
      <c r="I7" s="34"/>
      <c r="K7" s="67">
        <f t="shared" ref="K7:P7" si="0">SUM(K3:K6)</f>
        <v>358</v>
      </c>
      <c r="L7" s="67">
        <f t="shared" si="0"/>
        <v>356</v>
      </c>
      <c r="M7" s="67">
        <f t="shared" si="0"/>
        <v>346</v>
      </c>
      <c r="N7" s="67">
        <f t="shared" si="0"/>
        <v>352</v>
      </c>
      <c r="O7" s="67">
        <f t="shared" si="0"/>
        <v>354</v>
      </c>
      <c r="P7" s="67">
        <f t="shared" si="0"/>
        <v>361</v>
      </c>
      <c r="Q7" s="67">
        <f t="shared" ref="Q7:V7" si="1">SUM(Q3:Q6)</f>
        <v>361</v>
      </c>
      <c r="R7" s="67">
        <f t="shared" si="1"/>
        <v>372</v>
      </c>
      <c r="S7" s="67">
        <f t="shared" si="1"/>
        <v>366</v>
      </c>
      <c r="T7" s="67">
        <f t="shared" si="1"/>
        <v>367</v>
      </c>
      <c r="U7" s="67">
        <f t="shared" si="1"/>
        <v>368</v>
      </c>
      <c r="V7" s="67">
        <f t="shared" si="1"/>
        <v>366</v>
      </c>
      <c r="W7" s="67">
        <f t="shared" ref="W7:AB7" si="2">SUM(W3:W6)</f>
        <v>378</v>
      </c>
      <c r="X7" s="67">
        <f t="shared" si="2"/>
        <v>375</v>
      </c>
      <c r="Y7" s="67">
        <f t="shared" si="2"/>
        <v>376</v>
      </c>
      <c r="Z7" s="67">
        <f t="shared" si="2"/>
        <v>372</v>
      </c>
      <c r="AA7" s="67">
        <f t="shared" si="2"/>
        <v>379</v>
      </c>
      <c r="AB7" s="67">
        <f t="shared" si="2"/>
        <v>373</v>
      </c>
      <c r="AC7" s="67">
        <f t="shared" ref="AC7:AH7" si="3">SUM(AC3:AC6)</f>
        <v>388</v>
      </c>
      <c r="AD7" s="67">
        <f t="shared" si="3"/>
        <v>389</v>
      </c>
      <c r="AE7" s="67">
        <f t="shared" si="3"/>
        <v>371</v>
      </c>
      <c r="AF7" s="67">
        <f t="shared" si="3"/>
        <v>373</v>
      </c>
      <c r="AG7" s="67">
        <f t="shared" si="3"/>
        <v>373</v>
      </c>
      <c r="AH7" s="67">
        <f t="shared" si="3"/>
        <v>374</v>
      </c>
      <c r="AI7" s="67">
        <f t="shared" ref="AI7:AN7" si="4">SUM(AI3:AI6)</f>
        <v>375</v>
      </c>
      <c r="AJ7" s="67">
        <f t="shared" si="4"/>
        <v>367</v>
      </c>
      <c r="AK7" s="67">
        <f t="shared" si="4"/>
        <v>369</v>
      </c>
      <c r="AL7" s="67">
        <f t="shared" si="4"/>
        <v>366</v>
      </c>
      <c r="AM7" s="67">
        <f t="shared" si="4"/>
        <v>363</v>
      </c>
      <c r="AN7" s="67">
        <f t="shared" si="4"/>
        <v>331</v>
      </c>
      <c r="AO7" s="67">
        <f t="shared" ref="AO7:AT7" si="5">SUM(AO3:AO6)</f>
        <v>338</v>
      </c>
      <c r="AP7" s="67">
        <f t="shared" si="5"/>
        <v>344</v>
      </c>
      <c r="AQ7" s="67">
        <f t="shared" si="5"/>
        <v>343</v>
      </c>
      <c r="AR7" s="67">
        <f t="shared" si="5"/>
        <v>352</v>
      </c>
      <c r="AS7" s="67">
        <f t="shared" si="5"/>
        <v>345</v>
      </c>
      <c r="AT7" s="67">
        <f t="shared" si="5"/>
        <v>353</v>
      </c>
      <c r="AU7" s="67">
        <f t="shared" ref="AU7:AZ7" si="6">SUM(AU3:AU6)</f>
        <v>349</v>
      </c>
      <c r="AV7" s="67">
        <f t="shared" si="6"/>
        <v>340</v>
      </c>
      <c r="AW7" s="67">
        <f t="shared" si="6"/>
        <v>339</v>
      </c>
      <c r="AX7" s="67">
        <f t="shared" si="6"/>
        <v>333</v>
      </c>
      <c r="AY7" s="67">
        <f t="shared" si="6"/>
        <v>331</v>
      </c>
      <c r="AZ7" s="67">
        <f t="shared" si="6"/>
        <v>331</v>
      </c>
      <c r="BA7" s="67">
        <f t="shared" ref="BA7:BF7" si="7">SUM(BA3:BA6)</f>
        <v>341</v>
      </c>
      <c r="BB7" s="67">
        <f t="shared" si="7"/>
        <v>327</v>
      </c>
      <c r="BC7" s="67">
        <f t="shared" si="7"/>
        <v>319</v>
      </c>
      <c r="BD7" s="67">
        <f t="shared" si="7"/>
        <v>326</v>
      </c>
      <c r="BE7" s="67">
        <f t="shared" si="7"/>
        <v>332</v>
      </c>
      <c r="BF7" s="67">
        <f t="shared" si="7"/>
        <v>329</v>
      </c>
      <c r="BG7" s="67">
        <f t="shared" ref="BG7:BL7" si="8">SUM(BG3:BG6)</f>
        <v>337</v>
      </c>
      <c r="BH7" s="67">
        <f t="shared" si="8"/>
        <v>332</v>
      </c>
      <c r="BI7" s="67">
        <f t="shared" si="8"/>
        <v>323</v>
      </c>
      <c r="BJ7" s="67">
        <f t="shared" si="8"/>
        <v>320</v>
      </c>
      <c r="BK7" s="67">
        <f t="shared" si="8"/>
        <v>319</v>
      </c>
      <c r="BL7" s="67">
        <f t="shared" si="8"/>
        <v>319</v>
      </c>
      <c r="BM7" s="67">
        <f t="shared" ref="BM7:BR7" si="9">SUM(BM3:BM6)</f>
        <v>315</v>
      </c>
      <c r="BN7" s="67">
        <f t="shared" si="9"/>
        <v>306</v>
      </c>
      <c r="BO7" s="67">
        <f t="shared" si="9"/>
        <v>317</v>
      </c>
      <c r="BP7" s="67">
        <f t="shared" si="9"/>
        <v>317</v>
      </c>
      <c r="BQ7" s="94">
        <f t="shared" si="9"/>
        <v>312</v>
      </c>
      <c r="BR7" s="67">
        <f t="shared" si="9"/>
        <v>315</v>
      </c>
      <c r="BS7" s="67">
        <f t="shared" ref="BS7:BX7" si="10">SUM(BS3:BS6)</f>
        <v>329</v>
      </c>
      <c r="BT7" s="67">
        <f t="shared" si="10"/>
        <v>327</v>
      </c>
      <c r="BU7" s="67">
        <f t="shared" si="10"/>
        <v>326</v>
      </c>
      <c r="BV7" s="67">
        <f t="shared" si="10"/>
        <v>323</v>
      </c>
      <c r="BW7" s="67">
        <f t="shared" si="10"/>
        <v>326</v>
      </c>
      <c r="BX7" s="67">
        <f t="shared" si="10"/>
        <v>326</v>
      </c>
      <c r="BY7" s="67">
        <f t="shared" ref="BY7:CD7" si="11">SUM(BY3:BY6)</f>
        <v>331</v>
      </c>
      <c r="BZ7" s="67">
        <f t="shared" si="11"/>
        <v>322</v>
      </c>
      <c r="CA7" s="67">
        <f t="shared" si="11"/>
        <v>333</v>
      </c>
      <c r="CB7" s="67">
        <f t="shared" si="11"/>
        <v>331</v>
      </c>
      <c r="CC7" s="67">
        <f t="shared" si="11"/>
        <v>331</v>
      </c>
      <c r="CD7" s="67">
        <f t="shared" si="11"/>
        <v>337</v>
      </c>
      <c r="CE7" s="67">
        <f t="shared" ref="CE7:CJ7" si="12">SUM(CE3:CE6)</f>
        <v>341</v>
      </c>
      <c r="CF7" s="67">
        <f t="shared" si="12"/>
        <v>338</v>
      </c>
      <c r="CG7" s="67">
        <f t="shared" si="12"/>
        <v>332</v>
      </c>
      <c r="CH7" s="67">
        <f t="shared" si="12"/>
        <v>335</v>
      </c>
      <c r="CI7" s="67">
        <f t="shared" si="12"/>
        <v>330</v>
      </c>
      <c r="CJ7" s="67">
        <f t="shared" si="12"/>
        <v>334</v>
      </c>
      <c r="CK7" s="67">
        <f t="shared" ref="CK7:CP7" si="13">SUM(CK3:CK6)</f>
        <v>333</v>
      </c>
      <c r="CL7" s="67">
        <f t="shared" si="13"/>
        <v>324</v>
      </c>
      <c r="CM7" s="67">
        <f t="shared" si="13"/>
        <v>325</v>
      </c>
      <c r="CN7" s="67">
        <f t="shared" si="13"/>
        <v>326</v>
      </c>
      <c r="CO7" s="67">
        <f t="shared" si="13"/>
        <v>326</v>
      </c>
      <c r="CP7" s="67">
        <f t="shared" si="13"/>
        <v>322</v>
      </c>
      <c r="CQ7" s="67">
        <f>SUM(CQ3:CQ6)</f>
        <v>343</v>
      </c>
      <c r="CR7" s="67">
        <v>344</v>
      </c>
      <c r="CS7" s="67">
        <f>SUM(CS3:CS6)</f>
        <v>336</v>
      </c>
      <c r="CT7" s="67">
        <f>SUM(CT3:CT6)</f>
        <v>339</v>
      </c>
      <c r="CU7" s="67">
        <f>SUM(CU3:CU6)</f>
        <v>334</v>
      </c>
      <c r="CV7" s="67">
        <f>SUM(CV3:CV6)</f>
        <v>338</v>
      </c>
      <c r="CW7" s="67">
        <f>SUM(CW3:CW6)</f>
        <v>334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hidden="1" customHeight="1" x14ac:dyDescent="0.2">
      <c r="A9" s="309" t="s">
        <v>106</v>
      </c>
      <c r="B9" s="65" t="str">
        <f>Legacy!$E$4</f>
        <v>1/1/25 - 12/31/25</v>
      </c>
      <c r="C9" s="66" t="s">
        <v>11</v>
      </c>
      <c r="D9" s="173">
        <v>0</v>
      </c>
      <c r="E9" s="150">
        <v>874.03</v>
      </c>
      <c r="F9" s="152">
        <f>+E9-G9</f>
        <v>536.39</v>
      </c>
      <c r="G9" s="152">
        <v>337.64</v>
      </c>
      <c r="H9" s="27" t="str">
        <f>+"Total:"&amp;TEXT(E9/I9-1,"0.00%")&amp;"/ EE:"&amp;TEXT(G9/J9-1,"0.00%")</f>
        <v>Total:0.00%/ EE:0.00%</v>
      </c>
      <c r="I9" s="27">
        <f>+'[2]East Liverpool'!E9</f>
        <v>874.03</v>
      </c>
      <c r="J9" s="287">
        <f>+'[2]East Liverpool'!G9</f>
        <v>337.64</v>
      </c>
      <c r="K9" s="165">
        <v>4</v>
      </c>
      <c r="L9" s="165">
        <v>5</v>
      </c>
      <c r="M9" s="165">
        <v>5</v>
      </c>
      <c r="N9" s="165">
        <v>5</v>
      </c>
      <c r="O9" s="165">
        <v>5</v>
      </c>
      <c r="P9" s="165">
        <v>5</v>
      </c>
      <c r="Q9" s="165">
        <v>5</v>
      </c>
      <c r="R9" s="165">
        <v>4</v>
      </c>
      <c r="S9" s="165">
        <v>4</v>
      </c>
      <c r="T9" s="165">
        <v>4</v>
      </c>
      <c r="U9" s="165">
        <v>4</v>
      </c>
      <c r="V9" s="165">
        <v>4</v>
      </c>
      <c r="W9" s="165">
        <v>4</v>
      </c>
      <c r="X9" s="165">
        <v>4</v>
      </c>
      <c r="Y9" s="165">
        <v>4</v>
      </c>
      <c r="Z9" s="165">
        <v>4</v>
      </c>
      <c r="AA9" s="165">
        <v>5</v>
      </c>
      <c r="AB9" s="165">
        <v>5</v>
      </c>
      <c r="AC9" s="165">
        <v>5</v>
      </c>
      <c r="AD9" s="165">
        <v>5</v>
      </c>
      <c r="AE9" s="165">
        <v>4</v>
      </c>
      <c r="AF9" s="165">
        <v>4</v>
      </c>
      <c r="AG9" s="165">
        <v>4</v>
      </c>
      <c r="AH9" s="165">
        <v>4</v>
      </c>
      <c r="AI9" s="165">
        <v>4</v>
      </c>
      <c r="AJ9" s="165">
        <v>4</v>
      </c>
      <c r="AK9" s="165">
        <v>4</v>
      </c>
      <c r="AL9" s="165">
        <v>4</v>
      </c>
      <c r="AM9" s="165">
        <v>4</v>
      </c>
      <c r="AN9" s="165">
        <v>3</v>
      </c>
      <c r="AO9" s="165">
        <v>1</v>
      </c>
      <c r="AP9" s="165">
        <v>2</v>
      </c>
      <c r="AQ9" s="165">
        <v>2</v>
      </c>
      <c r="AR9" s="165">
        <v>2</v>
      </c>
      <c r="AS9" s="165">
        <v>2</v>
      </c>
      <c r="AT9" s="165">
        <v>2</v>
      </c>
      <c r="AU9" s="165">
        <v>2</v>
      </c>
      <c r="AV9" s="165">
        <v>2</v>
      </c>
      <c r="AW9" s="165">
        <v>2</v>
      </c>
      <c r="AX9" s="165">
        <v>2</v>
      </c>
      <c r="AY9" s="165">
        <v>2</v>
      </c>
      <c r="AZ9" s="165">
        <v>2</v>
      </c>
      <c r="BA9" s="165">
        <v>2</v>
      </c>
      <c r="BB9" s="165">
        <v>2</v>
      </c>
      <c r="BC9" s="165">
        <v>2</v>
      </c>
      <c r="BD9" s="165">
        <v>3</v>
      </c>
      <c r="BE9" s="165">
        <v>3</v>
      </c>
      <c r="BF9" s="165">
        <v>2</v>
      </c>
      <c r="BG9" s="165">
        <v>2</v>
      </c>
      <c r="BH9" s="173">
        <v>2</v>
      </c>
      <c r="BI9" s="173">
        <v>2</v>
      </c>
      <c r="BJ9" s="173">
        <v>2</v>
      </c>
      <c r="BK9" s="173">
        <v>3</v>
      </c>
      <c r="BL9" s="173">
        <v>3</v>
      </c>
      <c r="BM9" s="173">
        <v>3</v>
      </c>
      <c r="BN9" s="173">
        <v>3</v>
      </c>
      <c r="BO9" s="173">
        <v>3</v>
      </c>
      <c r="BP9" s="173">
        <v>2</v>
      </c>
      <c r="BQ9" s="240">
        <v>3</v>
      </c>
      <c r="BR9" s="173">
        <v>3</v>
      </c>
      <c r="BS9" s="173">
        <v>0</v>
      </c>
      <c r="BT9" s="173">
        <v>0</v>
      </c>
      <c r="BU9" s="173">
        <v>0</v>
      </c>
      <c r="BV9" s="173">
        <v>0</v>
      </c>
      <c r="BW9" s="173">
        <v>0</v>
      </c>
      <c r="BX9" s="173">
        <v>0</v>
      </c>
      <c r="BY9" s="173">
        <v>0</v>
      </c>
      <c r="BZ9" s="173">
        <v>0</v>
      </c>
      <c r="CA9" s="173">
        <v>0</v>
      </c>
      <c r="CB9" s="173">
        <v>0</v>
      </c>
      <c r="CC9" s="173">
        <v>0</v>
      </c>
      <c r="CD9" s="173">
        <v>0</v>
      </c>
      <c r="CE9" s="173">
        <v>0</v>
      </c>
      <c r="CF9" s="173">
        <v>0</v>
      </c>
      <c r="CG9" s="173">
        <v>0</v>
      </c>
      <c r="CH9" s="173">
        <v>0</v>
      </c>
      <c r="CI9" s="173">
        <v>0</v>
      </c>
      <c r="CJ9" s="173">
        <v>0</v>
      </c>
      <c r="CK9" s="173">
        <v>0</v>
      </c>
      <c r="CL9" s="173">
        <v>0</v>
      </c>
      <c r="CM9" s="173">
        <v>0</v>
      </c>
      <c r="CN9" s="173">
        <v>0</v>
      </c>
      <c r="CO9" s="173">
        <v>0</v>
      </c>
      <c r="CP9" s="173">
        <v>0</v>
      </c>
      <c r="CQ9" s="173">
        <v>0</v>
      </c>
      <c r="CR9" s="173">
        <v>0</v>
      </c>
      <c r="CS9" s="173">
        <v>0</v>
      </c>
      <c r="CT9" s="173">
        <v>0</v>
      </c>
      <c r="CU9" s="173">
        <v>0</v>
      </c>
      <c r="CV9" s="173">
        <v>0</v>
      </c>
      <c r="CW9" s="173">
        <v>0</v>
      </c>
    </row>
    <row r="10" spans="1:101" s="14" customFormat="1" ht="13.15" hidden="1" customHeight="1" x14ac:dyDescent="0.2">
      <c r="A10" s="22"/>
      <c r="B10" s="15"/>
      <c r="C10" s="66" t="s">
        <v>18</v>
      </c>
      <c r="D10" s="173">
        <v>0</v>
      </c>
      <c r="E10" s="150">
        <v>1748.11</v>
      </c>
      <c r="F10" s="152">
        <f>+E10-G10</f>
        <v>1163.96</v>
      </c>
      <c r="G10" s="152">
        <v>584.15</v>
      </c>
      <c r="H10" s="27" t="str">
        <f>+"Total:"&amp;TEXT(E10/I10-1,"0.00%")&amp;"/ EE:"&amp;TEXT(G10/J10-1,"0.00%")</f>
        <v>Total:0.00%/ EE:0.00%</v>
      </c>
      <c r="I10" s="27">
        <f>+'[2]East Liverpool'!E10</f>
        <v>1748.11</v>
      </c>
      <c r="J10" s="287">
        <f>+'[2]East Liverpool'!G10</f>
        <v>584.15</v>
      </c>
      <c r="K10" s="165">
        <v>2</v>
      </c>
      <c r="L10" s="165">
        <v>4</v>
      </c>
      <c r="M10" s="165">
        <v>3</v>
      </c>
      <c r="N10" s="165">
        <v>3</v>
      </c>
      <c r="O10" s="165">
        <v>3</v>
      </c>
      <c r="P10" s="165">
        <v>3</v>
      </c>
      <c r="Q10" s="165">
        <v>3</v>
      </c>
      <c r="R10" s="165">
        <v>2</v>
      </c>
      <c r="S10" s="165">
        <v>2</v>
      </c>
      <c r="T10" s="165">
        <v>2</v>
      </c>
      <c r="U10" s="165">
        <v>2</v>
      </c>
      <c r="V10" s="165">
        <v>1</v>
      </c>
      <c r="W10" s="165">
        <v>1</v>
      </c>
      <c r="X10" s="165">
        <v>1</v>
      </c>
      <c r="Y10" s="165">
        <v>1</v>
      </c>
      <c r="Z10" s="165">
        <v>1</v>
      </c>
      <c r="AA10" s="165">
        <v>0</v>
      </c>
      <c r="AB10" s="165">
        <v>0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1</v>
      </c>
      <c r="AJ10" s="165">
        <v>1</v>
      </c>
      <c r="AK10" s="165">
        <v>1</v>
      </c>
      <c r="AL10" s="165">
        <v>1</v>
      </c>
      <c r="AM10" s="165">
        <v>1</v>
      </c>
      <c r="AN10" s="165">
        <v>1</v>
      </c>
      <c r="AO10" s="165">
        <v>2</v>
      </c>
      <c r="AP10" s="165">
        <v>2</v>
      </c>
      <c r="AQ10" s="165">
        <v>2</v>
      </c>
      <c r="AR10" s="165">
        <v>1</v>
      </c>
      <c r="AS10" s="165">
        <v>1</v>
      </c>
      <c r="AT10" s="165">
        <v>1</v>
      </c>
      <c r="AU10" s="165">
        <v>1</v>
      </c>
      <c r="AV10" s="165">
        <v>1</v>
      </c>
      <c r="AW10" s="165">
        <v>1</v>
      </c>
      <c r="AX10" s="165">
        <v>1</v>
      </c>
      <c r="AY10" s="165">
        <v>1</v>
      </c>
      <c r="AZ10" s="165">
        <v>1</v>
      </c>
      <c r="BA10" s="165">
        <v>1</v>
      </c>
      <c r="BB10" s="165">
        <v>1</v>
      </c>
      <c r="BC10" s="165">
        <v>1</v>
      </c>
      <c r="BD10" s="165">
        <v>1</v>
      </c>
      <c r="BE10" s="165">
        <v>1</v>
      </c>
      <c r="BF10" s="165">
        <v>1</v>
      </c>
      <c r="BG10" s="165">
        <v>1</v>
      </c>
      <c r="BH10" s="173">
        <v>1</v>
      </c>
      <c r="BI10" s="173">
        <v>1</v>
      </c>
      <c r="BJ10" s="173">
        <v>1</v>
      </c>
      <c r="BK10" s="173">
        <v>1</v>
      </c>
      <c r="BL10" s="173">
        <v>1</v>
      </c>
      <c r="BM10" s="173">
        <v>1</v>
      </c>
      <c r="BN10" s="173">
        <v>1</v>
      </c>
      <c r="BO10" s="173">
        <v>1</v>
      </c>
      <c r="BP10" s="173">
        <v>1</v>
      </c>
      <c r="BQ10" s="240">
        <v>1</v>
      </c>
      <c r="BR10" s="173">
        <v>1</v>
      </c>
      <c r="BS10" s="173">
        <v>0</v>
      </c>
      <c r="BT10" s="173">
        <v>0</v>
      </c>
      <c r="BU10" s="173">
        <v>0</v>
      </c>
      <c r="BV10" s="173">
        <v>0</v>
      </c>
      <c r="BW10" s="173">
        <v>0</v>
      </c>
      <c r="BX10" s="173">
        <v>0</v>
      </c>
      <c r="BY10" s="173">
        <v>0</v>
      </c>
      <c r="BZ10" s="173">
        <v>0</v>
      </c>
      <c r="CA10" s="173">
        <v>0</v>
      </c>
      <c r="CB10" s="173">
        <v>0</v>
      </c>
      <c r="CC10" s="173">
        <v>0</v>
      </c>
      <c r="CD10" s="173">
        <v>0</v>
      </c>
      <c r="CE10" s="173">
        <v>0</v>
      </c>
      <c r="CF10" s="173">
        <v>0</v>
      </c>
      <c r="CG10" s="173">
        <v>0</v>
      </c>
      <c r="CH10" s="173">
        <v>0</v>
      </c>
      <c r="CI10" s="173">
        <v>0</v>
      </c>
      <c r="CJ10" s="173">
        <v>0</v>
      </c>
      <c r="CK10" s="173">
        <v>0</v>
      </c>
      <c r="CL10" s="173">
        <v>0</v>
      </c>
      <c r="CM10" s="173">
        <v>0</v>
      </c>
      <c r="CN10" s="173">
        <v>0</v>
      </c>
      <c r="CO10" s="173">
        <v>0</v>
      </c>
      <c r="CP10" s="173">
        <v>0</v>
      </c>
      <c r="CQ10" s="173">
        <v>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</row>
    <row r="11" spans="1:101" s="14" customFormat="1" ht="13.15" hidden="1" customHeight="1" x14ac:dyDescent="0.2">
      <c r="A11" s="22"/>
      <c r="B11" s="15"/>
      <c r="C11" s="66" t="s">
        <v>19</v>
      </c>
      <c r="D11" s="173">
        <v>0</v>
      </c>
      <c r="E11" s="150">
        <v>1573.29</v>
      </c>
      <c r="F11" s="152">
        <f>+E11-G11</f>
        <v>1037.3499999999999</v>
      </c>
      <c r="G11" s="152">
        <v>535.94000000000005</v>
      </c>
      <c r="H11" s="27" t="str">
        <f>+"Total:"&amp;TEXT(E11/I11-1,"0.00%")&amp;"/ EE:"&amp;TEXT(G11/J11-1,"0.00%")</f>
        <v>Total:0.00%/ EE:0.00%</v>
      </c>
      <c r="I11" s="27">
        <f>+'[2]East Liverpool'!E11</f>
        <v>1573.29</v>
      </c>
      <c r="J11" s="287">
        <f>+'[2]East Liverpool'!G11</f>
        <v>535.94000000000005</v>
      </c>
      <c r="K11" s="165">
        <v>1</v>
      </c>
      <c r="L11" s="165">
        <v>2</v>
      </c>
      <c r="M11" s="165">
        <v>2</v>
      </c>
      <c r="N11" s="165">
        <v>2</v>
      </c>
      <c r="O11" s="165">
        <v>2</v>
      </c>
      <c r="P11" s="165">
        <v>2</v>
      </c>
      <c r="Q11" s="165">
        <v>2</v>
      </c>
      <c r="R11" s="165">
        <v>1</v>
      </c>
      <c r="S11" s="165">
        <v>1</v>
      </c>
      <c r="T11" s="165">
        <v>1</v>
      </c>
      <c r="U11" s="165">
        <v>1</v>
      </c>
      <c r="V11" s="165">
        <v>1</v>
      </c>
      <c r="W11" s="165">
        <v>1</v>
      </c>
      <c r="X11" s="165">
        <v>1</v>
      </c>
      <c r="Y11" s="165">
        <v>1</v>
      </c>
      <c r="Z11" s="165">
        <v>1</v>
      </c>
      <c r="AA11" s="165">
        <v>1</v>
      </c>
      <c r="AB11" s="165">
        <v>2</v>
      </c>
      <c r="AC11" s="165">
        <v>1</v>
      </c>
      <c r="AD11" s="165">
        <v>2</v>
      </c>
      <c r="AE11" s="165">
        <v>1</v>
      </c>
      <c r="AF11" s="165">
        <v>0</v>
      </c>
      <c r="AG11" s="165">
        <v>0</v>
      </c>
      <c r="AH11" s="165">
        <v>1</v>
      </c>
      <c r="AI11" s="165">
        <v>0</v>
      </c>
      <c r="AJ11" s="165">
        <v>0</v>
      </c>
      <c r="AK11" s="165">
        <v>0</v>
      </c>
      <c r="AL11" s="165">
        <v>0</v>
      </c>
      <c r="AM11" s="165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1</v>
      </c>
      <c r="AT11" s="165">
        <v>1</v>
      </c>
      <c r="AU11" s="165">
        <v>1</v>
      </c>
      <c r="AV11" s="165">
        <v>1</v>
      </c>
      <c r="AW11" s="165">
        <v>1</v>
      </c>
      <c r="AX11" s="165">
        <v>1</v>
      </c>
      <c r="AY11" s="165">
        <v>1</v>
      </c>
      <c r="AZ11" s="165">
        <v>1</v>
      </c>
      <c r="BA11" s="165">
        <v>1</v>
      </c>
      <c r="BB11" s="165">
        <v>1</v>
      </c>
      <c r="BC11" s="165">
        <v>0</v>
      </c>
      <c r="BD11" s="165">
        <v>0</v>
      </c>
      <c r="BE11" s="165">
        <v>0</v>
      </c>
      <c r="BF11" s="165">
        <v>1</v>
      </c>
      <c r="BG11" s="165">
        <v>1</v>
      </c>
      <c r="BH11" s="173">
        <v>1</v>
      </c>
      <c r="BI11" s="173">
        <v>1</v>
      </c>
      <c r="BJ11" s="173">
        <v>1</v>
      </c>
      <c r="BK11" s="173">
        <v>1</v>
      </c>
      <c r="BL11" s="173">
        <v>1</v>
      </c>
      <c r="BM11" s="173">
        <v>1</v>
      </c>
      <c r="BN11" s="173">
        <v>1</v>
      </c>
      <c r="BO11" s="173">
        <v>1</v>
      </c>
      <c r="BP11" s="173">
        <v>1</v>
      </c>
      <c r="BQ11" s="240">
        <v>2</v>
      </c>
      <c r="BR11" s="173">
        <v>0</v>
      </c>
      <c r="BS11" s="173">
        <v>0</v>
      </c>
      <c r="BT11" s="173">
        <v>0</v>
      </c>
      <c r="BU11" s="173">
        <v>0</v>
      </c>
      <c r="BV11" s="173">
        <v>0</v>
      </c>
      <c r="BW11" s="173">
        <v>0</v>
      </c>
      <c r="BX11" s="173">
        <v>0</v>
      </c>
      <c r="BY11" s="173">
        <v>0</v>
      </c>
      <c r="BZ11" s="173">
        <v>0</v>
      </c>
      <c r="CA11" s="173">
        <v>0</v>
      </c>
      <c r="CB11" s="173">
        <v>0</v>
      </c>
      <c r="CC11" s="173">
        <v>0</v>
      </c>
      <c r="CD11" s="173">
        <v>0</v>
      </c>
      <c r="CE11" s="173">
        <v>0</v>
      </c>
      <c r="CF11" s="173">
        <v>0</v>
      </c>
      <c r="CG11" s="173">
        <v>0</v>
      </c>
      <c r="CH11" s="173">
        <v>0</v>
      </c>
      <c r="CI11" s="173">
        <v>0</v>
      </c>
      <c r="CJ11" s="173">
        <v>0</v>
      </c>
      <c r="CK11" s="173">
        <v>0</v>
      </c>
      <c r="CL11" s="173">
        <v>0</v>
      </c>
      <c r="CM11" s="173">
        <v>0</v>
      </c>
      <c r="CN11" s="173">
        <v>0</v>
      </c>
      <c r="CO11" s="173">
        <v>0</v>
      </c>
      <c r="CP11" s="173">
        <v>0</v>
      </c>
      <c r="CQ11" s="173">
        <v>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</v>
      </c>
    </row>
    <row r="12" spans="1:101" s="14" customFormat="1" ht="13.15" hidden="1" customHeight="1" x14ac:dyDescent="0.2">
      <c r="A12" s="22"/>
      <c r="B12" s="15"/>
      <c r="C12" s="66" t="s">
        <v>12</v>
      </c>
      <c r="D12" s="173">
        <v>0</v>
      </c>
      <c r="E12" s="151">
        <v>2622.18</v>
      </c>
      <c r="F12" s="153">
        <f>+E12-G12</f>
        <v>1814.1099999999997</v>
      </c>
      <c r="G12" s="153">
        <v>808.07</v>
      </c>
      <c r="H12" s="134" t="str">
        <f>+"Total:"&amp;TEXT(E12/I12-1,"0.00%")&amp;"/ EE:"&amp;TEXT(G12/J12-1,"0.00%")</f>
        <v>Total:0.00%/ EE:0.00%</v>
      </c>
      <c r="I12" s="134">
        <f>+'[2]East Liverpool'!E12</f>
        <v>2622.18</v>
      </c>
      <c r="J12" s="287">
        <f>+'[2]East Liverpool'!G12</f>
        <v>808.07</v>
      </c>
      <c r="K12" s="166">
        <v>6</v>
      </c>
      <c r="L12" s="166">
        <v>6</v>
      </c>
      <c r="M12" s="166">
        <v>6</v>
      </c>
      <c r="N12" s="166">
        <v>6</v>
      </c>
      <c r="O12" s="166">
        <v>6</v>
      </c>
      <c r="P12" s="166">
        <v>6</v>
      </c>
      <c r="Q12" s="166">
        <v>6</v>
      </c>
      <c r="R12" s="166">
        <v>7</v>
      </c>
      <c r="S12" s="166">
        <v>7</v>
      </c>
      <c r="T12" s="166">
        <v>7</v>
      </c>
      <c r="U12" s="166">
        <v>7</v>
      </c>
      <c r="V12" s="166">
        <v>7</v>
      </c>
      <c r="W12" s="166">
        <v>6</v>
      </c>
      <c r="X12" s="166">
        <v>5</v>
      </c>
      <c r="Y12" s="166">
        <v>4</v>
      </c>
      <c r="Z12" s="166">
        <v>4</v>
      </c>
      <c r="AA12" s="166">
        <v>4</v>
      </c>
      <c r="AB12" s="166">
        <v>3</v>
      </c>
      <c r="AC12" s="166">
        <v>4</v>
      </c>
      <c r="AD12" s="166">
        <v>3</v>
      </c>
      <c r="AE12" s="166">
        <v>3</v>
      </c>
      <c r="AF12" s="166">
        <v>4</v>
      </c>
      <c r="AG12" s="166">
        <v>4</v>
      </c>
      <c r="AH12" s="166">
        <v>3</v>
      </c>
      <c r="AI12" s="166">
        <v>4</v>
      </c>
      <c r="AJ12" s="166">
        <v>4</v>
      </c>
      <c r="AK12" s="166">
        <v>4</v>
      </c>
      <c r="AL12" s="166">
        <v>4</v>
      </c>
      <c r="AM12" s="166">
        <v>4</v>
      </c>
      <c r="AN12" s="166">
        <v>3</v>
      </c>
      <c r="AO12" s="166">
        <v>4</v>
      </c>
      <c r="AP12" s="166">
        <v>4</v>
      </c>
      <c r="AQ12" s="166">
        <v>4</v>
      </c>
      <c r="AR12" s="166">
        <v>4</v>
      </c>
      <c r="AS12" s="166">
        <v>3</v>
      </c>
      <c r="AT12" s="166">
        <v>3</v>
      </c>
      <c r="AU12" s="166">
        <v>3</v>
      </c>
      <c r="AV12" s="166">
        <v>3</v>
      </c>
      <c r="AW12" s="166">
        <v>3</v>
      </c>
      <c r="AX12" s="166">
        <v>3</v>
      </c>
      <c r="AY12" s="166">
        <v>3</v>
      </c>
      <c r="AZ12" s="166">
        <v>3</v>
      </c>
      <c r="BA12" s="166">
        <v>3</v>
      </c>
      <c r="BB12" s="166">
        <v>3</v>
      </c>
      <c r="BC12" s="166">
        <v>3</v>
      </c>
      <c r="BD12" s="166">
        <v>3</v>
      </c>
      <c r="BE12" s="166">
        <v>3</v>
      </c>
      <c r="BF12" s="166">
        <v>2</v>
      </c>
      <c r="BG12" s="166">
        <v>2</v>
      </c>
      <c r="BH12" s="174">
        <v>2</v>
      </c>
      <c r="BI12" s="174">
        <v>2</v>
      </c>
      <c r="BJ12" s="174">
        <v>2</v>
      </c>
      <c r="BK12" s="174">
        <v>2</v>
      </c>
      <c r="BL12" s="174">
        <v>2</v>
      </c>
      <c r="BM12" s="174">
        <v>2</v>
      </c>
      <c r="BN12" s="174">
        <v>2</v>
      </c>
      <c r="BO12" s="174">
        <v>2</v>
      </c>
      <c r="BP12" s="174">
        <v>3</v>
      </c>
      <c r="BQ12" s="241">
        <v>0</v>
      </c>
      <c r="BR12" s="174">
        <v>2</v>
      </c>
      <c r="BS12" s="173">
        <v>0</v>
      </c>
      <c r="BT12" s="173">
        <v>0</v>
      </c>
      <c r="BU12" s="173">
        <v>0</v>
      </c>
      <c r="BV12" s="173">
        <v>0</v>
      </c>
      <c r="BW12" s="173">
        <v>0</v>
      </c>
      <c r="BX12" s="173">
        <v>0</v>
      </c>
      <c r="BY12" s="173">
        <v>0</v>
      </c>
      <c r="BZ12" s="173">
        <v>0</v>
      </c>
      <c r="CA12" s="173">
        <v>0</v>
      </c>
      <c r="CB12" s="173">
        <v>0</v>
      </c>
      <c r="CC12" s="173">
        <v>0</v>
      </c>
      <c r="CD12" s="173">
        <v>0</v>
      </c>
      <c r="CE12" s="173">
        <v>0</v>
      </c>
      <c r="CF12" s="173">
        <v>0</v>
      </c>
      <c r="CG12" s="173">
        <v>0</v>
      </c>
      <c r="CH12" s="173">
        <v>0</v>
      </c>
      <c r="CI12" s="173">
        <v>0</v>
      </c>
      <c r="CJ12" s="173">
        <v>0</v>
      </c>
      <c r="CK12" s="173">
        <v>0</v>
      </c>
      <c r="CL12" s="173">
        <v>0</v>
      </c>
      <c r="CM12" s="173">
        <v>0</v>
      </c>
      <c r="CN12" s="173">
        <v>0</v>
      </c>
      <c r="CO12" s="173">
        <v>0</v>
      </c>
      <c r="CP12" s="173">
        <v>0</v>
      </c>
      <c r="CQ12" s="173">
        <v>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</v>
      </c>
    </row>
    <row r="13" spans="1:101" s="14" customFormat="1" ht="13.15" hidden="1" customHeight="1" x14ac:dyDescent="0.25">
      <c r="A13" s="20"/>
      <c r="B13" s="15"/>
      <c r="C13" s="69" t="s">
        <v>7</v>
      </c>
      <c r="D13" s="67">
        <f>SUM(D9:D12)</f>
        <v>0</v>
      </c>
      <c r="E13" s="70">
        <f>SUMPRODUCT(E9:E12,$D9:$D12)</f>
        <v>0</v>
      </c>
      <c r="F13" s="70">
        <f>SUMPRODUCT(F9:F12,$D9:$D12)</f>
        <v>0</v>
      </c>
      <c r="G13" s="70">
        <f>SUMPRODUCT(G9:G12,$D9:$D12)</f>
        <v>0</v>
      </c>
      <c r="H13" s="34"/>
      <c r="I13" s="34"/>
      <c r="K13" s="67">
        <f t="shared" ref="K13:P13" si="14">SUM(K9:K12)</f>
        <v>13</v>
      </c>
      <c r="L13" s="67">
        <f t="shared" si="14"/>
        <v>17</v>
      </c>
      <c r="M13" s="67">
        <f t="shared" si="14"/>
        <v>16</v>
      </c>
      <c r="N13" s="67">
        <f t="shared" si="14"/>
        <v>16</v>
      </c>
      <c r="O13" s="67">
        <f t="shared" si="14"/>
        <v>16</v>
      </c>
      <c r="P13" s="67">
        <f t="shared" si="14"/>
        <v>16</v>
      </c>
      <c r="Q13" s="67">
        <f t="shared" ref="Q13:V13" si="15">SUM(Q9:Q12)</f>
        <v>16</v>
      </c>
      <c r="R13" s="67">
        <f t="shared" si="15"/>
        <v>14</v>
      </c>
      <c r="S13" s="67">
        <f t="shared" si="15"/>
        <v>14</v>
      </c>
      <c r="T13" s="67">
        <f t="shared" si="15"/>
        <v>14</v>
      </c>
      <c r="U13" s="67">
        <f t="shared" si="15"/>
        <v>14</v>
      </c>
      <c r="V13" s="67">
        <f t="shared" si="15"/>
        <v>13</v>
      </c>
      <c r="W13" s="67">
        <f t="shared" ref="W13:AB13" si="16">SUM(W9:W12)</f>
        <v>12</v>
      </c>
      <c r="X13" s="67">
        <f t="shared" si="16"/>
        <v>11</v>
      </c>
      <c r="Y13" s="67">
        <f t="shared" si="16"/>
        <v>10</v>
      </c>
      <c r="Z13" s="67">
        <f t="shared" si="16"/>
        <v>10</v>
      </c>
      <c r="AA13" s="67">
        <f t="shared" si="16"/>
        <v>10</v>
      </c>
      <c r="AB13" s="67">
        <f t="shared" si="16"/>
        <v>10</v>
      </c>
      <c r="AC13" s="67">
        <f t="shared" ref="AC13:AH13" si="17">SUM(AC9:AC12)</f>
        <v>10</v>
      </c>
      <c r="AD13" s="67">
        <f t="shared" si="17"/>
        <v>10</v>
      </c>
      <c r="AE13" s="67">
        <f t="shared" si="17"/>
        <v>8</v>
      </c>
      <c r="AF13" s="67">
        <f t="shared" si="17"/>
        <v>8</v>
      </c>
      <c r="AG13" s="67">
        <f t="shared" si="17"/>
        <v>8</v>
      </c>
      <c r="AH13" s="67">
        <f t="shared" si="17"/>
        <v>8</v>
      </c>
      <c r="AI13" s="67">
        <f t="shared" ref="AI13:AN13" si="18">SUM(AI9:AI12)</f>
        <v>9</v>
      </c>
      <c r="AJ13" s="67">
        <f t="shared" si="18"/>
        <v>9</v>
      </c>
      <c r="AK13" s="67">
        <f t="shared" si="18"/>
        <v>9</v>
      </c>
      <c r="AL13" s="67">
        <f t="shared" si="18"/>
        <v>9</v>
      </c>
      <c r="AM13" s="67">
        <f t="shared" si="18"/>
        <v>9</v>
      </c>
      <c r="AN13" s="67">
        <f t="shared" si="18"/>
        <v>7</v>
      </c>
      <c r="AO13" s="67">
        <f t="shared" ref="AO13:AT13" si="19">SUM(AO9:AO12)</f>
        <v>7</v>
      </c>
      <c r="AP13" s="67">
        <f t="shared" si="19"/>
        <v>8</v>
      </c>
      <c r="AQ13" s="67">
        <f t="shared" si="19"/>
        <v>8</v>
      </c>
      <c r="AR13" s="67">
        <f t="shared" si="19"/>
        <v>7</v>
      </c>
      <c r="AS13" s="67">
        <f t="shared" si="19"/>
        <v>7</v>
      </c>
      <c r="AT13" s="67">
        <f t="shared" si="19"/>
        <v>7</v>
      </c>
      <c r="AU13" s="67">
        <f t="shared" ref="AU13:AZ13" si="20">SUM(AU9:AU12)</f>
        <v>7</v>
      </c>
      <c r="AV13" s="67">
        <f t="shared" si="20"/>
        <v>7</v>
      </c>
      <c r="AW13" s="67">
        <f t="shared" si="20"/>
        <v>7</v>
      </c>
      <c r="AX13" s="67">
        <f t="shared" si="20"/>
        <v>7</v>
      </c>
      <c r="AY13" s="67">
        <f t="shared" si="20"/>
        <v>7</v>
      </c>
      <c r="AZ13" s="67">
        <f t="shared" si="20"/>
        <v>7</v>
      </c>
      <c r="BA13" s="67">
        <f t="shared" ref="BA13:BF13" si="21">SUM(BA9:BA12)</f>
        <v>7</v>
      </c>
      <c r="BB13" s="67">
        <f t="shared" si="21"/>
        <v>7</v>
      </c>
      <c r="BC13" s="67">
        <f t="shared" si="21"/>
        <v>6</v>
      </c>
      <c r="BD13" s="67">
        <f t="shared" si="21"/>
        <v>7</v>
      </c>
      <c r="BE13" s="67">
        <f t="shared" si="21"/>
        <v>7</v>
      </c>
      <c r="BF13" s="67">
        <f t="shared" si="21"/>
        <v>6</v>
      </c>
      <c r="BG13" s="67">
        <f t="shared" ref="BG13:BL13" si="22">SUM(BG9:BG12)</f>
        <v>6</v>
      </c>
      <c r="BH13" s="67">
        <f t="shared" si="22"/>
        <v>6</v>
      </c>
      <c r="BI13" s="67">
        <f t="shared" si="22"/>
        <v>6</v>
      </c>
      <c r="BJ13" s="67">
        <f t="shared" si="22"/>
        <v>6</v>
      </c>
      <c r="BK13" s="67">
        <f t="shared" si="22"/>
        <v>7</v>
      </c>
      <c r="BL13" s="67">
        <f t="shared" si="22"/>
        <v>7</v>
      </c>
      <c r="BM13" s="67">
        <f t="shared" ref="BM13:BR13" si="23">SUM(BM9:BM12)</f>
        <v>7</v>
      </c>
      <c r="BN13" s="67">
        <f t="shared" si="23"/>
        <v>7</v>
      </c>
      <c r="BO13" s="67">
        <f t="shared" si="23"/>
        <v>7</v>
      </c>
      <c r="BP13" s="67">
        <f t="shared" si="23"/>
        <v>7</v>
      </c>
      <c r="BQ13" s="94">
        <f t="shared" si="23"/>
        <v>6</v>
      </c>
      <c r="BR13" s="67">
        <f t="shared" si="23"/>
        <v>6</v>
      </c>
      <c r="BS13" s="67">
        <f t="shared" ref="BS13:BX13" si="24">SUM(BS9:BS12)</f>
        <v>0</v>
      </c>
      <c r="BT13" s="67">
        <f t="shared" si="24"/>
        <v>0</v>
      </c>
      <c r="BU13" s="67">
        <f t="shared" si="24"/>
        <v>0</v>
      </c>
      <c r="BV13" s="67">
        <f t="shared" si="24"/>
        <v>0</v>
      </c>
      <c r="BW13" s="67">
        <f t="shared" si="24"/>
        <v>0</v>
      </c>
      <c r="BX13" s="67">
        <f t="shared" si="24"/>
        <v>0</v>
      </c>
      <c r="BY13" s="67">
        <f t="shared" ref="BY13:CD13" si="25">SUM(BY9:BY12)</f>
        <v>0</v>
      </c>
      <c r="BZ13" s="67">
        <f t="shared" si="25"/>
        <v>0</v>
      </c>
      <c r="CA13" s="67">
        <f t="shared" si="25"/>
        <v>0</v>
      </c>
      <c r="CB13" s="67">
        <f t="shared" si="25"/>
        <v>0</v>
      </c>
      <c r="CC13" s="67">
        <f t="shared" si="25"/>
        <v>0</v>
      </c>
      <c r="CD13" s="67">
        <f t="shared" si="25"/>
        <v>0</v>
      </c>
      <c r="CE13" s="67">
        <f t="shared" ref="CE13:CJ13" si="26">SUM(CE9:CE12)</f>
        <v>0</v>
      </c>
      <c r="CF13" s="67">
        <f t="shared" si="26"/>
        <v>0</v>
      </c>
      <c r="CG13" s="67">
        <f t="shared" si="26"/>
        <v>0</v>
      </c>
      <c r="CH13" s="67">
        <f t="shared" si="26"/>
        <v>0</v>
      </c>
      <c r="CI13" s="67">
        <f t="shared" si="26"/>
        <v>0</v>
      </c>
      <c r="CJ13" s="67">
        <f t="shared" si="26"/>
        <v>0</v>
      </c>
      <c r="CK13" s="67">
        <f t="shared" ref="CK13:CP13" si="27">SUM(CK9:CK12)</f>
        <v>0</v>
      </c>
      <c r="CL13" s="67">
        <f t="shared" si="27"/>
        <v>0</v>
      </c>
      <c r="CM13" s="67">
        <f t="shared" si="27"/>
        <v>0</v>
      </c>
      <c r="CN13" s="67">
        <f t="shared" si="27"/>
        <v>0</v>
      </c>
      <c r="CO13" s="67">
        <f t="shared" si="27"/>
        <v>0</v>
      </c>
      <c r="CP13" s="67">
        <f t="shared" si="27"/>
        <v>0</v>
      </c>
      <c r="CQ13" s="67">
        <f>SUM(CQ9:CQ12)</f>
        <v>0</v>
      </c>
      <c r="CR13" s="67">
        <v>0</v>
      </c>
      <c r="CS13" s="67">
        <f>SUM(CS9:CS12)</f>
        <v>0</v>
      </c>
      <c r="CT13" s="67">
        <f>SUM(CT9:CT12)</f>
        <v>0</v>
      </c>
      <c r="CU13" s="67">
        <f>SUM(CU9:CU12)</f>
        <v>0</v>
      </c>
      <c r="CV13" s="67">
        <f>SUM(CV9:CV12)</f>
        <v>0</v>
      </c>
      <c r="CW13" s="67">
        <f>SUM(CW9:CW12)</f>
        <v>0</v>
      </c>
    </row>
    <row r="14" spans="1:101" s="14" customFormat="1" ht="13.15" hidden="1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">
      <c r="A15" s="64" t="s">
        <v>22</v>
      </c>
      <c r="B15" s="65" t="str">
        <f>Legacy!$E$4</f>
        <v>1/1/25 - 12/31/25</v>
      </c>
      <c r="C15" s="66" t="s">
        <v>11</v>
      </c>
      <c r="D15" s="299">
        <v>11</v>
      </c>
      <c r="E15" s="152">
        <v>518.77</v>
      </c>
      <c r="F15" s="152">
        <f>+E15-G15</f>
        <v>416.97999999999996</v>
      </c>
      <c r="G15" s="152">
        <v>101.79</v>
      </c>
      <c r="H15" s="27" t="str">
        <f>+"Total:"&amp;TEXT(E15/I15-1,"0.00%")&amp;"/ EE:"&amp;TEXT(G15/J15-1,"0.00%")</f>
        <v>Total:18.99%/ EE:0.00%</v>
      </c>
      <c r="I15" s="27">
        <f>+'[2]East Liverpool'!E15</f>
        <v>435.99</v>
      </c>
      <c r="J15" s="287">
        <f>+'[2]East Liverpool'!G15</f>
        <v>101.79</v>
      </c>
      <c r="K15" s="167">
        <v>4</v>
      </c>
      <c r="L15" s="167">
        <v>5</v>
      </c>
      <c r="M15" s="167">
        <v>4</v>
      </c>
      <c r="N15" s="167">
        <v>5</v>
      </c>
      <c r="O15" s="167">
        <v>5</v>
      </c>
      <c r="P15" s="167">
        <v>4</v>
      </c>
      <c r="Q15" s="167">
        <v>4</v>
      </c>
      <c r="R15" s="167">
        <v>4</v>
      </c>
      <c r="S15" s="167">
        <v>5</v>
      </c>
      <c r="T15" s="167">
        <v>5</v>
      </c>
      <c r="U15" s="167">
        <v>4</v>
      </c>
      <c r="V15" s="167">
        <v>4</v>
      </c>
      <c r="W15" s="167">
        <v>3</v>
      </c>
      <c r="X15" s="167">
        <v>2</v>
      </c>
      <c r="Y15" s="167">
        <v>2</v>
      </c>
      <c r="Z15" s="167">
        <v>2</v>
      </c>
      <c r="AA15" s="167">
        <v>2</v>
      </c>
      <c r="AB15" s="167">
        <v>2</v>
      </c>
      <c r="AC15" s="167">
        <v>2</v>
      </c>
      <c r="AD15" s="167">
        <v>2</v>
      </c>
      <c r="AE15" s="167">
        <v>3</v>
      </c>
      <c r="AF15" s="167">
        <v>3</v>
      </c>
      <c r="AG15" s="167">
        <v>3</v>
      </c>
      <c r="AH15" s="167">
        <v>3</v>
      </c>
      <c r="AI15" s="167">
        <v>4</v>
      </c>
      <c r="AJ15" s="167">
        <v>4</v>
      </c>
      <c r="AK15" s="167">
        <v>3</v>
      </c>
      <c r="AL15" s="167">
        <v>3</v>
      </c>
      <c r="AM15" s="167">
        <v>3</v>
      </c>
      <c r="AN15" s="167">
        <v>3</v>
      </c>
      <c r="AO15" s="167">
        <v>2</v>
      </c>
      <c r="AP15" s="167">
        <v>2</v>
      </c>
      <c r="AQ15" s="167">
        <v>2</v>
      </c>
      <c r="AR15" s="167">
        <v>2</v>
      </c>
      <c r="AS15" s="167">
        <v>2</v>
      </c>
      <c r="AT15" s="167">
        <v>2</v>
      </c>
      <c r="AU15" s="167">
        <v>4</v>
      </c>
      <c r="AV15" s="167">
        <v>4</v>
      </c>
      <c r="AW15" s="167">
        <v>4</v>
      </c>
      <c r="AX15" s="167">
        <v>3</v>
      </c>
      <c r="AY15" s="167">
        <v>3</v>
      </c>
      <c r="AZ15" s="167">
        <v>4</v>
      </c>
      <c r="BA15" s="167">
        <v>4</v>
      </c>
      <c r="BB15" s="167">
        <v>4</v>
      </c>
      <c r="BC15" s="167">
        <v>3</v>
      </c>
      <c r="BD15" s="167">
        <v>2</v>
      </c>
      <c r="BE15" s="167">
        <v>2</v>
      </c>
      <c r="BF15" s="167">
        <v>3</v>
      </c>
      <c r="BG15" s="167">
        <v>4</v>
      </c>
      <c r="BH15" s="299">
        <v>4</v>
      </c>
      <c r="BI15" s="299">
        <v>4</v>
      </c>
      <c r="BJ15" s="299">
        <v>4</v>
      </c>
      <c r="BK15" s="299">
        <v>4</v>
      </c>
      <c r="BL15" s="299">
        <v>4</v>
      </c>
      <c r="BM15" s="299">
        <v>4</v>
      </c>
      <c r="BN15" s="299">
        <v>4</v>
      </c>
      <c r="BO15" s="299">
        <v>4</v>
      </c>
      <c r="BP15" s="299">
        <v>4</v>
      </c>
      <c r="BQ15" s="242">
        <v>3</v>
      </c>
      <c r="BR15" s="299">
        <v>4</v>
      </c>
      <c r="BS15" s="299">
        <v>4</v>
      </c>
      <c r="BT15" s="299">
        <v>4</v>
      </c>
      <c r="BU15" s="299">
        <v>4</v>
      </c>
      <c r="BV15" s="299">
        <v>4</v>
      </c>
      <c r="BW15" s="299">
        <v>4</v>
      </c>
      <c r="BX15" s="299">
        <v>4</v>
      </c>
      <c r="BY15" s="299">
        <v>5</v>
      </c>
      <c r="BZ15" s="299">
        <v>6</v>
      </c>
      <c r="CA15" s="299">
        <v>6</v>
      </c>
      <c r="CB15" s="299">
        <v>9</v>
      </c>
      <c r="CC15" s="299">
        <v>7</v>
      </c>
      <c r="CD15" s="299">
        <v>6</v>
      </c>
      <c r="CE15" s="299">
        <v>8</v>
      </c>
      <c r="CF15" s="299">
        <v>7</v>
      </c>
      <c r="CG15" s="299">
        <v>7</v>
      </c>
      <c r="CH15" s="299">
        <v>7</v>
      </c>
      <c r="CI15" s="299">
        <v>6</v>
      </c>
      <c r="CJ15" s="299">
        <v>6</v>
      </c>
      <c r="CK15" s="299">
        <v>7</v>
      </c>
      <c r="CL15" s="299">
        <v>9</v>
      </c>
      <c r="CM15" s="299">
        <v>8</v>
      </c>
      <c r="CN15" s="299">
        <v>9</v>
      </c>
      <c r="CO15" s="299">
        <v>9</v>
      </c>
      <c r="CP15" s="299">
        <v>10</v>
      </c>
      <c r="CQ15" s="299">
        <v>10</v>
      </c>
      <c r="CR15" s="299">
        <v>10</v>
      </c>
      <c r="CS15" s="299">
        <v>10</v>
      </c>
      <c r="CT15" s="299">
        <v>10</v>
      </c>
      <c r="CU15" s="299">
        <v>10</v>
      </c>
      <c r="CV15" s="299">
        <v>11</v>
      </c>
      <c r="CW15" s="299">
        <v>11</v>
      </c>
    </row>
    <row r="16" spans="1:101" s="14" customFormat="1" ht="13.15" customHeight="1" x14ac:dyDescent="0.2">
      <c r="A16" s="22"/>
      <c r="B16" s="15"/>
      <c r="C16" s="66" t="s">
        <v>18</v>
      </c>
      <c r="D16" s="299">
        <v>2</v>
      </c>
      <c r="E16" s="152">
        <v>1037.57</v>
      </c>
      <c r="F16" s="152">
        <f>+E16-G16</f>
        <v>799.78</v>
      </c>
      <c r="G16" s="152">
        <v>237.79</v>
      </c>
      <c r="H16" s="27" t="str">
        <f>+"Total:"&amp;TEXT(E16/I16-1,"0.00%")&amp;"/ EE:"&amp;TEXT(G16/J16-1,"0.00%")</f>
        <v>Total:18.99%/ EE:0.00%</v>
      </c>
      <c r="I16" s="27">
        <f>+'[2]East Liverpool'!E16</f>
        <v>872</v>
      </c>
      <c r="J16" s="287">
        <f>+'[2]East Liverpool'!G16</f>
        <v>237.79</v>
      </c>
      <c r="K16" s="167">
        <v>0</v>
      </c>
      <c r="L16" s="167">
        <v>0</v>
      </c>
      <c r="M16" s="167">
        <v>0</v>
      </c>
      <c r="N16" s="167">
        <v>0</v>
      </c>
      <c r="O16" s="167">
        <v>0</v>
      </c>
      <c r="P16" s="167">
        <v>0</v>
      </c>
      <c r="Q16" s="167">
        <v>0</v>
      </c>
      <c r="R16" s="167">
        <v>1</v>
      </c>
      <c r="S16" s="167">
        <v>1</v>
      </c>
      <c r="T16" s="167">
        <v>1</v>
      </c>
      <c r="U16" s="167">
        <v>1</v>
      </c>
      <c r="V16" s="167">
        <v>1</v>
      </c>
      <c r="W16" s="167">
        <v>0</v>
      </c>
      <c r="X16" s="167">
        <v>0</v>
      </c>
      <c r="Y16" s="167">
        <v>0</v>
      </c>
      <c r="Z16" s="167">
        <v>0</v>
      </c>
      <c r="AA16" s="167">
        <v>0</v>
      </c>
      <c r="AB16" s="167">
        <v>0</v>
      </c>
      <c r="AC16" s="167">
        <v>0</v>
      </c>
      <c r="AD16" s="167">
        <v>0</v>
      </c>
      <c r="AE16" s="167">
        <v>0</v>
      </c>
      <c r="AF16" s="167">
        <v>0</v>
      </c>
      <c r="AG16" s="167">
        <v>0</v>
      </c>
      <c r="AH16" s="167">
        <v>0</v>
      </c>
      <c r="AI16" s="167">
        <v>0</v>
      </c>
      <c r="AJ16" s="167">
        <v>0</v>
      </c>
      <c r="AK16" s="167">
        <v>0</v>
      </c>
      <c r="AL16" s="167">
        <v>0</v>
      </c>
      <c r="AM16" s="167">
        <v>0</v>
      </c>
      <c r="AN16" s="167">
        <v>0</v>
      </c>
      <c r="AO16" s="167">
        <v>0</v>
      </c>
      <c r="AP16" s="167">
        <v>0</v>
      </c>
      <c r="AQ16" s="167">
        <v>0</v>
      </c>
      <c r="AR16" s="167">
        <v>0</v>
      </c>
      <c r="AS16" s="167">
        <v>0</v>
      </c>
      <c r="AT16" s="167">
        <v>0</v>
      </c>
      <c r="AU16" s="167">
        <v>0</v>
      </c>
      <c r="AV16" s="167">
        <v>0</v>
      </c>
      <c r="AW16" s="167">
        <v>0</v>
      </c>
      <c r="AX16" s="167">
        <v>0</v>
      </c>
      <c r="AY16" s="167">
        <v>0</v>
      </c>
      <c r="AZ16" s="167">
        <v>0</v>
      </c>
      <c r="BA16" s="167">
        <v>0</v>
      </c>
      <c r="BB16" s="167">
        <v>0</v>
      </c>
      <c r="BC16" s="167">
        <v>0</v>
      </c>
      <c r="BD16" s="167">
        <v>0</v>
      </c>
      <c r="BE16" s="167">
        <v>0</v>
      </c>
      <c r="BF16" s="167">
        <v>0</v>
      </c>
      <c r="BG16" s="167">
        <v>0</v>
      </c>
      <c r="BH16" s="299">
        <v>0</v>
      </c>
      <c r="BI16" s="299">
        <v>0</v>
      </c>
      <c r="BJ16" s="299">
        <v>0</v>
      </c>
      <c r="BK16" s="299">
        <v>0</v>
      </c>
      <c r="BL16" s="299">
        <v>0</v>
      </c>
      <c r="BM16" s="299">
        <v>1</v>
      </c>
      <c r="BN16" s="299">
        <v>1</v>
      </c>
      <c r="BO16" s="299">
        <v>2</v>
      </c>
      <c r="BP16" s="299">
        <v>3</v>
      </c>
      <c r="BQ16" s="242">
        <v>3</v>
      </c>
      <c r="BR16" s="299">
        <v>3</v>
      </c>
      <c r="BS16" s="299">
        <v>4</v>
      </c>
      <c r="BT16" s="299">
        <v>4</v>
      </c>
      <c r="BU16" s="299">
        <v>4</v>
      </c>
      <c r="BV16" s="299">
        <v>4</v>
      </c>
      <c r="BW16" s="299">
        <v>4</v>
      </c>
      <c r="BX16" s="299">
        <v>4</v>
      </c>
      <c r="BY16" s="299">
        <v>3</v>
      </c>
      <c r="BZ16" s="299">
        <v>3</v>
      </c>
      <c r="CA16" s="299">
        <v>3</v>
      </c>
      <c r="CB16" s="299">
        <v>3</v>
      </c>
      <c r="CC16" s="299">
        <v>3</v>
      </c>
      <c r="CD16" s="299">
        <v>3</v>
      </c>
      <c r="CE16" s="299">
        <v>3</v>
      </c>
      <c r="CF16" s="299">
        <v>3</v>
      </c>
      <c r="CG16" s="299">
        <v>2</v>
      </c>
      <c r="CH16" s="299">
        <v>2</v>
      </c>
      <c r="CI16" s="299">
        <v>2</v>
      </c>
      <c r="CJ16" s="299">
        <v>2</v>
      </c>
      <c r="CK16" s="299">
        <v>2</v>
      </c>
      <c r="CL16" s="299">
        <v>2</v>
      </c>
      <c r="CM16" s="299">
        <v>2</v>
      </c>
      <c r="CN16" s="299">
        <v>2</v>
      </c>
      <c r="CO16" s="299">
        <v>2</v>
      </c>
      <c r="CP16" s="299">
        <v>2</v>
      </c>
      <c r="CQ16" s="299">
        <v>3</v>
      </c>
      <c r="CR16" s="299">
        <v>3</v>
      </c>
      <c r="CS16" s="299">
        <v>3</v>
      </c>
      <c r="CT16" s="299">
        <v>3</v>
      </c>
      <c r="CU16" s="299">
        <v>3</v>
      </c>
      <c r="CV16" s="299">
        <v>2</v>
      </c>
      <c r="CW16" s="299">
        <v>2</v>
      </c>
    </row>
    <row r="17" spans="1:101" s="14" customFormat="1" ht="13.15" customHeight="1" x14ac:dyDescent="0.2">
      <c r="A17" s="22"/>
      <c r="B17" s="15"/>
      <c r="C17" s="66" t="s">
        <v>19</v>
      </c>
      <c r="D17" s="299">
        <v>6</v>
      </c>
      <c r="E17" s="152">
        <v>933.8</v>
      </c>
      <c r="F17" s="152">
        <f>+E17-G17</f>
        <v>735.24</v>
      </c>
      <c r="G17" s="152">
        <v>198.56</v>
      </c>
      <c r="H17" s="27" t="str">
        <f>+"Total:"&amp;TEXT(E17/I17-1,"0.00%")&amp;"/ EE:"&amp;TEXT(G17/J17-1,"0.00%")</f>
        <v>Total:18.99%/ EE:0.00%</v>
      </c>
      <c r="I17" s="27">
        <f>+'[2]East Liverpool'!E17</f>
        <v>784.79</v>
      </c>
      <c r="J17" s="287">
        <f>+'[2]East Liverpool'!G17</f>
        <v>198.56</v>
      </c>
      <c r="K17" s="167">
        <v>1</v>
      </c>
      <c r="L17" s="167">
        <v>0</v>
      </c>
      <c r="M17" s="167">
        <v>0</v>
      </c>
      <c r="N17" s="167">
        <v>0</v>
      </c>
      <c r="O17" s="167">
        <v>0</v>
      </c>
      <c r="P17" s="167">
        <v>0</v>
      </c>
      <c r="Q17" s="167">
        <v>0</v>
      </c>
      <c r="R17" s="167">
        <v>0</v>
      </c>
      <c r="S17" s="167">
        <v>0</v>
      </c>
      <c r="T17" s="167">
        <v>0</v>
      </c>
      <c r="U17" s="167">
        <v>0</v>
      </c>
      <c r="V17" s="167">
        <v>0</v>
      </c>
      <c r="W17" s="167">
        <v>0</v>
      </c>
      <c r="X17" s="167">
        <v>0</v>
      </c>
      <c r="Y17" s="167">
        <v>0</v>
      </c>
      <c r="Z17" s="167">
        <v>1</v>
      </c>
      <c r="AA17" s="167">
        <v>1</v>
      </c>
      <c r="AB17" s="167">
        <v>1</v>
      </c>
      <c r="AC17" s="167">
        <v>1</v>
      </c>
      <c r="AD17" s="167">
        <v>1</v>
      </c>
      <c r="AE17" s="167">
        <v>1</v>
      </c>
      <c r="AF17" s="167">
        <v>1</v>
      </c>
      <c r="AG17" s="167">
        <v>1</v>
      </c>
      <c r="AH17" s="167">
        <v>1</v>
      </c>
      <c r="AI17" s="167">
        <v>1</v>
      </c>
      <c r="AJ17" s="167">
        <v>1</v>
      </c>
      <c r="AK17" s="167">
        <v>1</v>
      </c>
      <c r="AL17" s="167">
        <v>1</v>
      </c>
      <c r="AM17" s="167">
        <v>1</v>
      </c>
      <c r="AN17" s="167">
        <v>1</v>
      </c>
      <c r="AO17" s="167">
        <v>1</v>
      </c>
      <c r="AP17" s="167">
        <v>1</v>
      </c>
      <c r="AQ17" s="167">
        <v>1</v>
      </c>
      <c r="AR17" s="167">
        <v>1</v>
      </c>
      <c r="AS17" s="167">
        <v>1</v>
      </c>
      <c r="AT17" s="167">
        <v>1</v>
      </c>
      <c r="AU17" s="167">
        <v>1</v>
      </c>
      <c r="AV17" s="167">
        <v>1</v>
      </c>
      <c r="AW17" s="167">
        <v>1</v>
      </c>
      <c r="AX17" s="167">
        <v>1</v>
      </c>
      <c r="AY17" s="167">
        <v>1</v>
      </c>
      <c r="AZ17" s="167">
        <v>1</v>
      </c>
      <c r="BA17" s="167">
        <v>1</v>
      </c>
      <c r="BB17" s="167">
        <v>1</v>
      </c>
      <c r="BC17" s="167">
        <v>1</v>
      </c>
      <c r="BD17" s="167">
        <v>1</v>
      </c>
      <c r="BE17" s="167">
        <v>1</v>
      </c>
      <c r="BF17" s="167">
        <v>1</v>
      </c>
      <c r="BG17" s="167">
        <v>3</v>
      </c>
      <c r="BH17" s="299">
        <v>3</v>
      </c>
      <c r="BI17" s="299">
        <v>3</v>
      </c>
      <c r="BJ17" s="299">
        <v>3</v>
      </c>
      <c r="BK17" s="299">
        <v>3</v>
      </c>
      <c r="BL17" s="299">
        <v>4</v>
      </c>
      <c r="BM17" s="299">
        <v>4</v>
      </c>
      <c r="BN17" s="299">
        <v>4</v>
      </c>
      <c r="BO17" s="299">
        <v>4</v>
      </c>
      <c r="BP17" s="299">
        <v>5</v>
      </c>
      <c r="BQ17" s="242">
        <v>5</v>
      </c>
      <c r="BR17" s="299">
        <v>5</v>
      </c>
      <c r="BS17" s="299">
        <v>5</v>
      </c>
      <c r="BT17" s="299">
        <v>5</v>
      </c>
      <c r="BU17" s="299">
        <v>5</v>
      </c>
      <c r="BV17" s="299">
        <v>5</v>
      </c>
      <c r="BW17" s="299">
        <v>5</v>
      </c>
      <c r="BX17" s="299">
        <v>5</v>
      </c>
      <c r="BY17" s="299">
        <v>5</v>
      </c>
      <c r="BZ17" s="299">
        <v>5</v>
      </c>
      <c r="CA17" s="299">
        <v>5</v>
      </c>
      <c r="CB17" s="299">
        <v>5</v>
      </c>
      <c r="CC17" s="299">
        <v>5</v>
      </c>
      <c r="CD17" s="299">
        <v>5</v>
      </c>
      <c r="CE17" s="299">
        <v>4</v>
      </c>
      <c r="CF17" s="299">
        <v>4</v>
      </c>
      <c r="CG17" s="299">
        <v>4</v>
      </c>
      <c r="CH17" s="299">
        <v>4</v>
      </c>
      <c r="CI17" s="299">
        <v>4</v>
      </c>
      <c r="CJ17" s="299">
        <v>4</v>
      </c>
      <c r="CK17" s="299">
        <v>4</v>
      </c>
      <c r="CL17" s="299">
        <v>4</v>
      </c>
      <c r="CM17" s="299">
        <v>5</v>
      </c>
      <c r="CN17" s="299">
        <v>6</v>
      </c>
      <c r="CO17" s="299">
        <v>6</v>
      </c>
      <c r="CP17" s="299">
        <v>7</v>
      </c>
      <c r="CQ17" s="299">
        <v>6</v>
      </c>
      <c r="CR17" s="299">
        <v>6</v>
      </c>
      <c r="CS17" s="299">
        <v>7</v>
      </c>
      <c r="CT17" s="299">
        <v>8</v>
      </c>
      <c r="CU17" s="299">
        <v>8</v>
      </c>
      <c r="CV17" s="299">
        <v>7</v>
      </c>
      <c r="CW17" s="299">
        <v>6</v>
      </c>
    </row>
    <row r="18" spans="1:101" s="14" customFormat="1" ht="13.15" customHeight="1" x14ac:dyDescent="0.2">
      <c r="A18" s="22"/>
      <c r="B18" s="15"/>
      <c r="C18" s="66" t="s">
        <v>12</v>
      </c>
      <c r="D18" s="300">
        <v>1</v>
      </c>
      <c r="E18" s="153">
        <v>1556.37</v>
      </c>
      <c r="F18" s="153">
        <f>+E18-G18</f>
        <v>1160.0899999999999</v>
      </c>
      <c r="G18" s="153">
        <v>396.28</v>
      </c>
      <c r="H18" s="134" t="str">
        <f>+"Total:"&amp;TEXT(E18/I18-1,"0.00%")&amp;"/ EE:"&amp;TEXT(G18/J18-1,"0.00%")</f>
        <v>Total:18.99%/ EE:0.00%</v>
      </c>
      <c r="I18" s="134">
        <f>+'[2]East Liverpool'!E18</f>
        <v>1308</v>
      </c>
      <c r="J18" s="287">
        <f>+'[2]East Liverpool'!G18</f>
        <v>396.28</v>
      </c>
      <c r="K18" s="168">
        <v>0</v>
      </c>
      <c r="L18" s="168">
        <v>0</v>
      </c>
      <c r="M18" s="168">
        <v>0</v>
      </c>
      <c r="N18" s="168">
        <v>0</v>
      </c>
      <c r="O18" s="168">
        <v>0</v>
      </c>
      <c r="P18" s="168">
        <v>0</v>
      </c>
      <c r="Q18" s="168">
        <v>0</v>
      </c>
      <c r="R18" s="168">
        <v>0</v>
      </c>
      <c r="S18" s="168">
        <v>0</v>
      </c>
      <c r="T18" s="168">
        <v>0</v>
      </c>
      <c r="U18" s="168">
        <v>0</v>
      </c>
      <c r="V18" s="168">
        <v>1</v>
      </c>
      <c r="W18" s="168">
        <v>2</v>
      </c>
      <c r="X18" s="168">
        <v>2</v>
      </c>
      <c r="Y18" s="168">
        <v>2</v>
      </c>
      <c r="Z18" s="168">
        <v>0</v>
      </c>
      <c r="AA18" s="168">
        <v>0</v>
      </c>
      <c r="AB18" s="168">
        <v>0</v>
      </c>
      <c r="AC18" s="168">
        <v>0</v>
      </c>
      <c r="AD18" s="168">
        <v>0</v>
      </c>
      <c r="AE18" s="168">
        <v>0</v>
      </c>
      <c r="AF18" s="168">
        <v>0</v>
      </c>
      <c r="AG18" s="168">
        <v>0</v>
      </c>
      <c r="AH18" s="168">
        <v>0</v>
      </c>
      <c r="AI18" s="168">
        <v>0</v>
      </c>
      <c r="AJ18" s="168">
        <v>0</v>
      </c>
      <c r="AK18" s="168">
        <v>0</v>
      </c>
      <c r="AL18" s="168">
        <v>0</v>
      </c>
      <c r="AM18" s="168">
        <v>0</v>
      </c>
      <c r="AN18" s="168">
        <v>0</v>
      </c>
      <c r="AO18" s="168">
        <v>0</v>
      </c>
      <c r="AP18" s="168">
        <v>0</v>
      </c>
      <c r="AQ18" s="168">
        <v>0</v>
      </c>
      <c r="AR18" s="168">
        <v>0</v>
      </c>
      <c r="AS18" s="168">
        <v>1</v>
      </c>
      <c r="AT18" s="168">
        <v>1</v>
      </c>
      <c r="AU18" s="168">
        <v>1</v>
      </c>
      <c r="AV18" s="168">
        <v>2</v>
      </c>
      <c r="AW18" s="168">
        <v>2</v>
      </c>
      <c r="AX18" s="168">
        <v>2</v>
      </c>
      <c r="AY18" s="168">
        <v>2</v>
      </c>
      <c r="AZ18" s="168">
        <v>2</v>
      </c>
      <c r="BA18" s="168">
        <v>3</v>
      </c>
      <c r="BB18" s="168">
        <v>3</v>
      </c>
      <c r="BC18" s="168">
        <v>3</v>
      </c>
      <c r="BD18" s="168">
        <v>3</v>
      </c>
      <c r="BE18" s="168">
        <v>3</v>
      </c>
      <c r="BF18" s="168">
        <v>3</v>
      </c>
      <c r="BG18" s="168">
        <v>3</v>
      </c>
      <c r="BH18" s="300">
        <v>3</v>
      </c>
      <c r="BI18" s="300">
        <v>3</v>
      </c>
      <c r="BJ18" s="300">
        <v>3</v>
      </c>
      <c r="BK18" s="300">
        <v>3</v>
      </c>
      <c r="BL18" s="300">
        <v>3</v>
      </c>
      <c r="BM18" s="300">
        <v>1</v>
      </c>
      <c r="BN18" s="300">
        <v>1</v>
      </c>
      <c r="BO18" s="300">
        <v>1</v>
      </c>
      <c r="BP18" s="300">
        <v>1</v>
      </c>
      <c r="BQ18" s="243">
        <v>1</v>
      </c>
      <c r="BR18" s="300">
        <v>1</v>
      </c>
      <c r="BS18" s="300">
        <v>1</v>
      </c>
      <c r="BT18" s="300">
        <v>1</v>
      </c>
      <c r="BU18" s="300">
        <v>1</v>
      </c>
      <c r="BV18" s="300">
        <v>1</v>
      </c>
      <c r="BW18" s="300">
        <v>1</v>
      </c>
      <c r="BX18" s="300">
        <v>1</v>
      </c>
      <c r="BY18" s="300">
        <v>1</v>
      </c>
      <c r="BZ18" s="300">
        <v>1</v>
      </c>
      <c r="CA18" s="300">
        <v>1</v>
      </c>
      <c r="CB18" s="300">
        <v>1</v>
      </c>
      <c r="CC18" s="300">
        <v>1</v>
      </c>
      <c r="CD18" s="300">
        <v>1</v>
      </c>
      <c r="CE18" s="300">
        <v>0</v>
      </c>
      <c r="CF18" s="300">
        <v>0</v>
      </c>
      <c r="CG18" s="300">
        <v>0</v>
      </c>
      <c r="CH18" s="300">
        <v>0</v>
      </c>
      <c r="CI18" s="300">
        <v>0</v>
      </c>
      <c r="CJ18" s="300">
        <v>2</v>
      </c>
      <c r="CK18" s="300">
        <v>2</v>
      </c>
      <c r="CL18" s="300">
        <v>2</v>
      </c>
      <c r="CM18" s="300">
        <v>2</v>
      </c>
      <c r="CN18" s="300">
        <v>2</v>
      </c>
      <c r="CO18" s="300">
        <v>1</v>
      </c>
      <c r="CP18" s="300">
        <v>1</v>
      </c>
      <c r="CQ18" s="300">
        <v>1</v>
      </c>
      <c r="CR18" s="300">
        <v>1</v>
      </c>
      <c r="CS18" s="300">
        <v>2</v>
      </c>
      <c r="CT18" s="300">
        <v>1</v>
      </c>
      <c r="CU18" s="300">
        <v>1</v>
      </c>
      <c r="CV18" s="300">
        <v>1</v>
      </c>
      <c r="CW18" s="300">
        <v>1</v>
      </c>
    </row>
    <row r="19" spans="1:101" s="14" customFormat="1" ht="13.15" customHeight="1" x14ac:dyDescent="0.25">
      <c r="A19" s="20"/>
      <c r="B19" s="15"/>
      <c r="C19" s="69" t="s">
        <v>7</v>
      </c>
      <c r="D19" s="67">
        <f>SUM(D15:D18)</f>
        <v>20</v>
      </c>
      <c r="E19" s="70">
        <f>SUMPRODUCT(E15:E18,$D15:$D18)</f>
        <v>14940.779999999999</v>
      </c>
      <c r="F19" s="70">
        <f>SUMPRODUCT(F15:F18,$D15:$D18)</f>
        <v>11757.87</v>
      </c>
      <c r="G19" s="70">
        <f>SUMPRODUCT(G15:G18,$D15:$D18)</f>
        <v>3182.91</v>
      </c>
      <c r="H19" s="34"/>
      <c r="I19" s="34"/>
      <c r="K19" s="67">
        <f t="shared" ref="K19:P19" si="28">SUM(K15:K18)</f>
        <v>5</v>
      </c>
      <c r="L19" s="67">
        <f t="shared" si="28"/>
        <v>5</v>
      </c>
      <c r="M19" s="67">
        <f t="shared" si="28"/>
        <v>4</v>
      </c>
      <c r="N19" s="67">
        <f t="shared" si="28"/>
        <v>5</v>
      </c>
      <c r="O19" s="67">
        <f t="shared" si="28"/>
        <v>5</v>
      </c>
      <c r="P19" s="67">
        <f t="shared" si="28"/>
        <v>4</v>
      </c>
      <c r="Q19" s="67">
        <f t="shared" ref="Q19:V19" si="29">SUM(Q15:Q18)</f>
        <v>4</v>
      </c>
      <c r="R19" s="67">
        <f t="shared" si="29"/>
        <v>5</v>
      </c>
      <c r="S19" s="67">
        <f t="shared" si="29"/>
        <v>6</v>
      </c>
      <c r="T19" s="67">
        <f t="shared" si="29"/>
        <v>6</v>
      </c>
      <c r="U19" s="67">
        <f t="shared" si="29"/>
        <v>5</v>
      </c>
      <c r="V19" s="67">
        <f t="shared" si="29"/>
        <v>6</v>
      </c>
      <c r="W19" s="67">
        <f t="shared" ref="W19:AB19" si="30">SUM(W15:W18)</f>
        <v>5</v>
      </c>
      <c r="X19" s="67">
        <f t="shared" si="30"/>
        <v>4</v>
      </c>
      <c r="Y19" s="67">
        <f t="shared" si="30"/>
        <v>4</v>
      </c>
      <c r="Z19" s="67">
        <f t="shared" si="30"/>
        <v>3</v>
      </c>
      <c r="AA19" s="67">
        <f t="shared" si="30"/>
        <v>3</v>
      </c>
      <c r="AB19" s="67">
        <f t="shared" si="30"/>
        <v>3</v>
      </c>
      <c r="AC19" s="67">
        <f t="shared" ref="AC19:AH19" si="31">SUM(AC15:AC18)</f>
        <v>3</v>
      </c>
      <c r="AD19" s="67">
        <f t="shared" si="31"/>
        <v>3</v>
      </c>
      <c r="AE19" s="67">
        <f t="shared" si="31"/>
        <v>4</v>
      </c>
      <c r="AF19" s="67">
        <f t="shared" si="31"/>
        <v>4</v>
      </c>
      <c r="AG19" s="67">
        <f t="shared" si="31"/>
        <v>4</v>
      </c>
      <c r="AH19" s="67">
        <f t="shared" si="31"/>
        <v>4</v>
      </c>
      <c r="AI19" s="67">
        <f t="shared" ref="AI19:AN19" si="32">SUM(AI15:AI18)</f>
        <v>5</v>
      </c>
      <c r="AJ19" s="67">
        <f t="shared" si="32"/>
        <v>5</v>
      </c>
      <c r="AK19" s="67">
        <f t="shared" si="32"/>
        <v>4</v>
      </c>
      <c r="AL19" s="67">
        <f t="shared" si="32"/>
        <v>4</v>
      </c>
      <c r="AM19" s="67">
        <f t="shared" si="32"/>
        <v>4</v>
      </c>
      <c r="AN19" s="67">
        <f t="shared" si="32"/>
        <v>4</v>
      </c>
      <c r="AO19" s="67">
        <f t="shared" ref="AO19:AT19" si="33">SUM(AO15:AO18)</f>
        <v>3</v>
      </c>
      <c r="AP19" s="67">
        <f t="shared" si="33"/>
        <v>3</v>
      </c>
      <c r="AQ19" s="67">
        <f t="shared" si="33"/>
        <v>3</v>
      </c>
      <c r="AR19" s="67">
        <f t="shared" si="33"/>
        <v>3</v>
      </c>
      <c r="AS19" s="67">
        <f t="shared" si="33"/>
        <v>4</v>
      </c>
      <c r="AT19" s="67">
        <f t="shared" si="33"/>
        <v>4</v>
      </c>
      <c r="AU19" s="67">
        <f t="shared" ref="AU19:AZ19" si="34">SUM(AU15:AU18)</f>
        <v>6</v>
      </c>
      <c r="AV19" s="67">
        <f t="shared" si="34"/>
        <v>7</v>
      </c>
      <c r="AW19" s="67">
        <f t="shared" si="34"/>
        <v>7</v>
      </c>
      <c r="AX19" s="67">
        <f t="shared" si="34"/>
        <v>6</v>
      </c>
      <c r="AY19" s="67">
        <f t="shared" si="34"/>
        <v>6</v>
      </c>
      <c r="AZ19" s="67">
        <f t="shared" si="34"/>
        <v>7</v>
      </c>
      <c r="BA19" s="67">
        <f t="shared" ref="BA19:BF19" si="35">SUM(BA15:BA18)</f>
        <v>8</v>
      </c>
      <c r="BB19" s="67">
        <f t="shared" si="35"/>
        <v>8</v>
      </c>
      <c r="BC19" s="67">
        <f t="shared" si="35"/>
        <v>7</v>
      </c>
      <c r="BD19" s="67">
        <f t="shared" si="35"/>
        <v>6</v>
      </c>
      <c r="BE19" s="67">
        <f t="shared" si="35"/>
        <v>6</v>
      </c>
      <c r="BF19" s="67">
        <f t="shared" si="35"/>
        <v>7</v>
      </c>
      <c r="BG19" s="67">
        <f t="shared" ref="BG19:BL19" si="36">SUM(BG15:BG18)</f>
        <v>10</v>
      </c>
      <c r="BH19" s="67">
        <f t="shared" si="36"/>
        <v>10</v>
      </c>
      <c r="BI19" s="67">
        <f t="shared" si="36"/>
        <v>10</v>
      </c>
      <c r="BJ19" s="67">
        <f t="shared" si="36"/>
        <v>10</v>
      </c>
      <c r="BK19" s="67">
        <f t="shared" si="36"/>
        <v>10</v>
      </c>
      <c r="BL19" s="67">
        <f t="shared" si="36"/>
        <v>11</v>
      </c>
      <c r="BM19" s="67">
        <f t="shared" ref="BM19:BR19" si="37">SUM(BM15:BM18)</f>
        <v>10</v>
      </c>
      <c r="BN19" s="67">
        <f t="shared" si="37"/>
        <v>10</v>
      </c>
      <c r="BO19" s="67">
        <f t="shared" si="37"/>
        <v>11</v>
      </c>
      <c r="BP19" s="67">
        <f t="shared" si="37"/>
        <v>13</v>
      </c>
      <c r="BQ19" s="94">
        <f t="shared" si="37"/>
        <v>12</v>
      </c>
      <c r="BR19" s="67">
        <f t="shared" si="37"/>
        <v>13</v>
      </c>
      <c r="BS19" s="67">
        <f t="shared" ref="BS19:BX19" si="38">SUM(BS15:BS18)</f>
        <v>14</v>
      </c>
      <c r="BT19" s="67">
        <f t="shared" si="38"/>
        <v>14</v>
      </c>
      <c r="BU19" s="67">
        <f t="shared" si="38"/>
        <v>14</v>
      </c>
      <c r="BV19" s="67">
        <f t="shared" si="38"/>
        <v>14</v>
      </c>
      <c r="BW19" s="67">
        <f t="shared" si="38"/>
        <v>14</v>
      </c>
      <c r="BX19" s="67">
        <f t="shared" si="38"/>
        <v>14</v>
      </c>
      <c r="BY19" s="67">
        <f t="shared" ref="BY19:CD19" si="39">SUM(BY15:BY18)</f>
        <v>14</v>
      </c>
      <c r="BZ19" s="67">
        <f t="shared" si="39"/>
        <v>15</v>
      </c>
      <c r="CA19" s="67">
        <f t="shared" si="39"/>
        <v>15</v>
      </c>
      <c r="CB19" s="67">
        <f t="shared" si="39"/>
        <v>18</v>
      </c>
      <c r="CC19" s="67">
        <f t="shared" si="39"/>
        <v>16</v>
      </c>
      <c r="CD19" s="67">
        <f t="shared" si="39"/>
        <v>15</v>
      </c>
      <c r="CE19" s="67">
        <f t="shared" ref="CE19:CJ19" si="40">SUM(CE15:CE18)</f>
        <v>15</v>
      </c>
      <c r="CF19" s="67">
        <f t="shared" si="40"/>
        <v>14</v>
      </c>
      <c r="CG19" s="67">
        <f t="shared" si="40"/>
        <v>13</v>
      </c>
      <c r="CH19" s="67">
        <f t="shared" si="40"/>
        <v>13</v>
      </c>
      <c r="CI19" s="67">
        <f t="shared" si="40"/>
        <v>12</v>
      </c>
      <c r="CJ19" s="67">
        <f t="shared" si="40"/>
        <v>14</v>
      </c>
      <c r="CK19" s="67">
        <f t="shared" ref="CK19:CP19" si="41">SUM(CK15:CK18)</f>
        <v>15</v>
      </c>
      <c r="CL19" s="67">
        <f t="shared" si="41"/>
        <v>17</v>
      </c>
      <c r="CM19" s="67">
        <f t="shared" si="41"/>
        <v>17</v>
      </c>
      <c r="CN19" s="67">
        <f t="shared" si="41"/>
        <v>19</v>
      </c>
      <c r="CO19" s="67">
        <f t="shared" si="41"/>
        <v>18</v>
      </c>
      <c r="CP19" s="67">
        <f t="shared" si="41"/>
        <v>20</v>
      </c>
      <c r="CQ19" s="67">
        <f>SUM(CQ15:CQ18)</f>
        <v>20</v>
      </c>
      <c r="CR19" s="67">
        <v>20</v>
      </c>
      <c r="CS19" s="67">
        <f>SUM(CS15:CS18)</f>
        <v>22</v>
      </c>
      <c r="CT19" s="67">
        <f>SUM(CT15:CT18)</f>
        <v>22</v>
      </c>
      <c r="CU19" s="67">
        <f>SUM(CU15:CU18)</f>
        <v>22</v>
      </c>
      <c r="CV19" s="67">
        <f>SUM(CV15:CV18)</f>
        <v>21</v>
      </c>
      <c r="CW19" s="67">
        <f>SUM(CW15:CW18)</f>
        <v>20</v>
      </c>
    </row>
    <row r="20" spans="1:101" s="14" customFormat="1" ht="13.15" customHeight="1" x14ac:dyDescent="0.25">
      <c r="A20" s="20"/>
      <c r="B20" s="15"/>
      <c r="C20" s="12"/>
      <c r="D20" s="16"/>
      <c r="E20" s="21"/>
      <c r="F20" s="21"/>
      <c r="G20" s="21"/>
      <c r="H20" s="135"/>
      <c r="I20" s="135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</row>
    <row r="21" spans="1:101" s="14" customFormat="1" ht="13.15" customHeight="1" x14ac:dyDescent="0.25">
      <c r="A21" s="71" t="s">
        <v>8</v>
      </c>
      <c r="B21" s="72"/>
      <c r="C21" s="29" t="s">
        <v>10</v>
      </c>
      <c r="D21" s="30">
        <f>+D7+D13+D19</f>
        <v>354</v>
      </c>
      <c r="E21" s="86">
        <f>+E7+E13+E19</f>
        <v>472427.45000000007</v>
      </c>
      <c r="F21" s="86">
        <f>+F7+F13+F19</f>
        <v>446105.75</v>
      </c>
      <c r="G21" s="86">
        <f>+G7+G13+G19</f>
        <v>26321.7</v>
      </c>
      <c r="H21" s="136"/>
      <c r="I21" s="136"/>
      <c r="K21" s="30">
        <f t="shared" ref="K21:P21" si="42">+K7+K13+K19</f>
        <v>376</v>
      </c>
      <c r="L21" s="30">
        <f t="shared" si="42"/>
        <v>378</v>
      </c>
      <c r="M21" s="30">
        <f t="shared" si="42"/>
        <v>366</v>
      </c>
      <c r="N21" s="30">
        <f t="shared" si="42"/>
        <v>373</v>
      </c>
      <c r="O21" s="30">
        <f t="shared" si="42"/>
        <v>375</v>
      </c>
      <c r="P21" s="30">
        <f t="shared" si="42"/>
        <v>381</v>
      </c>
      <c r="Q21" s="30">
        <f t="shared" ref="Q21:V21" si="43">+Q7+Q13+Q19</f>
        <v>381</v>
      </c>
      <c r="R21" s="30">
        <f t="shared" si="43"/>
        <v>391</v>
      </c>
      <c r="S21" s="30">
        <f t="shared" si="43"/>
        <v>386</v>
      </c>
      <c r="T21" s="30">
        <f t="shared" si="43"/>
        <v>387</v>
      </c>
      <c r="U21" s="30">
        <f t="shared" si="43"/>
        <v>387</v>
      </c>
      <c r="V21" s="30">
        <f t="shared" si="43"/>
        <v>385</v>
      </c>
      <c r="W21" s="30">
        <f t="shared" ref="W21:AB21" si="44">+W7+W13+W19</f>
        <v>395</v>
      </c>
      <c r="X21" s="30">
        <f t="shared" si="44"/>
        <v>390</v>
      </c>
      <c r="Y21" s="30">
        <f t="shared" si="44"/>
        <v>390</v>
      </c>
      <c r="Z21" s="30">
        <f t="shared" si="44"/>
        <v>385</v>
      </c>
      <c r="AA21" s="30">
        <f t="shared" si="44"/>
        <v>392</v>
      </c>
      <c r="AB21" s="30">
        <f t="shared" si="44"/>
        <v>386</v>
      </c>
      <c r="AC21" s="30">
        <f t="shared" ref="AC21:AH21" si="45">+AC7+AC13+AC19</f>
        <v>401</v>
      </c>
      <c r="AD21" s="30">
        <f t="shared" si="45"/>
        <v>402</v>
      </c>
      <c r="AE21" s="30">
        <f t="shared" si="45"/>
        <v>383</v>
      </c>
      <c r="AF21" s="30">
        <f t="shared" si="45"/>
        <v>385</v>
      </c>
      <c r="AG21" s="30">
        <f t="shared" si="45"/>
        <v>385</v>
      </c>
      <c r="AH21" s="30">
        <f t="shared" si="45"/>
        <v>386</v>
      </c>
      <c r="AI21" s="30">
        <f t="shared" ref="AI21:AN21" si="46">+AI7+AI13+AI19</f>
        <v>389</v>
      </c>
      <c r="AJ21" s="30">
        <f t="shared" si="46"/>
        <v>381</v>
      </c>
      <c r="AK21" s="30">
        <f t="shared" si="46"/>
        <v>382</v>
      </c>
      <c r="AL21" s="30">
        <f t="shared" si="46"/>
        <v>379</v>
      </c>
      <c r="AM21" s="30">
        <f t="shared" si="46"/>
        <v>376</v>
      </c>
      <c r="AN21" s="30">
        <f t="shared" si="46"/>
        <v>342</v>
      </c>
      <c r="AO21" s="30">
        <f t="shared" ref="AO21:AT21" si="47">+AO7+AO13+AO19</f>
        <v>348</v>
      </c>
      <c r="AP21" s="30">
        <f t="shared" si="47"/>
        <v>355</v>
      </c>
      <c r="AQ21" s="30">
        <f t="shared" si="47"/>
        <v>354</v>
      </c>
      <c r="AR21" s="30">
        <f t="shared" si="47"/>
        <v>362</v>
      </c>
      <c r="AS21" s="30">
        <f t="shared" si="47"/>
        <v>356</v>
      </c>
      <c r="AT21" s="30">
        <f t="shared" si="47"/>
        <v>364</v>
      </c>
      <c r="AU21" s="30">
        <f t="shared" ref="AU21:AZ21" si="48">+AU7+AU13+AU19</f>
        <v>362</v>
      </c>
      <c r="AV21" s="30">
        <f t="shared" si="48"/>
        <v>354</v>
      </c>
      <c r="AW21" s="30">
        <f t="shared" si="48"/>
        <v>353</v>
      </c>
      <c r="AX21" s="30">
        <f t="shared" si="48"/>
        <v>346</v>
      </c>
      <c r="AY21" s="30">
        <f t="shared" si="48"/>
        <v>344</v>
      </c>
      <c r="AZ21" s="30">
        <f t="shared" si="48"/>
        <v>345</v>
      </c>
      <c r="BA21" s="30">
        <f t="shared" ref="BA21:BF21" si="49">+BA7+BA13+BA19</f>
        <v>356</v>
      </c>
      <c r="BB21" s="30">
        <f t="shared" si="49"/>
        <v>342</v>
      </c>
      <c r="BC21" s="30">
        <f t="shared" si="49"/>
        <v>332</v>
      </c>
      <c r="BD21" s="30">
        <f t="shared" si="49"/>
        <v>339</v>
      </c>
      <c r="BE21" s="30">
        <f t="shared" si="49"/>
        <v>345</v>
      </c>
      <c r="BF21" s="30">
        <f t="shared" si="49"/>
        <v>342</v>
      </c>
      <c r="BG21" s="30">
        <f t="shared" ref="BG21:BL21" si="50">+BG7+BG13+BG19</f>
        <v>353</v>
      </c>
      <c r="BH21" s="30">
        <f t="shared" si="50"/>
        <v>348</v>
      </c>
      <c r="BI21" s="30">
        <f t="shared" si="50"/>
        <v>339</v>
      </c>
      <c r="BJ21" s="30">
        <f t="shared" si="50"/>
        <v>336</v>
      </c>
      <c r="BK21" s="30">
        <f t="shared" si="50"/>
        <v>336</v>
      </c>
      <c r="BL21" s="30">
        <f t="shared" si="50"/>
        <v>337</v>
      </c>
      <c r="BM21" s="30">
        <f t="shared" ref="BM21:BR21" si="51">+BM7+BM13+BM19</f>
        <v>332</v>
      </c>
      <c r="BN21" s="30">
        <f t="shared" si="51"/>
        <v>323</v>
      </c>
      <c r="BO21" s="30">
        <f t="shared" si="51"/>
        <v>335</v>
      </c>
      <c r="BP21" s="30">
        <f t="shared" si="51"/>
        <v>337</v>
      </c>
      <c r="BQ21" s="30">
        <f t="shared" si="51"/>
        <v>330</v>
      </c>
      <c r="BR21" s="30">
        <f t="shared" si="51"/>
        <v>334</v>
      </c>
      <c r="BS21" s="30">
        <f t="shared" ref="BS21:BX21" si="52">+BS7+BS13+BS19</f>
        <v>343</v>
      </c>
      <c r="BT21" s="30">
        <f t="shared" si="52"/>
        <v>341</v>
      </c>
      <c r="BU21" s="30">
        <f t="shared" si="52"/>
        <v>340</v>
      </c>
      <c r="BV21" s="30">
        <f t="shared" si="52"/>
        <v>337</v>
      </c>
      <c r="BW21" s="30">
        <f t="shared" si="52"/>
        <v>340</v>
      </c>
      <c r="BX21" s="30">
        <f t="shared" si="52"/>
        <v>340</v>
      </c>
      <c r="BY21" s="30">
        <f t="shared" ref="BY21:CD21" si="53">+BY7+BY13+BY19</f>
        <v>345</v>
      </c>
      <c r="BZ21" s="30">
        <f t="shared" si="53"/>
        <v>337</v>
      </c>
      <c r="CA21" s="30">
        <f t="shared" si="53"/>
        <v>348</v>
      </c>
      <c r="CB21" s="30">
        <f t="shared" si="53"/>
        <v>349</v>
      </c>
      <c r="CC21" s="30">
        <f t="shared" si="53"/>
        <v>347</v>
      </c>
      <c r="CD21" s="30">
        <f t="shared" si="53"/>
        <v>352</v>
      </c>
      <c r="CE21" s="30">
        <f t="shared" ref="CE21:CJ21" si="54">+CE7+CE13+CE19</f>
        <v>356</v>
      </c>
      <c r="CF21" s="30">
        <f t="shared" si="54"/>
        <v>352</v>
      </c>
      <c r="CG21" s="30">
        <f t="shared" si="54"/>
        <v>345</v>
      </c>
      <c r="CH21" s="30">
        <f t="shared" si="54"/>
        <v>348</v>
      </c>
      <c r="CI21" s="30">
        <f t="shared" si="54"/>
        <v>342</v>
      </c>
      <c r="CJ21" s="30">
        <f t="shared" si="54"/>
        <v>348</v>
      </c>
      <c r="CK21" s="30">
        <f t="shared" ref="CK21:CP21" si="55">+CK7+CK13+CK19</f>
        <v>348</v>
      </c>
      <c r="CL21" s="30">
        <f t="shared" si="55"/>
        <v>341</v>
      </c>
      <c r="CM21" s="30">
        <f t="shared" si="55"/>
        <v>342</v>
      </c>
      <c r="CN21" s="30">
        <f t="shared" si="55"/>
        <v>345</v>
      </c>
      <c r="CO21" s="30">
        <f t="shared" si="55"/>
        <v>344</v>
      </c>
      <c r="CP21" s="30">
        <f t="shared" si="55"/>
        <v>342</v>
      </c>
      <c r="CQ21" s="30">
        <f>+CQ7+CQ13+CQ19</f>
        <v>363</v>
      </c>
      <c r="CR21" s="30">
        <v>364</v>
      </c>
      <c r="CS21" s="30">
        <f>+CS7+CS13+CS19</f>
        <v>358</v>
      </c>
      <c r="CT21" s="30">
        <f>+CT7+CT13+CT19</f>
        <v>361</v>
      </c>
      <c r="CU21" s="30">
        <f>+CU7+CU13+CU19</f>
        <v>356</v>
      </c>
      <c r="CV21" s="30">
        <f>+CV7+CV13+CV19</f>
        <v>359</v>
      </c>
      <c r="CW21" s="30">
        <f>+CW7+CW13+CW19</f>
        <v>354</v>
      </c>
    </row>
    <row r="22" spans="1:101" s="4" customFormat="1" ht="13.15" customHeight="1" x14ac:dyDescent="0.2">
      <c r="A22" s="71" t="s">
        <v>9</v>
      </c>
      <c r="B22" s="29"/>
      <c r="C22" s="89"/>
      <c r="D22" s="30"/>
      <c r="E22" s="86">
        <f>E21*12</f>
        <v>5669129.4000000004</v>
      </c>
      <c r="F22" s="86">
        <f>F21*12</f>
        <v>5353269</v>
      </c>
      <c r="G22" s="86">
        <f>G21*12</f>
        <v>315860.40000000002</v>
      </c>
      <c r="H22" s="136"/>
      <c r="I22" s="136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</row>
    <row r="23" spans="1:101" s="14" customFormat="1" ht="13.15" customHeight="1" x14ac:dyDescent="0.25">
      <c r="A23" s="20"/>
      <c r="B23" s="15"/>
      <c r="C23" s="12"/>
      <c r="D23" s="16"/>
      <c r="E23" s="21"/>
      <c r="F23" s="21"/>
      <c r="G23" s="21"/>
      <c r="H23" s="135"/>
      <c r="I23" s="135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</row>
    <row r="24" spans="1:101" s="82" customFormat="1" ht="13.15" hidden="1" customHeight="1" x14ac:dyDescent="0.25">
      <c r="A24" s="217" t="s">
        <v>108</v>
      </c>
      <c r="B24" s="218"/>
      <c r="C24" s="219"/>
      <c r="D24" s="209"/>
      <c r="E24" s="220"/>
      <c r="F24" s="220"/>
      <c r="G24" s="220"/>
      <c r="H24" s="286"/>
      <c r="I24" s="286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09"/>
      <c r="BB24" s="209"/>
      <c r="BC24" s="209"/>
      <c r="BD24" s="209"/>
      <c r="BE24" s="209"/>
      <c r="BF24" s="209"/>
      <c r="BG24" s="209"/>
      <c r="BH24" s="209"/>
      <c r="BI24" s="209"/>
      <c r="BJ24" s="209"/>
      <c r="BK24" s="209"/>
      <c r="BL24" s="209"/>
      <c r="BM24" s="209"/>
      <c r="BN24" s="209"/>
      <c r="BO24" s="209"/>
      <c r="BP24" s="209"/>
      <c r="BQ24" s="209"/>
      <c r="BR24" s="209"/>
      <c r="BS24" s="209"/>
      <c r="BT24" s="209"/>
      <c r="BU24" s="209"/>
      <c r="BV24" s="209"/>
      <c r="BW24" s="209"/>
      <c r="BX24" s="209"/>
      <c r="BY24" s="209"/>
      <c r="BZ24" s="209"/>
      <c r="CA24" s="209"/>
      <c r="CB24" s="209"/>
      <c r="CC24" s="209"/>
      <c r="CD24" s="209"/>
      <c r="CE24" s="209"/>
      <c r="CF24" s="209"/>
      <c r="CG24" s="209"/>
      <c r="CH24" s="209"/>
      <c r="CI24" s="209"/>
      <c r="CJ24" s="209"/>
      <c r="CK24" s="209"/>
      <c r="CL24" s="209"/>
      <c r="CM24" s="209"/>
      <c r="CN24" s="209"/>
      <c r="CO24" s="209"/>
      <c r="CP24" s="209"/>
      <c r="CQ24" s="209"/>
      <c r="CR24" s="209"/>
      <c r="CS24" s="209"/>
      <c r="CT24" s="209"/>
      <c r="CU24" s="209"/>
      <c r="CV24" s="209"/>
      <c r="CW24" s="209"/>
    </row>
    <row r="25" spans="1:101" s="14" customFormat="1" ht="13.15" hidden="1" customHeight="1" x14ac:dyDescent="0.2">
      <c r="A25" s="197" t="s">
        <v>23</v>
      </c>
      <c r="B25" s="198" t="str">
        <f>Legacy!$E$4</f>
        <v>1/1/25 - 12/31/25</v>
      </c>
      <c r="C25" s="199" t="s">
        <v>11</v>
      </c>
      <c r="D25" s="200">
        <v>0</v>
      </c>
      <c r="E25" s="202">
        <f>E3</f>
        <v>859.51</v>
      </c>
      <c r="F25" s="202">
        <f>F3</f>
        <v>859.51</v>
      </c>
      <c r="G25" s="202">
        <f>E25-F25</f>
        <v>0</v>
      </c>
      <c r="H25" s="258"/>
      <c r="I25" s="258"/>
      <c r="K25" s="165">
        <v>9</v>
      </c>
      <c r="L25" s="165">
        <v>9</v>
      </c>
      <c r="M25" s="165">
        <v>10</v>
      </c>
      <c r="N25" s="165">
        <v>10</v>
      </c>
      <c r="O25" s="165">
        <v>7</v>
      </c>
      <c r="P25" s="165">
        <v>7</v>
      </c>
      <c r="Q25" s="165">
        <v>9</v>
      </c>
      <c r="R25" s="165">
        <v>8</v>
      </c>
      <c r="S25" s="165">
        <v>9</v>
      </c>
      <c r="T25" s="165">
        <v>9</v>
      </c>
      <c r="U25" s="165">
        <v>8</v>
      </c>
      <c r="V25" s="165">
        <v>8</v>
      </c>
      <c r="W25" s="165">
        <v>8</v>
      </c>
      <c r="X25" s="165">
        <v>7</v>
      </c>
      <c r="Y25" s="165">
        <v>7</v>
      </c>
      <c r="Z25" s="165">
        <v>1</v>
      </c>
      <c r="AA25" s="165">
        <v>1</v>
      </c>
      <c r="AB25" s="165">
        <v>0</v>
      </c>
      <c r="AC25" s="165">
        <v>0</v>
      </c>
      <c r="AD25" s="165">
        <v>0</v>
      </c>
      <c r="AE25" s="165">
        <v>0</v>
      </c>
      <c r="AF25" s="165">
        <v>0</v>
      </c>
      <c r="AG25" s="165">
        <v>0</v>
      </c>
      <c r="AH25" s="165">
        <v>0</v>
      </c>
      <c r="AI25" s="200">
        <v>0</v>
      </c>
      <c r="AJ25" s="200">
        <v>0</v>
      </c>
      <c r="AK25" s="200">
        <v>0</v>
      </c>
      <c r="AL25" s="200">
        <v>0</v>
      </c>
      <c r="AM25" s="200">
        <v>0</v>
      </c>
      <c r="AN25" s="200">
        <v>0</v>
      </c>
      <c r="AO25" s="200">
        <v>0</v>
      </c>
      <c r="AP25" s="200">
        <v>0</v>
      </c>
      <c r="AQ25" s="200">
        <v>0</v>
      </c>
      <c r="AR25" s="200">
        <v>0</v>
      </c>
      <c r="AS25" s="200">
        <v>0</v>
      </c>
      <c r="AT25" s="200">
        <v>0</v>
      </c>
      <c r="AU25" s="200">
        <v>0</v>
      </c>
      <c r="AV25" s="200">
        <v>0</v>
      </c>
      <c r="AW25" s="200">
        <v>0</v>
      </c>
      <c r="AX25" s="200">
        <v>0</v>
      </c>
      <c r="AY25" s="200">
        <v>0</v>
      </c>
      <c r="AZ25" s="200">
        <v>0</v>
      </c>
      <c r="BA25" s="200">
        <v>0</v>
      </c>
      <c r="BB25" s="200">
        <v>0</v>
      </c>
      <c r="BC25" s="200">
        <v>0</v>
      </c>
      <c r="BD25" s="200">
        <v>0</v>
      </c>
      <c r="BE25" s="200">
        <v>0</v>
      </c>
      <c r="BF25" s="200">
        <v>0</v>
      </c>
      <c r="BG25" s="200">
        <v>0</v>
      </c>
      <c r="BH25" s="200">
        <v>0</v>
      </c>
      <c r="BI25" s="200">
        <v>0</v>
      </c>
      <c r="BJ25" s="200">
        <v>0</v>
      </c>
      <c r="BK25" s="200">
        <v>0</v>
      </c>
      <c r="BL25" s="200">
        <v>0</v>
      </c>
      <c r="BM25" s="200">
        <v>0</v>
      </c>
      <c r="BN25" s="200">
        <v>0</v>
      </c>
      <c r="BO25" s="200">
        <v>0</v>
      </c>
      <c r="BP25" s="200">
        <v>0</v>
      </c>
      <c r="BQ25" s="251">
        <v>0</v>
      </c>
      <c r="BR25" s="200">
        <v>0</v>
      </c>
      <c r="BS25" s="200">
        <v>0</v>
      </c>
      <c r="BT25" s="200">
        <v>0</v>
      </c>
      <c r="BU25" s="200">
        <v>0</v>
      </c>
      <c r="BV25" s="200">
        <v>0</v>
      </c>
      <c r="BW25" s="200">
        <v>0</v>
      </c>
      <c r="BX25" s="200">
        <v>0</v>
      </c>
      <c r="BY25" s="200">
        <v>0</v>
      </c>
      <c r="BZ25" s="200">
        <v>0</v>
      </c>
      <c r="CA25" s="200">
        <v>0</v>
      </c>
      <c r="CB25" s="200">
        <v>0</v>
      </c>
      <c r="CC25" s="200">
        <v>0</v>
      </c>
      <c r="CD25" s="200">
        <v>0</v>
      </c>
      <c r="CE25" s="200">
        <v>0</v>
      </c>
      <c r="CF25" s="200">
        <v>0</v>
      </c>
      <c r="CG25" s="200">
        <v>0</v>
      </c>
      <c r="CH25" s="200">
        <v>0</v>
      </c>
      <c r="CI25" s="200">
        <v>0</v>
      </c>
      <c r="CJ25" s="200">
        <v>0</v>
      </c>
      <c r="CK25" s="200">
        <v>0</v>
      </c>
      <c r="CL25" s="200">
        <v>0</v>
      </c>
      <c r="CM25" s="200">
        <v>0</v>
      </c>
      <c r="CN25" s="200">
        <v>0</v>
      </c>
      <c r="CO25" s="200">
        <v>0</v>
      </c>
      <c r="CP25" s="200">
        <v>0</v>
      </c>
      <c r="CQ25" s="200">
        <v>0</v>
      </c>
      <c r="CR25" s="200">
        <v>0</v>
      </c>
      <c r="CS25" s="200">
        <v>0</v>
      </c>
      <c r="CT25" s="200">
        <v>0</v>
      </c>
      <c r="CU25" s="200">
        <v>0</v>
      </c>
      <c r="CV25" s="200">
        <v>0</v>
      </c>
      <c r="CW25" s="200">
        <v>0</v>
      </c>
    </row>
    <row r="26" spans="1:101" s="14" customFormat="1" ht="13.15" hidden="1" customHeight="1" x14ac:dyDescent="0.2">
      <c r="A26" s="203"/>
      <c r="B26" s="198"/>
      <c r="C26" s="199" t="s">
        <v>18</v>
      </c>
      <c r="D26" s="200">
        <v>0</v>
      </c>
      <c r="E26" s="202">
        <f t="shared" ref="E26:F28" si="56">E4</f>
        <v>1805</v>
      </c>
      <c r="F26" s="202">
        <f t="shared" si="56"/>
        <v>1680.08</v>
      </c>
      <c r="G26" s="202">
        <f>E26-F26</f>
        <v>124.92000000000007</v>
      </c>
      <c r="H26" s="258"/>
      <c r="I26" s="258"/>
      <c r="K26" s="165">
        <v>0</v>
      </c>
      <c r="L26" s="165">
        <v>0</v>
      </c>
      <c r="M26" s="165">
        <v>0</v>
      </c>
      <c r="N26" s="165">
        <v>0</v>
      </c>
      <c r="O26" s="165">
        <v>1</v>
      </c>
      <c r="P26" s="165">
        <v>1</v>
      </c>
      <c r="Q26" s="165">
        <v>1</v>
      </c>
      <c r="R26" s="165">
        <v>1</v>
      </c>
      <c r="S26" s="165">
        <v>0</v>
      </c>
      <c r="T26" s="165">
        <v>0</v>
      </c>
      <c r="U26" s="165">
        <v>0</v>
      </c>
      <c r="V26" s="165">
        <v>0</v>
      </c>
      <c r="W26" s="165">
        <v>0</v>
      </c>
      <c r="X26" s="165">
        <v>0</v>
      </c>
      <c r="Y26" s="165">
        <v>0</v>
      </c>
      <c r="Z26" s="165">
        <v>0</v>
      </c>
      <c r="AA26" s="165">
        <v>0</v>
      </c>
      <c r="AB26" s="165">
        <v>0</v>
      </c>
      <c r="AC26" s="165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200">
        <v>0</v>
      </c>
      <c r="AJ26" s="200">
        <v>0</v>
      </c>
      <c r="AK26" s="200">
        <v>0</v>
      </c>
      <c r="AL26" s="200">
        <v>0</v>
      </c>
      <c r="AM26" s="200">
        <v>0</v>
      </c>
      <c r="AN26" s="200">
        <v>0</v>
      </c>
      <c r="AO26" s="200">
        <v>0</v>
      </c>
      <c r="AP26" s="200">
        <v>0</v>
      </c>
      <c r="AQ26" s="200">
        <v>0</v>
      </c>
      <c r="AR26" s="200">
        <v>0</v>
      </c>
      <c r="AS26" s="200">
        <v>0</v>
      </c>
      <c r="AT26" s="200">
        <v>0</v>
      </c>
      <c r="AU26" s="200">
        <v>0</v>
      </c>
      <c r="AV26" s="200">
        <v>0</v>
      </c>
      <c r="AW26" s="200">
        <v>0</v>
      </c>
      <c r="AX26" s="200">
        <v>0</v>
      </c>
      <c r="AY26" s="200">
        <v>0</v>
      </c>
      <c r="AZ26" s="200">
        <v>0</v>
      </c>
      <c r="BA26" s="200">
        <v>0</v>
      </c>
      <c r="BB26" s="200">
        <v>0</v>
      </c>
      <c r="BC26" s="200">
        <v>0</v>
      </c>
      <c r="BD26" s="200">
        <v>0</v>
      </c>
      <c r="BE26" s="200">
        <v>0</v>
      </c>
      <c r="BF26" s="200">
        <v>0</v>
      </c>
      <c r="BG26" s="200">
        <v>0</v>
      </c>
      <c r="BH26" s="200">
        <v>0</v>
      </c>
      <c r="BI26" s="200">
        <v>0</v>
      </c>
      <c r="BJ26" s="200">
        <v>0</v>
      </c>
      <c r="BK26" s="200">
        <v>0</v>
      </c>
      <c r="BL26" s="200">
        <v>0</v>
      </c>
      <c r="BM26" s="200">
        <v>0</v>
      </c>
      <c r="BN26" s="200">
        <v>0</v>
      </c>
      <c r="BO26" s="200">
        <v>0</v>
      </c>
      <c r="BP26" s="200">
        <v>0</v>
      </c>
      <c r="BQ26" s="251">
        <v>0</v>
      </c>
      <c r="BR26" s="200">
        <v>0</v>
      </c>
      <c r="BS26" s="200">
        <v>0</v>
      </c>
      <c r="BT26" s="200">
        <v>0</v>
      </c>
      <c r="BU26" s="200">
        <v>0</v>
      </c>
      <c r="BV26" s="200">
        <v>0</v>
      </c>
      <c r="BW26" s="200">
        <v>0</v>
      </c>
      <c r="BX26" s="200">
        <v>0</v>
      </c>
      <c r="BY26" s="200">
        <v>0</v>
      </c>
      <c r="BZ26" s="200">
        <v>0</v>
      </c>
      <c r="CA26" s="200">
        <v>0</v>
      </c>
      <c r="CB26" s="200">
        <v>0</v>
      </c>
      <c r="CC26" s="200">
        <v>0</v>
      </c>
      <c r="CD26" s="200">
        <v>0</v>
      </c>
      <c r="CE26" s="200">
        <v>0</v>
      </c>
      <c r="CF26" s="200">
        <v>0</v>
      </c>
      <c r="CG26" s="200">
        <v>0</v>
      </c>
      <c r="CH26" s="200">
        <v>0</v>
      </c>
      <c r="CI26" s="200">
        <v>0</v>
      </c>
      <c r="CJ26" s="200">
        <v>0</v>
      </c>
      <c r="CK26" s="200">
        <v>0</v>
      </c>
      <c r="CL26" s="200">
        <v>0</v>
      </c>
      <c r="CM26" s="200">
        <v>0</v>
      </c>
      <c r="CN26" s="200">
        <v>0</v>
      </c>
      <c r="CO26" s="200">
        <v>0</v>
      </c>
      <c r="CP26" s="200">
        <v>0</v>
      </c>
      <c r="CQ26" s="200">
        <v>0</v>
      </c>
      <c r="CR26" s="200">
        <v>0</v>
      </c>
      <c r="CS26" s="200">
        <v>0</v>
      </c>
      <c r="CT26" s="200">
        <v>0</v>
      </c>
      <c r="CU26" s="200">
        <v>0</v>
      </c>
      <c r="CV26" s="200">
        <v>0</v>
      </c>
      <c r="CW26" s="200">
        <v>0</v>
      </c>
    </row>
    <row r="27" spans="1:101" s="14" customFormat="1" ht="13.15" hidden="1" customHeight="1" x14ac:dyDescent="0.2">
      <c r="A27" s="203"/>
      <c r="B27" s="198"/>
      <c r="C27" s="199" t="s">
        <v>19</v>
      </c>
      <c r="D27" s="200">
        <v>0</v>
      </c>
      <c r="E27" s="202">
        <f t="shared" si="56"/>
        <v>1624.48</v>
      </c>
      <c r="F27" s="202">
        <f t="shared" si="56"/>
        <v>1522.27</v>
      </c>
      <c r="G27" s="202">
        <f>E27-F27</f>
        <v>102.21000000000004</v>
      </c>
      <c r="H27" s="258"/>
      <c r="I27" s="258"/>
      <c r="K27" s="165">
        <v>0</v>
      </c>
      <c r="L27" s="165">
        <v>0</v>
      </c>
      <c r="M27" s="165">
        <v>0</v>
      </c>
      <c r="N27" s="165">
        <v>0</v>
      </c>
      <c r="O27" s="165">
        <v>1</v>
      </c>
      <c r="P27" s="165">
        <v>1</v>
      </c>
      <c r="Q27" s="165">
        <v>1</v>
      </c>
      <c r="R27" s="165">
        <v>1</v>
      </c>
      <c r="S27" s="165">
        <v>1</v>
      </c>
      <c r="T27" s="165">
        <v>1</v>
      </c>
      <c r="U27" s="165">
        <v>1</v>
      </c>
      <c r="V27" s="165">
        <v>1</v>
      </c>
      <c r="W27" s="165">
        <v>1</v>
      </c>
      <c r="X27" s="165">
        <v>1</v>
      </c>
      <c r="Y27" s="165">
        <v>1</v>
      </c>
      <c r="Z27" s="165">
        <v>0</v>
      </c>
      <c r="AA27" s="165">
        <v>0</v>
      </c>
      <c r="AB27" s="165">
        <v>0</v>
      </c>
      <c r="AC27" s="165">
        <v>0</v>
      </c>
      <c r="AD27" s="165">
        <v>0</v>
      </c>
      <c r="AE27" s="165">
        <v>0</v>
      </c>
      <c r="AF27" s="165">
        <v>0</v>
      </c>
      <c r="AG27" s="165">
        <v>0</v>
      </c>
      <c r="AH27" s="165">
        <v>0</v>
      </c>
      <c r="AI27" s="200">
        <v>0</v>
      </c>
      <c r="AJ27" s="200">
        <v>0</v>
      </c>
      <c r="AK27" s="200">
        <v>0</v>
      </c>
      <c r="AL27" s="200">
        <v>0</v>
      </c>
      <c r="AM27" s="200">
        <v>0</v>
      </c>
      <c r="AN27" s="200">
        <v>0</v>
      </c>
      <c r="AO27" s="200">
        <v>0</v>
      </c>
      <c r="AP27" s="200">
        <v>0</v>
      </c>
      <c r="AQ27" s="200">
        <v>0</v>
      </c>
      <c r="AR27" s="200">
        <v>0</v>
      </c>
      <c r="AS27" s="200">
        <v>0</v>
      </c>
      <c r="AT27" s="200">
        <v>0</v>
      </c>
      <c r="AU27" s="200">
        <v>0</v>
      </c>
      <c r="AV27" s="200">
        <v>0</v>
      </c>
      <c r="AW27" s="200">
        <v>0</v>
      </c>
      <c r="AX27" s="200">
        <v>0</v>
      </c>
      <c r="AY27" s="200">
        <v>0</v>
      </c>
      <c r="AZ27" s="200">
        <v>0</v>
      </c>
      <c r="BA27" s="200">
        <v>0</v>
      </c>
      <c r="BB27" s="200">
        <v>0</v>
      </c>
      <c r="BC27" s="200">
        <v>0</v>
      </c>
      <c r="BD27" s="200">
        <v>0</v>
      </c>
      <c r="BE27" s="200">
        <v>0</v>
      </c>
      <c r="BF27" s="200">
        <v>0</v>
      </c>
      <c r="BG27" s="200">
        <v>0</v>
      </c>
      <c r="BH27" s="200">
        <v>0</v>
      </c>
      <c r="BI27" s="200">
        <v>0</v>
      </c>
      <c r="BJ27" s="200">
        <v>0</v>
      </c>
      <c r="BK27" s="200">
        <v>0</v>
      </c>
      <c r="BL27" s="200">
        <v>0</v>
      </c>
      <c r="BM27" s="200">
        <v>0</v>
      </c>
      <c r="BN27" s="200">
        <v>0</v>
      </c>
      <c r="BO27" s="200">
        <v>0</v>
      </c>
      <c r="BP27" s="200">
        <v>0</v>
      </c>
      <c r="BQ27" s="251">
        <v>0</v>
      </c>
      <c r="BR27" s="200">
        <v>0</v>
      </c>
      <c r="BS27" s="200">
        <v>0</v>
      </c>
      <c r="BT27" s="200">
        <v>0</v>
      </c>
      <c r="BU27" s="200">
        <v>0</v>
      </c>
      <c r="BV27" s="200">
        <v>0</v>
      </c>
      <c r="BW27" s="200">
        <v>0</v>
      </c>
      <c r="BX27" s="200">
        <v>0</v>
      </c>
      <c r="BY27" s="200">
        <v>0</v>
      </c>
      <c r="BZ27" s="200">
        <v>0</v>
      </c>
      <c r="CA27" s="200">
        <v>0</v>
      </c>
      <c r="CB27" s="200">
        <v>0</v>
      </c>
      <c r="CC27" s="200">
        <v>0</v>
      </c>
      <c r="CD27" s="200">
        <v>0</v>
      </c>
      <c r="CE27" s="200">
        <v>0</v>
      </c>
      <c r="CF27" s="200">
        <v>0</v>
      </c>
      <c r="CG27" s="200">
        <v>0</v>
      </c>
      <c r="CH27" s="200">
        <v>0</v>
      </c>
      <c r="CI27" s="200">
        <v>0</v>
      </c>
      <c r="CJ27" s="200">
        <v>0</v>
      </c>
      <c r="CK27" s="200">
        <v>0</v>
      </c>
      <c r="CL27" s="200">
        <v>0</v>
      </c>
      <c r="CM27" s="200">
        <v>0</v>
      </c>
      <c r="CN27" s="200">
        <v>0</v>
      </c>
      <c r="CO27" s="200">
        <v>0</v>
      </c>
      <c r="CP27" s="200">
        <v>0</v>
      </c>
      <c r="CQ27" s="200">
        <v>0</v>
      </c>
      <c r="CR27" s="200">
        <v>0</v>
      </c>
      <c r="CS27" s="200">
        <v>0</v>
      </c>
      <c r="CT27" s="200">
        <v>0</v>
      </c>
      <c r="CU27" s="200">
        <v>0</v>
      </c>
      <c r="CV27" s="200">
        <v>0</v>
      </c>
      <c r="CW27" s="200">
        <v>0</v>
      </c>
    </row>
    <row r="28" spans="1:101" s="14" customFormat="1" ht="13.15" hidden="1" customHeight="1" x14ac:dyDescent="0.2">
      <c r="A28" s="203"/>
      <c r="B28" s="198"/>
      <c r="C28" s="199" t="s">
        <v>12</v>
      </c>
      <c r="D28" s="204">
        <v>0</v>
      </c>
      <c r="E28" s="206">
        <f t="shared" si="56"/>
        <v>2707.5</v>
      </c>
      <c r="F28" s="206">
        <f t="shared" si="56"/>
        <v>2451.98</v>
      </c>
      <c r="G28" s="206">
        <f>E28-F28</f>
        <v>255.51999999999998</v>
      </c>
      <c r="H28" s="259"/>
      <c r="I28" s="259"/>
      <c r="K28" s="166">
        <v>0</v>
      </c>
      <c r="L28" s="166">
        <v>0</v>
      </c>
      <c r="M28" s="166">
        <v>0</v>
      </c>
      <c r="N28" s="166">
        <v>0</v>
      </c>
      <c r="O28" s="166">
        <v>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0</v>
      </c>
      <c r="AI28" s="204">
        <v>0</v>
      </c>
      <c r="AJ28" s="204">
        <v>0</v>
      </c>
      <c r="AK28" s="204">
        <v>0</v>
      </c>
      <c r="AL28" s="204">
        <v>0</v>
      </c>
      <c r="AM28" s="204">
        <v>0</v>
      </c>
      <c r="AN28" s="204">
        <v>0</v>
      </c>
      <c r="AO28" s="204">
        <v>0</v>
      </c>
      <c r="AP28" s="204">
        <v>0</v>
      </c>
      <c r="AQ28" s="204">
        <v>0</v>
      </c>
      <c r="AR28" s="204">
        <v>0</v>
      </c>
      <c r="AS28" s="204">
        <v>0</v>
      </c>
      <c r="AT28" s="204">
        <v>0</v>
      </c>
      <c r="AU28" s="204">
        <v>0</v>
      </c>
      <c r="AV28" s="204">
        <v>0</v>
      </c>
      <c r="AW28" s="204">
        <v>0</v>
      </c>
      <c r="AX28" s="204">
        <v>0</v>
      </c>
      <c r="AY28" s="204">
        <v>0</v>
      </c>
      <c r="AZ28" s="204">
        <v>0</v>
      </c>
      <c r="BA28" s="204">
        <v>0</v>
      </c>
      <c r="BB28" s="204">
        <v>0</v>
      </c>
      <c r="BC28" s="204">
        <v>0</v>
      </c>
      <c r="BD28" s="204">
        <v>0</v>
      </c>
      <c r="BE28" s="204">
        <v>0</v>
      </c>
      <c r="BF28" s="204">
        <v>0</v>
      </c>
      <c r="BG28" s="204">
        <v>0</v>
      </c>
      <c r="BH28" s="204">
        <v>0</v>
      </c>
      <c r="BI28" s="204">
        <v>0</v>
      </c>
      <c r="BJ28" s="204">
        <v>0</v>
      </c>
      <c r="BK28" s="204">
        <v>0</v>
      </c>
      <c r="BL28" s="204">
        <v>0</v>
      </c>
      <c r="BM28" s="204">
        <v>0</v>
      </c>
      <c r="BN28" s="204">
        <v>0</v>
      </c>
      <c r="BO28" s="204">
        <v>0</v>
      </c>
      <c r="BP28" s="204">
        <v>0</v>
      </c>
      <c r="BQ28" s="252">
        <v>0</v>
      </c>
      <c r="BR28" s="204">
        <v>0</v>
      </c>
      <c r="BS28" s="204">
        <v>0</v>
      </c>
      <c r="BT28" s="204">
        <v>0</v>
      </c>
      <c r="BU28" s="204">
        <v>0</v>
      </c>
      <c r="BV28" s="204">
        <v>0</v>
      </c>
      <c r="BW28" s="204">
        <v>0</v>
      </c>
      <c r="BX28" s="204">
        <v>0</v>
      </c>
      <c r="BY28" s="204">
        <v>0</v>
      </c>
      <c r="BZ28" s="204">
        <v>0</v>
      </c>
      <c r="CA28" s="204">
        <v>0</v>
      </c>
      <c r="CB28" s="204">
        <v>0</v>
      </c>
      <c r="CC28" s="204">
        <v>0</v>
      </c>
      <c r="CD28" s="204">
        <v>0</v>
      </c>
      <c r="CE28" s="204">
        <v>0</v>
      </c>
      <c r="CF28" s="204">
        <v>0</v>
      </c>
      <c r="CG28" s="204">
        <v>0</v>
      </c>
      <c r="CH28" s="204">
        <v>0</v>
      </c>
      <c r="CI28" s="204">
        <v>0</v>
      </c>
      <c r="CJ28" s="204">
        <v>0</v>
      </c>
      <c r="CK28" s="204">
        <v>0</v>
      </c>
      <c r="CL28" s="204">
        <v>0</v>
      </c>
      <c r="CM28" s="204">
        <v>0</v>
      </c>
      <c r="CN28" s="204">
        <v>0</v>
      </c>
      <c r="CO28" s="204">
        <v>0</v>
      </c>
      <c r="CP28" s="204">
        <v>0</v>
      </c>
      <c r="CQ28" s="204">
        <v>0</v>
      </c>
      <c r="CR28" s="204">
        <v>0</v>
      </c>
      <c r="CS28" s="204">
        <v>0</v>
      </c>
      <c r="CT28" s="204">
        <v>0</v>
      </c>
      <c r="CU28" s="204">
        <v>0</v>
      </c>
      <c r="CV28" s="204">
        <v>0</v>
      </c>
      <c r="CW28" s="204">
        <v>0</v>
      </c>
    </row>
    <row r="29" spans="1:101" s="14" customFormat="1" ht="13.15" hidden="1" customHeight="1" x14ac:dyDescent="0.25">
      <c r="A29" s="207"/>
      <c r="B29" s="198"/>
      <c r="C29" s="208" t="s">
        <v>7</v>
      </c>
      <c r="D29" s="209">
        <f>SUM(D25:D28)</f>
        <v>0</v>
      </c>
      <c r="E29" s="210">
        <f>SUMPRODUCT(E25:E28,$D25:$D28)</f>
        <v>0</v>
      </c>
      <c r="F29" s="210">
        <f>SUMPRODUCT(F25:F28,$D25:$D28)</f>
        <v>0</v>
      </c>
      <c r="G29" s="210">
        <f>SUMPRODUCT(G25:G28,$D25:$D28)</f>
        <v>0</v>
      </c>
      <c r="H29" s="260"/>
      <c r="I29" s="260"/>
      <c r="K29" s="67">
        <f t="shared" ref="K29:P29" si="57">SUM(K25:K28)</f>
        <v>9</v>
      </c>
      <c r="L29" s="67">
        <f t="shared" si="57"/>
        <v>9</v>
      </c>
      <c r="M29" s="67">
        <f t="shared" si="57"/>
        <v>10</v>
      </c>
      <c r="N29" s="67">
        <f t="shared" si="57"/>
        <v>10</v>
      </c>
      <c r="O29" s="67">
        <f t="shared" si="57"/>
        <v>9</v>
      </c>
      <c r="P29" s="67">
        <f t="shared" si="57"/>
        <v>9</v>
      </c>
      <c r="Q29" s="67">
        <f t="shared" ref="Q29:V29" si="58">SUM(Q25:Q28)</f>
        <v>11</v>
      </c>
      <c r="R29" s="67">
        <f t="shared" si="58"/>
        <v>10</v>
      </c>
      <c r="S29" s="67">
        <f t="shared" si="58"/>
        <v>10</v>
      </c>
      <c r="T29" s="67">
        <f t="shared" si="58"/>
        <v>10</v>
      </c>
      <c r="U29" s="67">
        <f t="shared" si="58"/>
        <v>9</v>
      </c>
      <c r="V29" s="67">
        <f t="shared" si="58"/>
        <v>9</v>
      </c>
      <c r="W29" s="67">
        <f t="shared" ref="W29:AB29" si="59">SUM(W25:W28)</f>
        <v>9</v>
      </c>
      <c r="X29" s="67">
        <f t="shared" si="59"/>
        <v>8</v>
      </c>
      <c r="Y29" s="67">
        <f t="shared" si="59"/>
        <v>8</v>
      </c>
      <c r="Z29" s="67">
        <f t="shared" si="59"/>
        <v>1</v>
      </c>
      <c r="AA29" s="67">
        <f t="shared" si="59"/>
        <v>1</v>
      </c>
      <c r="AB29" s="67">
        <f t="shared" si="59"/>
        <v>0</v>
      </c>
      <c r="AC29" s="67">
        <f t="shared" ref="AC29:AH29" si="60">SUM(AC25:AC28)</f>
        <v>0</v>
      </c>
      <c r="AD29" s="67">
        <f t="shared" si="60"/>
        <v>0</v>
      </c>
      <c r="AE29" s="67">
        <f t="shared" si="60"/>
        <v>0</v>
      </c>
      <c r="AF29" s="67">
        <f t="shared" si="60"/>
        <v>0</v>
      </c>
      <c r="AG29" s="67">
        <f t="shared" si="60"/>
        <v>0</v>
      </c>
      <c r="AH29" s="67">
        <f t="shared" si="60"/>
        <v>0</v>
      </c>
      <c r="AI29" s="209">
        <f t="shared" ref="AI29:AN29" si="61">SUM(AI25:AI28)</f>
        <v>0</v>
      </c>
      <c r="AJ29" s="209">
        <f t="shared" si="61"/>
        <v>0</v>
      </c>
      <c r="AK29" s="209">
        <f t="shared" si="61"/>
        <v>0</v>
      </c>
      <c r="AL29" s="209">
        <f t="shared" si="61"/>
        <v>0</v>
      </c>
      <c r="AM29" s="209">
        <f t="shared" si="61"/>
        <v>0</v>
      </c>
      <c r="AN29" s="209">
        <f t="shared" si="61"/>
        <v>0</v>
      </c>
      <c r="AO29" s="209">
        <f t="shared" ref="AO29:AT29" si="62">SUM(AO25:AO28)</f>
        <v>0</v>
      </c>
      <c r="AP29" s="209">
        <f t="shared" si="62"/>
        <v>0</v>
      </c>
      <c r="AQ29" s="209">
        <f t="shared" si="62"/>
        <v>0</v>
      </c>
      <c r="AR29" s="209">
        <f t="shared" si="62"/>
        <v>0</v>
      </c>
      <c r="AS29" s="209">
        <f t="shared" si="62"/>
        <v>0</v>
      </c>
      <c r="AT29" s="209">
        <f t="shared" si="62"/>
        <v>0</v>
      </c>
      <c r="AU29" s="209">
        <f t="shared" ref="AU29:AZ29" si="63">SUM(AU25:AU28)</f>
        <v>0</v>
      </c>
      <c r="AV29" s="209">
        <f t="shared" si="63"/>
        <v>0</v>
      </c>
      <c r="AW29" s="209">
        <f t="shared" si="63"/>
        <v>0</v>
      </c>
      <c r="AX29" s="209">
        <f t="shared" si="63"/>
        <v>0</v>
      </c>
      <c r="AY29" s="209">
        <f t="shared" si="63"/>
        <v>0</v>
      </c>
      <c r="AZ29" s="209">
        <f t="shared" si="63"/>
        <v>0</v>
      </c>
      <c r="BA29" s="209">
        <f t="shared" ref="BA29:BF29" si="64">SUM(BA25:BA28)</f>
        <v>0</v>
      </c>
      <c r="BB29" s="209">
        <f t="shared" si="64"/>
        <v>0</v>
      </c>
      <c r="BC29" s="209">
        <f t="shared" si="64"/>
        <v>0</v>
      </c>
      <c r="BD29" s="209">
        <f t="shared" si="64"/>
        <v>0</v>
      </c>
      <c r="BE29" s="209">
        <f t="shared" si="64"/>
        <v>0</v>
      </c>
      <c r="BF29" s="209">
        <f t="shared" si="64"/>
        <v>0</v>
      </c>
      <c r="BG29" s="209">
        <f t="shared" ref="BG29:BL29" si="65">SUM(BG25:BG28)</f>
        <v>0</v>
      </c>
      <c r="BH29" s="209">
        <f t="shared" si="65"/>
        <v>0</v>
      </c>
      <c r="BI29" s="209">
        <f t="shared" si="65"/>
        <v>0</v>
      </c>
      <c r="BJ29" s="209">
        <f t="shared" si="65"/>
        <v>0</v>
      </c>
      <c r="BK29" s="209">
        <f t="shared" si="65"/>
        <v>0</v>
      </c>
      <c r="BL29" s="209">
        <f t="shared" si="65"/>
        <v>0</v>
      </c>
      <c r="BM29" s="209">
        <f t="shared" ref="BM29:BR29" si="66">SUM(BM25:BM28)</f>
        <v>0</v>
      </c>
      <c r="BN29" s="209">
        <f t="shared" si="66"/>
        <v>0</v>
      </c>
      <c r="BO29" s="209">
        <f t="shared" si="66"/>
        <v>0</v>
      </c>
      <c r="BP29" s="209">
        <f t="shared" si="66"/>
        <v>0</v>
      </c>
      <c r="BQ29" s="209">
        <f t="shared" si="66"/>
        <v>0</v>
      </c>
      <c r="BR29" s="209">
        <f t="shared" si="66"/>
        <v>0</v>
      </c>
      <c r="BS29" s="209">
        <f t="shared" ref="BS29:BX29" si="67">SUM(BS25:BS28)</f>
        <v>0</v>
      </c>
      <c r="BT29" s="209">
        <f t="shared" si="67"/>
        <v>0</v>
      </c>
      <c r="BU29" s="209">
        <f t="shared" si="67"/>
        <v>0</v>
      </c>
      <c r="BV29" s="209">
        <f t="shared" si="67"/>
        <v>0</v>
      </c>
      <c r="BW29" s="209">
        <f t="shared" si="67"/>
        <v>0</v>
      </c>
      <c r="BX29" s="209">
        <f t="shared" si="67"/>
        <v>0</v>
      </c>
      <c r="BY29" s="209">
        <f t="shared" ref="BY29:CD29" si="68">SUM(BY25:BY28)</f>
        <v>0</v>
      </c>
      <c r="BZ29" s="209">
        <f t="shared" si="68"/>
        <v>0</v>
      </c>
      <c r="CA29" s="209">
        <f t="shared" si="68"/>
        <v>0</v>
      </c>
      <c r="CB29" s="209">
        <f t="shared" si="68"/>
        <v>0</v>
      </c>
      <c r="CC29" s="209">
        <f t="shared" si="68"/>
        <v>0</v>
      </c>
      <c r="CD29" s="209">
        <f t="shared" si="68"/>
        <v>0</v>
      </c>
      <c r="CE29" s="209">
        <f t="shared" ref="CE29:CJ29" si="69">SUM(CE25:CE28)</f>
        <v>0</v>
      </c>
      <c r="CF29" s="209">
        <f t="shared" si="69"/>
        <v>0</v>
      </c>
      <c r="CG29" s="209">
        <f t="shared" si="69"/>
        <v>0</v>
      </c>
      <c r="CH29" s="209">
        <f t="shared" si="69"/>
        <v>0</v>
      </c>
      <c r="CI29" s="209">
        <f t="shared" si="69"/>
        <v>0</v>
      </c>
      <c r="CJ29" s="209">
        <f t="shared" si="69"/>
        <v>0</v>
      </c>
      <c r="CK29" s="209">
        <f t="shared" ref="CK29:CP29" si="70">SUM(CK25:CK28)</f>
        <v>0</v>
      </c>
      <c r="CL29" s="209">
        <f t="shared" si="70"/>
        <v>0</v>
      </c>
      <c r="CM29" s="209">
        <f t="shared" si="70"/>
        <v>0</v>
      </c>
      <c r="CN29" s="209">
        <f t="shared" si="70"/>
        <v>0</v>
      </c>
      <c r="CO29" s="209">
        <f t="shared" si="70"/>
        <v>0</v>
      </c>
      <c r="CP29" s="209">
        <f t="shared" si="70"/>
        <v>0</v>
      </c>
      <c r="CQ29" s="209">
        <f>SUM(CQ25:CQ28)</f>
        <v>0</v>
      </c>
      <c r="CR29" s="209">
        <v>0</v>
      </c>
      <c r="CS29" s="209">
        <f>SUM(CS25:CS28)</f>
        <v>0</v>
      </c>
      <c r="CT29" s="209">
        <f>SUM(CT25:CT28)</f>
        <v>0</v>
      </c>
      <c r="CU29" s="209">
        <f>SUM(CU25:CU28)</f>
        <v>0</v>
      </c>
      <c r="CV29" s="209">
        <f>SUM(CV25:CV28)</f>
        <v>0</v>
      </c>
      <c r="CW29" s="209">
        <f>SUM(CW25:CW28)</f>
        <v>0</v>
      </c>
    </row>
    <row r="30" spans="1:101" s="14" customFormat="1" ht="13.15" hidden="1" customHeight="1" x14ac:dyDescent="0.25">
      <c r="A30" s="207"/>
      <c r="B30" s="198"/>
      <c r="C30" s="199"/>
      <c r="D30" s="209"/>
      <c r="E30" s="202"/>
      <c r="F30" s="202"/>
      <c r="G30" s="202"/>
      <c r="H30" s="258"/>
      <c r="I30" s="258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209"/>
      <c r="AJ30" s="209"/>
      <c r="AK30" s="209"/>
      <c r="AL30" s="209"/>
      <c r="AM30" s="209"/>
      <c r="AN30" s="209"/>
      <c r="AO30" s="209"/>
      <c r="AP30" s="209"/>
      <c r="AQ30" s="209"/>
      <c r="AR30" s="209"/>
      <c r="AS30" s="209"/>
      <c r="AT30" s="209"/>
      <c r="AU30" s="209"/>
      <c r="AV30" s="209"/>
      <c r="AW30" s="209"/>
      <c r="AX30" s="209"/>
      <c r="AY30" s="209"/>
      <c r="AZ30" s="209"/>
      <c r="BA30" s="209"/>
      <c r="BB30" s="209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09"/>
      <c r="BS30" s="209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09"/>
      <c r="CJ30" s="209"/>
      <c r="CK30" s="209"/>
      <c r="CL30" s="209"/>
      <c r="CM30" s="209"/>
      <c r="CN30" s="209"/>
      <c r="CO30" s="209"/>
      <c r="CP30" s="209"/>
      <c r="CQ30" s="209"/>
      <c r="CR30" s="209"/>
      <c r="CS30" s="209"/>
      <c r="CT30" s="209"/>
      <c r="CU30" s="209"/>
      <c r="CV30" s="209"/>
      <c r="CW30" s="209"/>
    </row>
    <row r="31" spans="1:101" s="14" customFormat="1" ht="13.15" hidden="1" customHeight="1" x14ac:dyDescent="0.2">
      <c r="A31" s="197" t="s">
        <v>106</v>
      </c>
      <c r="B31" s="198" t="str">
        <f>Legacy!$E$4</f>
        <v>1/1/25 - 12/31/25</v>
      </c>
      <c r="C31" s="199" t="s">
        <v>11</v>
      </c>
      <c r="D31" s="200">
        <v>0</v>
      </c>
      <c r="E31" s="202">
        <f>E9</f>
        <v>874.03</v>
      </c>
      <c r="F31" s="202">
        <f>F9</f>
        <v>536.39</v>
      </c>
      <c r="G31" s="202">
        <f>E31-F31</f>
        <v>337.64</v>
      </c>
      <c r="H31" s="258"/>
      <c r="I31" s="258"/>
      <c r="K31" s="165">
        <v>0</v>
      </c>
      <c r="L31" s="165">
        <v>0</v>
      </c>
      <c r="M31" s="165">
        <v>0</v>
      </c>
      <c r="N31" s="165">
        <v>0</v>
      </c>
      <c r="O31" s="165">
        <v>0</v>
      </c>
      <c r="P31" s="165">
        <v>0</v>
      </c>
      <c r="Q31" s="165">
        <v>0</v>
      </c>
      <c r="R31" s="165">
        <v>0</v>
      </c>
      <c r="S31" s="165">
        <v>0</v>
      </c>
      <c r="T31" s="165">
        <v>0</v>
      </c>
      <c r="U31" s="165">
        <v>0</v>
      </c>
      <c r="V31" s="165">
        <v>0</v>
      </c>
      <c r="W31" s="165">
        <v>0</v>
      </c>
      <c r="X31" s="165">
        <v>0</v>
      </c>
      <c r="Y31" s="165">
        <v>0</v>
      </c>
      <c r="Z31" s="165">
        <v>0</v>
      </c>
      <c r="AA31" s="165">
        <v>0</v>
      </c>
      <c r="AB31" s="165">
        <v>0</v>
      </c>
      <c r="AC31" s="165">
        <v>0</v>
      </c>
      <c r="AD31" s="165">
        <v>0</v>
      </c>
      <c r="AE31" s="165">
        <v>0</v>
      </c>
      <c r="AF31" s="165">
        <v>0</v>
      </c>
      <c r="AG31" s="165">
        <v>0</v>
      </c>
      <c r="AH31" s="165">
        <v>0</v>
      </c>
      <c r="AI31" s="200">
        <v>0</v>
      </c>
      <c r="AJ31" s="200">
        <v>0</v>
      </c>
      <c r="AK31" s="200">
        <v>0</v>
      </c>
      <c r="AL31" s="200">
        <v>0</v>
      </c>
      <c r="AM31" s="20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>
        <v>0</v>
      </c>
      <c r="AV31" s="200">
        <v>0</v>
      </c>
      <c r="AW31" s="200">
        <v>0</v>
      </c>
      <c r="AX31" s="200">
        <v>0</v>
      </c>
      <c r="AY31" s="200">
        <v>0</v>
      </c>
      <c r="AZ31" s="200">
        <v>0</v>
      </c>
      <c r="BA31" s="200">
        <v>0</v>
      </c>
      <c r="BB31" s="200">
        <v>0</v>
      </c>
      <c r="BC31" s="200">
        <v>0</v>
      </c>
      <c r="BD31" s="200">
        <v>0</v>
      </c>
      <c r="BE31" s="200">
        <v>0</v>
      </c>
      <c r="BF31" s="200">
        <v>0</v>
      </c>
      <c r="BG31" s="200">
        <v>0</v>
      </c>
      <c r="BH31" s="200">
        <v>0</v>
      </c>
      <c r="BI31" s="200">
        <v>0</v>
      </c>
      <c r="BJ31" s="200">
        <v>0</v>
      </c>
      <c r="BK31" s="200">
        <v>0</v>
      </c>
      <c r="BL31" s="200">
        <v>0</v>
      </c>
      <c r="BM31" s="200">
        <v>0</v>
      </c>
      <c r="BN31" s="200">
        <v>0</v>
      </c>
      <c r="BO31" s="200">
        <v>0</v>
      </c>
      <c r="BP31" s="200">
        <v>0</v>
      </c>
      <c r="BQ31" s="251">
        <v>0</v>
      </c>
      <c r="BR31" s="200">
        <v>0</v>
      </c>
      <c r="BS31" s="200">
        <v>0</v>
      </c>
      <c r="BT31" s="200">
        <v>0</v>
      </c>
      <c r="BU31" s="200">
        <v>0</v>
      </c>
      <c r="BV31" s="200">
        <v>0</v>
      </c>
      <c r="BW31" s="200">
        <v>0</v>
      </c>
      <c r="BX31" s="200">
        <v>0</v>
      </c>
      <c r="BY31" s="200">
        <v>0</v>
      </c>
      <c r="BZ31" s="200">
        <v>0</v>
      </c>
      <c r="CA31" s="200">
        <v>0</v>
      </c>
      <c r="CB31" s="200">
        <v>0</v>
      </c>
      <c r="CC31" s="200">
        <v>0</v>
      </c>
      <c r="CD31" s="200">
        <v>0</v>
      </c>
      <c r="CE31" s="200">
        <v>0</v>
      </c>
      <c r="CF31" s="200">
        <v>0</v>
      </c>
      <c r="CG31" s="200">
        <v>0</v>
      </c>
      <c r="CH31" s="200">
        <v>0</v>
      </c>
      <c r="CI31" s="200">
        <v>0</v>
      </c>
      <c r="CJ31" s="200">
        <v>0</v>
      </c>
      <c r="CK31" s="200">
        <v>0</v>
      </c>
      <c r="CL31" s="200">
        <v>0</v>
      </c>
      <c r="CM31" s="200">
        <v>0</v>
      </c>
      <c r="CN31" s="200">
        <v>0</v>
      </c>
      <c r="CO31" s="200">
        <v>0</v>
      </c>
      <c r="CP31" s="200">
        <v>0</v>
      </c>
      <c r="CQ31" s="200">
        <v>0</v>
      </c>
      <c r="CR31" s="200">
        <v>0</v>
      </c>
      <c r="CS31" s="200">
        <v>0</v>
      </c>
      <c r="CT31" s="200">
        <v>0</v>
      </c>
      <c r="CU31" s="200">
        <v>0</v>
      </c>
      <c r="CV31" s="200">
        <v>0</v>
      </c>
      <c r="CW31" s="200">
        <v>0</v>
      </c>
    </row>
    <row r="32" spans="1:101" s="14" customFormat="1" ht="13.15" hidden="1" customHeight="1" x14ac:dyDescent="0.2">
      <c r="A32" s="203"/>
      <c r="B32" s="198"/>
      <c r="C32" s="199" t="s">
        <v>18</v>
      </c>
      <c r="D32" s="200">
        <v>0</v>
      </c>
      <c r="E32" s="202">
        <f t="shared" ref="E32:F34" si="71">E10</f>
        <v>1748.11</v>
      </c>
      <c r="F32" s="202">
        <f t="shared" si="71"/>
        <v>1163.96</v>
      </c>
      <c r="G32" s="202">
        <f>E32-F32</f>
        <v>584.14999999999986</v>
      </c>
      <c r="H32" s="258"/>
      <c r="I32" s="258"/>
      <c r="K32" s="165">
        <v>0</v>
      </c>
      <c r="L32" s="165">
        <v>0</v>
      </c>
      <c r="M32" s="165">
        <v>0</v>
      </c>
      <c r="N32" s="165">
        <v>0</v>
      </c>
      <c r="O32" s="165">
        <v>0</v>
      </c>
      <c r="P32" s="165">
        <v>0</v>
      </c>
      <c r="Q32" s="165">
        <v>0</v>
      </c>
      <c r="R32" s="165">
        <v>0</v>
      </c>
      <c r="S32" s="165">
        <v>0</v>
      </c>
      <c r="T32" s="165">
        <v>0</v>
      </c>
      <c r="U32" s="165">
        <v>0</v>
      </c>
      <c r="V32" s="165">
        <v>0</v>
      </c>
      <c r="W32" s="165">
        <v>0</v>
      </c>
      <c r="X32" s="165">
        <v>0</v>
      </c>
      <c r="Y32" s="165">
        <v>0</v>
      </c>
      <c r="Z32" s="165">
        <v>0</v>
      </c>
      <c r="AA32" s="165">
        <v>0</v>
      </c>
      <c r="AB32" s="165">
        <v>0</v>
      </c>
      <c r="AC32" s="165">
        <v>0</v>
      </c>
      <c r="AD32" s="165">
        <v>0</v>
      </c>
      <c r="AE32" s="165">
        <v>0</v>
      </c>
      <c r="AF32" s="165">
        <v>0</v>
      </c>
      <c r="AG32" s="165">
        <v>0</v>
      </c>
      <c r="AH32" s="165">
        <v>0</v>
      </c>
      <c r="AI32" s="200">
        <v>0</v>
      </c>
      <c r="AJ32" s="200">
        <v>0</v>
      </c>
      <c r="AK32" s="200">
        <v>0</v>
      </c>
      <c r="AL32" s="200">
        <v>0</v>
      </c>
      <c r="AM32" s="200">
        <v>0</v>
      </c>
      <c r="AN32" s="200">
        <v>0</v>
      </c>
      <c r="AO32" s="200">
        <v>0</v>
      </c>
      <c r="AP32" s="200">
        <v>0</v>
      </c>
      <c r="AQ32" s="200">
        <v>0</v>
      </c>
      <c r="AR32" s="200">
        <v>0</v>
      </c>
      <c r="AS32" s="200">
        <v>0</v>
      </c>
      <c r="AT32" s="200">
        <v>0</v>
      </c>
      <c r="AU32" s="200">
        <v>0</v>
      </c>
      <c r="AV32" s="200">
        <v>0</v>
      </c>
      <c r="AW32" s="200">
        <v>0</v>
      </c>
      <c r="AX32" s="200">
        <v>0</v>
      </c>
      <c r="AY32" s="200">
        <v>0</v>
      </c>
      <c r="AZ32" s="200">
        <v>0</v>
      </c>
      <c r="BA32" s="200">
        <v>0</v>
      </c>
      <c r="BB32" s="200">
        <v>0</v>
      </c>
      <c r="BC32" s="200">
        <v>0</v>
      </c>
      <c r="BD32" s="200">
        <v>0</v>
      </c>
      <c r="BE32" s="200">
        <v>0</v>
      </c>
      <c r="BF32" s="200">
        <v>0</v>
      </c>
      <c r="BG32" s="200">
        <v>0</v>
      </c>
      <c r="BH32" s="200">
        <v>0</v>
      </c>
      <c r="BI32" s="200">
        <v>0</v>
      </c>
      <c r="BJ32" s="200">
        <v>0</v>
      </c>
      <c r="BK32" s="200">
        <v>0</v>
      </c>
      <c r="BL32" s="200">
        <v>0</v>
      </c>
      <c r="BM32" s="200">
        <v>0</v>
      </c>
      <c r="BN32" s="200">
        <v>0</v>
      </c>
      <c r="BO32" s="200">
        <v>0</v>
      </c>
      <c r="BP32" s="200">
        <v>0</v>
      </c>
      <c r="BQ32" s="251">
        <v>0</v>
      </c>
      <c r="BR32" s="200">
        <v>0</v>
      </c>
      <c r="BS32" s="200">
        <v>0</v>
      </c>
      <c r="BT32" s="200">
        <v>0</v>
      </c>
      <c r="BU32" s="200">
        <v>0</v>
      </c>
      <c r="BV32" s="200">
        <v>0</v>
      </c>
      <c r="BW32" s="200">
        <v>0</v>
      </c>
      <c r="BX32" s="200">
        <v>0</v>
      </c>
      <c r="BY32" s="200">
        <v>0</v>
      </c>
      <c r="BZ32" s="200">
        <v>0</v>
      </c>
      <c r="CA32" s="200">
        <v>0</v>
      </c>
      <c r="CB32" s="200">
        <v>0</v>
      </c>
      <c r="CC32" s="200">
        <v>0</v>
      </c>
      <c r="CD32" s="200">
        <v>0</v>
      </c>
      <c r="CE32" s="200">
        <v>0</v>
      </c>
      <c r="CF32" s="200">
        <v>0</v>
      </c>
      <c r="CG32" s="200">
        <v>0</v>
      </c>
      <c r="CH32" s="200">
        <v>0</v>
      </c>
      <c r="CI32" s="200">
        <v>0</v>
      </c>
      <c r="CJ32" s="200">
        <v>0</v>
      </c>
      <c r="CK32" s="200">
        <v>0</v>
      </c>
      <c r="CL32" s="200">
        <v>0</v>
      </c>
      <c r="CM32" s="200">
        <v>0</v>
      </c>
      <c r="CN32" s="200">
        <v>0</v>
      </c>
      <c r="CO32" s="200">
        <v>0</v>
      </c>
      <c r="CP32" s="200">
        <v>0</v>
      </c>
      <c r="CQ32" s="200">
        <v>0</v>
      </c>
      <c r="CR32" s="200">
        <v>0</v>
      </c>
      <c r="CS32" s="200">
        <v>0</v>
      </c>
      <c r="CT32" s="200">
        <v>0</v>
      </c>
      <c r="CU32" s="200">
        <v>0</v>
      </c>
      <c r="CV32" s="200">
        <v>0</v>
      </c>
      <c r="CW32" s="200">
        <v>0</v>
      </c>
    </row>
    <row r="33" spans="1:101" s="14" customFormat="1" ht="13.15" hidden="1" customHeight="1" x14ac:dyDescent="0.2">
      <c r="A33" s="203"/>
      <c r="B33" s="198"/>
      <c r="C33" s="199" t="s">
        <v>19</v>
      </c>
      <c r="D33" s="200">
        <v>0</v>
      </c>
      <c r="E33" s="202">
        <f t="shared" si="71"/>
        <v>1573.29</v>
      </c>
      <c r="F33" s="202">
        <f t="shared" si="71"/>
        <v>1037.3499999999999</v>
      </c>
      <c r="G33" s="202">
        <f>E33-F33</f>
        <v>535.94000000000005</v>
      </c>
      <c r="H33" s="258"/>
      <c r="I33" s="258"/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  <c r="R33" s="165">
        <v>0</v>
      </c>
      <c r="S33" s="165">
        <v>0</v>
      </c>
      <c r="T33" s="165">
        <v>0</v>
      </c>
      <c r="U33" s="165">
        <v>0</v>
      </c>
      <c r="V33" s="165">
        <v>0</v>
      </c>
      <c r="W33" s="165">
        <v>0</v>
      </c>
      <c r="X33" s="165">
        <v>0</v>
      </c>
      <c r="Y33" s="165">
        <v>0</v>
      </c>
      <c r="Z33" s="165">
        <v>0</v>
      </c>
      <c r="AA33" s="165">
        <v>0</v>
      </c>
      <c r="AB33" s="165">
        <v>0</v>
      </c>
      <c r="AC33" s="165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200">
        <v>0</v>
      </c>
      <c r="AJ33" s="200">
        <v>0</v>
      </c>
      <c r="AK33" s="200">
        <v>0</v>
      </c>
      <c r="AL33" s="200">
        <v>0</v>
      </c>
      <c r="AM33" s="200">
        <v>0</v>
      </c>
      <c r="AN33" s="200">
        <v>0</v>
      </c>
      <c r="AO33" s="200">
        <v>0</v>
      </c>
      <c r="AP33" s="200">
        <v>0</v>
      </c>
      <c r="AQ33" s="200">
        <v>0</v>
      </c>
      <c r="AR33" s="200">
        <v>0</v>
      </c>
      <c r="AS33" s="200">
        <v>0</v>
      </c>
      <c r="AT33" s="200">
        <v>0</v>
      </c>
      <c r="AU33" s="200">
        <v>0</v>
      </c>
      <c r="AV33" s="200">
        <v>0</v>
      </c>
      <c r="AW33" s="200">
        <v>0</v>
      </c>
      <c r="AX33" s="200">
        <v>0</v>
      </c>
      <c r="AY33" s="200">
        <v>0</v>
      </c>
      <c r="AZ33" s="200">
        <v>0</v>
      </c>
      <c r="BA33" s="200">
        <v>0</v>
      </c>
      <c r="BB33" s="200">
        <v>0</v>
      </c>
      <c r="BC33" s="200">
        <v>0</v>
      </c>
      <c r="BD33" s="200">
        <v>0</v>
      </c>
      <c r="BE33" s="200">
        <v>0</v>
      </c>
      <c r="BF33" s="200">
        <v>0</v>
      </c>
      <c r="BG33" s="200">
        <v>0</v>
      </c>
      <c r="BH33" s="200">
        <v>0</v>
      </c>
      <c r="BI33" s="200">
        <v>0</v>
      </c>
      <c r="BJ33" s="200">
        <v>0</v>
      </c>
      <c r="BK33" s="200">
        <v>0</v>
      </c>
      <c r="BL33" s="200">
        <v>0</v>
      </c>
      <c r="BM33" s="200">
        <v>0</v>
      </c>
      <c r="BN33" s="200">
        <v>0</v>
      </c>
      <c r="BO33" s="200">
        <v>0</v>
      </c>
      <c r="BP33" s="200">
        <v>0</v>
      </c>
      <c r="BQ33" s="251">
        <v>0</v>
      </c>
      <c r="BR33" s="200">
        <v>0</v>
      </c>
      <c r="BS33" s="200">
        <v>0</v>
      </c>
      <c r="BT33" s="200">
        <v>0</v>
      </c>
      <c r="BU33" s="200">
        <v>0</v>
      </c>
      <c r="BV33" s="200">
        <v>0</v>
      </c>
      <c r="BW33" s="200">
        <v>0</v>
      </c>
      <c r="BX33" s="200">
        <v>0</v>
      </c>
      <c r="BY33" s="200">
        <v>0</v>
      </c>
      <c r="BZ33" s="200">
        <v>0</v>
      </c>
      <c r="CA33" s="200">
        <v>0</v>
      </c>
      <c r="CB33" s="200">
        <v>0</v>
      </c>
      <c r="CC33" s="200">
        <v>0</v>
      </c>
      <c r="CD33" s="200">
        <v>0</v>
      </c>
      <c r="CE33" s="200">
        <v>0</v>
      </c>
      <c r="CF33" s="200">
        <v>0</v>
      </c>
      <c r="CG33" s="200">
        <v>0</v>
      </c>
      <c r="CH33" s="200">
        <v>0</v>
      </c>
      <c r="CI33" s="200">
        <v>0</v>
      </c>
      <c r="CJ33" s="200">
        <v>0</v>
      </c>
      <c r="CK33" s="200">
        <v>0</v>
      </c>
      <c r="CL33" s="200">
        <v>0</v>
      </c>
      <c r="CM33" s="200">
        <v>0</v>
      </c>
      <c r="CN33" s="200">
        <v>0</v>
      </c>
      <c r="CO33" s="200">
        <v>0</v>
      </c>
      <c r="CP33" s="200">
        <v>0</v>
      </c>
      <c r="CQ33" s="200">
        <v>0</v>
      </c>
      <c r="CR33" s="200">
        <v>0</v>
      </c>
      <c r="CS33" s="200">
        <v>0</v>
      </c>
      <c r="CT33" s="200">
        <v>0</v>
      </c>
      <c r="CU33" s="200">
        <v>0</v>
      </c>
      <c r="CV33" s="200">
        <v>0</v>
      </c>
      <c r="CW33" s="200">
        <v>0</v>
      </c>
    </row>
    <row r="34" spans="1:101" s="14" customFormat="1" ht="13.15" hidden="1" customHeight="1" x14ac:dyDescent="0.2">
      <c r="A34" s="203"/>
      <c r="B34" s="198"/>
      <c r="C34" s="199" t="s">
        <v>12</v>
      </c>
      <c r="D34" s="204">
        <v>0</v>
      </c>
      <c r="E34" s="206">
        <f t="shared" si="71"/>
        <v>2622.18</v>
      </c>
      <c r="F34" s="206">
        <f t="shared" si="71"/>
        <v>1814.1099999999997</v>
      </c>
      <c r="G34" s="206">
        <f>E34-F34</f>
        <v>808.07000000000016</v>
      </c>
      <c r="H34" s="259"/>
      <c r="I34" s="259"/>
      <c r="K34" s="166">
        <v>0</v>
      </c>
      <c r="L34" s="166">
        <v>0</v>
      </c>
      <c r="M34" s="166">
        <v>0</v>
      </c>
      <c r="N34" s="166">
        <v>0</v>
      </c>
      <c r="O34" s="166">
        <v>0</v>
      </c>
      <c r="P34" s="166">
        <v>0</v>
      </c>
      <c r="Q34" s="166">
        <v>0</v>
      </c>
      <c r="R34" s="166">
        <v>0</v>
      </c>
      <c r="S34" s="166">
        <v>0</v>
      </c>
      <c r="T34" s="166">
        <v>0</v>
      </c>
      <c r="U34" s="166">
        <v>0</v>
      </c>
      <c r="V34" s="166">
        <v>0</v>
      </c>
      <c r="W34" s="166">
        <v>0</v>
      </c>
      <c r="X34" s="166">
        <v>0</v>
      </c>
      <c r="Y34" s="166">
        <v>0</v>
      </c>
      <c r="Z34" s="166">
        <v>0</v>
      </c>
      <c r="AA34" s="166">
        <v>0</v>
      </c>
      <c r="AB34" s="166">
        <v>0</v>
      </c>
      <c r="AC34" s="166">
        <v>0</v>
      </c>
      <c r="AD34" s="166">
        <v>0</v>
      </c>
      <c r="AE34" s="166">
        <v>0</v>
      </c>
      <c r="AF34" s="166">
        <v>0</v>
      </c>
      <c r="AG34" s="166">
        <v>0</v>
      </c>
      <c r="AH34" s="166">
        <v>0</v>
      </c>
      <c r="AI34" s="204">
        <v>0</v>
      </c>
      <c r="AJ34" s="204">
        <v>0</v>
      </c>
      <c r="AK34" s="204">
        <v>0</v>
      </c>
      <c r="AL34" s="204">
        <v>0</v>
      </c>
      <c r="AM34" s="204">
        <v>0</v>
      </c>
      <c r="AN34" s="204">
        <v>0</v>
      </c>
      <c r="AO34" s="204">
        <v>0</v>
      </c>
      <c r="AP34" s="204">
        <v>0</v>
      </c>
      <c r="AQ34" s="204">
        <v>0</v>
      </c>
      <c r="AR34" s="204">
        <v>0</v>
      </c>
      <c r="AS34" s="204">
        <v>0</v>
      </c>
      <c r="AT34" s="204">
        <v>0</v>
      </c>
      <c r="AU34" s="204">
        <v>0</v>
      </c>
      <c r="AV34" s="204">
        <v>0</v>
      </c>
      <c r="AW34" s="204">
        <v>0</v>
      </c>
      <c r="AX34" s="204">
        <v>0</v>
      </c>
      <c r="AY34" s="204">
        <v>0</v>
      </c>
      <c r="AZ34" s="204">
        <v>0</v>
      </c>
      <c r="BA34" s="204">
        <v>0</v>
      </c>
      <c r="BB34" s="204">
        <v>0</v>
      </c>
      <c r="BC34" s="204">
        <v>0</v>
      </c>
      <c r="BD34" s="204">
        <v>0</v>
      </c>
      <c r="BE34" s="204">
        <v>0</v>
      </c>
      <c r="BF34" s="204">
        <v>0</v>
      </c>
      <c r="BG34" s="204">
        <v>0</v>
      </c>
      <c r="BH34" s="204">
        <v>0</v>
      </c>
      <c r="BI34" s="204">
        <v>0</v>
      </c>
      <c r="BJ34" s="204">
        <v>0</v>
      </c>
      <c r="BK34" s="204">
        <v>0</v>
      </c>
      <c r="BL34" s="204">
        <v>0</v>
      </c>
      <c r="BM34" s="204">
        <v>0</v>
      </c>
      <c r="BN34" s="204">
        <v>0</v>
      </c>
      <c r="BO34" s="204">
        <v>0</v>
      </c>
      <c r="BP34" s="204">
        <v>0</v>
      </c>
      <c r="BQ34" s="252">
        <v>0</v>
      </c>
      <c r="BR34" s="204">
        <v>0</v>
      </c>
      <c r="BS34" s="204">
        <v>0</v>
      </c>
      <c r="BT34" s="204">
        <v>0</v>
      </c>
      <c r="BU34" s="204">
        <v>0</v>
      </c>
      <c r="BV34" s="204">
        <v>0</v>
      </c>
      <c r="BW34" s="204">
        <v>0</v>
      </c>
      <c r="BX34" s="204">
        <v>0</v>
      </c>
      <c r="BY34" s="204">
        <v>0</v>
      </c>
      <c r="BZ34" s="204">
        <v>0</v>
      </c>
      <c r="CA34" s="204">
        <v>0</v>
      </c>
      <c r="CB34" s="204">
        <v>0</v>
      </c>
      <c r="CC34" s="204">
        <v>0</v>
      </c>
      <c r="CD34" s="204">
        <v>0</v>
      </c>
      <c r="CE34" s="204">
        <v>0</v>
      </c>
      <c r="CF34" s="204">
        <v>0</v>
      </c>
      <c r="CG34" s="204">
        <v>0</v>
      </c>
      <c r="CH34" s="204">
        <v>0</v>
      </c>
      <c r="CI34" s="204">
        <v>0</v>
      </c>
      <c r="CJ34" s="204">
        <v>0</v>
      </c>
      <c r="CK34" s="204">
        <v>0</v>
      </c>
      <c r="CL34" s="204">
        <v>0</v>
      </c>
      <c r="CM34" s="204">
        <v>0</v>
      </c>
      <c r="CN34" s="204">
        <v>0</v>
      </c>
      <c r="CO34" s="204">
        <v>0</v>
      </c>
      <c r="CP34" s="204">
        <v>0</v>
      </c>
      <c r="CQ34" s="204">
        <v>0</v>
      </c>
      <c r="CR34" s="204">
        <v>0</v>
      </c>
      <c r="CS34" s="204">
        <v>0</v>
      </c>
      <c r="CT34" s="204">
        <v>0</v>
      </c>
      <c r="CU34" s="204">
        <v>0</v>
      </c>
      <c r="CV34" s="204">
        <v>0</v>
      </c>
      <c r="CW34" s="204">
        <v>0</v>
      </c>
    </row>
    <row r="35" spans="1:101" s="14" customFormat="1" ht="13.15" hidden="1" customHeight="1" x14ac:dyDescent="0.25">
      <c r="A35" s="207"/>
      <c r="B35" s="198"/>
      <c r="C35" s="208" t="s">
        <v>7</v>
      </c>
      <c r="D35" s="209">
        <f>SUM(D31:D34)</f>
        <v>0</v>
      </c>
      <c r="E35" s="210">
        <f>SUMPRODUCT(E31:E34,$D31:$D34)</f>
        <v>0</v>
      </c>
      <c r="F35" s="210">
        <f>SUMPRODUCT(F31:F34,$D31:$D34)</f>
        <v>0</v>
      </c>
      <c r="G35" s="210">
        <f>SUMPRODUCT(G31:G34,$D31:$D34)</f>
        <v>0</v>
      </c>
      <c r="H35" s="260"/>
      <c r="I35" s="260"/>
      <c r="K35" s="67">
        <f t="shared" ref="K35:P35" si="72">SUM(K31:K34)</f>
        <v>0</v>
      </c>
      <c r="L35" s="67">
        <f t="shared" si="72"/>
        <v>0</v>
      </c>
      <c r="M35" s="67">
        <f t="shared" si="72"/>
        <v>0</v>
      </c>
      <c r="N35" s="67">
        <f t="shared" si="72"/>
        <v>0</v>
      </c>
      <c r="O35" s="67">
        <f t="shared" si="72"/>
        <v>0</v>
      </c>
      <c r="P35" s="67">
        <f t="shared" si="72"/>
        <v>0</v>
      </c>
      <c r="Q35" s="67">
        <f t="shared" ref="Q35:V35" si="73">SUM(Q31:Q34)</f>
        <v>0</v>
      </c>
      <c r="R35" s="67">
        <f t="shared" si="73"/>
        <v>0</v>
      </c>
      <c r="S35" s="67">
        <f t="shared" si="73"/>
        <v>0</v>
      </c>
      <c r="T35" s="67">
        <f t="shared" si="73"/>
        <v>0</v>
      </c>
      <c r="U35" s="67">
        <f t="shared" si="73"/>
        <v>0</v>
      </c>
      <c r="V35" s="67">
        <f t="shared" si="73"/>
        <v>0</v>
      </c>
      <c r="W35" s="67">
        <f t="shared" ref="W35:AB35" si="74">SUM(W31:W34)</f>
        <v>0</v>
      </c>
      <c r="X35" s="67">
        <f t="shared" si="74"/>
        <v>0</v>
      </c>
      <c r="Y35" s="67">
        <f t="shared" si="74"/>
        <v>0</v>
      </c>
      <c r="Z35" s="67">
        <f t="shared" si="74"/>
        <v>0</v>
      </c>
      <c r="AA35" s="67">
        <f t="shared" si="74"/>
        <v>0</v>
      </c>
      <c r="AB35" s="67">
        <f t="shared" si="74"/>
        <v>0</v>
      </c>
      <c r="AC35" s="67">
        <f t="shared" ref="AC35:AH35" si="75">SUM(AC31:AC34)</f>
        <v>0</v>
      </c>
      <c r="AD35" s="67">
        <f t="shared" si="75"/>
        <v>0</v>
      </c>
      <c r="AE35" s="67">
        <f t="shared" si="75"/>
        <v>0</v>
      </c>
      <c r="AF35" s="67">
        <f t="shared" si="75"/>
        <v>0</v>
      </c>
      <c r="AG35" s="67">
        <f t="shared" si="75"/>
        <v>0</v>
      </c>
      <c r="AH35" s="67">
        <f t="shared" si="75"/>
        <v>0</v>
      </c>
      <c r="AI35" s="209">
        <f t="shared" ref="AI35:AN35" si="76">SUM(AI31:AI34)</f>
        <v>0</v>
      </c>
      <c r="AJ35" s="209">
        <f t="shared" si="76"/>
        <v>0</v>
      </c>
      <c r="AK35" s="209">
        <f t="shared" si="76"/>
        <v>0</v>
      </c>
      <c r="AL35" s="209">
        <f t="shared" si="76"/>
        <v>0</v>
      </c>
      <c r="AM35" s="209">
        <f t="shared" si="76"/>
        <v>0</v>
      </c>
      <c r="AN35" s="209">
        <f t="shared" si="76"/>
        <v>0</v>
      </c>
      <c r="AO35" s="209">
        <f t="shared" ref="AO35:AT35" si="77">SUM(AO31:AO34)</f>
        <v>0</v>
      </c>
      <c r="AP35" s="209">
        <f t="shared" si="77"/>
        <v>0</v>
      </c>
      <c r="AQ35" s="209">
        <f t="shared" si="77"/>
        <v>0</v>
      </c>
      <c r="AR35" s="209">
        <f t="shared" si="77"/>
        <v>0</v>
      </c>
      <c r="AS35" s="209">
        <f t="shared" si="77"/>
        <v>0</v>
      </c>
      <c r="AT35" s="209">
        <f t="shared" si="77"/>
        <v>0</v>
      </c>
      <c r="AU35" s="209">
        <f t="shared" ref="AU35:AZ35" si="78">SUM(AU31:AU34)</f>
        <v>0</v>
      </c>
      <c r="AV35" s="209">
        <f t="shared" si="78"/>
        <v>0</v>
      </c>
      <c r="AW35" s="209">
        <f t="shared" si="78"/>
        <v>0</v>
      </c>
      <c r="AX35" s="209">
        <f t="shared" si="78"/>
        <v>0</v>
      </c>
      <c r="AY35" s="209">
        <f t="shared" si="78"/>
        <v>0</v>
      </c>
      <c r="AZ35" s="209">
        <f t="shared" si="78"/>
        <v>0</v>
      </c>
      <c r="BA35" s="209">
        <f t="shared" ref="BA35:BF35" si="79">SUM(BA31:BA34)</f>
        <v>0</v>
      </c>
      <c r="BB35" s="209">
        <f t="shared" si="79"/>
        <v>0</v>
      </c>
      <c r="BC35" s="209">
        <f t="shared" si="79"/>
        <v>0</v>
      </c>
      <c r="BD35" s="209">
        <f t="shared" si="79"/>
        <v>0</v>
      </c>
      <c r="BE35" s="209">
        <f t="shared" si="79"/>
        <v>0</v>
      </c>
      <c r="BF35" s="209">
        <f t="shared" si="79"/>
        <v>0</v>
      </c>
      <c r="BG35" s="209">
        <f t="shared" ref="BG35:BL35" si="80">SUM(BG31:BG34)</f>
        <v>0</v>
      </c>
      <c r="BH35" s="209">
        <f t="shared" si="80"/>
        <v>0</v>
      </c>
      <c r="BI35" s="209">
        <f t="shared" si="80"/>
        <v>0</v>
      </c>
      <c r="BJ35" s="209">
        <f t="shared" si="80"/>
        <v>0</v>
      </c>
      <c r="BK35" s="209">
        <f t="shared" si="80"/>
        <v>0</v>
      </c>
      <c r="BL35" s="209">
        <f t="shared" si="80"/>
        <v>0</v>
      </c>
      <c r="BM35" s="209">
        <f t="shared" ref="BM35:BR35" si="81">SUM(BM31:BM34)</f>
        <v>0</v>
      </c>
      <c r="BN35" s="209">
        <f t="shared" si="81"/>
        <v>0</v>
      </c>
      <c r="BO35" s="209">
        <f t="shared" si="81"/>
        <v>0</v>
      </c>
      <c r="BP35" s="209">
        <f t="shared" si="81"/>
        <v>0</v>
      </c>
      <c r="BQ35" s="209">
        <f t="shared" si="81"/>
        <v>0</v>
      </c>
      <c r="BR35" s="209">
        <f t="shared" si="81"/>
        <v>0</v>
      </c>
      <c r="BS35" s="209">
        <f t="shared" ref="BS35:BX35" si="82">SUM(BS31:BS34)</f>
        <v>0</v>
      </c>
      <c r="BT35" s="209">
        <f t="shared" si="82"/>
        <v>0</v>
      </c>
      <c r="BU35" s="209">
        <f t="shared" si="82"/>
        <v>0</v>
      </c>
      <c r="BV35" s="209">
        <f t="shared" si="82"/>
        <v>0</v>
      </c>
      <c r="BW35" s="209">
        <f t="shared" si="82"/>
        <v>0</v>
      </c>
      <c r="BX35" s="209">
        <f t="shared" si="82"/>
        <v>0</v>
      </c>
      <c r="BY35" s="209">
        <f t="shared" ref="BY35:CD35" si="83">SUM(BY31:BY34)</f>
        <v>0</v>
      </c>
      <c r="BZ35" s="209">
        <f t="shared" si="83"/>
        <v>0</v>
      </c>
      <c r="CA35" s="209">
        <f t="shared" si="83"/>
        <v>0</v>
      </c>
      <c r="CB35" s="209">
        <f t="shared" si="83"/>
        <v>0</v>
      </c>
      <c r="CC35" s="209">
        <f t="shared" si="83"/>
        <v>0</v>
      </c>
      <c r="CD35" s="209">
        <f t="shared" si="83"/>
        <v>0</v>
      </c>
      <c r="CE35" s="209">
        <f t="shared" ref="CE35:CJ35" si="84">SUM(CE31:CE34)</f>
        <v>0</v>
      </c>
      <c r="CF35" s="209">
        <f t="shared" si="84"/>
        <v>0</v>
      </c>
      <c r="CG35" s="209">
        <f t="shared" si="84"/>
        <v>0</v>
      </c>
      <c r="CH35" s="209">
        <f t="shared" si="84"/>
        <v>0</v>
      </c>
      <c r="CI35" s="209">
        <f t="shared" si="84"/>
        <v>0</v>
      </c>
      <c r="CJ35" s="209">
        <f t="shared" si="84"/>
        <v>0</v>
      </c>
      <c r="CK35" s="209">
        <f t="shared" ref="CK35:CP35" si="85">SUM(CK31:CK34)</f>
        <v>0</v>
      </c>
      <c r="CL35" s="209">
        <f t="shared" si="85"/>
        <v>0</v>
      </c>
      <c r="CM35" s="209">
        <f t="shared" si="85"/>
        <v>0</v>
      </c>
      <c r="CN35" s="209">
        <f t="shared" si="85"/>
        <v>0</v>
      </c>
      <c r="CO35" s="209">
        <f t="shared" si="85"/>
        <v>0</v>
      </c>
      <c r="CP35" s="209">
        <f t="shared" si="85"/>
        <v>0</v>
      </c>
      <c r="CQ35" s="209">
        <f>SUM(CQ31:CQ34)</f>
        <v>0</v>
      </c>
      <c r="CR35" s="209">
        <v>0</v>
      </c>
      <c r="CS35" s="209">
        <f>SUM(CS31:CS34)</f>
        <v>0</v>
      </c>
      <c r="CT35" s="209">
        <f>SUM(CT31:CT34)</f>
        <v>0</v>
      </c>
      <c r="CU35" s="209">
        <f>SUM(CU31:CU34)</f>
        <v>0</v>
      </c>
      <c r="CV35" s="209">
        <f>SUM(CV31:CV34)</f>
        <v>0</v>
      </c>
      <c r="CW35" s="209">
        <f>SUM(CW31:CW34)</f>
        <v>0</v>
      </c>
    </row>
    <row r="36" spans="1:101" s="14" customFormat="1" ht="13.15" hidden="1" customHeight="1" x14ac:dyDescent="0.25">
      <c r="A36" s="207"/>
      <c r="B36" s="198"/>
      <c r="C36" s="199"/>
      <c r="D36" s="209"/>
      <c r="E36" s="202"/>
      <c r="F36" s="202"/>
      <c r="G36" s="202"/>
      <c r="H36" s="258"/>
      <c r="I36" s="258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209"/>
      <c r="AJ36" s="209"/>
      <c r="AK36" s="209"/>
      <c r="AL36" s="209"/>
      <c r="AM36" s="209"/>
      <c r="AN36" s="209"/>
      <c r="AO36" s="209"/>
      <c r="AP36" s="209"/>
      <c r="AQ36" s="209"/>
      <c r="AR36" s="209"/>
      <c r="AS36" s="209"/>
      <c r="AT36" s="209"/>
      <c r="AU36" s="209"/>
      <c r="AV36" s="209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  <c r="CM36" s="209"/>
      <c r="CN36" s="209"/>
      <c r="CO36" s="209"/>
      <c r="CP36" s="209"/>
      <c r="CQ36" s="209"/>
      <c r="CR36" s="209"/>
      <c r="CS36" s="209"/>
      <c r="CT36" s="209"/>
      <c r="CU36" s="209"/>
      <c r="CV36" s="209"/>
      <c r="CW36" s="209"/>
    </row>
    <row r="37" spans="1:101" s="14" customFormat="1" ht="13.15" hidden="1" customHeight="1" x14ac:dyDescent="0.2">
      <c r="A37" s="197" t="s">
        <v>22</v>
      </c>
      <c r="B37" s="198" t="str">
        <f>Legacy!$E$4</f>
        <v>1/1/25 - 12/31/25</v>
      </c>
      <c r="C37" s="199" t="s">
        <v>11</v>
      </c>
      <c r="D37" s="215">
        <v>0</v>
      </c>
      <c r="E37" s="202">
        <f t="shared" ref="E37:F40" si="86">E15</f>
        <v>518.77</v>
      </c>
      <c r="F37" s="202">
        <f t="shared" si="86"/>
        <v>416.97999999999996</v>
      </c>
      <c r="G37" s="202">
        <f>E37-F37</f>
        <v>101.79000000000002</v>
      </c>
      <c r="H37" s="258"/>
      <c r="I37" s="258"/>
      <c r="K37" s="167">
        <v>0</v>
      </c>
      <c r="L37" s="167">
        <v>0</v>
      </c>
      <c r="M37" s="167">
        <v>0</v>
      </c>
      <c r="N37" s="167">
        <v>0</v>
      </c>
      <c r="O37" s="167">
        <v>0</v>
      </c>
      <c r="P37" s="167">
        <v>0</v>
      </c>
      <c r="Q37" s="167">
        <v>0</v>
      </c>
      <c r="R37" s="167">
        <v>0</v>
      </c>
      <c r="S37" s="167">
        <v>0</v>
      </c>
      <c r="T37" s="167">
        <v>0</v>
      </c>
      <c r="U37" s="167">
        <v>0</v>
      </c>
      <c r="V37" s="167">
        <v>0</v>
      </c>
      <c r="W37" s="167">
        <v>0</v>
      </c>
      <c r="X37" s="167">
        <v>0</v>
      </c>
      <c r="Y37" s="167">
        <v>0</v>
      </c>
      <c r="Z37" s="167">
        <v>0</v>
      </c>
      <c r="AA37" s="167">
        <v>0</v>
      </c>
      <c r="AB37" s="167">
        <v>0</v>
      </c>
      <c r="AC37" s="167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215">
        <v>0</v>
      </c>
      <c r="AJ37" s="215">
        <v>0</v>
      </c>
      <c r="AK37" s="215">
        <v>0</v>
      </c>
      <c r="AL37" s="215">
        <v>0</v>
      </c>
      <c r="AM37" s="215">
        <v>0</v>
      </c>
      <c r="AN37" s="215">
        <v>0</v>
      </c>
      <c r="AO37" s="215">
        <v>0</v>
      </c>
      <c r="AP37" s="215">
        <v>0</v>
      </c>
      <c r="AQ37" s="215">
        <v>0</v>
      </c>
      <c r="AR37" s="215">
        <v>0</v>
      </c>
      <c r="AS37" s="215">
        <v>0</v>
      </c>
      <c r="AT37" s="215">
        <v>0</v>
      </c>
      <c r="AU37" s="215">
        <v>0</v>
      </c>
      <c r="AV37" s="215">
        <v>0</v>
      </c>
      <c r="AW37" s="215">
        <v>0</v>
      </c>
      <c r="AX37" s="215">
        <v>0</v>
      </c>
      <c r="AY37" s="215">
        <v>0</v>
      </c>
      <c r="AZ37" s="215">
        <v>0</v>
      </c>
      <c r="BA37" s="215">
        <v>0</v>
      </c>
      <c r="BB37" s="215">
        <v>0</v>
      </c>
      <c r="BC37" s="215">
        <v>0</v>
      </c>
      <c r="BD37" s="215">
        <v>0</v>
      </c>
      <c r="BE37" s="215">
        <v>0</v>
      </c>
      <c r="BF37" s="215">
        <v>0</v>
      </c>
      <c r="BG37" s="215">
        <v>0</v>
      </c>
      <c r="BH37" s="215">
        <v>0</v>
      </c>
      <c r="BI37" s="215">
        <v>0</v>
      </c>
      <c r="BJ37" s="215">
        <v>0</v>
      </c>
      <c r="BK37" s="215">
        <v>0</v>
      </c>
      <c r="BL37" s="215">
        <v>0</v>
      </c>
      <c r="BM37" s="215">
        <v>0</v>
      </c>
      <c r="BN37" s="215">
        <v>0</v>
      </c>
      <c r="BO37" s="215">
        <v>0</v>
      </c>
      <c r="BP37" s="215">
        <v>0</v>
      </c>
      <c r="BQ37" s="306">
        <v>0</v>
      </c>
      <c r="BR37" s="215">
        <v>0</v>
      </c>
      <c r="BS37" s="215">
        <v>0</v>
      </c>
      <c r="BT37" s="215">
        <v>0</v>
      </c>
      <c r="BU37" s="215">
        <v>0</v>
      </c>
      <c r="BV37" s="215">
        <v>0</v>
      </c>
      <c r="BW37" s="215">
        <v>0</v>
      </c>
      <c r="BX37" s="215">
        <v>0</v>
      </c>
      <c r="BY37" s="215">
        <v>0</v>
      </c>
      <c r="BZ37" s="215">
        <v>0</v>
      </c>
      <c r="CA37" s="215">
        <v>0</v>
      </c>
      <c r="CB37" s="215">
        <v>0</v>
      </c>
      <c r="CC37" s="215">
        <v>0</v>
      </c>
      <c r="CD37" s="215">
        <v>0</v>
      </c>
      <c r="CE37" s="215">
        <v>0</v>
      </c>
      <c r="CF37" s="215">
        <v>0</v>
      </c>
      <c r="CG37" s="215">
        <v>0</v>
      </c>
      <c r="CH37" s="215">
        <v>0</v>
      </c>
      <c r="CI37" s="215">
        <v>0</v>
      </c>
      <c r="CJ37" s="215">
        <v>0</v>
      </c>
      <c r="CK37" s="215">
        <v>0</v>
      </c>
      <c r="CL37" s="215">
        <v>0</v>
      </c>
      <c r="CM37" s="215">
        <v>0</v>
      </c>
      <c r="CN37" s="215">
        <v>0</v>
      </c>
      <c r="CO37" s="215">
        <v>0</v>
      </c>
      <c r="CP37" s="215">
        <v>0</v>
      </c>
      <c r="CQ37" s="215">
        <v>0</v>
      </c>
      <c r="CR37" s="215">
        <v>0</v>
      </c>
      <c r="CS37" s="215">
        <v>0</v>
      </c>
      <c r="CT37" s="215">
        <v>0</v>
      </c>
      <c r="CU37" s="215">
        <v>0</v>
      </c>
      <c r="CV37" s="215">
        <v>0</v>
      </c>
      <c r="CW37" s="215">
        <v>0</v>
      </c>
    </row>
    <row r="38" spans="1:101" s="14" customFormat="1" ht="13.15" hidden="1" customHeight="1" x14ac:dyDescent="0.2">
      <c r="A38" s="203"/>
      <c r="B38" s="198"/>
      <c r="C38" s="199" t="s">
        <v>18</v>
      </c>
      <c r="D38" s="215">
        <v>0</v>
      </c>
      <c r="E38" s="202">
        <f t="shared" si="86"/>
        <v>1037.57</v>
      </c>
      <c r="F38" s="202">
        <f t="shared" si="86"/>
        <v>799.78</v>
      </c>
      <c r="G38" s="202">
        <f>E38-F38</f>
        <v>237.78999999999996</v>
      </c>
      <c r="H38" s="258"/>
      <c r="I38" s="258"/>
      <c r="K38" s="167">
        <v>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0</v>
      </c>
      <c r="R38" s="167">
        <v>0</v>
      </c>
      <c r="S38" s="167">
        <v>0</v>
      </c>
      <c r="T38" s="167">
        <v>0</v>
      </c>
      <c r="U38" s="167">
        <v>0</v>
      </c>
      <c r="V38" s="167">
        <v>0</v>
      </c>
      <c r="W38" s="167">
        <v>0</v>
      </c>
      <c r="X38" s="167">
        <v>0</v>
      </c>
      <c r="Y38" s="167">
        <v>0</v>
      </c>
      <c r="Z38" s="167">
        <v>0</v>
      </c>
      <c r="AA38" s="167">
        <v>0</v>
      </c>
      <c r="AB38" s="167">
        <v>0</v>
      </c>
      <c r="AC38" s="167">
        <v>0</v>
      </c>
      <c r="AD38" s="167">
        <v>0</v>
      </c>
      <c r="AE38" s="167">
        <v>0</v>
      </c>
      <c r="AF38" s="167">
        <v>0</v>
      </c>
      <c r="AG38" s="167">
        <v>0</v>
      </c>
      <c r="AH38" s="167">
        <v>0</v>
      </c>
      <c r="AI38" s="215">
        <v>0</v>
      </c>
      <c r="AJ38" s="215">
        <v>0</v>
      </c>
      <c r="AK38" s="215">
        <v>0</v>
      </c>
      <c r="AL38" s="215">
        <v>0</v>
      </c>
      <c r="AM38" s="215">
        <v>0</v>
      </c>
      <c r="AN38" s="215">
        <v>0</v>
      </c>
      <c r="AO38" s="215">
        <v>0</v>
      </c>
      <c r="AP38" s="215">
        <v>0</v>
      </c>
      <c r="AQ38" s="215">
        <v>0</v>
      </c>
      <c r="AR38" s="215">
        <v>0</v>
      </c>
      <c r="AS38" s="215">
        <v>0</v>
      </c>
      <c r="AT38" s="215">
        <v>0</v>
      </c>
      <c r="AU38" s="215">
        <v>0</v>
      </c>
      <c r="AV38" s="215">
        <v>0</v>
      </c>
      <c r="AW38" s="215">
        <v>0</v>
      </c>
      <c r="AX38" s="215">
        <v>0</v>
      </c>
      <c r="AY38" s="215">
        <v>0</v>
      </c>
      <c r="AZ38" s="215">
        <v>0</v>
      </c>
      <c r="BA38" s="215">
        <v>0</v>
      </c>
      <c r="BB38" s="215">
        <v>0</v>
      </c>
      <c r="BC38" s="215">
        <v>0</v>
      </c>
      <c r="BD38" s="215">
        <v>0</v>
      </c>
      <c r="BE38" s="215">
        <v>0</v>
      </c>
      <c r="BF38" s="215">
        <v>0</v>
      </c>
      <c r="BG38" s="215">
        <v>0</v>
      </c>
      <c r="BH38" s="215">
        <v>0</v>
      </c>
      <c r="BI38" s="215">
        <v>0</v>
      </c>
      <c r="BJ38" s="215">
        <v>0</v>
      </c>
      <c r="BK38" s="215">
        <v>0</v>
      </c>
      <c r="BL38" s="215">
        <v>0</v>
      </c>
      <c r="BM38" s="215">
        <v>0</v>
      </c>
      <c r="BN38" s="215">
        <v>0</v>
      </c>
      <c r="BO38" s="215">
        <v>0</v>
      </c>
      <c r="BP38" s="215">
        <v>0</v>
      </c>
      <c r="BQ38" s="306">
        <v>0</v>
      </c>
      <c r="BR38" s="215">
        <v>0</v>
      </c>
      <c r="BS38" s="215">
        <v>0</v>
      </c>
      <c r="BT38" s="215">
        <v>0</v>
      </c>
      <c r="BU38" s="215">
        <v>0</v>
      </c>
      <c r="BV38" s="215">
        <v>0</v>
      </c>
      <c r="BW38" s="215">
        <v>0</v>
      </c>
      <c r="BX38" s="215">
        <v>0</v>
      </c>
      <c r="BY38" s="215">
        <v>0</v>
      </c>
      <c r="BZ38" s="215">
        <v>0</v>
      </c>
      <c r="CA38" s="215">
        <v>0</v>
      </c>
      <c r="CB38" s="215">
        <v>0</v>
      </c>
      <c r="CC38" s="215">
        <v>0</v>
      </c>
      <c r="CD38" s="215">
        <v>0</v>
      </c>
      <c r="CE38" s="215">
        <v>0</v>
      </c>
      <c r="CF38" s="215">
        <v>0</v>
      </c>
      <c r="CG38" s="215">
        <v>0</v>
      </c>
      <c r="CH38" s="215">
        <v>0</v>
      </c>
      <c r="CI38" s="215">
        <v>0</v>
      </c>
      <c r="CJ38" s="215">
        <v>0</v>
      </c>
      <c r="CK38" s="215">
        <v>0</v>
      </c>
      <c r="CL38" s="215">
        <v>0</v>
      </c>
      <c r="CM38" s="215">
        <v>0</v>
      </c>
      <c r="CN38" s="215">
        <v>0</v>
      </c>
      <c r="CO38" s="215">
        <v>0</v>
      </c>
      <c r="CP38" s="215">
        <v>0</v>
      </c>
      <c r="CQ38" s="215">
        <v>0</v>
      </c>
      <c r="CR38" s="215">
        <v>0</v>
      </c>
      <c r="CS38" s="215">
        <v>0</v>
      </c>
      <c r="CT38" s="215">
        <v>0</v>
      </c>
      <c r="CU38" s="215">
        <v>0</v>
      </c>
      <c r="CV38" s="215">
        <v>0</v>
      </c>
      <c r="CW38" s="215">
        <v>0</v>
      </c>
    </row>
    <row r="39" spans="1:101" s="14" customFormat="1" ht="13.15" hidden="1" customHeight="1" x14ac:dyDescent="0.2">
      <c r="A39" s="203"/>
      <c r="B39" s="198"/>
      <c r="C39" s="199" t="s">
        <v>19</v>
      </c>
      <c r="D39" s="215">
        <v>0</v>
      </c>
      <c r="E39" s="202">
        <f t="shared" si="86"/>
        <v>933.8</v>
      </c>
      <c r="F39" s="202">
        <f t="shared" si="86"/>
        <v>735.24</v>
      </c>
      <c r="G39" s="202">
        <f>E39-F39</f>
        <v>198.55999999999995</v>
      </c>
      <c r="H39" s="258"/>
      <c r="I39" s="258"/>
      <c r="K39" s="167">
        <v>0</v>
      </c>
      <c r="L39" s="167">
        <v>0</v>
      </c>
      <c r="M39" s="167">
        <v>0</v>
      </c>
      <c r="N39" s="167">
        <v>0</v>
      </c>
      <c r="O39" s="167">
        <v>0</v>
      </c>
      <c r="P39" s="167">
        <v>0</v>
      </c>
      <c r="Q39" s="167">
        <v>0</v>
      </c>
      <c r="R39" s="167">
        <v>0</v>
      </c>
      <c r="S39" s="167">
        <v>0</v>
      </c>
      <c r="T39" s="167">
        <v>0</v>
      </c>
      <c r="U39" s="167">
        <v>0</v>
      </c>
      <c r="V39" s="167">
        <v>0</v>
      </c>
      <c r="W39" s="167">
        <v>0</v>
      </c>
      <c r="X39" s="167">
        <v>0</v>
      </c>
      <c r="Y39" s="167">
        <v>0</v>
      </c>
      <c r="Z39" s="167">
        <v>0</v>
      </c>
      <c r="AA39" s="167">
        <v>0</v>
      </c>
      <c r="AB39" s="167">
        <v>0</v>
      </c>
      <c r="AC39" s="167">
        <v>0</v>
      </c>
      <c r="AD39" s="167">
        <v>0</v>
      </c>
      <c r="AE39" s="167">
        <v>0</v>
      </c>
      <c r="AF39" s="167">
        <v>0</v>
      </c>
      <c r="AG39" s="167">
        <v>0</v>
      </c>
      <c r="AH39" s="167">
        <v>0</v>
      </c>
      <c r="AI39" s="215">
        <v>0</v>
      </c>
      <c r="AJ39" s="215">
        <v>0</v>
      </c>
      <c r="AK39" s="215">
        <v>0</v>
      </c>
      <c r="AL39" s="215">
        <v>0</v>
      </c>
      <c r="AM39" s="215">
        <v>0</v>
      </c>
      <c r="AN39" s="215">
        <v>0</v>
      </c>
      <c r="AO39" s="215">
        <v>0</v>
      </c>
      <c r="AP39" s="215">
        <v>0</v>
      </c>
      <c r="AQ39" s="215">
        <v>0</v>
      </c>
      <c r="AR39" s="215">
        <v>0</v>
      </c>
      <c r="AS39" s="215">
        <v>0</v>
      </c>
      <c r="AT39" s="215">
        <v>0</v>
      </c>
      <c r="AU39" s="215">
        <v>0</v>
      </c>
      <c r="AV39" s="215">
        <v>0</v>
      </c>
      <c r="AW39" s="215">
        <v>0</v>
      </c>
      <c r="AX39" s="215">
        <v>0</v>
      </c>
      <c r="AY39" s="215">
        <v>0</v>
      </c>
      <c r="AZ39" s="215">
        <v>0</v>
      </c>
      <c r="BA39" s="215">
        <v>0</v>
      </c>
      <c r="BB39" s="215">
        <v>0</v>
      </c>
      <c r="BC39" s="215">
        <v>0</v>
      </c>
      <c r="BD39" s="215">
        <v>0</v>
      </c>
      <c r="BE39" s="215">
        <v>0</v>
      </c>
      <c r="BF39" s="215">
        <v>0</v>
      </c>
      <c r="BG39" s="215">
        <v>0</v>
      </c>
      <c r="BH39" s="215">
        <v>0</v>
      </c>
      <c r="BI39" s="215">
        <v>0</v>
      </c>
      <c r="BJ39" s="215">
        <v>0</v>
      </c>
      <c r="BK39" s="215">
        <v>0</v>
      </c>
      <c r="BL39" s="215">
        <v>0</v>
      </c>
      <c r="BM39" s="215">
        <v>0</v>
      </c>
      <c r="BN39" s="215">
        <v>0</v>
      </c>
      <c r="BO39" s="215">
        <v>0</v>
      </c>
      <c r="BP39" s="215">
        <v>0</v>
      </c>
      <c r="BQ39" s="306">
        <v>0</v>
      </c>
      <c r="BR39" s="215">
        <v>0</v>
      </c>
      <c r="BS39" s="215">
        <v>0</v>
      </c>
      <c r="BT39" s="215">
        <v>0</v>
      </c>
      <c r="BU39" s="215">
        <v>0</v>
      </c>
      <c r="BV39" s="215">
        <v>0</v>
      </c>
      <c r="BW39" s="215">
        <v>0</v>
      </c>
      <c r="BX39" s="215">
        <v>0</v>
      </c>
      <c r="BY39" s="215">
        <v>0</v>
      </c>
      <c r="BZ39" s="215">
        <v>0</v>
      </c>
      <c r="CA39" s="215">
        <v>0</v>
      </c>
      <c r="CB39" s="215">
        <v>0</v>
      </c>
      <c r="CC39" s="215">
        <v>0</v>
      </c>
      <c r="CD39" s="215">
        <v>0</v>
      </c>
      <c r="CE39" s="215">
        <v>0</v>
      </c>
      <c r="CF39" s="215">
        <v>0</v>
      </c>
      <c r="CG39" s="215">
        <v>0</v>
      </c>
      <c r="CH39" s="215">
        <v>0</v>
      </c>
      <c r="CI39" s="215">
        <v>0</v>
      </c>
      <c r="CJ39" s="215">
        <v>0</v>
      </c>
      <c r="CK39" s="215">
        <v>0</v>
      </c>
      <c r="CL39" s="215">
        <v>0</v>
      </c>
      <c r="CM39" s="215">
        <v>0</v>
      </c>
      <c r="CN39" s="215">
        <v>0</v>
      </c>
      <c r="CO39" s="215">
        <v>0</v>
      </c>
      <c r="CP39" s="215">
        <v>0</v>
      </c>
      <c r="CQ39" s="215">
        <v>0</v>
      </c>
      <c r="CR39" s="215">
        <v>0</v>
      </c>
      <c r="CS39" s="215">
        <v>0</v>
      </c>
      <c r="CT39" s="215">
        <v>0</v>
      </c>
      <c r="CU39" s="215">
        <v>0</v>
      </c>
      <c r="CV39" s="215">
        <v>0</v>
      </c>
      <c r="CW39" s="215">
        <v>0</v>
      </c>
    </row>
    <row r="40" spans="1:101" s="14" customFormat="1" ht="13.15" hidden="1" customHeight="1" x14ac:dyDescent="0.2">
      <c r="A40" s="203"/>
      <c r="B40" s="198"/>
      <c r="C40" s="199" t="s">
        <v>12</v>
      </c>
      <c r="D40" s="216">
        <v>0</v>
      </c>
      <c r="E40" s="206">
        <f t="shared" si="86"/>
        <v>1556.37</v>
      </c>
      <c r="F40" s="206">
        <f t="shared" si="86"/>
        <v>1160.0899999999999</v>
      </c>
      <c r="G40" s="206">
        <f>E40-F40</f>
        <v>396.28</v>
      </c>
      <c r="H40" s="259"/>
      <c r="I40" s="259"/>
      <c r="K40" s="168">
        <v>0</v>
      </c>
      <c r="L40" s="168">
        <v>0</v>
      </c>
      <c r="M40" s="168">
        <v>0</v>
      </c>
      <c r="N40" s="168">
        <v>0</v>
      </c>
      <c r="O40" s="168">
        <v>0</v>
      </c>
      <c r="P40" s="168">
        <v>0</v>
      </c>
      <c r="Q40" s="168">
        <v>0</v>
      </c>
      <c r="R40" s="168">
        <v>0</v>
      </c>
      <c r="S40" s="168">
        <v>0</v>
      </c>
      <c r="T40" s="168">
        <v>0</v>
      </c>
      <c r="U40" s="168">
        <v>0</v>
      </c>
      <c r="V40" s="168">
        <v>0</v>
      </c>
      <c r="W40" s="168">
        <v>0</v>
      </c>
      <c r="X40" s="168">
        <v>0</v>
      </c>
      <c r="Y40" s="168">
        <v>0</v>
      </c>
      <c r="Z40" s="168">
        <v>0</v>
      </c>
      <c r="AA40" s="168">
        <v>0</v>
      </c>
      <c r="AB40" s="168">
        <v>0</v>
      </c>
      <c r="AC40" s="168">
        <v>0</v>
      </c>
      <c r="AD40" s="168">
        <v>0</v>
      </c>
      <c r="AE40" s="168">
        <v>0</v>
      </c>
      <c r="AF40" s="168">
        <v>0</v>
      </c>
      <c r="AG40" s="168">
        <v>0</v>
      </c>
      <c r="AH40" s="168">
        <v>0</v>
      </c>
      <c r="AI40" s="216">
        <v>0</v>
      </c>
      <c r="AJ40" s="216">
        <v>0</v>
      </c>
      <c r="AK40" s="216">
        <v>0</v>
      </c>
      <c r="AL40" s="216">
        <v>0</v>
      </c>
      <c r="AM40" s="216">
        <v>0</v>
      </c>
      <c r="AN40" s="216">
        <v>0</v>
      </c>
      <c r="AO40" s="216">
        <v>0</v>
      </c>
      <c r="AP40" s="216">
        <v>0</v>
      </c>
      <c r="AQ40" s="216">
        <v>0</v>
      </c>
      <c r="AR40" s="216">
        <v>0</v>
      </c>
      <c r="AS40" s="216">
        <v>0</v>
      </c>
      <c r="AT40" s="216">
        <v>0</v>
      </c>
      <c r="AU40" s="216">
        <v>0</v>
      </c>
      <c r="AV40" s="216">
        <v>0</v>
      </c>
      <c r="AW40" s="216">
        <v>0</v>
      </c>
      <c r="AX40" s="216">
        <v>0</v>
      </c>
      <c r="AY40" s="216">
        <v>0</v>
      </c>
      <c r="AZ40" s="216">
        <v>0</v>
      </c>
      <c r="BA40" s="216">
        <v>0</v>
      </c>
      <c r="BB40" s="216">
        <v>0</v>
      </c>
      <c r="BC40" s="216">
        <v>0</v>
      </c>
      <c r="BD40" s="216">
        <v>0</v>
      </c>
      <c r="BE40" s="216">
        <v>0</v>
      </c>
      <c r="BF40" s="216">
        <v>0</v>
      </c>
      <c r="BG40" s="216">
        <v>0</v>
      </c>
      <c r="BH40" s="216">
        <v>0</v>
      </c>
      <c r="BI40" s="216">
        <v>0</v>
      </c>
      <c r="BJ40" s="216">
        <v>0</v>
      </c>
      <c r="BK40" s="216">
        <v>0</v>
      </c>
      <c r="BL40" s="216">
        <v>0</v>
      </c>
      <c r="BM40" s="216">
        <v>0</v>
      </c>
      <c r="BN40" s="216">
        <v>0</v>
      </c>
      <c r="BO40" s="216">
        <v>0</v>
      </c>
      <c r="BP40" s="216">
        <v>0</v>
      </c>
      <c r="BQ40" s="307">
        <v>0</v>
      </c>
      <c r="BR40" s="216">
        <v>0</v>
      </c>
      <c r="BS40" s="216">
        <v>0</v>
      </c>
      <c r="BT40" s="216">
        <v>0</v>
      </c>
      <c r="BU40" s="216">
        <v>0</v>
      </c>
      <c r="BV40" s="216">
        <v>0</v>
      </c>
      <c r="BW40" s="216">
        <v>0</v>
      </c>
      <c r="BX40" s="216">
        <v>0</v>
      </c>
      <c r="BY40" s="216">
        <v>0</v>
      </c>
      <c r="BZ40" s="216">
        <v>0</v>
      </c>
      <c r="CA40" s="216">
        <v>0</v>
      </c>
      <c r="CB40" s="216">
        <v>0</v>
      </c>
      <c r="CC40" s="216">
        <v>0</v>
      </c>
      <c r="CD40" s="216">
        <v>0</v>
      </c>
      <c r="CE40" s="216">
        <v>0</v>
      </c>
      <c r="CF40" s="216">
        <v>0</v>
      </c>
      <c r="CG40" s="216">
        <v>0</v>
      </c>
      <c r="CH40" s="216">
        <v>0</v>
      </c>
      <c r="CI40" s="216">
        <v>0</v>
      </c>
      <c r="CJ40" s="216">
        <v>0</v>
      </c>
      <c r="CK40" s="216">
        <v>0</v>
      </c>
      <c r="CL40" s="216">
        <v>0</v>
      </c>
      <c r="CM40" s="216">
        <v>0</v>
      </c>
      <c r="CN40" s="216">
        <v>0</v>
      </c>
      <c r="CO40" s="216">
        <v>0</v>
      </c>
      <c r="CP40" s="216">
        <v>0</v>
      </c>
      <c r="CQ40" s="216">
        <v>0</v>
      </c>
      <c r="CR40" s="216">
        <v>0</v>
      </c>
      <c r="CS40" s="216">
        <v>0</v>
      </c>
      <c r="CT40" s="216">
        <v>0</v>
      </c>
      <c r="CU40" s="216">
        <v>0</v>
      </c>
      <c r="CV40" s="216">
        <v>0</v>
      </c>
      <c r="CW40" s="216">
        <v>0</v>
      </c>
    </row>
    <row r="41" spans="1:101" s="14" customFormat="1" ht="13.15" hidden="1" customHeight="1" x14ac:dyDescent="0.25">
      <c r="A41" s="207"/>
      <c r="B41" s="198"/>
      <c r="C41" s="208" t="s">
        <v>7</v>
      </c>
      <c r="D41" s="209">
        <f>SUM(D37:D40)</f>
        <v>0</v>
      </c>
      <c r="E41" s="210">
        <f>SUMPRODUCT(E37:E40,$D37:$D40)</f>
        <v>0</v>
      </c>
      <c r="F41" s="210">
        <f>SUMPRODUCT(F37:F40,$D37:$D40)</f>
        <v>0</v>
      </c>
      <c r="G41" s="210">
        <f>SUMPRODUCT(G37:G40,$D37:$D40)</f>
        <v>0</v>
      </c>
      <c r="H41" s="260"/>
      <c r="I41" s="260"/>
      <c r="K41" s="67">
        <f t="shared" ref="K41:P41" si="87">SUM(K37:K40)</f>
        <v>0</v>
      </c>
      <c r="L41" s="67">
        <f t="shared" si="87"/>
        <v>0</v>
      </c>
      <c r="M41" s="67">
        <f t="shared" si="87"/>
        <v>0</v>
      </c>
      <c r="N41" s="67">
        <f t="shared" si="87"/>
        <v>0</v>
      </c>
      <c r="O41" s="67">
        <f t="shared" si="87"/>
        <v>0</v>
      </c>
      <c r="P41" s="67">
        <f t="shared" si="87"/>
        <v>0</v>
      </c>
      <c r="Q41" s="67">
        <f t="shared" ref="Q41:V41" si="88">SUM(Q37:Q40)</f>
        <v>0</v>
      </c>
      <c r="R41" s="67">
        <f t="shared" si="88"/>
        <v>0</v>
      </c>
      <c r="S41" s="67">
        <f t="shared" si="88"/>
        <v>0</v>
      </c>
      <c r="T41" s="67">
        <f t="shared" si="88"/>
        <v>0</v>
      </c>
      <c r="U41" s="67">
        <f t="shared" si="88"/>
        <v>0</v>
      </c>
      <c r="V41" s="67">
        <f t="shared" si="88"/>
        <v>0</v>
      </c>
      <c r="W41" s="67">
        <f t="shared" ref="W41:AB41" si="89">SUM(W37:W40)</f>
        <v>0</v>
      </c>
      <c r="X41" s="67">
        <f t="shared" si="89"/>
        <v>0</v>
      </c>
      <c r="Y41" s="67">
        <f t="shared" si="89"/>
        <v>0</v>
      </c>
      <c r="Z41" s="67">
        <f t="shared" si="89"/>
        <v>0</v>
      </c>
      <c r="AA41" s="67">
        <f t="shared" si="89"/>
        <v>0</v>
      </c>
      <c r="AB41" s="67">
        <f t="shared" si="89"/>
        <v>0</v>
      </c>
      <c r="AC41" s="67">
        <f t="shared" ref="AC41:AH41" si="90">SUM(AC37:AC40)</f>
        <v>0</v>
      </c>
      <c r="AD41" s="67">
        <f t="shared" si="90"/>
        <v>0</v>
      </c>
      <c r="AE41" s="67">
        <f t="shared" si="90"/>
        <v>0</v>
      </c>
      <c r="AF41" s="67">
        <f t="shared" si="90"/>
        <v>0</v>
      </c>
      <c r="AG41" s="67">
        <f t="shared" si="90"/>
        <v>0</v>
      </c>
      <c r="AH41" s="67">
        <f t="shared" si="90"/>
        <v>0</v>
      </c>
      <c r="AI41" s="209">
        <f t="shared" ref="AI41:AN41" si="91">SUM(AI37:AI40)</f>
        <v>0</v>
      </c>
      <c r="AJ41" s="209">
        <f t="shared" si="91"/>
        <v>0</v>
      </c>
      <c r="AK41" s="209">
        <f t="shared" si="91"/>
        <v>0</v>
      </c>
      <c r="AL41" s="209">
        <f t="shared" si="91"/>
        <v>0</v>
      </c>
      <c r="AM41" s="209">
        <f t="shared" si="91"/>
        <v>0</v>
      </c>
      <c r="AN41" s="209">
        <f t="shared" si="91"/>
        <v>0</v>
      </c>
      <c r="AO41" s="209">
        <f t="shared" ref="AO41:AT41" si="92">SUM(AO37:AO40)</f>
        <v>0</v>
      </c>
      <c r="AP41" s="209">
        <f t="shared" si="92"/>
        <v>0</v>
      </c>
      <c r="AQ41" s="209">
        <f t="shared" si="92"/>
        <v>0</v>
      </c>
      <c r="AR41" s="209">
        <f t="shared" si="92"/>
        <v>0</v>
      </c>
      <c r="AS41" s="209">
        <f t="shared" si="92"/>
        <v>0</v>
      </c>
      <c r="AT41" s="209">
        <f t="shared" si="92"/>
        <v>0</v>
      </c>
      <c r="AU41" s="209">
        <f t="shared" ref="AU41:AZ41" si="93">SUM(AU37:AU40)</f>
        <v>0</v>
      </c>
      <c r="AV41" s="209">
        <f t="shared" si="93"/>
        <v>0</v>
      </c>
      <c r="AW41" s="209">
        <f t="shared" si="93"/>
        <v>0</v>
      </c>
      <c r="AX41" s="209">
        <f t="shared" si="93"/>
        <v>0</v>
      </c>
      <c r="AY41" s="209">
        <f t="shared" si="93"/>
        <v>0</v>
      </c>
      <c r="AZ41" s="209">
        <f t="shared" si="93"/>
        <v>0</v>
      </c>
      <c r="BA41" s="209">
        <f t="shared" ref="BA41:BF41" si="94">SUM(BA37:BA40)</f>
        <v>0</v>
      </c>
      <c r="BB41" s="209">
        <f t="shared" si="94"/>
        <v>0</v>
      </c>
      <c r="BC41" s="209">
        <f t="shared" si="94"/>
        <v>0</v>
      </c>
      <c r="BD41" s="209">
        <f t="shared" si="94"/>
        <v>0</v>
      </c>
      <c r="BE41" s="209">
        <f t="shared" si="94"/>
        <v>0</v>
      </c>
      <c r="BF41" s="209">
        <f t="shared" si="94"/>
        <v>0</v>
      </c>
      <c r="BG41" s="209">
        <f t="shared" ref="BG41:BL41" si="95">SUM(BG37:BG40)</f>
        <v>0</v>
      </c>
      <c r="BH41" s="209">
        <f t="shared" si="95"/>
        <v>0</v>
      </c>
      <c r="BI41" s="209">
        <f t="shared" si="95"/>
        <v>0</v>
      </c>
      <c r="BJ41" s="209">
        <f t="shared" si="95"/>
        <v>0</v>
      </c>
      <c r="BK41" s="209">
        <f t="shared" si="95"/>
        <v>0</v>
      </c>
      <c r="BL41" s="209">
        <f t="shared" si="95"/>
        <v>0</v>
      </c>
      <c r="BM41" s="209">
        <f t="shared" ref="BM41:BR41" si="96">SUM(BM37:BM40)</f>
        <v>0</v>
      </c>
      <c r="BN41" s="209">
        <f t="shared" si="96"/>
        <v>0</v>
      </c>
      <c r="BO41" s="209">
        <f t="shared" si="96"/>
        <v>0</v>
      </c>
      <c r="BP41" s="209">
        <f t="shared" si="96"/>
        <v>0</v>
      </c>
      <c r="BQ41" s="209">
        <f t="shared" si="96"/>
        <v>0</v>
      </c>
      <c r="BR41" s="209">
        <f t="shared" si="96"/>
        <v>0</v>
      </c>
      <c r="BS41" s="209">
        <f t="shared" ref="BS41:BX41" si="97">SUM(BS37:BS40)</f>
        <v>0</v>
      </c>
      <c r="BT41" s="209">
        <f t="shared" si="97"/>
        <v>0</v>
      </c>
      <c r="BU41" s="209">
        <f t="shared" si="97"/>
        <v>0</v>
      </c>
      <c r="BV41" s="209">
        <f t="shared" si="97"/>
        <v>0</v>
      </c>
      <c r="BW41" s="209">
        <f t="shared" si="97"/>
        <v>0</v>
      </c>
      <c r="BX41" s="209">
        <f t="shared" si="97"/>
        <v>0</v>
      </c>
      <c r="BY41" s="209">
        <f t="shared" ref="BY41:CD41" si="98">SUM(BY37:BY40)</f>
        <v>0</v>
      </c>
      <c r="BZ41" s="209">
        <f t="shared" si="98"/>
        <v>0</v>
      </c>
      <c r="CA41" s="209">
        <f t="shared" si="98"/>
        <v>0</v>
      </c>
      <c r="CB41" s="209">
        <f t="shared" si="98"/>
        <v>0</v>
      </c>
      <c r="CC41" s="209">
        <f t="shared" si="98"/>
        <v>0</v>
      </c>
      <c r="CD41" s="209">
        <f t="shared" si="98"/>
        <v>0</v>
      </c>
      <c r="CE41" s="209">
        <f t="shared" ref="CE41:CJ41" si="99">SUM(CE37:CE40)</f>
        <v>0</v>
      </c>
      <c r="CF41" s="209">
        <f t="shared" si="99"/>
        <v>0</v>
      </c>
      <c r="CG41" s="209">
        <f t="shared" si="99"/>
        <v>0</v>
      </c>
      <c r="CH41" s="209">
        <f t="shared" si="99"/>
        <v>0</v>
      </c>
      <c r="CI41" s="209">
        <f t="shared" si="99"/>
        <v>0</v>
      </c>
      <c r="CJ41" s="209">
        <f t="shared" si="99"/>
        <v>0</v>
      </c>
      <c r="CK41" s="209">
        <f t="shared" ref="CK41:CP41" si="100">SUM(CK37:CK40)</f>
        <v>0</v>
      </c>
      <c r="CL41" s="209">
        <f t="shared" si="100"/>
        <v>0</v>
      </c>
      <c r="CM41" s="209">
        <f t="shared" si="100"/>
        <v>0</v>
      </c>
      <c r="CN41" s="209">
        <f t="shared" si="100"/>
        <v>0</v>
      </c>
      <c r="CO41" s="209">
        <f t="shared" si="100"/>
        <v>0</v>
      </c>
      <c r="CP41" s="209">
        <f t="shared" si="100"/>
        <v>0</v>
      </c>
      <c r="CQ41" s="209">
        <f>SUM(CQ37:CQ40)</f>
        <v>0</v>
      </c>
      <c r="CR41" s="209">
        <v>0</v>
      </c>
      <c r="CS41" s="209">
        <f>SUM(CS37:CS40)</f>
        <v>0</v>
      </c>
      <c r="CT41" s="209">
        <f>SUM(CT37:CT40)</f>
        <v>0</v>
      </c>
      <c r="CU41" s="209">
        <f>SUM(CU37:CU40)</f>
        <v>0</v>
      </c>
      <c r="CV41" s="209">
        <f>SUM(CV37:CV40)</f>
        <v>0</v>
      </c>
      <c r="CW41" s="209">
        <f>SUM(CW37:CW40)</f>
        <v>0</v>
      </c>
    </row>
    <row r="42" spans="1:101" s="14" customFormat="1" ht="13.15" hidden="1" customHeight="1" x14ac:dyDescent="0.25">
      <c r="A42" s="207"/>
      <c r="B42" s="198"/>
      <c r="C42" s="199"/>
      <c r="D42" s="209"/>
      <c r="E42" s="202"/>
      <c r="F42" s="202"/>
      <c r="G42" s="202"/>
      <c r="H42" s="258"/>
      <c r="I42" s="258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209"/>
      <c r="AJ42" s="209"/>
      <c r="AK42" s="209"/>
      <c r="AL42" s="209"/>
      <c r="AM42" s="209"/>
      <c r="AN42" s="209"/>
      <c r="AO42" s="209"/>
      <c r="AP42" s="209"/>
      <c r="AQ42" s="209"/>
      <c r="AR42" s="209"/>
      <c r="AS42" s="209"/>
      <c r="AT42" s="209"/>
      <c r="AU42" s="209"/>
      <c r="AV42" s="209"/>
      <c r="AW42" s="209"/>
      <c r="AX42" s="209"/>
      <c r="AY42" s="209"/>
      <c r="AZ42" s="209"/>
      <c r="BA42" s="209"/>
      <c r="BB42" s="209"/>
      <c r="BC42" s="209"/>
      <c r="BD42" s="209"/>
      <c r="BE42" s="209"/>
      <c r="BF42" s="209"/>
      <c r="BG42" s="209"/>
      <c r="BH42" s="209"/>
      <c r="BI42" s="209"/>
      <c r="BJ42" s="209"/>
      <c r="BK42" s="209"/>
      <c r="BL42" s="209"/>
      <c r="BM42" s="209"/>
      <c r="BN42" s="209"/>
      <c r="BO42" s="209"/>
      <c r="BP42" s="209"/>
      <c r="BQ42" s="209"/>
      <c r="BR42" s="209"/>
      <c r="BS42" s="209"/>
      <c r="BT42" s="209"/>
      <c r="BU42" s="209"/>
      <c r="BV42" s="209"/>
      <c r="BW42" s="209"/>
      <c r="BX42" s="209"/>
      <c r="BY42" s="209"/>
      <c r="BZ42" s="209"/>
      <c r="CA42" s="209"/>
      <c r="CB42" s="209"/>
      <c r="CC42" s="209"/>
      <c r="CD42" s="209"/>
      <c r="CE42" s="209"/>
      <c r="CF42" s="209"/>
      <c r="CG42" s="209"/>
      <c r="CH42" s="209"/>
      <c r="CI42" s="209"/>
      <c r="CJ42" s="209"/>
      <c r="CK42" s="209"/>
      <c r="CL42" s="209"/>
      <c r="CM42" s="209"/>
      <c r="CN42" s="209"/>
      <c r="CO42" s="209"/>
      <c r="CP42" s="209"/>
      <c r="CQ42" s="209"/>
      <c r="CR42" s="209"/>
      <c r="CS42" s="209"/>
      <c r="CT42" s="209"/>
      <c r="CU42" s="209"/>
      <c r="CV42" s="209"/>
      <c r="CW42" s="209"/>
    </row>
    <row r="43" spans="1:101" s="14" customFormat="1" ht="13.15" hidden="1" customHeight="1" x14ac:dyDescent="0.25">
      <c r="A43" s="221" t="s">
        <v>8</v>
      </c>
      <c r="B43" s="198"/>
      <c r="C43" s="208" t="s">
        <v>10</v>
      </c>
      <c r="D43" s="222">
        <f>+D29+D35+D41</f>
        <v>0</v>
      </c>
      <c r="E43" s="223">
        <f>+E29+E35+E41</f>
        <v>0</v>
      </c>
      <c r="F43" s="223">
        <f>+F29+F35+F41</f>
        <v>0</v>
      </c>
      <c r="G43" s="223">
        <f>+G29+G35+G41</f>
        <v>0</v>
      </c>
      <c r="H43" s="261"/>
      <c r="I43" s="261"/>
      <c r="K43" s="30">
        <f t="shared" ref="K43:P43" si="101">+K29+K35+K41</f>
        <v>9</v>
      </c>
      <c r="L43" s="30">
        <f t="shared" si="101"/>
        <v>9</v>
      </c>
      <c r="M43" s="30">
        <f t="shared" si="101"/>
        <v>10</v>
      </c>
      <c r="N43" s="30">
        <f t="shared" si="101"/>
        <v>10</v>
      </c>
      <c r="O43" s="30">
        <f t="shared" si="101"/>
        <v>9</v>
      </c>
      <c r="P43" s="30">
        <f t="shared" si="101"/>
        <v>9</v>
      </c>
      <c r="Q43" s="30">
        <f t="shared" ref="Q43:V43" si="102">+Q29+Q35+Q41</f>
        <v>11</v>
      </c>
      <c r="R43" s="30">
        <f t="shared" si="102"/>
        <v>10</v>
      </c>
      <c r="S43" s="30">
        <f t="shared" si="102"/>
        <v>10</v>
      </c>
      <c r="T43" s="30">
        <f t="shared" si="102"/>
        <v>10</v>
      </c>
      <c r="U43" s="30">
        <f t="shared" si="102"/>
        <v>9</v>
      </c>
      <c r="V43" s="30">
        <f t="shared" si="102"/>
        <v>9</v>
      </c>
      <c r="W43" s="30">
        <f t="shared" ref="W43:AB43" si="103">+W29+W35+W41</f>
        <v>9</v>
      </c>
      <c r="X43" s="30">
        <f t="shared" si="103"/>
        <v>8</v>
      </c>
      <c r="Y43" s="30">
        <f t="shared" si="103"/>
        <v>8</v>
      </c>
      <c r="Z43" s="30">
        <f t="shared" si="103"/>
        <v>1</v>
      </c>
      <c r="AA43" s="30">
        <f t="shared" si="103"/>
        <v>1</v>
      </c>
      <c r="AB43" s="30">
        <f t="shared" si="103"/>
        <v>0</v>
      </c>
      <c r="AC43" s="30">
        <f t="shared" ref="AC43:AH43" si="104">+AC29+AC35+AC41</f>
        <v>0</v>
      </c>
      <c r="AD43" s="30">
        <f t="shared" si="104"/>
        <v>0</v>
      </c>
      <c r="AE43" s="30">
        <f t="shared" si="104"/>
        <v>0</v>
      </c>
      <c r="AF43" s="30">
        <f t="shared" si="104"/>
        <v>0</v>
      </c>
      <c r="AG43" s="30">
        <f t="shared" si="104"/>
        <v>0</v>
      </c>
      <c r="AH43" s="30">
        <f t="shared" si="104"/>
        <v>0</v>
      </c>
      <c r="AI43" s="222">
        <f t="shared" ref="AI43:AN43" si="105">+AI29+AI35+AI41</f>
        <v>0</v>
      </c>
      <c r="AJ43" s="222">
        <f t="shared" si="105"/>
        <v>0</v>
      </c>
      <c r="AK43" s="222">
        <f t="shared" si="105"/>
        <v>0</v>
      </c>
      <c r="AL43" s="222">
        <f t="shared" si="105"/>
        <v>0</v>
      </c>
      <c r="AM43" s="222">
        <f t="shared" si="105"/>
        <v>0</v>
      </c>
      <c r="AN43" s="222">
        <f t="shared" si="105"/>
        <v>0</v>
      </c>
      <c r="AO43" s="222">
        <f t="shared" ref="AO43:AT43" si="106">+AO29+AO35+AO41</f>
        <v>0</v>
      </c>
      <c r="AP43" s="222">
        <f t="shared" si="106"/>
        <v>0</v>
      </c>
      <c r="AQ43" s="222">
        <f t="shared" si="106"/>
        <v>0</v>
      </c>
      <c r="AR43" s="222">
        <f t="shared" si="106"/>
        <v>0</v>
      </c>
      <c r="AS43" s="222">
        <f t="shared" si="106"/>
        <v>0</v>
      </c>
      <c r="AT43" s="222">
        <f t="shared" si="106"/>
        <v>0</v>
      </c>
      <c r="AU43" s="222">
        <f t="shared" ref="AU43:AZ43" si="107">+AU29+AU35+AU41</f>
        <v>0</v>
      </c>
      <c r="AV43" s="222">
        <f t="shared" si="107"/>
        <v>0</v>
      </c>
      <c r="AW43" s="222">
        <f t="shared" si="107"/>
        <v>0</v>
      </c>
      <c r="AX43" s="222">
        <f t="shared" si="107"/>
        <v>0</v>
      </c>
      <c r="AY43" s="222">
        <f t="shared" si="107"/>
        <v>0</v>
      </c>
      <c r="AZ43" s="222">
        <f t="shared" si="107"/>
        <v>0</v>
      </c>
      <c r="BA43" s="222">
        <f t="shared" ref="BA43:BF43" si="108">+BA29+BA35+BA41</f>
        <v>0</v>
      </c>
      <c r="BB43" s="222">
        <f t="shared" si="108"/>
        <v>0</v>
      </c>
      <c r="BC43" s="222">
        <f t="shared" si="108"/>
        <v>0</v>
      </c>
      <c r="BD43" s="222">
        <f t="shared" si="108"/>
        <v>0</v>
      </c>
      <c r="BE43" s="222">
        <f t="shared" si="108"/>
        <v>0</v>
      </c>
      <c r="BF43" s="222">
        <f t="shared" si="108"/>
        <v>0</v>
      </c>
      <c r="BG43" s="222">
        <f t="shared" ref="BG43:BL43" si="109">+BG29+BG35+BG41</f>
        <v>0</v>
      </c>
      <c r="BH43" s="222">
        <f t="shared" si="109"/>
        <v>0</v>
      </c>
      <c r="BI43" s="222">
        <f t="shared" si="109"/>
        <v>0</v>
      </c>
      <c r="BJ43" s="222">
        <f t="shared" si="109"/>
        <v>0</v>
      </c>
      <c r="BK43" s="222">
        <f t="shared" si="109"/>
        <v>0</v>
      </c>
      <c r="BL43" s="222">
        <f t="shared" si="109"/>
        <v>0</v>
      </c>
      <c r="BM43" s="222">
        <f t="shared" ref="BM43:BR43" si="110">+BM29+BM35+BM41</f>
        <v>0</v>
      </c>
      <c r="BN43" s="222">
        <f t="shared" si="110"/>
        <v>0</v>
      </c>
      <c r="BO43" s="222">
        <f t="shared" si="110"/>
        <v>0</v>
      </c>
      <c r="BP43" s="222">
        <f t="shared" si="110"/>
        <v>0</v>
      </c>
      <c r="BQ43" s="222">
        <f t="shared" si="110"/>
        <v>0</v>
      </c>
      <c r="BR43" s="222">
        <f t="shared" si="110"/>
        <v>0</v>
      </c>
      <c r="BS43" s="222">
        <f t="shared" ref="BS43:BX43" si="111">+BS29+BS35+BS41</f>
        <v>0</v>
      </c>
      <c r="BT43" s="222">
        <f t="shared" si="111"/>
        <v>0</v>
      </c>
      <c r="BU43" s="222">
        <f t="shared" si="111"/>
        <v>0</v>
      </c>
      <c r="BV43" s="222">
        <f t="shared" si="111"/>
        <v>0</v>
      </c>
      <c r="BW43" s="222">
        <f t="shared" si="111"/>
        <v>0</v>
      </c>
      <c r="BX43" s="222">
        <f t="shared" si="111"/>
        <v>0</v>
      </c>
      <c r="BY43" s="222">
        <f t="shared" ref="BY43:CD43" si="112">+BY29+BY35+BY41</f>
        <v>0</v>
      </c>
      <c r="BZ43" s="222">
        <f t="shared" si="112"/>
        <v>0</v>
      </c>
      <c r="CA43" s="222">
        <f t="shared" si="112"/>
        <v>0</v>
      </c>
      <c r="CB43" s="222">
        <f t="shared" si="112"/>
        <v>0</v>
      </c>
      <c r="CC43" s="222">
        <f t="shared" si="112"/>
        <v>0</v>
      </c>
      <c r="CD43" s="222">
        <f t="shared" si="112"/>
        <v>0</v>
      </c>
      <c r="CE43" s="222">
        <f t="shared" ref="CE43:CJ43" si="113">+CE29+CE35+CE41</f>
        <v>0</v>
      </c>
      <c r="CF43" s="222">
        <f t="shared" si="113"/>
        <v>0</v>
      </c>
      <c r="CG43" s="222">
        <f t="shared" si="113"/>
        <v>0</v>
      </c>
      <c r="CH43" s="222">
        <f t="shared" si="113"/>
        <v>0</v>
      </c>
      <c r="CI43" s="222">
        <f t="shared" si="113"/>
        <v>0</v>
      </c>
      <c r="CJ43" s="222">
        <f t="shared" si="113"/>
        <v>0</v>
      </c>
      <c r="CK43" s="222">
        <f t="shared" ref="CK43:CP43" si="114">+CK29+CK35+CK41</f>
        <v>0</v>
      </c>
      <c r="CL43" s="222">
        <f t="shared" si="114"/>
        <v>0</v>
      </c>
      <c r="CM43" s="222">
        <f t="shared" si="114"/>
        <v>0</v>
      </c>
      <c r="CN43" s="222">
        <f t="shared" si="114"/>
        <v>0</v>
      </c>
      <c r="CO43" s="222">
        <f t="shared" si="114"/>
        <v>0</v>
      </c>
      <c r="CP43" s="222">
        <f t="shared" si="114"/>
        <v>0</v>
      </c>
      <c r="CQ43" s="222">
        <f>+CQ29+CQ35+CQ41</f>
        <v>0</v>
      </c>
      <c r="CR43" s="222">
        <v>0</v>
      </c>
      <c r="CS43" s="222">
        <f>+CS29+CS35+CS41</f>
        <v>0</v>
      </c>
      <c r="CT43" s="222">
        <f>+CT29+CT35+CT41</f>
        <v>0</v>
      </c>
      <c r="CU43" s="222">
        <f>+CU29+CU35+CU41</f>
        <v>0</v>
      </c>
      <c r="CV43" s="222">
        <f>+CV29+CV35+CV41</f>
        <v>0</v>
      </c>
      <c r="CW43" s="222">
        <f>+CW29+CW35+CW41</f>
        <v>0</v>
      </c>
    </row>
    <row r="44" spans="1:101" s="4" customFormat="1" ht="13.15" hidden="1" customHeight="1" x14ac:dyDescent="0.2">
      <c r="A44" s="221" t="s">
        <v>9</v>
      </c>
      <c r="B44" s="208"/>
      <c r="C44" s="224"/>
      <c r="D44" s="222"/>
      <c r="E44" s="223">
        <f>E43*12</f>
        <v>0</v>
      </c>
      <c r="F44" s="223">
        <f>F43*12</f>
        <v>0</v>
      </c>
      <c r="G44" s="223">
        <f>G43*12</f>
        <v>0</v>
      </c>
      <c r="H44" s="261"/>
      <c r="I44" s="261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222"/>
      <c r="AJ44" s="222"/>
      <c r="AK44" s="222"/>
      <c r="AL44" s="222"/>
      <c r="AM44" s="222"/>
      <c r="AN44" s="222"/>
      <c r="AO44" s="222"/>
      <c r="AP44" s="222"/>
      <c r="AQ44" s="222"/>
      <c r="AR44" s="222"/>
      <c r="AS44" s="222"/>
      <c r="AT44" s="222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2"/>
      <c r="BK44" s="222"/>
      <c r="BL44" s="222"/>
      <c r="BM44" s="222"/>
      <c r="BN44" s="222"/>
      <c r="BO44" s="222"/>
      <c r="BP44" s="222"/>
      <c r="BQ44" s="222"/>
      <c r="BR44" s="222"/>
      <c r="BS44" s="222"/>
      <c r="BT44" s="222"/>
      <c r="BU44" s="222"/>
      <c r="BV44" s="222"/>
      <c r="BW44" s="222"/>
      <c r="BX44" s="222"/>
      <c r="BY44" s="222"/>
      <c r="BZ44" s="222"/>
      <c r="CA44" s="222"/>
      <c r="CB44" s="222"/>
      <c r="CC44" s="222"/>
      <c r="CD44" s="222"/>
      <c r="CE44" s="222"/>
      <c r="CF44" s="222"/>
      <c r="CG44" s="222"/>
      <c r="CH44" s="222"/>
      <c r="CI44" s="222"/>
      <c r="CJ44" s="222"/>
      <c r="CK44" s="222"/>
      <c r="CL44" s="222"/>
      <c r="CM44" s="222"/>
      <c r="CN44" s="222"/>
      <c r="CO44" s="222"/>
      <c r="CP44" s="222"/>
      <c r="CQ44" s="222"/>
      <c r="CR44" s="222"/>
      <c r="CS44" s="222"/>
      <c r="CT44" s="222"/>
      <c r="CU44" s="222"/>
      <c r="CV44" s="222"/>
      <c r="CW44" s="222"/>
    </row>
    <row r="45" spans="1:101" customFormat="1" ht="13.15" hidden="1" customHeight="1" x14ac:dyDescent="0.25">
      <c r="A45" s="207"/>
      <c r="B45" s="198"/>
      <c r="C45" s="199"/>
      <c r="D45" s="209"/>
      <c r="E45" s="202"/>
      <c r="F45" s="202"/>
      <c r="G45" s="202"/>
      <c r="H45" s="258"/>
      <c r="I45" s="258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209"/>
      <c r="AJ45" s="209"/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09"/>
      <c r="BP45" s="209"/>
      <c r="BQ45" s="209"/>
      <c r="BR45" s="209"/>
      <c r="BS45" s="209"/>
      <c r="BT45" s="209"/>
      <c r="BU45" s="209"/>
      <c r="BV45" s="209"/>
      <c r="BW45" s="209"/>
      <c r="BX45" s="209"/>
      <c r="BY45" s="209"/>
      <c r="BZ45" s="209"/>
      <c r="CA45" s="209"/>
      <c r="CB45" s="209"/>
      <c r="CC45" s="209"/>
      <c r="CD45" s="209"/>
      <c r="CE45" s="209"/>
      <c r="CF45" s="209"/>
      <c r="CG45" s="209"/>
      <c r="CH45" s="209"/>
      <c r="CI45" s="209"/>
      <c r="CJ45" s="209"/>
      <c r="CK45" s="209"/>
      <c r="CL45" s="209"/>
      <c r="CM45" s="209"/>
      <c r="CN45" s="209"/>
      <c r="CO45" s="209"/>
      <c r="CP45" s="209"/>
      <c r="CQ45" s="209"/>
      <c r="CR45" s="209"/>
      <c r="CS45" s="209"/>
      <c r="CT45" s="209"/>
      <c r="CU45" s="209"/>
      <c r="CV45" s="209"/>
      <c r="CW45" s="209"/>
    </row>
    <row r="46" spans="1:101" customFormat="1" ht="13.15" customHeight="1" x14ac:dyDescent="0.25">
      <c r="A46" s="76" t="s">
        <v>109</v>
      </c>
      <c r="B46" s="77"/>
      <c r="C46" s="78"/>
      <c r="D46" s="111"/>
      <c r="E46" s="80"/>
      <c r="F46" s="80"/>
      <c r="G46" s="80"/>
      <c r="H46" s="268"/>
      <c r="I46" s="268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</row>
    <row r="47" spans="1:101" customFormat="1" ht="13.15" customHeight="1" x14ac:dyDescent="0.25">
      <c r="A47" s="64" t="s">
        <v>23</v>
      </c>
      <c r="B47" s="65" t="str">
        <f>Legacy!$E$4</f>
        <v>1/1/25 - 12/31/25</v>
      </c>
      <c r="C47" s="66" t="s">
        <v>11</v>
      </c>
      <c r="D47" s="173">
        <v>3</v>
      </c>
      <c r="E47" s="152">
        <f t="shared" ref="E47:G50" si="115">E25</f>
        <v>859.51</v>
      </c>
      <c r="F47" s="152">
        <f t="shared" si="115"/>
        <v>859.51</v>
      </c>
      <c r="G47" s="152">
        <f t="shared" si="115"/>
        <v>0</v>
      </c>
      <c r="H47" s="27" t="e">
        <f>+"Total:"&amp;TEXT(E47/I47-1,"0.00%")&amp;"/ EE:"&amp;TEXT(G47/J47-1,"0.00%")</f>
        <v>#DIV/0!</v>
      </c>
      <c r="I47" s="27">
        <f>+'[2]East Liverpool'!E47</f>
        <v>722.35</v>
      </c>
      <c r="J47" s="287">
        <f>+'[2]East Liverpool'!G47</f>
        <v>0</v>
      </c>
      <c r="K47" s="165">
        <v>10</v>
      </c>
      <c r="L47" s="165">
        <v>9</v>
      </c>
      <c r="M47" s="165">
        <v>9</v>
      </c>
      <c r="N47" s="165">
        <v>9</v>
      </c>
      <c r="O47" s="165">
        <v>9</v>
      </c>
      <c r="P47" s="165">
        <v>9</v>
      </c>
      <c r="Q47" s="165">
        <v>8</v>
      </c>
      <c r="R47" s="165">
        <v>9</v>
      </c>
      <c r="S47" s="165">
        <v>9</v>
      </c>
      <c r="T47" s="165">
        <v>9</v>
      </c>
      <c r="U47" s="165">
        <v>8</v>
      </c>
      <c r="V47" s="165">
        <v>9</v>
      </c>
      <c r="W47" s="165">
        <v>9</v>
      </c>
      <c r="X47" s="165">
        <v>10</v>
      </c>
      <c r="Y47" s="165">
        <v>10</v>
      </c>
      <c r="Z47" s="165">
        <v>9</v>
      </c>
      <c r="AA47" s="165">
        <v>9</v>
      </c>
      <c r="AB47" s="165">
        <v>9</v>
      </c>
      <c r="AC47" s="165">
        <v>9</v>
      </c>
      <c r="AD47" s="165">
        <v>9</v>
      </c>
      <c r="AE47" s="165">
        <v>9</v>
      </c>
      <c r="AF47" s="165">
        <v>9</v>
      </c>
      <c r="AG47" s="165">
        <v>9</v>
      </c>
      <c r="AH47" s="165">
        <v>9</v>
      </c>
      <c r="AI47" s="165">
        <v>10</v>
      </c>
      <c r="AJ47" s="165">
        <v>11</v>
      </c>
      <c r="AK47" s="165">
        <v>12</v>
      </c>
      <c r="AL47" s="165">
        <v>12</v>
      </c>
      <c r="AM47" s="165">
        <v>12</v>
      </c>
      <c r="AN47" s="165">
        <v>11</v>
      </c>
      <c r="AO47" s="165">
        <v>11</v>
      </c>
      <c r="AP47" s="165">
        <v>12</v>
      </c>
      <c r="AQ47" s="165">
        <v>12</v>
      </c>
      <c r="AR47" s="165">
        <v>11</v>
      </c>
      <c r="AS47" s="165">
        <v>11</v>
      </c>
      <c r="AT47" s="165">
        <v>10</v>
      </c>
      <c r="AU47" s="165">
        <v>10</v>
      </c>
      <c r="AV47" s="165">
        <v>9</v>
      </c>
      <c r="AW47" s="165">
        <v>10</v>
      </c>
      <c r="AX47" s="165">
        <v>11</v>
      </c>
      <c r="AY47" s="165">
        <v>11</v>
      </c>
      <c r="AZ47" s="165">
        <v>10</v>
      </c>
      <c r="BA47" s="165">
        <v>10</v>
      </c>
      <c r="BB47" s="165">
        <v>10</v>
      </c>
      <c r="BC47" s="165">
        <v>9</v>
      </c>
      <c r="BD47" s="165">
        <v>9</v>
      </c>
      <c r="BE47" s="165">
        <v>8</v>
      </c>
      <c r="BF47" s="165">
        <v>8</v>
      </c>
      <c r="BG47" s="165">
        <v>8</v>
      </c>
      <c r="BH47" s="173">
        <v>7</v>
      </c>
      <c r="BI47" s="173">
        <v>6</v>
      </c>
      <c r="BJ47" s="173">
        <v>6</v>
      </c>
      <c r="BK47" s="173">
        <v>6</v>
      </c>
      <c r="BL47" s="173">
        <v>6</v>
      </c>
      <c r="BM47" s="173">
        <v>6</v>
      </c>
      <c r="BN47" s="173">
        <v>7</v>
      </c>
      <c r="BO47" s="173">
        <v>7</v>
      </c>
      <c r="BP47" s="173">
        <v>7</v>
      </c>
      <c r="BQ47" s="240">
        <v>7</v>
      </c>
      <c r="BR47" s="173">
        <v>8</v>
      </c>
      <c r="BS47" s="173">
        <v>7</v>
      </c>
      <c r="BT47" s="173">
        <v>7</v>
      </c>
      <c r="BU47" s="173">
        <v>7</v>
      </c>
      <c r="BV47" s="173">
        <v>7</v>
      </c>
      <c r="BW47" s="173">
        <v>7</v>
      </c>
      <c r="BX47" s="173">
        <v>7</v>
      </c>
      <c r="BY47" s="173">
        <v>7</v>
      </c>
      <c r="BZ47" s="173">
        <v>7</v>
      </c>
      <c r="CA47" s="173">
        <v>7</v>
      </c>
      <c r="CB47" s="173">
        <v>7</v>
      </c>
      <c r="CC47" s="173">
        <v>7</v>
      </c>
      <c r="CD47" s="173">
        <v>8</v>
      </c>
      <c r="CE47" s="173">
        <v>7</v>
      </c>
      <c r="CF47" s="173">
        <v>7</v>
      </c>
      <c r="CG47" s="173">
        <v>6</v>
      </c>
      <c r="CH47" s="173">
        <v>6</v>
      </c>
      <c r="CI47" s="173">
        <v>6</v>
      </c>
      <c r="CJ47" s="173">
        <v>6</v>
      </c>
      <c r="CK47" s="173">
        <v>7</v>
      </c>
      <c r="CL47" s="173">
        <v>7</v>
      </c>
      <c r="CM47" s="173">
        <v>7</v>
      </c>
      <c r="CN47" s="173">
        <v>7</v>
      </c>
      <c r="CO47" s="173">
        <v>5</v>
      </c>
      <c r="CP47" s="173">
        <v>4</v>
      </c>
      <c r="CQ47" s="173">
        <v>4</v>
      </c>
      <c r="CR47" s="173">
        <v>4</v>
      </c>
      <c r="CS47" s="173">
        <v>4</v>
      </c>
      <c r="CT47" s="173">
        <v>3</v>
      </c>
      <c r="CU47" s="173">
        <v>3</v>
      </c>
      <c r="CV47" s="173">
        <v>3</v>
      </c>
      <c r="CW47" s="173">
        <v>3</v>
      </c>
    </row>
    <row r="48" spans="1:101" customFormat="1" ht="13.15" customHeight="1" x14ac:dyDescent="0.25">
      <c r="A48" s="22"/>
      <c r="B48" s="15"/>
      <c r="C48" s="66" t="s">
        <v>18</v>
      </c>
      <c r="D48" s="173">
        <v>1</v>
      </c>
      <c r="E48" s="152">
        <f t="shared" si="115"/>
        <v>1805</v>
      </c>
      <c r="F48" s="152">
        <f t="shared" si="115"/>
        <v>1680.08</v>
      </c>
      <c r="G48" s="152">
        <f t="shared" si="115"/>
        <v>124.92000000000007</v>
      </c>
      <c r="H48" s="27" t="str">
        <f>+"Total:"&amp;TEXT(E48/I48-1,"0.00%")&amp;"/ EE:"&amp;TEXT(G48/J48-1,"0.00%")</f>
        <v>Total:18.99%/ EE:0.00%</v>
      </c>
      <c r="I48" s="27">
        <f>+'[2]East Liverpool'!E48</f>
        <v>1516.96</v>
      </c>
      <c r="J48" s="287">
        <f>+'[2]East Liverpool'!G48</f>
        <v>124.92000000000007</v>
      </c>
      <c r="K48" s="165">
        <v>2</v>
      </c>
      <c r="L48" s="165">
        <v>2</v>
      </c>
      <c r="M48" s="165">
        <v>2</v>
      </c>
      <c r="N48" s="165">
        <v>2</v>
      </c>
      <c r="O48" s="165">
        <v>2</v>
      </c>
      <c r="P48" s="165">
        <v>2</v>
      </c>
      <c r="Q48" s="165">
        <v>2</v>
      </c>
      <c r="R48" s="165">
        <v>2</v>
      </c>
      <c r="S48" s="165">
        <v>2</v>
      </c>
      <c r="T48" s="165">
        <v>2</v>
      </c>
      <c r="U48" s="165">
        <v>1</v>
      </c>
      <c r="V48" s="165">
        <v>1</v>
      </c>
      <c r="W48" s="165">
        <v>1</v>
      </c>
      <c r="X48" s="165">
        <v>1</v>
      </c>
      <c r="Y48" s="165">
        <v>1</v>
      </c>
      <c r="Z48" s="165">
        <v>1</v>
      </c>
      <c r="AA48" s="165">
        <v>1</v>
      </c>
      <c r="AB48" s="165">
        <v>1</v>
      </c>
      <c r="AC48" s="165">
        <v>1</v>
      </c>
      <c r="AD48" s="165">
        <v>1</v>
      </c>
      <c r="AE48" s="165">
        <v>1</v>
      </c>
      <c r="AF48" s="165">
        <v>1</v>
      </c>
      <c r="AG48" s="165">
        <v>1</v>
      </c>
      <c r="AH48" s="165">
        <v>1</v>
      </c>
      <c r="AI48" s="165">
        <v>1</v>
      </c>
      <c r="AJ48" s="165">
        <v>1</v>
      </c>
      <c r="AK48" s="165">
        <v>1</v>
      </c>
      <c r="AL48" s="165">
        <v>1</v>
      </c>
      <c r="AM48" s="165">
        <v>1</v>
      </c>
      <c r="AN48" s="165">
        <v>1</v>
      </c>
      <c r="AO48" s="165">
        <v>1</v>
      </c>
      <c r="AP48" s="165">
        <v>1</v>
      </c>
      <c r="AQ48" s="165">
        <v>1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73">
        <v>0</v>
      </c>
      <c r="BI48" s="173">
        <v>0</v>
      </c>
      <c r="BJ48" s="173">
        <v>0</v>
      </c>
      <c r="BK48" s="173">
        <v>0</v>
      </c>
      <c r="BL48" s="173">
        <v>0</v>
      </c>
      <c r="BM48" s="173">
        <v>0</v>
      </c>
      <c r="BN48" s="173">
        <v>0</v>
      </c>
      <c r="BO48" s="173">
        <v>0</v>
      </c>
      <c r="BP48" s="173">
        <v>0</v>
      </c>
      <c r="BQ48" s="240">
        <v>0</v>
      </c>
      <c r="BR48" s="173">
        <v>2</v>
      </c>
      <c r="BS48" s="173">
        <v>0</v>
      </c>
      <c r="BT48" s="173">
        <v>0</v>
      </c>
      <c r="BU48" s="173">
        <v>0</v>
      </c>
      <c r="BV48" s="173">
        <v>0</v>
      </c>
      <c r="BW48" s="173">
        <v>0</v>
      </c>
      <c r="BX48" s="173">
        <v>0</v>
      </c>
      <c r="BY48" s="173">
        <v>0</v>
      </c>
      <c r="BZ48" s="173">
        <v>0</v>
      </c>
      <c r="CA48" s="173">
        <v>0</v>
      </c>
      <c r="CB48" s="173">
        <v>0</v>
      </c>
      <c r="CC48" s="173">
        <v>0</v>
      </c>
      <c r="CD48" s="173">
        <v>0</v>
      </c>
      <c r="CE48" s="173">
        <v>0</v>
      </c>
      <c r="CF48" s="173">
        <v>0</v>
      </c>
      <c r="CG48" s="173">
        <v>0</v>
      </c>
      <c r="CH48" s="173">
        <v>1</v>
      </c>
      <c r="CI48" s="173">
        <v>1</v>
      </c>
      <c r="CJ48" s="173">
        <v>1</v>
      </c>
      <c r="CK48" s="173">
        <v>1</v>
      </c>
      <c r="CL48" s="173">
        <v>1</v>
      </c>
      <c r="CM48" s="173">
        <v>1</v>
      </c>
      <c r="CN48" s="173">
        <v>1</v>
      </c>
      <c r="CO48" s="173">
        <v>1</v>
      </c>
      <c r="CP48" s="173">
        <v>1</v>
      </c>
      <c r="CQ48" s="173">
        <v>1</v>
      </c>
      <c r="CR48" s="173">
        <v>1</v>
      </c>
      <c r="CS48" s="173">
        <v>1</v>
      </c>
      <c r="CT48" s="173">
        <v>1</v>
      </c>
      <c r="CU48" s="173">
        <v>1</v>
      </c>
      <c r="CV48" s="173">
        <v>1</v>
      </c>
      <c r="CW48" s="173">
        <v>1</v>
      </c>
    </row>
    <row r="49" spans="1:101" customFormat="1" ht="13.15" customHeight="1" x14ac:dyDescent="0.25">
      <c r="A49" s="22"/>
      <c r="B49" s="15"/>
      <c r="C49" s="66" t="s">
        <v>19</v>
      </c>
      <c r="D49" s="173">
        <v>4</v>
      </c>
      <c r="E49" s="152">
        <f t="shared" si="115"/>
        <v>1624.48</v>
      </c>
      <c r="F49" s="152">
        <f t="shared" si="115"/>
        <v>1522.27</v>
      </c>
      <c r="G49" s="152">
        <f t="shared" si="115"/>
        <v>102.21000000000004</v>
      </c>
      <c r="H49" s="27" t="str">
        <f>+"Total:"&amp;TEXT(E49/I49-1,"0.00%")&amp;"/ EE:"&amp;TEXT(G49/J49-1,"0.00%")</f>
        <v>Total:18.99%/ EE:0.00%</v>
      </c>
      <c r="I49" s="27">
        <f>+'[2]East Liverpool'!E49</f>
        <v>1365.25</v>
      </c>
      <c r="J49" s="287">
        <f>+'[2]East Liverpool'!G49</f>
        <v>102.21000000000004</v>
      </c>
      <c r="K49" s="165">
        <v>3</v>
      </c>
      <c r="L49" s="165">
        <v>3</v>
      </c>
      <c r="M49" s="165">
        <v>3</v>
      </c>
      <c r="N49" s="165">
        <v>2</v>
      </c>
      <c r="O49" s="165">
        <v>2</v>
      </c>
      <c r="P49" s="165">
        <v>2</v>
      </c>
      <c r="Q49" s="165">
        <v>3</v>
      </c>
      <c r="R49" s="165">
        <v>4</v>
      </c>
      <c r="S49" s="165">
        <v>4</v>
      </c>
      <c r="T49" s="165">
        <v>4</v>
      </c>
      <c r="U49" s="165">
        <v>4</v>
      </c>
      <c r="V49" s="165">
        <v>4</v>
      </c>
      <c r="W49" s="165">
        <v>4</v>
      </c>
      <c r="X49" s="165">
        <v>4</v>
      </c>
      <c r="Y49" s="165">
        <v>4</v>
      </c>
      <c r="Z49" s="165">
        <v>4</v>
      </c>
      <c r="AA49" s="165">
        <v>4</v>
      </c>
      <c r="AB49" s="165">
        <v>4</v>
      </c>
      <c r="AC49" s="165">
        <v>4</v>
      </c>
      <c r="AD49" s="165">
        <v>4</v>
      </c>
      <c r="AE49" s="165">
        <v>4</v>
      </c>
      <c r="AF49" s="165">
        <v>4</v>
      </c>
      <c r="AG49" s="165">
        <v>4</v>
      </c>
      <c r="AH49" s="165">
        <v>4</v>
      </c>
      <c r="AI49" s="165">
        <v>4</v>
      </c>
      <c r="AJ49" s="165">
        <v>4</v>
      </c>
      <c r="AK49" s="165">
        <v>3</v>
      </c>
      <c r="AL49" s="165">
        <v>3</v>
      </c>
      <c r="AM49" s="165">
        <v>3</v>
      </c>
      <c r="AN49" s="165">
        <v>3</v>
      </c>
      <c r="AO49" s="165">
        <v>3</v>
      </c>
      <c r="AP49" s="165">
        <v>3</v>
      </c>
      <c r="AQ49" s="165">
        <v>3</v>
      </c>
      <c r="AR49" s="165">
        <v>3</v>
      </c>
      <c r="AS49" s="165">
        <v>3</v>
      </c>
      <c r="AT49" s="165">
        <v>3</v>
      </c>
      <c r="AU49" s="165">
        <v>3</v>
      </c>
      <c r="AV49" s="165">
        <v>3</v>
      </c>
      <c r="AW49" s="165">
        <v>2</v>
      </c>
      <c r="AX49" s="165">
        <v>2</v>
      </c>
      <c r="AY49" s="165">
        <v>2</v>
      </c>
      <c r="AZ49" s="165">
        <v>3</v>
      </c>
      <c r="BA49" s="165">
        <v>2</v>
      </c>
      <c r="BB49" s="165">
        <v>2</v>
      </c>
      <c r="BC49" s="165">
        <v>2</v>
      </c>
      <c r="BD49" s="165">
        <v>2</v>
      </c>
      <c r="BE49" s="165">
        <v>2</v>
      </c>
      <c r="BF49" s="165">
        <v>3</v>
      </c>
      <c r="BG49" s="165">
        <v>3</v>
      </c>
      <c r="BH49" s="173">
        <v>3</v>
      </c>
      <c r="BI49" s="173">
        <v>3</v>
      </c>
      <c r="BJ49" s="173">
        <v>3</v>
      </c>
      <c r="BK49" s="173">
        <v>3</v>
      </c>
      <c r="BL49" s="173">
        <v>3</v>
      </c>
      <c r="BM49" s="173">
        <v>3</v>
      </c>
      <c r="BN49" s="173">
        <v>3</v>
      </c>
      <c r="BO49" s="173">
        <v>3</v>
      </c>
      <c r="BP49" s="173">
        <v>3</v>
      </c>
      <c r="BQ49" s="240">
        <v>3</v>
      </c>
      <c r="BR49" s="173">
        <v>2</v>
      </c>
      <c r="BS49" s="173">
        <v>2</v>
      </c>
      <c r="BT49" s="173">
        <v>2</v>
      </c>
      <c r="BU49" s="173">
        <v>2</v>
      </c>
      <c r="BV49" s="173">
        <v>2</v>
      </c>
      <c r="BW49" s="173">
        <v>2</v>
      </c>
      <c r="BX49" s="173">
        <v>1</v>
      </c>
      <c r="BY49" s="173">
        <v>1</v>
      </c>
      <c r="BZ49" s="173">
        <v>1</v>
      </c>
      <c r="CA49" s="173">
        <v>1</v>
      </c>
      <c r="CB49" s="173">
        <v>1</v>
      </c>
      <c r="CC49" s="173">
        <v>2</v>
      </c>
      <c r="CD49" s="173">
        <v>2</v>
      </c>
      <c r="CE49" s="173">
        <v>2</v>
      </c>
      <c r="CF49" s="173">
        <v>2</v>
      </c>
      <c r="CG49" s="173">
        <v>1</v>
      </c>
      <c r="CH49" s="173">
        <v>1</v>
      </c>
      <c r="CI49" s="173">
        <v>1</v>
      </c>
      <c r="CJ49" s="173">
        <v>1</v>
      </c>
      <c r="CK49" s="173">
        <v>1</v>
      </c>
      <c r="CL49" s="173">
        <v>1</v>
      </c>
      <c r="CM49" s="173">
        <v>1</v>
      </c>
      <c r="CN49" s="173">
        <v>1</v>
      </c>
      <c r="CO49" s="173">
        <v>1</v>
      </c>
      <c r="CP49" s="173">
        <v>1</v>
      </c>
      <c r="CQ49" s="173">
        <v>2</v>
      </c>
      <c r="CR49" s="173">
        <v>2</v>
      </c>
      <c r="CS49" s="173">
        <v>2</v>
      </c>
      <c r="CT49" s="173">
        <v>2</v>
      </c>
      <c r="CU49" s="173">
        <v>3</v>
      </c>
      <c r="CV49" s="173">
        <v>3</v>
      </c>
      <c r="CW49" s="173">
        <v>4</v>
      </c>
    </row>
    <row r="50" spans="1:101" customFormat="1" ht="13.15" customHeight="1" x14ac:dyDescent="0.25">
      <c r="A50" s="22"/>
      <c r="B50" s="15"/>
      <c r="C50" s="66" t="s">
        <v>12</v>
      </c>
      <c r="D50" s="174">
        <v>0</v>
      </c>
      <c r="E50" s="153">
        <f t="shared" si="115"/>
        <v>2707.5</v>
      </c>
      <c r="F50" s="153">
        <f t="shared" si="115"/>
        <v>2451.98</v>
      </c>
      <c r="G50" s="153">
        <f t="shared" si="115"/>
        <v>255.51999999999998</v>
      </c>
      <c r="H50" s="134" t="str">
        <f>+"Total:"&amp;TEXT(E50/I50-1,"0.00%")&amp;"/ EE:"&amp;TEXT(G50/J50-1,"0.00%")</f>
        <v>Total:18.99%/ EE:0.00%</v>
      </c>
      <c r="I50" s="134">
        <f>+'[2]East Liverpool'!E50</f>
        <v>2275.44</v>
      </c>
      <c r="J50" s="287">
        <f>+'[2]East Liverpool'!G50</f>
        <v>255.51999999999998</v>
      </c>
      <c r="K50" s="166">
        <v>4</v>
      </c>
      <c r="L50" s="166">
        <v>4</v>
      </c>
      <c r="M50" s="166">
        <v>4</v>
      </c>
      <c r="N50" s="166">
        <v>4</v>
      </c>
      <c r="O50" s="166">
        <v>4</v>
      </c>
      <c r="P50" s="166">
        <v>2</v>
      </c>
      <c r="Q50" s="166">
        <v>2</v>
      </c>
      <c r="R50" s="166">
        <v>2</v>
      </c>
      <c r="S50" s="166">
        <v>2</v>
      </c>
      <c r="T50" s="166">
        <v>2</v>
      </c>
      <c r="U50" s="166">
        <v>0</v>
      </c>
      <c r="V50" s="166">
        <v>0</v>
      </c>
      <c r="W50" s="166">
        <v>1</v>
      </c>
      <c r="X50" s="166">
        <v>1</v>
      </c>
      <c r="Y50" s="166">
        <v>1</v>
      </c>
      <c r="Z50" s="166">
        <v>1</v>
      </c>
      <c r="AA50" s="166">
        <v>1</v>
      </c>
      <c r="AB50" s="166">
        <v>1</v>
      </c>
      <c r="AC50" s="166">
        <v>1</v>
      </c>
      <c r="AD50" s="166">
        <v>1</v>
      </c>
      <c r="AE50" s="166">
        <v>1</v>
      </c>
      <c r="AF50" s="166">
        <v>1</v>
      </c>
      <c r="AG50" s="166">
        <v>1</v>
      </c>
      <c r="AH50" s="166">
        <v>1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1</v>
      </c>
      <c r="AQ50" s="166">
        <v>1</v>
      </c>
      <c r="AR50" s="166">
        <v>1</v>
      </c>
      <c r="AS50" s="166">
        <v>1</v>
      </c>
      <c r="AT50" s="166">
        <v>1</v>
      </c>
      <c r="AU50" s="166">
        <v>1</v>
      </c>
      <c r="AV50" s="166">
        <v>1</v>
      </c>
      <c r="AW50" s="166">
        <v>1</v>
      </c>
      <c r="AX50" s="166">
        <v>1</v>
      </c>
      <c r="AY50" s="166">
        <v>1</v>
      </c>
      <c r="AZ50" s="166">
        <v>1</v>
      </c>
      <c r="BA50" s="166">
        <v>1</v>
      </c>
      <c r="BB50" s="166">
        <v>1</v>
      </c>
      <c r="BC50" s="166">
        <v>1</v>
      </c>
      <c r="BD50" s="166">
        <v>3</v>
      </c>
      <c r="BE50" s="166">
        <v>3</v>
      </c>
      <c r="BF50" s="166">
        <v>3</v>
      </c>
      <c r="BG50" s="166">
        <v>3</v>
      </c>
      <c r="BH50" s="174">
        <v>2</v>
      </c>
      <c r="BI50" s="174">
        <v>2</v>
      </c>
      <c r="BJ50" s="174">
        <v>2</v>
      </c>
      <c r="BK50" s="174">
        <v>2</v>
      </c>
      <c r="BL50" s="174">
        <v>2</v>
      </c>
      <c r="BM50" s="174">
        <v>2</v>
      </c>
      <c r="BN50" s="174">
        <v>2</v>
      </c>
      <c r="BO50" s="174">
        <v>2</v>
      </c>
      <c r="BP50" s="174">
        <v>2</v>
      </c>
      <c r="BQ50" s="241">
        <v>2</v>
      </c>
      <c r="BR50" s="174">
        <v>0</v>
      </c>
      <c r="BS50" s="174">
        <v>2</v>
      </c>
      <c r="BT50" s="174">
        <v>2</v>
      </c>
      <c r="BU50" s="174">
        <v>1</v>
      </c>
      <c r="BV50" s="174">
        <v>2</v>
      </c>
      <c r="BW50" s="174">
        <v>1</v>
      </c>
      <c r="BX50" s="174">
        <v>1</v>
      </c>
      <c r="BY50" s="174">
        <v>1</v>
      </c>
      <c r="BZ50" s="174">
        <v>1</v>
      </c>
      <c r="CA50" s="174">
        <v>1</v>
      </c>
      <c r="CB50" s="174">
        <v>1</v>
      </c>
      <c r="CC50" s="174">
        <v>1</v>
      </c>
      <c r="CD50" s="174">
        <v>1</v>
      </c>
      <c r="CE50" s="174">
        <v>1</v>
      </c>
      <c r="CF50" s="174">
        <v>1</v>
      </c>
      <c r="CG50" s="174">
        <v>1</v>
      </c>
      <c r="CH50" s="174">
        <v>1</v>
      </c>
      <c r="CI50" s="174">
        <v>1</v>
      </c>
      <c r="CJ50" s="174">
        <v>1</v>
      </c>
      <c r="CK50" s="174">
        <v>1</v>
      </c>
      <c r="CL50" s="174">
        <v>1</v>
      </c>
      <c r="CM50" s="174">
        <v>1</v>
      </c>
      <c r="CN50" s="174">
        <v>1</v>
      </c>
      <c r="CO50" s="174">
        <v>1</v>
      </c>
      <c r="CP50" s="174">
        <v>1</v>
      </c>
      <c r="CQ50" s="174">
        <v>1</v>
      </c>
      <c r="CR50" s="174">
        <v>1</v>
      </c>
      <c r="CS50" s="174">
        <v>1</v>
      </c>
      <c r="CT50" s="174">
        <v>1</v>
      </c>
      <c r="CU50" s="174">
        <v>1</v>
      </c>
      <c r="CV50" s="174">
        <v>1</v>
      </c>
      <c r="CW50" s="174">
        <v>0</v>
      </c>
    </row>
    <row r="51" spans="1:101" customFormat="1" ht="13.15" customHeight="1" x14ac:dyDescent="0.25">
      <c r="A51" s="20"/>
      <c r="B51" s="15"/>
      <c r="C51" s="69" t="s">
        <v>7</v>
      </c>
      <c r="D51" s="67">
        <f>SUM(D47:D50)</f>
        <v>8</v>
      </c>
      <c r="E51" s="70">
        <f>SUMPRODUCT(E47:E50,$D47:$D50)</f>
        <v>10881.45</v>
      </c>
      <c r="F51" s="70">
        <f>SUMPRODUCT(F47:F50,$D47:$D50)</f>
        <v>10347.689999999999</v>
      </c>
      <c r="G51" s="70">
        <f>SUMPRODUCT(G47:G50,$D47:$D50)</f>
        <v>533.76000000000022</v>
      </c>
      <c r="H51" s="34"/>
      <c r="I51" s="34"/>
      <c r="J51" s="14"/>
      <c r="K51" s="67">
        <f t="shared" ref="K51:P51" si="116">SUM(K47:K50)</f>
        <v>19</v>
      </c>
      <c r="L51" s="67">
        <f t="shared" si="116"/>
        <v>18</v>
      </c>
      <c r="M51" s="67">
        <f t="shared" si="116"/>
        <v>18</v>
      </c>
      <c r="N51" s="67">
        <f t="shared" si="116"/>
        <v>17</v>
      </c>
      <c r="O51" s="67">
        <f t="shared" si="116"/>
        <v>17</v>
      </c>
      <c r="P51" s="67">
        <f t="shared" si="116"/>
        <v>15</v>
      </c>
      <c r="Q51" s="67">
        <f t="shared" ref="Q51:V51" si="117">SUM(Q47:Q50)</f>
        <v>15</v>
      </c>
      <c r="R51" s="67">
        <f t="shared" si="117"/>
        <v>17</v>
      </c>
      <c r="S51" s="67">
        <f t="shared" si="117"/>
        <v>17</v>
      </c>
      <c r="T51" s="67">
        <f t="shared" si="117"/>
        <v>17</v>
      </c>
      <c r="U51" s="67">
        <f t="shared" si="117"/>
        <v>13</v>
      </c>
      <c r="V51" s="67">
        <f t="shared" si="117"/>
        <v>14</v>
      </c>
      <c r="W51" s="67">
        <f t="shared" ref="W51:AB51" si="118">SUM(W47:W50)</f>
        <v>15</v>
      </c>
      <c r="X51" s="67">
        <f t="shared" si="118"/>
        <v>16</v>
      </c>
      <c r="Y51" s="67">
        <f t="shared" si="118"/>
        <v>16</v>
      </c>
      <c r="Z51" s="67">
        <f t="shared" si="118"/>
        <v>15</v>
      </c>
      <c r="AA51" s="67">
        <f t="shared" si="118"/>
        <v>15</v>
      </c>
      <c r="AB51" s="67">
        <f t="shared" si="118"/>
        <v>15</v>
      </c>
      <c r="AC51" s="67">
        <f t="shared" ref="AC51:AH51" si="119">SUM(AC47:AC50)</f>
        <v>15</v>
      </c>
      <c r="AD51" s="67">
        <f t="shared" si="119"/>
        <v>15</v>
      </c>
      <c r="AE51" s="67">
        <f t="shared" si="119"/>
        <v>15</v>
      </c>
      <c r="AF51" s="67">
        <f t="shared" si="119"/>
        <v>15</v>
      </c>
      <c r="AG51" s="67">
        <f t="shared" si="119"/>
        <v>15</v>
      </c>
      <c r="AH51" s="67">
        <f t="shared" si="119"/>
        <v>15</v>
      </c>
      <c r="AI51" s="67">
        <f t="shared" ref="AI51:AN51" si="120">SUM(AI47:AI50)</f>
        <v>15</v>
      </c>
      <c r="AJ51" s="67">
        <f t="shared" si="120"/>
        <v>16</v>
      </c>
      <c r="AK51" s="67">
        <f t="shared" si="120"/>
        <v>16</v>
      </c>
      <c r="AL51" s="67">
        <f t="shared" si="120"/>
        <v>16</v>
      </c>
      <c r="AM51" s="67">
        <f t="shared" si="120"/>
        <v>16</v>
      </c>
      <c r="AN51" s="67">
        <f t="shared" si="120"/>
        <v>15</v>
      </c>
      <c r="AO51" s="67">
        <f t="shared" ref="AO51:AT51" si="121">SUM(AO47:AO50)</f>
        <v>15</v>
      </c>
      <c r="AP51" s="67">
        <f t="shared" si="121"/>
        <v>17</v>
      </c>
      <c r="AQ51" s="67">
        <f t="shared" si="121"/>
        <v>17</v>
      </c>
      <c r="AR51" s="67">
        <f t="shared" si="121"/>
        <v>15</v>
      </c>
      <c r="AS51" s="67">
        <f t="shared" si="121"/>
        <v>15</v>
      </c>
      <c r="AT51" s="67">
        <f t="shared" si="121"/>
        <v>14</v>
      </c>
      <c r="AU51" s="67">
        <f t="shared" ref="AU51:AZ51" si="122">SUM(AU47:AU50)</f>
        <v>14</v>
      </c>
      <c r="AV51" s="67">
        <f t="shared" si="122"/>
        <v>13</v>
      </c>
      <c r="AW51" s="67">
        <f t="shared" si="122"/>
        <v>13</v>
      </c>
      <c r="AX51" s="67">
        <f t="shared" si="122"/>
        <v>14</v>
      </c>
      <c r="AY51" s="67">
        <f t="shared" si="122"/>
        <v>14</v>
      </c>
      <c r="AZ51" s="67">
        <f t="shared" si="122"/>
        <v>14</v>
      </c>
      <c r="BA51" s="67">
        <f t="shared" ref="BA51:BF51" si="123">SUM(BA47:BA50)</f>
        <v>13</v>
      </c>
      <c r="BB51" s="67">
        <f t="shared" si="123"/>
        <v>13</v>
      </c>
      <c r="BC51" s="67">
        <f t="shared" si="123"/>
        <v>12</v>
      </c>
      <c r="BD51" s="67">
        <f t="shared" si="123"/>
        <v>14</v>
      </c>
      <c r="BE51" s="67">
        <f t="shared" si="123"/>
        <v>13</v>
      </c>
      <c r="BF51" s="67">
        <f t="shared" si="123"/>
        <v>14</v>
      </c>
      <c r="BG51" s="67">
        <f t="shared" ref="BG51:BL51" si="124">SUM(BG47:BG50)</f>
        <v>14</v>
      </c>
      <c r="BH51" s="67">
        <f t="shared" si="124"/>
        <v>12</v>
      </c>
      <c r="BI51" s="67">
        <f t="shared" si="124"/>
        <v>11</v>
      </c>
      <c r="BJ51" s="67">
        <f t="shared" si="124"/>
        <v>11</v>
      </c>
      <c r="BK51" s="67">
        <f t="shared" si="124"/>
        <v>11</v>
      </c>
      <c r="BL51" s="67">
        <f t="shared" si="124"/>
        <v>11</v>
      </c>
      <c r="BM51" s="67">
        <f t="shared" ref="BM51:BR51" si="125">SUM(BM47:BM50)</f>
        <v>11</v>
      </c>
      <c r="BN51" s="67">
        <f t="shared" si="125"/>
        <v>12</v>
      </c>
      <c r="BO51" s="67">
        <f t="shared" si="125"/>
        <v>12</v>
      </c>
      <c r="BP51" s="67">
        <f t="shared" si="125"/>
        <v>12</v>
      </c>
      <c r="BQ51" s="94">
        <f t="shared" si="125"/>
        <v>12</v>
      </c>
      <c r="BR51" s="67">
        <f t="shared" si="125"/>
        <v>12</v>
      </c>
      <c r="BS51" s="67">
        <f t="shared" ref="BS51:BX51" si="126">SUM(BS47:BS50)</f>
        <v>11</v>
      </c>
      <c r="BT51" s="67">
        <f t="shared" si="126"/>
        <v>11</v>
      </c>
      <c r="BU51" s="67">
        <f t="shared" si="126"/>
        <v>10</v>
      </c>
      <c r="BV51" s="67">
        <f t="shared" si="126"/>
        <v>11</v>
      </c>
      <c r="BW51" s="67">
        <f t="shared" si="126"/>
        <v>10</v>
      </c>
      <c r="BX51" s="67">
        <f t="shared" si="126"/>
        <v>9</v>
      </c>
      <c r="BY51" s="67">
        <f t="shared" ref="BY51:CD51" si="127">SUM(BY47:BY50)</f>
        <v>9</v>
      </c>
      <c r="BZ51" s="67">
        <f t="shared" si="127"/>
        <v>9</v>
      </c>
      <c r="CA51" s="67">
        <f t="shared" si="127"/>
        <v>9</v>
      </c>
      <c r="CB51" s="67">
        <f t="shared" si="127"/>
        <v>9</v>
      </c>
      <c r="CC51" s="67">
        <f t="shared" si="127"/>
        <v>10</v>
      </c>
      <c r="CD51" s="67">
        <f t="shared" si="127"/>
        <v>11</v>
      </c>
      <c r="CE51" s="67">
        <f t="shared" ref="CE51:CJ51" si="128">SUM(CE47:CE50)</f>
        <v>10</v>
      </c>
      <c r="CF51" s="67">
        <f t="shared" si="128"/>
        <v>10</v>
      </c>
      <c r="CG51" s="67">
        <f t="shared" si="128"/>
        <v>8</v>
      </c>
      <c r="CH51" s="67">
        <f t="shared" si="128"/>
        <v>9</v>
      </c>
      <c r="CI51" s="67">
        <f t="shared" si="128"/>
        <v>9</v>
      </c>
      <c r="CJ51" s="67">
        <f t="shared" si="128"/>
        <v>9</v>
      </c>
      <c r="CK51" s="67">
        <f t="shared" ref="CK51:CP51" si="129">SUM(CK47:CK50)</f>
        <v>10</v>
      </c>
      <c r="CL51" s="67">
        <f t="shared" si="129"/>
        <v>10</v>
      </c>
      <c r="CM51" s="67">
        <f t="shared" si="129"/>
        <v>10</v>
      </c>
      <c r="CN51" s="67">
        <f t="shared" si="129"/>
        <v>10</v>
      </c>
      <c r="CO51" s="67">
        <f t="shared" si="129"/>
        <v>8</v>
      </c>
      <c r="CP51" s="67">
        <f t="shared" si="129"/>
        <v>7</v>
      </c>
      <c r="CQ51" s="67">
        <f>SUM(CQ47:CQ50)</f>
        <v>8</v>
      </c>
      <c r="CR51" s="67">
        <v>8</v>
      </c>
      <c r="CS51" s="67">
        <f>SUM(CS47:CS50)</f>
        <v>8</v>
      </c>
      <c r="CT51" s="67">
        <f>SUM(CT47:CT50)</f>
        <v>7</v>
      </c>
      <c r="CU51" s="67">
        <f>SUM(CU47:CU50)</f>
        <v>8</v>
      </c>
      <c r="CV51" s="67">
        <f>SUM(CV47:CV50)</f>
        <v>8</v>
      </c>
      <c r="CW51" s="67">
        <f>SUM(CW47:CW50)</f>
        <v>8</v>
      </c>
    </row>
    <row r="52" spans="1:101" customFormat="1" ht="14.25" customHeight="1" x14ac:dyDescent="0.25">
      <c r="A52" s="20"/>
      <c r="B52" s="15"/>
      <c r="C52" s="12"/>
      <c r="D52" s="16"/>
      <c r="E52" s="21"/>
      <c r="F52" s="21"/>
      <c r="G52" s="21"/>
      <c r="H52" s="135"/>
      <c r="I52" s="135"/>
      <c r="J52" s="14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</row>
    <row r="53" spans="1:101" customFormat="1" ht="13.15" hidden="1" customHeight="1" x14ac:dyDescent="0.25">
      <c r="A53" s="64" t="s">
        <v>106</v>
      </c>
      <c r="B53" s="65" t="str">
        <f>Legacy!$E$4</f>
        <v>1/1/25 - 12/31/25</v>
      </c>
      <c r="C53" s="66" t="s">
        <v>11</v>
      </c>
      <c r="D53" s="173">
        <v>0</v>
      </c>
      <c r="E53" s="152">
        <f t="shared" ref="E53:G56" si="130">E31</f>
        <v>874.03</v>
      </c>
      <c r="F53" s="152">
        <f t="shared" si="130"/>
        <v>536.39</v>
      </c>
      <c r="G53" s="152">
        <f t="shared" si="130"/>
        <v>337.64</v>
      </c>
      <c r="H53" s="27" t="str">
        <f>+"Total:"&amp;TEXT(E53/I53-1,"0.00%")&amp;"/ EE:"&amp;TEXT(G53/J53-1,"0.00%")</f>
        <v>Total:0.00%/ EE:0.00%</v>
      </c>
      <c r="I53" s="27">
        <f>+'[2]East Liverpool'!E53</f>
        <v>874.03</v>
      </c>
      <c r="J53" s="287">
        <f>+'[2]East Liverpool'!G53</f>
        <v>337.64</v>
      </c>
      <c r="K53" s="165">
        <v>0</v>
      </c>
      <c r="L53" s="165">
        <v>0</v>
      </c>
      <c r="M53" s="165">
        <v>0</v>
      </c>
      <c r="N53" s="165">
        <v>0</v>
      </c>
      <c r="O53" s="165">
        <v>0</v>
      </c>
      <c r="P53" s="165">
        <v>0</v>
      </c>
      <c r="Q53" s="165">
        <v>0</v>
      </c>
      <c r="R53" s="165">
        <v>0</v>
      </c>
      <c r="S53" s="165">
        <v>0</v>
      </c>
      <c r="T53" s="165">
        <v>0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73">
        <v>0</v>
      </c>
      <c r="BI53" s="173">
        <v>0</v>
      </c>
      <c r="BJ53" s="173">
        <v>0</v>
      </c>
      <c r="BK53" s="173">
        <v>0</v>
      </c>
      <c r="BL53" s="173">
        <v>0</v>
      </c>
      <c r="BM53" s="173">
        <v>0</v>
      </c>
      <c r="BN53" s="173">
        <v>0</v>
      </c>
      <c r="BO53" s="173">
        <v>0</v>
      </c>
      <c r="BP53" s="173">
        <v>0</v>
      </c>
      <c r="BQ53" s="240">
        <v>0</v>
      </c>
      <c r="BR53" s="173">
        <v>0</v>
      </c>
      <c r="BS53" s="173">
        <v>0</v>
      </c>
      <c r="BT53" s="173">
        <v>0</v>
      </c>
      <c r="BU53" s="173">
        <v>0</v>
      </c>
      <c r="BV53" s="173">
        <v>0</v>
      </c>
      <c r="BW53" s="173">
        <v>0</v>
      </c>
      <c r="BX53" s="173">
        <v>0</v>
      </c>
      <c r="BY53" s="173">
        <v>0</v>
      </c>
      <c r="BZ53" s="173">
        <v>0</v>
      </c>
      <c r="CA53" s="173">
        <v>0</v>
      </c>
      <c r="CB53" s="173">
        <v>0</v>
      </c>
      <c r="CC53" s="173">
        <v>0</v>
      </c>
      <c r="CD53" s="173">
        <v>0</v>
      </c>
      <c r="CE53" s="173">
        <v>0</v>
      </c>
      <c r="CF53" s="173">
        <v>0</v>
      </c>
      <c r="CG53" s="173">
        <v>0</v>
      </c>
      <c r="CH53" s="173">
        <v>0</v>
      </c>
      <c r="CI53" s="173">
        <v>0</v>
      </c>
      <c r="CJ53" s="173">
        <v>0</v>
      </c>
      <c r="CK53" s="173">
        <v>0</v>
      </c>
      <c r="CL53" s="173">
        <v>0</v>
      </c>
      <c r="CM53" s="173">
        <v>0</v>
      </c>
      <c r="CN53" s="173">
        <v>0</v>
      </c>
      <c r="CO53" s="173">
        <v>0</v>
      </c>
      <c r="CP53" s="173">
        <v>0</v>
      </c>
      <c r="CQ53" s="173">
        <v>0</v>
      </c>
      <c r="CR53" s="173">
        <v>0</v>
      </c>
      <c r="CS53" s="173">
        <v>0</v>
      </c>
      <c r="CT53" s="173">
        <v>0</v>
      </c>
      <c r="CU53" s="173">
        <v>0</v>
      </c>
      <c r="CV53" s="173">
        <v>0</v>
      </c>
      <c r="CW53" s="173">
        <v>0</v>
      </c>
    </row>
    <row r="54" spans="1:101" customFormat="1" ht="13.15" hidden="1" customHeight="1" x14ac:dyDescent="0.25">
      <c r="A54" s="22"/>
      <c r="B54" s="15"/>
      <c r="C54" s="66" t="s">
        <v>18</v>
      </c>
      <c r="D54" s="173">
        <v>0</v>
      </c>
      <c r="E54" s="152">
        <f t="shared" si="130"/>
        <v>1748.11</v>
      </c>
      <c r="F54" s="152">
        <f t="shared" si="130"/>
        <v>1163.96</v>
      </c>
      <c r="G54" s="152">
        <f t="shared" si="130"/>
        <v>584.14999999999986</v>
      </c>
      <c r="H54" s="27" t="str">
        <f>+"Total:"&amp;TEXT(E54/I54-1,"0.00%")&amp;"/ EE:"&amp;TEXT(G54/J54-1,"0.00%")</f>
        <v>Total:0.00%/ EE:0.00%</v>
      </c>
      <c r="I54" s="27">
        <f>+'[2]East Liverpool'!E54</f>
        <v>1748.11</v>
      </c>
      <c r="J54" s="287">
        <f>+'[2]East Liverpool'!G54</f>
        <v>584.14999999999986</v>
      </c>
      <c r="K54" s="165">
        <v>0</v>
      </c>
      <c r="L54" s="165">
        <v>0</v>
      </c>
      <c r="M54" s="165">
        <v>0</v>
      </c>
      <c r="N54" s="165">
        <v>0</v>
      </c>
      <c r="O54" s="165">
        <v>0</v>
      </c>
      <c r="P54" s="165">
        <v>0</v>
      </c>
      <c r="Q54" s="165">
        <v>0</v>
      </c>
      <c r="R54" s="165">
        <v>0</v>
      </c>
      <c r="S54" s="165">
        <v>0</v>
      </c>
      <c r="T54" s="165">
        <v>0</v>
      </c>
      <c r="U54" s="165">
        <v>0</v>
      </c>
      <c r="V54" s="165">
        <v>0</v>
      </c>
      <c r="W54" s="165">
        <v>0</v>
      </c>
      <c r="X54" s="165">
        <v>0</v>
      </c>
      <c r="Y54" s="165">
        <v>0</v>
      </c>
      <c r="Z54" s="165">
        <v>0</v>
      </c>
      <c r="AA54" s="165">
        <v>0</v>
      </c>
      <c r="AB54" s="165">
        <v>0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73">
        <v>0</v>
      </c>
      <c r="BI54" s="173">
        <v>0</v>
      </c>
      <c r="BJ54" s="173">
        <v>0</v>
      </c>
      <c r="BK54" s="173">
        <v>0</v>
      </c>
      <c r="BL54" s="173">
        <v>0</v>
      </c>
      <c r="BM54" s="173">
        <v>0</v>
      </c>
      <c r="BN54" s="173">
        <v>0</v>
      </c>
      <c r="BO54" s="173">
        <v>0</v>
      </c>
      <c r="BP54" s="173">
        <v>0</v>
      </c>
      <c r="BQ54" s="240">
        <v>0</v>
      </c>
      <c r="BR54" s="173">
        <v>0</v>
      </c>
      <c r="BS54" s="173">
        <v>0</v>
      </c>
      <c r="BT54" s="173">
        <v>0</v>
      </c>
      <c r="BU54" s="173">
        <v>0</v>
      </c>
      <c r="BV54" s="173">
        <v>0</v>
      </c>
      <c r="BW54" s="173">
        <v>0</v>
      </c>
      <c r="BX54" s="173">
        <v>0</v>
      </c>
      <c r="BY54" s="173">
        <v>0</v>
      </c>
      <c r="BZ54" s="173">
        <v>0</v>
      </c>
      <c r="CA54" s="173">
        <v>0</v>
      </c>
      <c r="CB54" s="173">
        <v>0</v>
      </c>
      <c r="CC54" s="173">
        <v>0</v>
      </c>
      <c r="CD54" s="173">
        <v>0</v>
      </c>
      <c r="CE54" s="173">
        <v>0</v>
      </c>
      <c r="CF54" s="173">
        <v>0</v>
      </c>
      <c r="CG54" s="173">
        <v>0</v>
      </c>
      <c r="CH54" s="173">
        <v>0</v>
      </c>
      <c r="CI54" s="173">
        <v>0</v>
      </c>
      <c r="CJ54" s="173">
        <v>0</v>
      </c>
      <c r="CK54" s="173">
        <v>0</v>
      </c>
      <c r="CL54" s="173">
        <v>0</v>
      </c>
      <c r="CM54" s="173">
        <v>0</v>
      </c>
      <c r="CN54" s="173">
        <v>0</v>
      </c>
      <c r="CO54" s="173">
        <v>0</v>
      </c>
      <c r="CP54" s="173">
        <v>0</v>
      </c>
      <c r="CQ54" s="173">
        <v>0</v>
      </c>
      <c r="CR54" s="173">
        <v>0</v>
      </c>
      <c r="CS54" s="173">
        <v>0</v>
      </c>
      <c r="CT54" s="173">
        <v>0</v>
      </c>
      <c r="CU54" s="173">
        <v>0</v>
      </c>
      <c r="CV54" s="173">
        <v>0</v>
      </c>
      <c r="CW54" s="173">
        <v>0</v>
      </c>
    </row>
    <row r="55" spans="1:101" customFormat="1" ht="13.15" hidden="1" customHeight="1" x14ac:dyDescent="0.25">
      <c r="A55" s="22"/>
      <c r="B55" s="15"/>
      <c r="C55" s="66" t="s">
        <v>19</v>
      </c>
      <c r="D55" s="173">
        <v>0</v>
      </c>
      <c r="E55" s="152">
        <f t="shared" si="130"/>
        <v>1573.29</v>
      </c>
      <c r="F55" s="152">
        <f t="shared" si="130"/>
        <v>1037.3499999999999</v>
      </c>
      <c r="G55" s="152">
        <f t="shared" si="130"/>
        <v>535.94000000000005</v>
      </c>
      <c r="H55" s="27" t="str">
        <f>+"Total:"&amp;TEXT(E55/I55-1,"0.00%")&amp;"/ EE:"&amp;TEXT(G55/J55-1,"0.00%")</f>
        <v>Total:0.00%/ EE:0.00%</v>
      </c>
      <c r="I55" s="27">
        <f>+'[2]East Liverpool'!E55</f>
        <v>1573.29</v>
      </c>
      <c r="J55" s="287">
        <f>+'[2]East Liverpool'!G55</f>
        <v>535.94000000000005</v>
      </c>
      <c r="K55" s="165">
        <v>0</v>
      </c>
      <c r="L55" s="165">
        <v>0</v>
      </c>
      <c r="M55" s="165">
        <v>0</v>
      </c>
      <c r="N55" s="165">
        <v>0</v>
      </c>
      <c r="O55" s="165">
        <v>0</v>
      </c>
      <c r="P55" s="165">
        <v>0</v>
      </c>
      <c r="Q55" s="165">
        <v>0</v>
      </c>
      <c r="R55" s="165">
        <v>0</v>
      </c>
      <c r="S55" s="165">
        <v>0</v>
      </c>
      <c r="T55" s="165">
        <v>0</v>
      </c>
      <c r="U55" s="165">
        <v>0</v>
      </c>
      <c r="V55" s="165">
        <v>0</v>
      </c>
      <c r="W55" s="165">
        <v>0</v>
      </c>
      <c r="X55" s="165">
        <v>0</v>
      </c>
      <c r="Y55" s="165">
        <v>0</v>
      </c>
      <c r="Z55" s="165">
        <v>0</v>
      </c>
      <c r="AA55" s="165">
        <v>0</v>
      </c>
      <c r="AB55" s="165">
        <v>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73">
        <v>0</v>
      </c>
      <c r="BI55" s="173">
        <v>0</v>
      </c>
      <c r="BJ55" s="173">
        <v>0</v>
      </c>
      <c r="BK55" s="173">
        <v>0</v>
      </c>
      <c r="BL55" s="173">
        <v>0</v>
      </c>
      <c r="BM55" s="173">
        <v>0</v>
      </c>
      <c r="BN55" s="173">
        <v>0</v>
      </c>
      <c r="BO55" s="173">
        <v>0</v>
      </c>
      <c r="BP55" s="173">
        <v>0</v>
      </c>
      <c r="BQ55" s="240">
        <v>0</v>
      </c>
      <c r="BR55" s="173">
        <v>0</v>
      </c>
      <c r="BS55" s="173">
        <v>0</v>
      </c>
      <c r="BT55" s="173">
        <v>0</v>
      </c>
      <c r="BU55" s="173">
        <v>0</v>
      </c>
      <c r="BV55" s="173">
        <v>0</v>
      </c>
      <c r="BW55" s="173">
        <v>0</v>
      </c>
      <c r="BX55" s="173">
        <v>0</v>
      </c>
      <c r="BY55" s="173">
        <v>0</v>
      </c>
      <c r="BZ55" s="173">
        <v>0</v>
      </c>
      <c r="CA55" s="173">
        <v>0</v>
      </c>
      <c r="CB55" s="173">
        <v>0</v>
      </c>
      <c r="CC55" s="173">
        <v>0</v>
      </c>
      <c r="CD55" s="173">
        <v>0</v>
      </c>
      <c r="CE55" s="173">
        <v>0</v>
      </c>
      <c r="CF55" s="173">
        <v>0</v>
      </c>
      <c r="CG55" s="173">
        <v>0</v>
      </c>
      <c r="CH55" s="173">
        <v>0</v>
      </c>
      <c r="CI55" s="173">
        <v>0</v>
      </c>
      <c r="CJ55" s="173">
        <v>0</v>
      </c>
      <c r="CK55" s="173">
        <v>0</v>
      </c>
      <c r="CL55" s="173">
        <v>0</v>
      </c>
      <c r="CM55" s="173">
        <v>0</v>
      </c>
      <c r="CN55" s="173">
        <v>0</v>
      </c>
      <c r="CO55" s="173">
        <v>0</v>
      </c>
      <c r="CP55" s="173">
        <v>0</v>
      </c>
      <c r="CQ55" s="173">
        <v>0</v>
      </c>
      <c r="CR55" s="173">
        <v>0</v>
      </c>
      <c r="CS55" s="173">
        <v>0</v>
      </c>
      <c r="CT55" s="173">
        <v>0</v>
      </c>
      <c r="CU55" s="173">
        <v>0</v>
      </c>
      <c r="CV55" s="173">
        <v>0</v>
      </c>
      <c r="CW55" s="173">
        <v>0</v>
      </c>
    </row>
    <row r="56" spans="1:101" customFormat="1" ht="13.15" hidden="1" customHeight="1" x14ac:dyDescent="0.25">
      <c r="A56" s="22"/>
      <c r="B56" s="15"/>
      <c r="C56" s="66" t="s">
        <v>12</v>
      </c>
      <c r="D56" s="174">
        <v>0</v>
      </c>
      <c r="E56" s="153">
        <f t="shared" si="130"/>
        <v>2622.18</v>
      </c>
      <c r="F56" s="153">
        <f t="shared" si="130"/>
        <v>1814.1099999999997</v>
      </c>
      <c r="G56" s="153">
        <f t="shared" si="130"/>
        <v>808.07000000000016</v>
      </c>
      <c r="H56" s="134" t="str">
        <f>+"Total:"&amp;TEXT(E56/I56-1,"0.00%")&amp;"/ EE:"&amp;TEXT(G56/J56-1,"0.00%")</f>
        <v>Total:0.00%/ EE:0.00%</v>
      </c>
      <c r="I56" s="134">
        <f>+'[2]East Liverpool'!E56</f>
        <v>2622.18</v>
      </c>
      <c r="J56" s="287">
        <f>+'[2]East Liverpool'!G56</f>
        <v>808.07000000000016</v>
      </c>
      <c r="K56" s="166">
        <v>0</v>
      </c>
      <c r="L56" s="166">
        <v>0</v>
      </c>
      <c r="M56" s="166">
        <v>0</v>
      </c>
      <c r="N56" s="166">
        <v>0</v>
      </c>
      <c r="O56" s="166">
        <v>0</v>
      </c>
      <c r="P56" s="166">
        <v>0</v>
      </c>
      <c r="Q56" s="166">
        <v>0</v>
      </c>
      <c r="R56" s="166">
        <v>0</v>
      </c>
      <c r="S56" s="166">
        <v>0</v>
      </c>
      <c r="T56" s="166">
        <v>0</v>
      </c>
      <c r="U56" s="166">
        <v>0</v>
      </c>
      <c r="V56" s="166">
        <v>0</v>
      </c>
      <c r="W56" s="166">
        <v>0</v>
      </c>
      <c r="X56" s="166">
        <v>0</v>
      </c>
      <c r="Y56" s="166">
        <v>0</v>
      </c>
      <c r="Z56" s="166">
        <v>0</v>
      </c>
      <c r="AA56" s="166">
        <v>0</v>
      </c>
      <c r="AB56" s="166">
        <v>0</v>
      </c>
      <c r="AC56" s="166">
        <v>0</v>
      </c>
      <c r="AD56" s="166">
        <v>0</v>
      </c>
      <c r="AE56" s="166">
        <v>0</v>
      </c>
      <c r="AF56" s="166">
        <v>0</v>
      </c>
      <c r="AG56" s="166">
        <v>0</v>
      </c>
      <c r="AH56" s="166">
        <v>0</v>
      </c>
      <c r="AI56" s="166">
        <v>0</v>
      </c>
      <c r="AJ56" s="166">
        <v>0</v>
      </c>
      <c r="AK56" s="166">
        <v>0</v>
      </c>
      <c r="AL56" s="166">
        <v>0</v>
      </c>
      <c r="AM56" s="166">
        <v>0</v>
      </c>
      <c r="AN56" s="166">
        <v>0</v>
      </c>
      <c r="AO56" s="166">
        <v>0</v>
      </c>
      <c r="AP56" s="166">
        <v>0</v>
      </c>
      <c r="AQ56" s="166">
        <v>0</v>
      </c>
      <c r="AR56" s="166">
        <v>0</v>
      </c>
      <c r="AS56" s="166">
        <v>0</v>
      </c>
      <c r="AT56" s="166">
        <v>0</v>
      </c>
      <c r="AU56" s="166">
        <v>0</v>
      </c>
      <c r="AV56" s="166">
        <v>0</v>
      </c>
      <c r="AW56" s="166">
        <v>0</v>
      </c>
      <c r="AX56" s="166">
        <v>0</v>
      </c>
      <c r="AY56" s="166">
        <v>0</v>
      </c>
      <c r="AZ56" s="166">
        <v>0</v>
      </c>
      <c r="BA56" s="166">
        <v>0</v>
      </c>
      <c r="BB56" s="166">
        <v>0</v>
      </c>
      <c r="BC56" s="166">
        <v>0</v>
      </c>
      <c r="BD56" s="166">
        <v>0</v>
      </c>
      <c r="BE56" s="166">
        <v>0</v>
      </c>
      <c r="BF56" s="166">
        <v>0</v>
      </c>
      <c r="BG56" s="166">
        <v>0</v>
      </c>
      <c r="BH56" s="174">
        <v>0</v>
      </c>
      <c r="BI56" s="174">
        <v>0</v>
      </c>
      <c r="BJ56" s="174">
        <v>0</v>
      </c>
      <c r="BK56" s="174">
        <v>0</v>
      </c>
      <c r="BL56" s="174">
        <v>0</v>
      </c>
      <c r="BM56" s="174">
        <v>0</v>
      </c>
      <c r="BN56" s="174">
        <v>0</v>
      </c>
      <c r="BO56" s="174">
        <v>0</v>
      </c>
      <c r="BP56" s="174">
        <v>0</v>
      </c>
      <c r="BQ56" s="241">
        <v>0</v>
      </c>
      <c r="BR56" s="174">
        <v>0</v>
      </c>
      <c r="BS56" s="174">
        <v>0</v>
      </c>
      <c r="BT56" s="174">
        <v>0</v>
      </c>
      <c r="BU56" s="174">
        <v>0</v>
      </c>
      <c r="BV56" s="174">
        <v>0</v>
      </c>
      <c r="BW56" s="174">
        <v>0</v>
      </c>
      <c r="BX56" s="174">
        <v>0</v>
      </c>
      <c r="BY56" s="174">
        <v>0</v>
      </c>
      <c r="BZ56" s="174">
        <v>0</v>
      </c>
      <c r="CA56" s="174">
        <v>0</v>
      </c>
      <c r="CB56" s="174">
        <v>0</v>
      </c>
      <c r="CC56" s="174">
        <v>0</v>
      </c>
      <c r="CD56" s="174">
        <v>0</v>
      </c>
      <c r="CE56" s="174">
        <v>0</v>
      </c>
      <c r="CF56" s="174">
        <v>0</v>
      </c>
      <c r="CG56" s="174">
        <v>0</v>
      </c>
      <c r="CH56" s="174">
        <v>0</v>
      </c>
      <c r="CI56" s="174">
        <v>0</v>
      </c>
      <c r="CJ56" s="174">
        <v>0</v>
      </c>
      <c r="CK56" s="174">
        <v>0</v>
      </c>
      <c r="CL56" s="174">
        <v>0</v>
      </c>
      <c r="CM56" s="174">
        <v>0</v>
      </c>
      <c r="CN56" s="174">
        <v>0</v>
      </c>
      <c r="CO56" s="174">
        <v>0</v>
      </c>
      <c r="CP56" s="174">
        <v>0</v>
      </c>
      <c r="CQ56" s="174">
        <v>0</v>
      </c>
      <c r="CR56" s="174">
        <v>0</v>
      </c>
      <c r="CS56" s="174">
        <v>0</v>
      </c>
      <c r="CT56" s="174">
        <v>0</v>
      </c>
      <c r="CU56" s="174">
        <v>0</v>
      </c>
      <c r="CV56" s="174">
        <v>0</v>
      </c>
      <c r="CW56" s="174">
        <v>0</v>
      </c>
    </row>
    <row r="57" spans="1:101" customFormat="1" ht="13.15" hidden="1" customHeight="1" x14ac:dyDescent="0.25">
      <c r="A57" s="20"/>
      <c r="B57" s="15"/>
      <c r="C57" s="69" t="s">
        <v>7</v>
      </c>
      <c r="D57" s="67">
        <f>SUM(D53:D56)</f>
        <v>0</v>
      </c>
      <c r="E57" s="70">
        <f>SUMPRODUCT(E53:E56,$D53:$D56)</f>
        <v>0</v>
      </c>
      <c r="F57" s="70">
        <f>SUMPRODUCT(F53:F56,$D53:$D56)</f>
        <v>0</v>
      </c>
      <c r="G57" s="70">
        <f>SUMPRODUCT(G53:G56,$D53:$D56)</f>
        <v>0</v>
      </c>
      <c r="H57" s="34"/>
      <c r="I57" s="34"/>
      <c r="J57" s="14"/>
      <c r="K57" s="67">
        <f t="shared" ref="K57:P57" si="131">SUM(K53:K56)</f>
        <v>0</v>
      </c>
      <c r="L57" s="67">
        <f t="shared" si="131"/>
        <v>0</v>
      </c>
      <c r="M57" s="67">
        <f t="shared" si="131"/>
        <v>0</v>
      </c>
      <c r="N57" s="67">
        <f t="shared" si="131"/>
        <v>0</v>
      </c>
      <c r="O57" s="67">
        <f t="shared" si="131"/>
        <v>0</v>
      </c>
      <c r="P57" s="67">
        <f t="shared" si="131"/>
        <v>0</v>
      </c>
      <c r="Q57" s="67">
        <f t="shared" ref="Q57:V57" si="132">SUM(Q53:Q56)</f>
        <v>0</v>
      </c>
      <c r="R57" s="67">
        <f t="shared" si="132"/>
        <v>0</v>
      </c>
      <c r="S57" s="67">
        <f t="shared" si="132"/>
        <v>0</v>
      </c>
      <c r="T57" s="67">
        <f t="shared" si="132"/>
        <v>0</v>
      </c>
      <c r="U57" s="67">
        <f t="shared" si="132"/>
        <v>0</v>
      </c>
      <c r="V57" s="67">
        <f t="shared" si="132"/>
        <v>0</v>
      </c>
      <c r="W57" s="67">
        <f t="shared" ref="W57:AB57" si="133">SUM(W53:W56)</f>
        <v>0</v>
      </c>
      <c r="X57" s="67">
        <f t="shared" si="133"/>
        <v>0</v>
      </c>
      <c r="Y57" s="67">
        <f t="shared" si="133"/>
        <v>0</v>
      </c>
      <c r="Z57" s="67">
        <f t="shared" si="133"/>
        <v>0</v>
      </c>
      <c r="AA57" s="67">
        <f t="shared" si="133"/>
        <v>0</v>
      </c>
      <c r="AB57" s="67">
        <f t="shared" si="133"/>
        <v>0</v>
      </c>
      <c r="AC57" s="67">
        <f t="shared" ref="AC57:AH57" si="134">SUM(AC53:AC56)</f>
        <v>0</v>
      </c>
      <c r="AD57" s="67">
        <f t="shared" si="134"/>
        <v>0</v>
      </c>
      <c r="AE57" s="67">
        <f t="shared" si="134"/>
        <v>0</v>
      </c>
      <c r="AF57" s="67">
        <f t="shared" si="134"/>
        <v>0</v>
      </c>
      <c r="AG57" s="67">
        <f t="shared" si="134"/>
        <v>0</v>
      </c>
      <c r="AH57" s="67">
        <f t="shared" si="134"/>
        <v>0</v>
      </c>
      <c r="AI57" s="67">
        <f t="shared" ref="AI57:AN57" si="135">SUM(AI53:AI56)</f>
        <v>0</v>
      </c>
      <c r="AJ57" s="67">
        <f t="shared" si="135"/>
        <v>0</v>
      </c>
      <c r="AK57" s="67">
        <f t="shared" si="135"/>
        <v>0</v>
      </c>
      <c r="AL57" s="67">
        <f t="shared" si="135"/>
        <v>0</v>
      </c>
      <c r="AM57" s="67">
        <f t="shared" si="135"/>
        <v>0</v>
      </c>
      <c r="AN57" s="67">
        <f t="shared" si="135"/>
        <v>0</v>
      </c>
      <c r="AO57" s="67">
        <f t="shared" ref="AO57:AT57" si="136">SUM(AO53:AO56)</f>
        <v>0</v>
      </c>
      <c r="AP57" s="67">
        <f t="shared" si="136"/>
        <v>0</v>
      </c>
      <c r="AQ57" s="67">
        <f t="shared" si="136"/>
        <v>0</v>
      </c>
      <c r="AR57" s="67">
        <f t="shared" si="136"/>
        <v>0</v>
      </c>
      <c r="AS57" s="67">
        <f t="shared" si="136"/>
        <v>0</v>
      </c>
      <c r="AT57" s="67">
        <f t="shared" si="136"/>
        <v>0</v>
      </c>
      <c r="AU57" s="67">
        <f t="shared" ref="AU57:AZ57" si="137">SUM(AU53:AU56)</f>
        <v>0</v>
      </c>
      <c r="AV57" s="67">
        <f t="shared" si="137"/>
        <v>0</v>
      </c>
      <c r="AW57" s="67">
        <f t="shared" si="137"/>
        <v>0</v>
      </c>
      <c r="AX57" s="67">
        <f t="shared" si="137"/>
        <v>0</v>
      </c>
      <c r="AY57" s="67">
        <f t="shared" si="137"/>
        <v>0</v>
      </c>
      <c r="AZ57" s="67">
        <f t="shared" si="137"/>
        <v>0</v>
      </c>
      <c r="BA57" s="67">
        <f t="shared" ref="BA57:BF57" si="138">SUM(BA53:BA56)</f>
        <v>0</v>
      </c>
      <c r="BB57" s="67">
        <f t="shared" si="138"/>
        <v>0</v>
      </c>
      <c r="BC57" s="67">
        <f t="shared" si="138"/>
        <v>0</v>
      </c>
      <c r="BD57" s="67">
        <f t="shared" si="138"/>
        <v>0</v>
      </c>
      <c r="BE57" s="67">
        <f t="shared" si="138"/>
        <v>0</v>
      </c>
      <c r="BF57" s="67">
        <f t="shared" si="138"/>
        <v>0</v>
      </c>
      <c r="BG57" s="67">
        <f t="shared" ref="BG57:BL57" si="139">SUM(BG53:BG56)</f>
        <v>0</v>
      </c>
      <c r="BH57" s="67">
        <f t="shared" si="139"/>
        <v>0</v>
      </c>
      <c r="BI57" s="67">
        <f t="shared" si="139"/>
        <v>0</v>
      </c>
      <c r="BJ57" s="67">
        <f t="shared" si="139"/>
        <v>0</v>
      </c>
      <c r="BK57" s="67">
        <f t="shared" si="139"/>
        <v>0</v>
      </c>
      <c r="BL57" s="67">
        <f t="shared" si="139"/>
        <v>0</v>
      </c>
      <c r="BM57" s="67">
        <f t="shared" ref="BM57:BR57" si="140">SUM(BM53:BM56)</f>
        <v>0</v>
      </c>
      <c r="BN57" s="67">
        <f t="shared" si="140"/>
        <v>0</v>
      </c>
      <c r="BO57" s="67">
        <f t="shared" si="140"/>
        <v>0</v>
      </c>
      <c r="BP57" s="67">
        <f t="shared" si="140"/>
        <v>0</v>
      </c>
      <c r="BQ57" s="94">
        <f t="shared" si="140"/>
        <v>0</v>
      </c>
      <c r="BR57" s="67">
        <f t="shared" si="140"/>
        <v>0</v>
      </c>
      <c r="BS57" s="67">
        <f t="shared" ref="BS57:BX57" si="141">SUM(BS53:BS56)</f>
        <v>0</v>
      </c>
      <c r="BT57" s="67">
        <f t="shared" si="141"/>
        <v>0</v>
      </c>
      <c r="BU57" s="67">
        <f t="shared" si="141"/>
        <v>0</v>
      </c>
      <c r="BV57" s="67">
        <f t="shared" si="141"/>
        <v>0</v>
      </c>
      <c r="BW57" s="67">
        <f t="shared" si="141"/>
        <v>0</v>
      </c>
      <c r="BX57" s="67">
        <f t="shared" si="141"/>
        <v>0</v>
      </c>
      <c r="BY57" s="67">
        <f t="shared" ref="BY57:CD57" si="142">SUM(BY53:BY56)</f>
        <v>0</v>
      </c>
      <c r="BZ57" s="67">
        <f t="shared" si="142"/>
        <v>0</v>
      </c>
      <c r="CA57" s="67">
        <f t="shared" si="142"/>
        <v>0</v>
      </c>
      <c r="CB57" s="67">
        <f t="shared" si="142"/>
        <v>0</v>
      </c>
      <c r="CC57" s="67">
        <f t="shared" si="142"/>
        <v>0</v>
      </c>
      <c r="CD57" s="67">
        <f t="shared" si="142"/>
        <v>0</v>
      </c>
      <c r="CE57" s="67">
        <f t="shared" ref="CE57:CJ57" si="143">SUM(CE53:CE56)</f>
        <v>0</v>
      </c>
      <c r="CF57" s="67">
        <f t="shared" si="143"/>
        <v>0</v>
      </c>
      <c r="CG57" s="67">
        <f t="shared" si="143"/>
        <v>0</v>
      </c>
      <c r="CH57" s="67">
        <f t="shared" si="143"/>
        <v>0</v>
      </c>
      <c r="CI57" s="67">
        <f t="shared" si="143"/>
        <v>0</v>
      </c>
      <c r="CJ57" s="67">
        <f t="shared" si="143"/>
        <v>0</v>
      </c>
      <c r="CK57" s="67">
        <f t="shared" ref="CK57:CP57" si="144">SUM(CK53:CK56)</f>
        <v>0</v>
      </c>
      <c r="CL57" s="67">
        <f t="shared" si="144"/>
        <v>0</v>
      </c>
      <c r="CM57" s="67">
        <f t="shared" si="144"/>
        <v>0</v>
      </c>
      <c r="CN57" s="67">
        <f t="shared" si="144"/>
        <v>0</v>
      </c>
      <c r="CO57" s="67">
        <f t="shared" si="144"/>
        <v>0</v>
      </c>
      <c r="CP57" s="67">
        <f t="shared" si="144"/>
        <v>0</v>
      </c>
      <c r="CQ57" s="67">
        <f>SUM(CQ53:CQ56)</f>
        <v>0</v>
      </c>
      <c r="CR57" s="67">
        <v>0</v>
      </c>
      <c r="CS57" s="67">
        <f>SUM(CS53:CS56)</f>
        <v>0</v>
      </c>
      <c r="CT57" s="67">
        <f>SUM(CT53:CT56)</f>
        <v>0</v>
      </c>
      <c r="CU57" s="67">
        <f>SUM(CU53:CU56)</f>
        <v>0</v>
      </c>
      <c r="CV57" s="67">
        <f>SUM(CV53:CV56)</f>
        <v>0</v>
      </c>
      <c r="CW57" s="67">
        <f>SUM(CW53:CW56)</f>
        <v>0</v>
      </c>
    </row>
    <row r="58" spans="1:101" customFormat="1" ht="13.15" hidden="1" customHeight="1" x14ac:dyDescent="0.25">
      <c r="A58" s="20"/>
      <c r="B58" s="15"/>
      <c r="C58" s="12"/>
      <c r="D58" s="16"/>
      <c r="E58" s="21"/>
      <c r="F58" s="21"/>
      <c r="G58" s="21"/>
      <c r="H58" s="135"/>
      <c r="I58" s="135"/>
      <c r="J58" s="14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</row>
    <row r="59" spans="1:101" customFormat="1" ht="13.15" customHeight="1" x14ac:dyDescent="0.25">
      <c r="A59" s="64" t="s">
        <v>22</v>
      </c>
      <c r="B59" s="65" t="str">
        <f>Legacy!$E$4</f>
        <v>1/1/25 - 12/31/25</v>
      </c>
      <c r="C59" s="66" t="s">
        <v>11</v>
      </c>
      <c r="D59" s="299">
        <v>0</v>
      </c>
      <c r="E59" s="152">
        <f t="shared" ref="E59:G62" si="145">E37</f>
        <v>518.77</v>
      </c>
      <c r="F59" s="152">
        <f t="shared" si="145"/>
        <v>416.97999999999996</v>
      </c>
      <c r="G59" s="152">
        <f t="shared" si="145"/>
        <v>101.79000000000002</v>
      </c>
      <c r="H59" s="27" t="str">
        <f>+"Total:"&amp;TEXT(E59/I59-1,"0.00%")&amp;"/ EE:"&amp;TEXT(G59/J59-1,"0.00%")</f>
        <v>Total:18.99%/ EE:0.00%</v>
      </c>
      <c r="I59" s="27">
        <f>+'[2]East Liverpool'!E59</f>
        <v>435.99</v>
      </c>
      <c r="J59" s="287">
        <f>+'[2]East Liverpool'!G59</f>
        <v>101.79000000000002</v>
      </c>
      <c r="K59" s="167">
        <v>0</v>
      </c>
      <c r="L59" s="167">
        <v>0</v>
      </c>
      <c r="M59" s="167">
        <v>0</v>
      </c>
      <c r="N59" s="167">
        <v>0</v>
      </c>
      <c r="O59" s="167">
        <v>0</v>
      </c>
      <c r="P59" s="167">
        <v>0</v>
      </c>
      <c r="Q59" s="167">
        <v>0</v>
      </c>
      <c r="R59" s="167">
        <v>0</v>
      </c>
      <c r="S59" s="167">
        <v>0</v>
      </c>
      <c r="T59" s="167">
        <v>0</v>
      </c>
      <c r="U59" s="167">
        <v>0</v>
      </c>
      <c r="V59" s="167">
        <v>0</v>
      </c>
      <c r="W59" s="167">
        <v>0</v>
      </c>
      <c r="X59" s="167">
        <v>0</v>
      </c>
      <c r="Y59" s="167">
        <v>0</v>
      </c>
      <c r="Z59" s="167">
        <v>0</v>
      </c>
      <c r="AA59" s="167">
        <v>0</v>
      </c>
      <c r="AB59" s="167">
        <v>0</v>
      </c>
      <c r="AC59" s="167">
        <v>0</v>
      </c>
      <c r="AD59" s="167">
        <v>0</v>
      </c>
      <c r="AE59" s="167">
        <v>0</v>
      </c>
      <c r="AF59" s="167">
        <v>0</v>
      </c>
      <c r="AG59" s="167">
        <v>0</v>
      </c>
      <c r="AH59" s="167">
        <v>0</v>
      </c>
      <c r="AI59" s="167">
        <v>0</v>
      </c>
      <c r="AJ59" s="167">
        <v>0</v>
      </c>
      <c r="AK59" s="167">
        <v>0</v>
      </c>
      <c r="AL59" s="167">
        <v>0</v>
      </c>
      <c r="AM59" s="167">
        <v>0</v>
      </c>
      <c r="AN59" s="167">
        <v>0</v>
      </c>
      <c r="AO59" s="167">
        <v>0</v>
      </c>
      <c r="AP59" s="167">
        <v>0</v>
      </c>
      <c r="AQ59" s="167">
        <v>0</v>
      </c>
      <c r="AR59" s="167">
        <v>0</v>
      </c>
      <c r="AS59" s="167">
        <v>0</v>
      </c>
      <c r="AT59" s="167">
        <v>0</v>
      </c>
      <c r="AU59" s="167">
        <v>0</v>
      </c>
      <c r="AV59" s="167">
        <v>0</v>
      </c>
      <c r="AW59" s="167">
        <v>0</v>
      </c>
      <c r="AX59" s="167">
        <v>0</v>
      </c>
      <c r="AY59" s="167">
        <v>0</v>
      </c>
      <c r="AZ59" s="167">
        <v>0</v>
      </c>
      <c r="BA59" s="167">
        <v>0</v>
      </c>
      <c r="BB59" s="167">
        <v>0</v>
      </c>
      <c r="BC59" s="167">
        <v>0</v>
      </c>
      <c r="BD59" s="167">
        <v>0</v>
      </c>
      <c r="BE59" s="167">
        <v>0</v>
      </c>
      <c r="BF59" s="167">
        <v>0</v>
      </c>
      <c r="BG59" s="167">
        <v>0</v>
      </c>
      <c r="BH59" s="299">
        <v>0</v>
      </c>
      <c r="BI59" s="299">
        <v>0</v>
      </c>
      <c r="BJ59" s="299">
        <v>0</v>
      </c>
      <c r="BK59" s="299">
        <v>0</v>
      </c>
      <c r="BL59" s="299">
        <v>0</v>
      </c>
      <c r="BM59" s="299">
        <v>0</v>
      </c>
      <c r="BN59" s="299">
        <v>0</v>
      </c>
      <c r="BO59" s="299">
        <v>0</v>
      </c>
      <c r="BP59" s="299">
        <v>0</v>
      </c>
      <c r="BQ59" s="242">
        <v>0</v>
      </c>
      <c r="BR59" s="299">
        <v>0</v>
      </c>
      <c r="BS59" s="299">
        <v>0</v>
      </c>
      <c r="BT59" s="299">
        <v>0</v>
      </c>
      <c r="BU59" s="299">
        <v>0</v>
      </c>
      <c r="BV59" s="299">
        <v>0</v>
      </c>
      <c r="BW59" s="299">
        <v>0</v>
      </c>
      <c r="BX59" s="299">
        <v>0</v>
      </c>
      <c r="BY59" s="299">
        <v>0</v>
      </c>
      <c r="BZ59" s="299">
        <v>0</v>
      </c>
      <c r="CA59" s="299">
        <v>0</v>
      </c>
      <c r="CB59" s="299">
        <v>0</v>
      </c>
      <c r="CC59" s="299">
        <v>0</v>
      </c>
      <c r="CD59" s="299">
        <v>0</v>
      </c>
      <c r="CE59" s="299">
        <v>0</v>
      </c>
      <c r="CF59" s="299">
        <v>0</v>
      </c>
      <c r="CG59" s="299">
        <v>0</v>
      </c>
      <c r="CH59" s="299">
        <v>0</v>
      </c>
      <c r="CI59" s="299">
        <v>0</v>
      </c>
      <c r="CJ59" s="299">
        <v>0</v>
      </c>
      <c r="CK59" s="299">
        <v>0</v>
      </c>
      <c r="CL59" s="299">
        <v>0</v>
      </c>
      <c r="CM59" s="299">
        <v>0</v>
      </c>
      <c r="CN59" s="299">
        <v>0</v>
      </c>
      <c r="CO59" s="299">
        <v>1</v>
      </c>
      <c r="CP59" s="299">
        <v>1</v>
      </c>
      <c r="CQ59" s="299">
        <v>0</v>
      </c>
      <c r="CR59" s="299">
        <v>0</v>
      </c>
      <c r="CS59" s="299">
        <v>0</v>
      </c>
      <c r="CT59" s="299">
        <v>0</v>
      </c>
      <c r="CU59" s="299">
        <v>0</v>
      </c>
      <c r="CV59" s="299">
        <v>0</v>
      </c>
      <c r="CW59" s="299">
        <v>0</v>
      </c>
    </row>
    <row r="60" spans="1:101" customFormat="1" ht="13.15" customHeight="1" x14ac:dyDescent="0.25">
      <c r="A60" s="22"/>
      <c r="B60" s="15"/>
      <c r="C60" s="66" t="s">
        <v>18</v>
      </c>
      <c r="D60" s="299">
        <v>0</v>
      </c>
      <c r="E60" s="152">
        <f t="shared" si="145"/>
        <v>1037.57</v>
      </c>
      <c r="F60" s="152">
        <f t="shared" si="145"/>
        <v>799.78</v>
      </c>
      <c r="G60" s="152">
        <f t="shared" si="145"/>
        <v>237.78999999999996</v>
      </c>
      <c r="H60" s="27" t="str">
        <f>+"Total:"&amp;TEXT(E60/I60-1,"0.00%")&amp;"/ EE:"&amp;TEXT(G60/J60-1,"0.00%")</f>
        <v>Total:18.99%/ EE:0.00%</v>
      </c>
      <c r="I60" s="27">
        <f>+'[2]East Liverpool'!E60</f>
        <v>872</v>
      </c>
      <c r="J60" s="287">
        <f>+'[2]East Liverpool'!G60</f>
        <v>237.78999999999996</v>
      </c>
      <c r="K60" s="167">
        <v>0</v>
      </c>
      <c r="L60" s="167">
        <v>0</v>
      </c>
      <c r="M60" s="167">
        <v>0</v>
      </c>
      <c r="N60" s="167">
        <v>0</v>
      </c>
      <c r="O60" s="167">
        <v>0</v>
      </c>
      <c r="P60" s="167">
        <v>0</v>
      </c>
      <c r="Q60" s="167">
        <v>0</v>
      </c>
      <c r="R60" s="167">
        <v>0</v>
      </c>
      <c r="S60" s="167">
        <v>0</v>
      </c>
      <c r="T60" s="167">
        <v>0</v>
      </c>
      <c r="U60" s="167">
        <v>0</v>
      </c>
      <c r="V60" s="167">
        <v>0</v>
      </c>
      <c r="W60" s="167">
        <v>0</v>
      </c>
      <c r="X60" s="167">
        <v>0</v>
      </c>
      <c r="Y60" s="167">
        <v>0</v>
      </c>
      <c r="Z60" s="167">
        <v>0</v>
      </c>
      <c r="AA60" s="167">
        <v>0</v>
      </c>
      <c r="AB60" s="167">
        <v>0</v>
      </c>
      <c r="AC60" s="167">
        <v>0</v>
      </c>
      <c r="AD60" s="167">
        <v>0</v>
      </c>
      <c r="AE60" s="167">
        <v>0</v>
      </c>
      <c r="AF60" s="167">
        <v>0</v>
      </c>
      <c r="AG60" s="167">
        <v>0</v>
      </c>
      <c r="AH60" s="167">
        <v>0</v>
      </c>
      <c r="AI60" s="167">
        <v>0</v>
      </c>
      <c r="AJ60" s="167">
        <v>0</v>
      </c>
      <c r="AK60" s="167">
        <v>0</v>
      </c>
      <c r="AL60" s="167">
        <v>0</v>
      </c>
      <c r="AM60" s="167">
        <v>0</v>
      </c>
      <c r="AN60" s="167">
        <v>0</v>
      </c>
      <c r="AO60" s="167">
        <v>0</v>
      </c>
      <c r="AP60" s="167">
        <v>0</v>
      </c>
      <c r="AQ60" s="167">
        <v>0</v>
      </c>
      <c r="AR60" s="167">
        <v>0</v>
      </c>
      <c r="AS60" s="167">
        <v>0</v>
      </c>
      <c r="AT60" s="167">
        <v>0</v>
      </c>
      <c r="AU60" s="167">
        <v>0</v>
      </c>
      <c r="AV60" s="167">
        <v>0</v>
      </c>
      <c r="AW60" s="167">
        <v>0</v>
      </c>
      <c r="AX60" s="167">
        <v>0</v>
      </c>
      <c r="AY60" s="167">
        <v>0</v>
      </c>
      <c r="AZ60" s="167">
        <v>0</v>
      </c>
      <c r="BA60" s="167">
        <v>0</v>
      </c>
      <c r="BB60" s="167">
        <v>0</v>
      </c>
      <c r="BC60" s="167">
        <v>0</v>
      </c>
      <c r="BD60" s="167">
        <v>0</v>
      </c>
      <c r="BE60" s="167">
        <v>0</v>
      </c>
      <c r="BF60" s="167">
        <v>0</v>
      </c>
      <c r="BG60" s="167">
        <v>0</v>
      </c>
      <c r="BH60" s="299">
        <v>0</v>
      </c>
      <c r="BI60" s="299">
        <v>0</v>
      </c>
      <c r="BJ60" s="299">
        <v>0</v>
      </c>
      <c r="BK60" s="299">
        <v>0</v>
      </c>
      <c r="BL60" s="299">
        <v>0</v>
      </c>
      <c r="BM60" s="299">
        <v>0</v>
      </c>
      <c r="BN60" s="299">
        <v>0</v>
      </c>
      <c r="BO60" s="299">
        <v>0</v>
      </c>
      <c r="BP60" s="299">
        <v>0</v>
      </c>
      <c r="BQ60" s="242">
        <v>0</v>
      </c>
      <c r="BR60" s="299">
        <v>0</v>
      </c>
      <c r="BS60" s="299">
        <v>0</v>
      </c>
      <c r="BT60" s="299">
        <v>0</v>
      </c>
      <c r="BU60" s="299">
        <v>0</v>
      </c>
      <c r="BV60" s="299">
        <v>0</v>
      </c>
      <c r="BW60" s="299">
        <v>0</v>
      </c>
      <c r="BX60" s="299">
        <v>0</v>
      </c>
      <c r="BY60" s="299">
        <v>0</v>
      </c>
      <c r="BZ60" s="299">
        <v>0</v>
      </c>
      <c r="CA60" s="299">
        <v>0</v>
      </c>
      <c r="CB60" s="299">
        <v>0</v>
      </c>
      <c r="CC60" s="299">
        <v>0</v>
      </c>
      <c r="CD60" s="299">
        <v>0</v>
      </c>
      <c r="CE60" s="299">
        <v>0</v>
      </c>
      <c r="CF60" s="299">
        <v>0</v>
      </c>
      <c r="CG60" s="299">
        <v>0</v>
      </c>
      <c r="CH60" s="299">
        <v>0</v>
      </c>
      <c r="CI60" s="299">
        <v>0</v>
      </c>
      <c r="CJ60" s="299">
        <v>0</v>
      </c>
      <c r="CK60" s="299">
        <v>0</v>
      </c>
      <c r="CL60" s="299">
        <v>0</v>
      </c>
      <c r="CM60" s="299">
        <v>0</v>
      </c>
      <c r="CN60" s="299">
        <v>0</v>
      </c>
      <c r="CO60" s="299">
        <v>0</v>
      </c>
      <c r="CP60" s="299">
        <v>0</v>
      </c>
      <c r="CQ60" s="299">
        <v>0</v>
      </c>
      <c r="CR60" s="299">
        <v>0</v>
      </c>
      <c r="CS60" s="299">
        <v>0</v>
      </c>
      <c r="CT60" s="299">
        <v>0</v>
      </c>
      <c r="CU60" s="299">
        <v>0</v>
      </c>
      <c r="CV60" s="299">
        <v>0</v>
      </c>
      <c r="CW60" s="299">
        <v>0</v>
      </c>
    </row>
    <row r="61" spans="1:101" customFormat="1" ht="13.15" customHeight="1" x14ac:dyDescent="0.25">
      <c r="A61" s="22"/>
      <c r="B61" s="15"/>
      <c r="C61" s="66" t="s">
        <v>19</v>
      </c>
      <c r="D61" s="299">
        <v>0</v>
      </c>
      <c r="E61" s="152">
        <f t="shared" si="145"/>
        <v>933.8</v>
      </c>
      <c r="F61" s="152">
        <f t="shared" si="145"/>
        <v>735.24</v>
      </c>
      <c r="G61" s="152">
        <f t="shared" si="145"/>
        <v>198.55999999999995</v>
      </c>
      <c r="H61" s="27" t="str">
        <f>+"Total:"&amp;TEXT(E61/I61-1,"0.00%")&amp;"/ EE:"&amp;TEXT(G61/J61-1,"0.00%")</f>
        <v>Total:18.99%/ EE:0.00%</v>
      </c>
      <c r="I61" s="27">
        <f>+'[2]East Liverpool'!E61</f>
        <v>784.79</v>
      </c>
      <c r="J61" s="287">
        <f>+'[2]East Liverpool'!G61</f>
        <v>198.55999999999995</v>
      </c>
      <c r="K61" s="167">
        <v>0</v>
      </c>
      <c r="L61" s="167">
        <v>0</v>
      </c>
      <c r="M61" s="167">
        <v>0</v>
      </c>
      <c r="N61" s="167">
        <v>0</v>
      </c>
      <c r="O61" s="167">
        <v>0</v>
      </c>
      <c r="P61" s="167">
        <v>0</v>
      </c>
      <c r="Q61" s="167">
        <v>0</v>
      </c>
      <c r="R61" s="167">
        <v>0</v>
      </c>
      <c r="S61" s="167">
        <v>0</v>
      </c>
      <c r="T61" s="167">
        <v>0</v>
      </c>
      <c r="U61" s="167">
        <v>0</v>
      </c>
      <c r="V61" s="167">
        <v>0</v>
      </c>
      <c r="W61" s="167">
        <v>0</v>
      </c>
      <c r="X61" s="167">
        <v>0</v>
      </c>
      <c r="Y61" s="167">
        <v>0</v>
      </c>
      <c r="Z61" s="167">
        <v>0</v>
      </c>
      <c r="AA61" s="167">
        <v>0</v>
      </c>
      <c r="AB61" s="167">
        <v>0</v>
      </c>
      <c r="AC61" s="167">
        <v>0</v>
      </c>
      <c r="AD61" s="167">
        <v>0</v>
      </c>
      <c r="AE61" s="167">
        <v>0</v>
      </c>
      <c r="AF61" s="167">
        <v>0</v>
      </c>
      <c r="AG61" s="167">
        <v>0</v>
      </c>
      <c r="AH61" s="167">
        <v>0</v>
      </c>
      <c r="AI61" s="167">
        <v>0</v>
      </c>
      <c r="AJ61" s="167">
        <v>0</v>
      </c>
      <c r="AK61" s="167">
        <v>0</v>
      </c>
      <c r="AL61" s="167">
        <v>0</v>
      </c>
      <c r="AM61" s="167">
        <v>0</v>
      </c>
      <c r="AN61" s="167">
        <v>0</v>
      </c>
      <c r="AO61" s="167">
        <v>0</v>
      </c>
      <c r="AP61" s="167">
        <v>0</v>
      </c>
      <c r="AQ61" s="167">
        <v>0</v>
      </c>
      <c r="AR61" s="167">
        <v>0</v>
      </c>
      <c r="AS61" s="167">
        <v>0</v>
      </c>
      <c r="AT61" s="167">
        <v>0</v>
      </c>
      <c r="AU61" s="167">
        <v>0</v>
      </c>
      <c r="AV61" s="167">
        <v>0</v>
      </c>
      <c r="AW61" s="167">
        <v>0</v>
      </c>
      <c r="AX61" s="167">
        <v>0</v>
      </c>
      <c r="AY61" s="167">
        <v>0</v>
      </c>
      <c r="AZ61" s="167">
        <v>0</v>
      </c>
      <c r="BA61" s="167">
        <v>0</v>
      </c>
      <c r="BB61" s="167">
        <v>0</v>
      </c>
      <c r="BC61" s="167">
        <v>0</v>
      </c>
      <c r="BD61" s="167">
        <v>0</v>
      </c>
      <c r="BE61" s="167">
        <v>0</v>
      </c>
      <c r="BF61" s="167">
        <v>0</v>
      </c>
      <c r="BG61" s="167">
        <v>0</v>
      </c>
      <c r="BH61" s="299">
        <v>0</v>
      </c>
      <c r="BI61" s="299">
        <v>0</v>
      </c>
      <c r="BJ61" s="299">
        <v>0</v>
      </c>
      <c r="BK61" s="299">
        <v>0</v>
      </c>
      <c r="BL61" s="299">
        <v>0</v>
      </c>
      <c r="BM61" s="299">
        <v>0</v>
      </c>
      <c r="BN61" s="299">
        <v>0</v>
      </c>
      <c r="BO61" s="299">
        <v>0</v>
      </c>
      <c r="BP61" s="299">
        <v>0</v>
      </c>
      <c r="BQ61" s="242">
        <v>0</v>
      </c>
      <c r="BR61" s="299">
        <v>0</v>
      </c>
      <c r="BS61" s="299">
        <v>0</v>
      </c>
      <c r="BT61" s="299">
        <v>0</v>
      </c>
      <c r="BU61" s="299">
        <v>0</v>
      </c>
      <c r="BV61" s="299">
        <v>0</v>
      </c>
      <c r="BW61" s="299">
        <v>0</v>
      </c>
      <c r="BX61" s="299">
        <v>0</v>
      </c>
      <c r="BY61" s="299">
        <v>0</v>
      </c>
      <c r="BZ61" s="299">
        <v>0</v>
      </c>
      <c r="CA61" s="299">
        <v>0</v>
      </c>
      <c r="CB61" s="299">
        <v>0</v>
      </c>
      <c r="CC61" s="299">
        <v>0</v>
      </c>
      <c r="CD61" s="299">
        <v>0</v>
      </c>
      <c r="CE61" s="299">
        <v>0</v>
      </c>
      <c r="CF61" s="299">
        <v>0</v>
      </c>
      <c r="CG61" s="299">
        <v>0</v>
      </c>
      <c r="CH61" s="299">
        <v>0</v>
      </c>
      <c r="CI61" s="299">
        <v>0</v>
      </c>
      <c r="CJ61" s="299">
        <v>0</v>
      </c>
      <c r="CK61" s="299">
        <v>0</v>
      </c>
      <c r="CL61" s="299">
        <v>0</v>
      </c>
      <c r="CM61" s="299">
        <v>0</v>
      </c>
      <c r="CN61" s="299">
        <v>0</v>
      </c>
      <c r="CO61" s="299">
        <v>0</v>
      </c>
      <c r="CP61" s="299">
        <v>0</v>
      </c>
      <c r="CQ61" s="299">
        <v>0</v>
      </c>
      <c r="CR61" s="299">
        <v>0</v>
      </c>
      <c r="CS61" s="299">
        <v>0</v>
      </c>
      <c r="CT61" s="299">
        <v>0</v>
      </c>
      <c r="CU61" s="299">
        <v>0</v>
      </c>
      <c r="CV61" s="299">
        <v>0</v>
      </c>
      <c r="CW61" s="299">
        <v>0</v>
      </c>
    </row>
    <row r="62" spans="1:101" customFormat="1" ht="13.15" customHeight="1" x14ac:dyDescent="0.25">
      <c r="A62" s="22"/>
      <c r="B62" s="15"/>
      <c r="C62" s="66" t="s">
        <v>12</v>
      </c>
      <c r="D62" s="300">
        <v>0</v>
      </c>
      <c r="E62" s="153">
        <f t="shared" si="145"/>
        <v>1556.37</v>
      </c>
      <c r="F62" s="153">
        <f t="shared" si="145"/>
        <v>1160.0899999999999</v>
      </c>
      <c r="G62" s="153">
        <f t="shared" si="145"/>
        <v>396.28</v>
      </c>
      <c r="H62" s="134" t="str">
        <f>+"Total:"&amp;TEXT(E62/I62-1,"0.00%")&amp;"/ EE:"&amp;TEXT(G62/J62-1,"0.00%")</f>
        <v>Total:18.99%/ EE:0.00%</v>
      </c>
      <c r="I62" s="134">
        <f>+'[2]East Liverpool'!E62</f>
        <v>1308</v>
      </c>
      <c r="J62" s="287">
        <f>+'[2]East Liverpool'!G62</f>
        <v>396.28</v>
      </c>
      <c r="K62" s="168">
        <v>0</v>
      </c>
      <c r="L62" s="168">
        <v>0</v>
      </c>
      <c r="M62" s="168">
        <v>0</v>
      </c>
      <c r="N62" s="168">
        <v>0</v>
      </c>
      <c r="O62" s="168">
        <v>0</v>
      </c>
      <c r="P62" s="168">
        <v>0</v>
      </c>
      <c r="Q62" s="168">
        <v>0</v>
      </c>
      <c r="R62" s="168">
        <v>0</v>
      </c>
      <c r="S62" s="168">
        <v>0</v>
      </c>
      <c r="T62" s="168">
        <v>0</v>
      </c>
      <c r="U62" s="168">
        <v>0</v>
      </c>
      <c r="V62" s="168">
        <v>0</v>
      </c>
      <c r="W62" s="168">
        <v>0</v>
      </c>
      <c r="X62" s="168">
        <v>0</v>
      </c>
      <c r="Y62" s="168">
        <v>0</v>
      </c>
      <c r="Z62" s="168">
        <v>0</v>
      </c>
      <c r="AA62" s="168">
        <v>0</v>
      </c>
      <c r="AB62" s="168">
        <v>0</v>
      </c>
      <c r="AC62" s="168">
        <v>0</v>
      </c>
      <c r="AD62" s="168">
        <v>0</v>
      </c>
      <c r="AE62" s="168">
        <v>0</v>
      </c>
      <c r="AF62" s="168">
        <v>0</v>
      </c>
      <c r="AG62" s="168">
        <v>0</v>
      </c>
      <c r="AH62" s="168">
        <v>0</v>
      </c>
      <c r="AI62" s="168">
        <v>0</v>
      </c>
      <c r="AJ62" s="168">
        <v>0</v>
      </c>
      <c r="AK62" s="168">
        <v>0</v>
      </c>
      <c r="AL62" s="168">
        <v>0</v>
      </c>
      <c r="AM62" s="168">
        <v>0</v>
      </c>
      <c r="AN62" s="168">
        <v>0</v>
      </c>
      <c r="AO62" s="168">
        <v>0</v>
      </c>
      <c r="AP62" s="168">
        <v>0</v>
      </c>
      <c r="AQ62" s="168">
        <v>0</v>
      </c>
      <c r="AR62" s="168">
        <v>0</v>
      </c>
      <c r="AS62" s="168">
        <v>0</v>
      </c>
      <c r="AT62" s="168">
        <v>0</v>
      </c>
      <c r="AU62" s="168">
        <v>0</v>
      </c>
      <c r="AV62" s="168">
        <v>0</v>
      </c>
      <c r="AW62" s="168">
        <v>0</v>
      </c>
      <c r="AX62" s="168">
        <v>0</v>
      </c>
      <c r="AY62" s="168">
        <v>0</v>
      </c>
      <c r="AZ62" s="168">
        <v>0</v>
      </c>
      <c r="BA62" s="168">
        <v>0</v>
      </c>
      <c r="BB62" s="168">
        <v>0</v>
      </c>
      <c r="BC62" s="168">
        <v>0</v>
      </c>
      <c r="BD62" s="168">
        <v>0</v>
      </c>
      <c r="BE62" s="168">
        <v>0</v>
      </c>
      <c r="BF62" s="168">
        <v>0</v>
      </c>
      <c r="BG62" s="168">
        <v>0</v>
      </c>
      <c r="BH62" s="300">
        <v>0</v>
      </c>
      <c r="BI62" s="300">
        <v>0</v>
      </c>
      <c r="BJ62" s="300">
        <v>0</v>
      </c>
      <c r="BK62" s="300">
        <v>0</v>
      </c>
      <c r="BL62" s="300">
        <v>0</v>
      </c>
      <c r="BM62" s="300">
        <v>0</v>
      </c>
      <c r="BN62" s="300">
        <v>0</v>
      </c>
      <c r="BO62" s="300">
        <v>0</v>
      </c>
      <c r="BP62" s="300">
        <v>0</v>
      </c>
      <c r="BQ62" s="243">
        <v>0</v>
      </c>
      <c r="BR62" s="300">
        <v>0</v>
      </c>
      <c r="BS62" s="300">
        <v>0</v>
      </c>
      <c r="BT62" s="300">
        <v>0</v>
      </c>
      <c r="BU62" s="300">
        <v>0</v>
      </c>
      <c r="BV62" s="300">
        <v>0</v>
      </c>
      <c r="BW62" s="300">
        <v>0</v>
      </c>
      <c r="BX62" s="300">
        <v>0</v>
      </c>
      <c r="BY62" s="300">
        <v>0</v>
      </c>
      <c r="BZ62" s="300">
        <v>0</v>
      </c>
      <c r="CA62" s="300">
        <v>0</v>
      </c>
      <c r="CB62" s="300">
        <v>0</v>
      </c>
      <c r="CC62" s="300">
        <v>0</v>
      </c>
      <c r="CD62" s="300">
        <v>0</v>
      </c>
      <c r="CE62" s="300">
        <v>0</v>
      </c>
      <c r="CF62" s="300">
        <v>0</v>
      </c>
      <c r="CG62" s="300">
        <v>0</v>
      </c>
      <c r="CH62" s="300">
        <v>0</v>
      </c>
      <c r="CI62" s="300">
        <v>0</v>
      </c>
      <c r="CJ62" s="300">
        <v>0</v>
      </c>
      <c r="CK62" s="300">
        <v>0</v>
      </c>
      <c r="CL62" s="300">
        <v>0</v>
      </c>
      <c r="CM62" s="300">
        <v>0</v>
      </c>
      <c r="CN62" s="300">
        <v>0</v>
      </c>
      <c r="CO62" s="300">
        <v>0</v>
      </c>
      <c r="CP62" s="300">
        <v>0</v>
      </c>
      <c r="CQ62" s="300">
        <v>0</v>
      </c>
      <c r="CR62" s="300">
        <v>0</v>
      </c>
      <c r="CS62" s="300">
        <v>0</v>
      </c>
      <c r="CT62" s="300">
        <v>0</v>
      </c>
      <c r="CU62" s="300">
        <v>0</v>
      </c>
      <c r="CV62" s="300">
        <v>0</v>
      </c>
      <c r="CW62" s="300">
        <v>0</v>
      </c>
    </row>
    <row r="63" spans="1:101" customFormat="1" ht="13.15" customHeight="1" x14ac:dyDescent="0.25">
      <c r="A63" s="20"/>
      <c r="B63" s="15"/>
      <c r="C63" s="69" t="s">
        <v>7</v>
      </c>
      <c r="D63" s="67">
        <f>SUM(D59:D62)</f>
        <v>0</v>
      </c>
      <c r="E63" s="70">
        <f>SUMPRODUCT(E59:E62,$D59:$D62)</f>
        <v>0</v>
      </c>
      <c r="F63" s="70">
        <f>SUMPRODUCT(F59:F62,$D59:$D62)</f>
        <v>0</v>
      </c>
      <c r="G63" s="70">
        <f>SUMPRODUCT(G59:G62,$D59:$D62)</f>
        <v>0</v>
      </c>
      <c r="H63" s="34"/>
      <c r="I63" s="34"/>
      <c r="K63" s="67">
        <f t="shared" ref="K63:P63" si="146">SUM(K59:K62)</f>
        <v>0</v>
      </c>
      <c r="L63" s="67">
        <f t="shared" si="146"/>
        <v>0</v>
      </c>
      <c r="M63" s="67">
        <f t="shared" si="146"/>
        <v>0</v>
      </c>
      <c r="N63" s="67">
        <f t="shared" si="146"/>
        <v>0</v>
      </c>
      <c r="O63" s="67">
        <f t="shared" si="146"/>
        <v>0</v>
      </c>
      <c r="P63" s="67">
        <f t="shared" si="146"/>
        <v>0</v>
      </c>
      <c r="Q63" s="67">
        <f t="shared" ref="Q63:V63" si="147">SUM(Q59:Q62)</f>
        <v>0</v>
      </c>
      <c r="R63" s="67">
        <f t="shared" si="147"/>
        <v>0</v>
      </c>
      <c r="S63" s="67">
        <f t="shared" si="147"/>
        <v>0</v>
      </c>
      <c r="T63" s="67">
        <f t="shared" si="147"/>
        <v>0</v>
      </c>
      <c r="U63" s="67">
        <f t="shared" si="147"/>
        <v>0</v>
      </c>
      <c r="V63" s="67">
        <f t="shared" si="147"/>
        <v>0</v>
      </c>
      <c r="W63" s="67">
        <f t="shared" ref="W63:AB63" si="148">SUM(W59:W62)</f>
        <v>0</v>
      </c>
      <c r="X63" s="67">
        <f t="shared" si="148"/>
        <v>0</v>
      </c>
      <c r="Y63" s="67">
        <f t="shared" si="148"/>
        <v>0</v>
      </c>
      <c r="Z63" s="67">
        <f t="shared" si="148"/>
        <v>0</v>
      </c>
      <c r="AA63" s="67">
        <f t="shared" si="148"/>
        <v>0</v>
      </c>
      <c r="AB63" s="67">
        <f t="shared" si="148"/>
        <v>0</v>
      </c>
      <c r="AC63" s="67">
        <f t="shared" ref="AC63:AH63" si="149">SUM(AC59:AC62)</f>
        <v>0</v>
      </c>
      <c r="AD63" s="67">
        <f t="shared" si="149"/>
        <v>0</v>
      </c>
      <c r="AE63" s="67">
        <f t="shared" si="149"/>
        <v>0</v>
      </c>
      <c r="AF63" s="67">
        <f t="shared" si="149"/>
        <v>0</v>
      </c>
      <c r="AG63" s="67">
        <f t="shared" si="149"/>
        <v>0</v>
      </c>
      <c r="AH63" s="67">
        <f t="shared" si="149"/>
        <v>0</v>
      </c>
      <c r="AI63" s="67">
        <f t="shared" ref="AI63:AN63" si="150">SUM(AI59:AI62)</f>
        <v>0</v>
      </c>
      <c r="AJ63" s="67">
        <f t="shared" si="150"/>
        <v>0</v>
      </c>
      <c r="AK63" s="67">
        <f t="shared" si="150"/>
        <v>0</v>
      </c>
      <c r="AL63" s="67">
        <f t="shared" si="150"/>
        <v>0</v>
      </c>
      <c r="AM63" s="67">
        <f t="shared" si="150"/>
        <v>0</v>
      </c>
      <c r="AN63" s="67">
        <f t="shared" si="150"/>
        <v>0</v>
      </c>
      <c r="AO63" s="67">
        <f t="shared" ref="AO63:AT63" si="151">SUM(AO59:AO62)</f>
        <v>0</v>
      </c>
      <c r="AP63" s="67">
        <f t="shared" si="151"/>
        <v>0</v>
      </c>
      <c r="AQ63" s="67">
        <f t="shared" si="151"/>
        <v>0</v>
      </c>
      <c r="AR63" s="67">
        <f t="shared" si="151"/>
        <v>0</v>
      </c>
      <c r="AS63" s="67">
        <f t="shared" si="151"/>
        <v>0</v>
      </c>
      <c r="AT63" s="67">
        <f t="shared" si="151"/>
        <v>0</v>
      </c>
      <c r="AU63" s="67">
        <f t="shared" ref="AU63:AZ63" si="152">SUM(AU59:AU62)</f>
        <v>0</v>
      </c>
      <c r="AV63" s="67">
        <f t="shared" si="152"/>
        <v>0</v>
      </c>
      <c r="AW63" s="67">
        <f t="shared" si="152"/>
        <v>0</v>
      </c>
      <c r="AX63" s="67">
        <f t="shared" si="152"/>
        <v>0</v>
      </c>
      <c r="AY63" s="67">
        <f t="shared" si="152"/>
        <v>0</v>
      </c>
      <c r="AZ63" s="67">
        <f t="shared" si="152"/>
        <v>0</v>
      </c>
      <c r="BA63" s="67">
        <f t="shared" ref="BA63:BF63" si="153">SUM(BA59:BA62)</f>
        <v>0</v>
      </c>
      <c r="BB63" s="67">
        <f t="shared" si="153"/>
        <v>0</v>
      </c>
      <c r="BC63" s="67">
        <f t="shared" si="153"/>
        <v>0</v>
      </c>
      <c r="BD63" s="67">
        <f t="shared" si="153"/>
        <v>0</v>
      </c>
      <c r="BE63" s="67">
        <f t="shared" si="153"/>
        <v>0</v>
      </c>
      <c r="BF63" s="67">
        <f t="shared" si="153"/>
        <v>0</v>
      </c>
      <c r="BG63" s="67">
        <f t="shared" ref="BG63:BL63" si="154">SUM(BG59:BG62)</f>
        <v>0</v>
      </c>
      <c r="BH63" s="67">
        <f t="shared" si="154"/>
        <v>0</v>
      </c>
      <c r="BI63" s="67">
        <f t="shared" si="154"/>
        <v>0</v>
      </c>
      <c r="BJ63" s="67">
        <f t="shared" si="154"/>
        <v>0</v>
      </c>
      <c r="BK63" s="67">
        <f t="shared" si="154"/>
        <v>0</v>
      </c>
      <c r="BL63" s="67">
        <f t="shared" si="154"/>
        <v>0</v>
      </c>
      <c r="BM63" s="67">
        <f t="shared" ref="BM63:BR63" si="155">SUM(BM59:BM62)</f>
        <v>0</v>
      </c>
      <c r="BN63" s="67">
        <f t="shared" si="155"/>
        <v>0</v>
      </c>
      <c r="BO63" s="67">
        <f t="shared" si="155"/>
        <v>0</v>
      </c>
      <c r="BP63" s="67">
        <f t="shared" si="155"/>
        <v>0</v>
      </c>
      <c r="BQ63" s="94">
        <f t="shared" si="155"/>
        <v>0</v>
      </c>
      <c r="BR63" s="67">
        <f t="shared" si="155"/>
        <v>0</v>
      </c>
      <c r="BS63" s="67">
        <f t="shared" ref="BS63:BX63" si="156">SUM(BS59:BS62)</f>
        <v>0</v>
      </c>
      <c r="BT63" s="67">
        <f t="shared" si="156"/>
        <v>0</v>
      </c>
      <c r="BU63" s="67">
        <f t="shared" si="156"/>
        <v>0</v>
      </c>
      <c r="BV63" s="67">
        <f t="shared" si="156"/>
        <v>0</v>
      </c>
      <c r="BW63" s="67">
        <f t="shared" si="156"/>
        <v>0</v>
      </c>
      <c r="BX63" s="67">
        <f t="shared" si="156"/>
        <v>0</v>
      </c>
      <c r="BY63" s="67">
        <f t="shared" ref="BY63:CD63" si="157">SUM(BY59:BY62)</f>
        <v>0</v>
      </c>
      <c r="BZ63" s="67">
        <f t="shared" si="157"/>
        <v>0</v>
      </c>
      <c r="CA63" s="67">
        <f t="shared" si="157"/>
        <v>0</v>
      </c>
      <c r="CB63" s="67">
        <f t="shared" si="157"/>
        <v>0</v>
      </c>
      <c r="CC63" s="67">
        <f t="shared" si="157"/>
        <v>0</v>
      </c>
      <c r="CD63" s="67">
        <f t="shared" si="157"/>
        <v>0</v>
      </c>
      <c r="CE63" s="67">
        <f t="shared" ref="CE63:CJ63" si="158">SUM(CE59:CE62)</f>
        <v>0</v>
      </c>
      <c r="CF63" s="67">
        <f t="shared" si="158"/>
        <v>0</v>
      </c>
      <c r="CG63" s="67">
        <f t="shared" si="158"/>
        <v>0</v>
      </c>
      <c r="CH63" s="67">
        <f t="shared" si="158"/>
        <v>0</v>
      </c>
      <c r="CI63" s="67">
        <f t="shared" si="158"/>
        <v>0</v>
      </c>
      <c r="CJ63" s="67">
        <f t="shared" si="158"/>
        <v>0</v>
      </c>
      <c r="CK63" s="67">
        <f t="shared" ref="CK63:CP63" si="159">SUM(CK59:CK62)</f>
        <v>0</v>
      </c>
      <c r="CL63" s="67">
        <f t="shared" si="159"/>
        <v>0</v>
      </c>
      <c r="CM63" s="67">
        <f t="shared" si="159"/>
        <v>0</v>
      </c>
      <c r="CN63" s="67">
        <f t="shared" si="159"/>
        <v>0</v>
      </c>
      <c r="CO63" s="67">
        <f t="shared" si="159"/>
        <v>1</v>
      </c>
      <c r="CP63" s="67">
        <f t="shared" si="159"/>
        <v>1</v>
      </c>
      <c r="CQ63" s="67">
        <f>SUM(CQ59:CQ62)</f>
        <v>0</v>
      </c>
      <c r="CR63" s="67">
        <v>0</v>
      </c>
      <c r="CS63" s="67">
        <f>SUM(CS59:CS62)</f>
        <v>0</v>
      </c>
      <c r="CT63" s="67">
        <f>SUM(CT59:CT62)</f>
        <v>0</v>
      </c>
      <c r="CU63" s="67">
        <f>SUM(CU59:CU62)</f>
        <v>0</v>
      </c>
      <c r="CV63" s="67">
        <f>SUM(CV59:CV62)</f>
        <v>0</v>
      </c>
      <c r="CW63" s="67">
        <f>SUM(CW59:CW62)</f>
        <v>0</v>
      </c>
    </row>
    <row r="64" spans="1:101" customFormat="1" ht="13.15" customHeight="1" x14ac:dyDescent="0.25">
      <c r="A64" s="20"/>
      <c r="B64" s="15"/>
      <c r="C64" s="12"/>
      <c r="D64" s="16"/>
      <c r="E64" s="21"/>
      <c r="F64" s="21"/>
      <c r="G64" s="21"/>
      <c r="H64" s="135"/>
      <c r="I64" s="135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</row>
    <row r="65" spans="1:101" customFormat="1" ht="13.15" customHeight="1" x14ac:dyDescent="0.25">
      <c r="A65" s="71" t="s">
        <v>8</v>
      </c>
      <c r="B65" s="72"/>
      <c r="C65" s="29" t="s">
        <v>10</v>
      </c>
      <c r="D65" s="30">
        <f>+D51+D57+D63</f>
        <v>8</v>
      </c>
      <c r="E65" s="86">
        <f>+E51+E57+E63</f>
        <v>10881.45</v>
      </c>
      <c r="F65" s="86">
        <f>+F51+F57+F63</f>
        <v>10347.689999999999</v>
      </c>
      <c r="G65" s="86">
        <f>+G51+G57+G63</f>
        <v>533.76000000000022</v>
      </c>
      <c r="H65" s="136"/>
      <c r="I65" s="136"/>
      <c r="K65" s="30">
        <f t="shared" ref="K65:P65" si="160">+K51+K57+K63</f>
        <v>19</v>
      </c>
      <c r="L65" s="30">
        <f t="shared" si="160"/>
        <v>18</v>
      </c>
      <c r="M65" s="30">
        <f t="shared" si="160"/>
        <v>18</v>
      </c>
      <c r="N65" s="30">
        <f t="shared" si="160"/>
        <v>17</v>
      </c>
      <c r="O65" s="30">
        <f t="shared" si="160"/>
        <v>17</v>
      </c>
      <c r="P65" s="30">
        <f t="shared" si="160"/>
        <v>15</v>
      </c>
      <c r="Q65" s="30">
        <f t="shared" ref="Q65:V65" si="161">+Q51+Q57+Q63</f>
        <v>15</v>
      </c>
      <c r="R65" s="30">
        <f t="shared" si="161"/>
        <v>17</v>
      </c>
      <c r="S65" s="30">
        <f t="shared" si="161"/>
        <v>17</v>
      </c>
      <c r="T65" s="30">
        <f t="shared" si="161"/>
        <v>17</v>
      </c>
      <c r="U65" s="30">
        <f t="shared" si="161"/>
        <v>13</v>
      </c>
      <c r="V65" s="30">
        <f t="shared" si="161"/>
        <v>14</v>
      </c>
      <c r="W65" s="30">
        <f t="shared" ref="W65:AB65" si="162">+W51+W57+W63</f>
        <v>15</v>
      </c>
      <c r="X65" s="30">
        <f t="shared" si="162"/>
        <v>16</v>
      </c>
      <c r="Y65" s="30">
        <f t="shared" si="162"/>
        <v>16</v>
      </c>
      <c r="Z65" s="30">
        <f t="shared" si="162"/>
        <v>15</v>
      </c>
      <c r="AA65" s="30">
        <f t="shared" si="162"/>
        <v>15</v>
      </c>
      <c r="AB65" s="30">
        <f t="shared" si="162"/>
        <v>15</v>
      </c>
      <c r="AC65" s="30">
        <f t="shared" ref="AC65:AH65" si="163">+AC51+AC57+AC63</f>
        <v>15</v>
      </c>
      <c r="AD65" s="30">
        <f t="shared" si="163"/>
        <v>15</v>
      </c>
      <c r="AE65" s="30">
        <f t="shared" si="163"/>
        <v>15</v>
      </c>
      <c r="AF65" s="30">
        <f t="shared" si="163"/>
        <v>15</v>
      </c>
      <c r="AG65" s="30">
        <f t="shared" si="163"/>
        <v>15</v>
      </c>
      <c r="AH65" s="30">
        <f t="shared" si="163"/>
        <v>15</v>
      </c>
      <c r="AI65" s="30">
        <f t="shared" ref="AI65:AN65" si="164">+AI51+AI57+AI63</f>
        <v>15</v>
      </c>
      <c r="AJ65" s="30">
        <f t="shared" si="164"/>
        <v>16</v>
      </c>
      <c r="AK65" s="30">
        <f t="shared" si="164"/>
        <v>16</v>
      </c>
      <c r="AL65" s="30">
        <f t="shared" si="164"/>
        <v>16</v>
      </c>
      <c r="AM65" s="30">
        <f t="shared" si="164"/>
        <v>16</v>
      </c>
      <c r="AN65" s="30">
        <f t="shared" si="164"/>
        <v>15</v>
      </c>
      <c r="AO65" s="30">
        <f t="shared" ref="AO65:AT65" si="165">+AO51+AO57+AO63</f>
        <v>15</v>
      </c>
      <c r="AP65" s="30">
        <f t="shared" si="165"/>
        <v>17</v>
      </c>
      <c r="AQ65" s="30">
        <f t="shared" si="165"/>
        <v>17</v>
      </c>
      <c r="AR65" s="30">
        <f t="shared" si="165"/>
        <v>15</v>
      </c>
      <c r="AS65" s="30">
        <f t="shared" si="165"/>
        <v>15</v>
      </c>
      <c r="AT65" s="30">
        <f t="shared" si="165"/>
        <v>14</v>
      </c>
      <c r="AU65" s="30">
        <f t="shared" ref="AU65:AZ65" si="166">+AU51+AU57+AU63</f>
        <v>14</v>
      </c>
      <c r="AV65" s="30">
        <f t="shared" si="166"/>
        <v>13</v>
      </c>
      <c r="AW65" s="30">
        <f t="shared" si="166"/>
        <v>13</v>
      </c>
      <c r="AX65" s="30">
        <f t="shared" si="166"/>
        <v>14</v>
      </c>
      <c r="AY65" s="30">
        <f t="shared" si="166"/>
        <v>14</v>
      </c>
      <c r="AZ65" s="30">
        <f t="shared" si="166"/>
        <v>14</v>
      </c>
      <c r="BA65" s="30">
        <f t="shared" ref="BA65:BF65" si="167">+BA51+BA57+BA63</f>
        <v>13</v>
      </c>
      <c r="BB65" s="30">
        <f t="shared" si="167"/>
        <v>13</v>
      </c>
      <c r="BC65" s="30">
        <f t="shared" si="167"/>
        <v>12</v>
      </c>
      <c r="BD65" s="30">
        <f t="shared" si="167"/>
        <v>14</v>
      </c>
      <c r="BE65" s="30">
        <f t="shared" si="167"/>
        <v>13</v>
      </c>
      <c r="BF65" s="30">
        <f t="shared" si="167"/>
        <v>14</v>
      </c>
      <c r="BG65" s="30">
        <f t="shared" ref="BG65:BL65" si="168">+BG51+BG57+BG63</f>
        <v>14</v>
      </c>
      <c r="BH65" s="30">
        <f t="shared" si="168"/>
        <v>12</v>
      </c>
      <c r="BI65" s="30">
        <f t="shared" si="168"/>
        <v>11</v>
      </c>
      <c r="BJ65" s="30">
        <f t="shared" si="168"/>
        <v>11</v>
      </c>
      <c r="BK65" s="30">
        <f t="shared" si="168"/>
        <v>11</v>
      </c>
      <c r="BL65" s="30">
        <f t="shared" si="168"/>
        <v>11</v>
      </c>
      <c r="BM65" s="30">
        <f t="shared" ref="BM65:BR65" si="169">+BM51+BM57+BM63</f>
        <v>11</v>
      </c>
      <c r="BN65" s="30">
        <f t="shared" si="169"/>
        <v>12</v>
      </c>
      <c r="BO65" s="30">
        <f t="shared" si="169"/>
        <v>12</v>
      </c>
      <c r="BP65" s="30">
        <f t="shared" si="169"/>
        <v>12</v>
      </c>
      <c r="BQ65" s="30">
        <f t="shared" si="169"/>
        <v>12</v>
      </c>
      <c r="BR65" s="30">
        <f t="shared" si="169"/>
        <v>12</v>
      </c>
      <c r="BS65" s="30">
        <f t="shared" ref="BS65:BX65" si="170">+BS51+BS57+BS63</f>
        <v>11</v>
      </c>
      <c r="BT65" s="30">
        <f t="shared" si="170"/>
        <v>11</v>
      </c>
      <c r="BU65" s="30">
        <f t="shared" si="170"/>
        <v>10</v>
      </c>
      <c r="BV65" s="30">
        <f t="shared" si="170"/>
        <v>11</v>
      </c>
      <c r="BW65" s="30">
        <f t="shared" si="170"/>
        <v>10</v>
      </c>
      <c r="BX65" s="30">
        <f t="shared" si="170"/>
        <v>9</v>
      </c>
      <c r="BY65" s="30">
        <f t="shared" ref="BY65:CD65" si="171">+BY51+BY57+BY63</f>
        <v>9</v>
      </c>
      <c r="BZ65" s="30">
        <f t="shared" si="171"/>
        <v>9</v>
      </c>
      <c r="CA65" s="30">
        <f t="shared" si="171"/>
        <v>9</v>
      </c>
      <c r="CB65" s="30">
        <f t="shared" si="171"/>
        <v>9</v>
      </c>
      <c r="CC65" s="30">
        <f t="shared" si="171"/>
        <v>10</v>
      </c>
      <c r="CD65" s="30">
        <f t="shared" si="171"/>
        <v>11</v>
      </c>
      <c r="CE65" s="30">
        <f t="shared" ref="CE65:CJ65" si="172">+CE51+CE57+CE63</f>
        <v>10</v>
      </c>
      <c r="CF65" s="30">
        <f t="shared" si="172"/>
        <v>10</v>
      </c>
      <c r="CG65" s="30">
        <f t="shared" si="172"/>
        <v>8</v>
      </c>
      <c r="CH65" s="30">
        <f t="shared" si="172"/>
        <v>9</v>
      </c>
      <c r="CI65" s="30">
        <f t="shared" si="172"/>
        <v>9</v>
      </c>
      <c r="CJ65" s="30">
        <f t="shared" si="172"/>
        <v>9</v>
      </c>
      <c r="CK65" s="30">
        <f t="shared" ref="CK65:CP65" si="173">+CK51+CK57+CK63</f>
        <v>10</v>
      </c>
      <c r="CL65" s="30">
        <f t="shared" si="173"/>
        <v>10</v>
      </c>
      <c r="CM65" s="30">
        <f t="shared" si="173"/>
        <v>10</v>
      </c>
      <c r="CN65" s="30">
        <f t="shared" si="173"/>
        <v>10</v>
      </c>
      <c r="CO65" s="30">
        <f t="shared" si="173"/>
        <v>9</v>
      </c>
      <c r="CP65" s="30">
        <f t="shared" si="173"/>
        <v>8</v>
      </c>
      <c r="CQ65" s="30">
        <f>+CQ51+CQ57+CQ63</f>
        <v>8</v>
      </c>
      <c r="CR65" s="30">
        <v>8</v>
      </c>
      <c r="CS65" s="30">
        <f>+CS51+CS57+CS63</f>
        <v>8</v>
      </c>
      <c r="CT65" s="30">
        <f>+CT51+CT57+CT63</f>
        <v>7</v>
      </c>
      <c r="CU65" s="30">
        <f>+CU51+CU57+CU63</f>
        <v>8</v>
      </c>
      <c r="CV65" s="30">
        <f>+CV51+CV57+CV63</f>
        <v>8</v>
      </c>
      <c r="CW65" s="30">
        <f>+CW51+CW57+CW63</f>
        <v>8</v>
      </c>
    </row>
    <row r="66" spans="1:101" customFormat="1" ht="13.15" customHeight="1" x14ac:dyDescent="0.25">
      <c r="A66" s="71" t="s">
        <v>9</v>
      </c>
      <c r="B66" s="29"/>
      <c r="C66" s="89"/>
      <c r="D66" s="30"/>
      <c r="E66" s="86">
        <f>E65*12</f>
        <v>130577.40000000001</v>
      </c>
      <c r="F66" s="86">
        <f>F65*12</f>
        <v>124172.27999999998</v>
      </c>
      <c r="G66" s="86">
        <f>G65*12</f>
        <v>6405.1200000000026</v>
      </c>
      <c r="H66" s="136"/>
      <c r="I66" s="136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</row>
    <row r="67" spans="1:101" customFormat="1" ht="13.15" customHeight="1" x14ac:dyDescent="0.25">
      <c r="A67" s="20"/>
      <c r="B67" s="15"/>
      <c r="C67" s="12"/>
      <c r="D67" s="16"/>
      <c r="E67" s="21"/>
      <c r="F67" s="21"/>
      <c r="G67" s="21"/>
      <c r="H67" s="135"/>
      <c r="I67" s="135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</row>
    <row r="68" spans="1:101" customFormat="1" ht="13.15" customHeight="1" x14ac:dyDescent="0.25">
      <c r="A68" s="76" t="s">
        <v>110</v>
      </c>
      <c r="B68" s="77"/>
      <c r="C68" s="78"/>
      <c r="D68" s="111"/>
      <c r="E68" s="80"/>
      <c r="F68" s="80"/>
      <c r="G68" s="80"/>
      <c r="H68" s="268"/>
      <c r="I68" s="268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</row>
    <row r="69" spans="1:101" customFormat="1" ht="13.15" customHeight="1" x14ac:dyDescent="0.25">
      <c r="A69" s="64" t="s">
        <v>23</v>
      </c>
      <c r="B69" s="65" t="str">
        <f>Legacy!$E$4</f>
        <v>1/1/25 - 12/31/25</v>
      </c>
      <c r="C69" s="66" t="s">
        <v>11</v>
      </c>
      <c r="D69" s="173">
        <v>19</v>
      </c>
      <c r="E69" s="152">
        <f t="shared" ref="E69:G72" si="174">E47</f>
        <v>859.51</v>
      </c>
      <c r="F69" s="152">
        <f t="shared" si="174"/>
        <v>859.51</v>
      </c>
      <c r="G69" s="152">
        <f t="shared" si="174"/>
        <v>0</v>
      </c>
      <c r="H69" s="27" t="e">
        <f>+"Total:"&amp;TEXT(E69/I69-1,"0.00%")&amp;"/ EE:"&amp;TEXT(G69/J69-1,"0.00%")</f>
        <v>#DIV/0!</v>
      </c>
      <c r="I69" s="27">
        <f>+'[2]East Liverpool'!E69</f>
        <v>722.35</v>
      </c>
      <c r="J69" s="287">
        <f>+'[2]East Liverpool'!G69</f>
        <v>0</v>
      </c>
      <c r="K69" s="165">
        <v>21</v>
      </c>
      <c r="L69" s="165">
        <v>17</v>
      </c>
      <c r="M69" s="165">
        <v>17</v>
      </c>
      <c r="N69" s="165">
        <v>17</v>
      </c>
      <c r="O69" s="165">
        <v>16</v>
      </c>
      <c r="P69" s="165">
        <v>18</v>
      </c>
      <c r="Q69" s="165">
        <v>19</v>
      </c>
      <c r="R69" s="165">
        <v>23</v>
      </c>
      <c r="S69" s="165">
        <v>23</v>
      </c>
      <c r="T69" s="165">
        <v>23</v>
      </c>
      <c r="U69" s="165">
        <v>23</v>
      </c>
      <c r="V69" s="165">
        <v>24</v>
      </c>
      <c r="W69" s="165">
        <v>21</v>
      </c>
      <c r="X69" s="165">
        <v>20</v>
      </c>
      <c r="Y69" s="165">
        <v>20</v>
      </c>
      <c r="Z69" s="165">
        <v>19</v>
      </c>
      <c r="AA69" s="165">
        <v>20</v>
      </c>
      <c r="AB69" s="165">
        <v>19</v>
      </c>
      <c r="AC69" s="165">
        <v>20</v>
      </c>
      <c r="AD69" s="165">
        <v>21</v>
      </c>
      <c r="AE69" s="165">
        <v>21</v>
      </c>
      <c r="AF69" s="165">
        <v>21</v>
      </c>
      <c r="AG69" s="165">
        <v>19</v>
      </c>
      <c r="AH69" s="165">
        <v>19</v>
      </c>
      <c r="AI69" s="165">
        <v>19</v>
      </c>
      <c r="AJ69" s="165">
        <v>20</v>
      </c>
      <c r="AK69" s="165">
        <v>20</v>
      </c>
      <c r="AL69" s="165">
        <v>20</v>
      </c>
      <c r="AM69" s="165">
        <v>20</v>
      </c>
      <c r="AN69" s="165">
        <v>17</v>
      </c>
      <c r="AO69" s="165">
        <v>17</v>
      </c>
      <c r="AP69" s="165">
        <v>19</v>
      </c>
      <c r="AQ69" s="165">
        <v>18</v>
      </c>
      <c r="AR69" s="165">
        <v>17</v>
      </c>
      <c r="AS69" s="165">
        <v>17</v>
      </c>
      <c r="AT69" s="165">
        <v>17</v>
      </c>
      <c r="AU69" s="165">
        <v>19</v>
      </c>
      <c r="AV69" s="165">
        <v>19</v>
      </c>
      <c r="AW69" s="165">
        <v>20</v>
      </c>
      <c r="AX69" s="165">
        <v>19</v>
      </c>
      <c r="AY69" s="165">
        <v>19</v>
      </c>
      <c r="AZ69" s="165">
        <v>19</v>
      </c>
      <c r="BA69" s="165">
        <v>18</v>
      </c>
      <c r="BB69" s="165">
        <v>18</v>
      </c>
      <c r="BC69" s="165">
        <v>19</v>
      </c>
      <c r="BD69" s="165">
        <v>20</v>
      </c>
      <c r="BE69" s="165">
        <v>22</v>
      </c>
      <c r="BF69" s="165">
        <v>20</v>
      </c>
      <c r="BG69" s="165">
        <v>20</v>
      </c>
      <c r="BH69" s="173">
        <v>23</v>
      </c>
      <c r="BI69" s="173">
        <v>23</v>
      </c>
      <c r="BJ69" s="173">
        <v>22</v>
      </c>
      <c r="BK69" s="173">
        <v>22</v>
      </c>
      <c r="BL69" s="173">
        <v>20</v>
      </c>
      <c r="BM69" s="173">
        <v>23</v>
      </c>
      <c r="BN69" s="173">
        <v>22</v>
      </c>
      <c r="BO69" s="173">
        <v>23</v>
      </c>
      <c r="BP69" s="173">
        <v>23</v>
      </c>
      <c r="BQ69" s="240">
        <v>23</v>
      </c>
      <c r="BR69" s="173">
        <v>22</v>
      </c>
      <c r="BS69" s="173">
        <v>22</v>
      </c>
      <c r="BT69" s="173">
        <v>23</v>
      </c>
      <c r="BU69" s="173">
        <v>22</v>
      </c>
      <c r="BV69" s="173">
        <v>21</v>
      </c>
      <c r="BW69" s="173">
        <v>21</v>
      </c>
      <c r="BX69" s="173">
        <v>22</v>
      </c>
      <c r="BY69" s="173">
        <v>21</v>
      </c>
      <c r="BZ69" s="173">
        <v>21</v>
      </c>
      <c r="CA69" s="173">
        <v>21</v>
      </c>
      <c r="CB69" s="173">
        <v>21</v>
      </c>
      <c r="CC69" s="173">
        <v>21</v>
      </c>
      <c r="CD69" s="173">
        <v>21</v>
      </c>
      <c r="CE69" s="173">
        <v>19</v>
      </c>
      <c r="CF69" s="173">
        <v>19</v>
      </c>
      <c r="CG69" s="173">
        <v>18</v>
      </c>
      <c r="CH69" s="173">
        <v>19</v>
      </c>
      <c r="CI69" s="173">
        <v>19</v>
      </c>
      <c r="CJ69" s="173">
        <v>20</v>
      </c>
      <c r="CK69" s="173">
        <v>21</v>
      </c>
      <c r="CL69" s="173">
        <v>21</v>
      </c>
      <c r="CM69" s="173">
        <v>21</v>
      </c>
      <c r="CN69" s="173">
        <v>19</v>
      </c>
      <c r="CO69" s="173">
        <v>20</v>
      </c>
      <c r="CP69" s="173">
        <v>20</v>
      </c>
      <c r="CQ69" s="173">
        <v>21</v>
      </c>
      <c r="CR69" s="173">
        <v>22</v>
      </c>
      <c r="CS69" s="173">
        <v>22</v>
      </c>
      <c r="CT69" s="173">
        <v>22</v>
      </c>
      <c r="CU69" s="173">
        <v>21</v>
      </c>
      <c r="CV69" s="173">
        <v>20</v>
      </c>
      <c r="CW69" s="173">
        <v>19</v>
      </c>
    </row>
    <row r="70" spans="1:101" customFormat="1" ht="13.15" customHeight="1" x14ac:dyDescent="0.25">
      <c r="A70" s="22"/>
      <c r="B70" s="15"/>
      <c r="C70" s="66" t="s">
        <v>18</v>
      </c>
      <c r="D70" s="173">
        <v>4</v>
      </c>
      <c r="E70" s="152">
        <f t="shared" si="174"/>
        <v>1805</v>
      </c>
      <c r="F70" s="152">
        <f t="shared" si="174"/>
        <v>1680.08</v>
      </c>
      <c r="G70" s="152">
        <f t="shared" si="174"/>
        <v>124.92000000000007</v>
      </c>
      <c r="H70" s="27" t="str">
        <f>+"Total:"&amp;TEXT(E70/I70-1,"0.00%")&amp;"/ EE:"&amp;TEXT(G70/J70-1,"0.00%")</f>
        <v>Total:18.99%/ EE:0.00%</v>
      </c>
      <c r="I70" s="27">
        <f>+'[2]East Liverpool'!E70</f>
        <v>1516.96</v>
      </c>
      <c r="J70" s="287">
        <f>+'[2]East Liverpool'!G70</f>
        <v>124.92000000000007</v>
      </c>
      <c r="K70" s="165">
        <v>3</v>
      </c>
      <c r="L70" s="165">
        <v>3</v>
      </c>
      <c r="M70" s="165">
        <v>2</v>
      </c>
      <c r="N70" s="165">
        <v>2</v>
      </c>
      <c r="O70" s="165">
        <v>2</v>
      </c>
      <c r="P70" s="165">
        <v>2</v>
      </c>
      <c r="Q70" s="165">
        <v>2</v>
      </c>
      <c r="R70" s="165">
        <v>2</v>
      </c>
      <c r="S70" s="165">
        <v>2</v>
      </c>
      <c r="T70" s="165">
        <v>2</v>
      </c>
      <c r="U70" s="165">
        <v>2</v>
      </c>
      <c r="V70" s="165">
        <v>2</v>
      </c>
      <c r="W70" s="165">
        <v>3</v>
      </c>
      <c r="X70" s="165">
        <v>3</v>
      </c>
      <c r="Y70" s="165">
        <v>3</v>
      </c>
      <c r="Z70" s="165">
        <v>4</v>
      </c>
      <c r="AA70" s="165">
        <v>4</v>
      </c>
      <c r="AB70" s="165">
        <v>4</v>
      </c>
      <c r="AC70" s="165">
        <v>4</v>
      </c>
      <c r="AD70" s="165">
        <v>4</v>
      </c>
      <c r="AE70" s="165">
        <v>4</v>
      </c>
      <c r="AF70" s="165">
        <v>4</v>
      </c>
      <c r="AG70" s="165">
        <v>4</v>
      </c>
      <c r="AH70" s="165">
        <v>4</v>
      </c>
      <c r="AI70" s="165">
        <v>3</v>
      </c>
      <c r="AJ70" s="165">
        <v>3</v>
      </c>
      <c r="AK70" s="165">
        <v>3</v>
      </c>
      <c r="AL70" s="165">
        <v>3</v>
      </c>
      <c r="AM70" s="165">
        <v>3</v>
      </c>
      <c r="AN70" s="165">
        <v>2</v>
      </c>
      <c r="AO70" s="165">
        <v>1</v>
      </c>
      <c r="AP70" s="165">
        <v>1</v>
      </c>
      <c r="AQ70" s="165">
        <v>2</v>
      </c>
      <c r="AR70" s="165">
        <v>2</v>
      </c>
      <c r="AS70" s="165">
        <v>4</v>
      </c>
      <c r="AT70" s="165">
        <v>4</v>
      </c>
      <c r="AU70" s="165">
        <v>3</v>
      </c>
      <c r="AV70" s="165">
        <v>3</v>
      </c>
      <c r="AW70" s="165">
        <v>3</v>
      </c>
      <c r="AX70" s="165">
        <v>3</v>
      </c>
      <c r="AY70" s="165">
        <v>3</v>
      </c>
      <c r="AZ70" s="165">
        <v>3</v>
      </c>
      <c r="BA70" s="165">
        <v>3</v>
      </c>
      <c r="BB70" s="165">
        <v>4</v>
      </c>
      <c r="BC70" s="165">
        <v>3</v>
      </c>
      <c r="BD70" s="165">
        <v>3</v>
      </c>
      <c r="BE70" s="165">
        <v>3</v>
      </c>
      <c r="BF70" s="165">
        <v>3</v>
      </c>
      <c r="BG70" s="165">
        <v>3</v>
      </c>
      <c r="BH70" s="173">
        <v>3</v>
      </c>
      <c r="BI70" s="173">
        <v>3</v>
      </c>
      <c r="BJ70" s="173">
        <v>3</v>
      </c>
      <c r="BK70" s="173">
        <v>3</v>
      </c>
      <c r="BL70" s="173">
        <v>3</v>
      </c>
      <c r="BM70" s="173">
        <v>3</v>
      </c>
      <c r="BN70" s="173">
        <v>3</v>
      </c>
      <c r="BO70" s="173">
        <v>4</v>
      </c>
      <c r="BP70" s="173">
        <v>4</v>
      </c>
      <c r="BQ70" s="240">
        <v>4</v>
      </c>
      <c r="BR70" s="173">
        <v>4</v>
      </c>
      <c r="BS70" s="173">
        <v>6</v>
      </c>
      <c r="BT70" s="173">
        <v>5</v>
      </c>
      <c r="BU70" s="173">
        <v>5</v>
      </c>
      <c r="BV70" s="173">
        <v>5</v>
      </c>
      <c r="BW70" s="173">
        <v>5</v>
      </c>
      <c r="BX70" s="173">
        <v>4</v>
      </c>
      <c r="BY70" s="173">
        <v>3</v>
      </c>
      <c r="BZ70" s="173">
        <v>3</v>
      </c>
      <c r="CA70" s="173">
        <v>4</v>
      </c>
      <c r="CB70" s="173">
        <v>4</v>
      </c>
      <c r="CC70" s="173">
        <v>3</v>
      </c>
      <c r="CD70" s="173">
        <v>4</v>
      </c>
      <c r="CE70" s="173">
        <v>5</v>
      </c>
      <c r="CF70" s="173">
        <v>5</v>
      </c>
      <c r="CG70" s="173">
        <v>5</v>
      </c>
      <c r="CH70" s="173">
        <v>4</v>
      </c>
      <c r="CI70" s="173">
        <v>4</v>
      </c>
      <c r="CJ70" s="173">
        <v>4</v>
      </c>
      <c r="CK70" s="173">
        <v>4</v>
      </c>
      <c r="CL70" s="173">
        <v>3</v>
      </c>
      <c r="CM70" s="173">
        <v>4</v>
      </c>
      <c r="CN70" s="173">
        <v>4</v>
      </c>
      <c r="CO70" s="173">
        <v>4</v>
      </c>
      <c r="CP70" s="173">
        <v>4</v>
      </c>
      <c r="CQ70" s="173">
        <v>4</v>
      </c>
      <c r="CR70" s="173">
        <v>4</v>
      </c>
      <c r="CS70" s="173">
        <v>3</v>
      </c>
      <c r="CT70" s="173">
        <v>3</v>
      </c>
      <c r="CU70" s="173">
        <v>3</v>
      </c>
      <c r="CV70" s="173">
        <v>4</v>
      </c>
      <c r="CW70" s="173">
        <v>4</v>
      </c>
    </row>
    <row r="71" spans="1:101" customFormat="1" ht="13.15" customHeight="1" x14ac:dyDescent="0.25">
      <c r="A71" s="22"/>
      <c r="B71" s="15"/>
      <c r="C71" s="66" t="s">
        <v>19</v>
      </c>
      <c r="D71" s="173">
        <v>1</v>
      </c>
      <c r="E71" s="152">
        <f t="shared" si="174"/>
        <v>1624.48</v>
      </c>
      <c r="F71" s="152">
        <f t="shared" si="174"/>
        <v>1522.27</v>
      </c>
      <c r="G71" s="152">
        <f t="shared" si="174"/>
        <v>102.21000000000004</v>
      </c>
      <c r="H71" s="27" t="str">
        <f>+"Total:"&amp;TEXT(E71/I71-1,"0.00%")&amp;"/ EE:"&amp;TEXT(G71/J71-1,"0.00%")</f>
        <v>Total:18.99%/ EE:0.00%</v>
      </c>
      <c r="I71" s="27">
        <f>+'[2]East Liverpool'!E71</f>
        <v>1365.25</v>
      </c>
      <c r="J71" s="287">
        <f>+'[2]East Liverpool'!G71</f>
        <v>102.21000000000004</v>
      </c>
      <c r="K71" s="165">
        <v>5</v>
      </c>
      <c r="L71" s="165">
        <v>4</v>
      </c>
      <c r="M71" s="165">
        <v>4</v>
      </c>
      <c r="N71" s="165">
        <v>4</v>
      </c>
      <c r="O71" s="165">
        <v>4</v>
      </c>
      <c r="P71" s="165">
        <v>2</v>
      </c>
      <c r="Q71" s="165">
        <v>2</v>
      </c>
      <c r="R71" s="165">
        <v>3</v>
      </c>
      <c r="S71" s="165">
        <v>3</v>
      </c>
      <c r="T71" s="165">
        <v>2</v>
      </c>
      <c r="U71" s="165">
        <v>2</v>
      </c>
      <c r="V71" s="165">
        <v>2</v>
      </c>
      <c r="W71" s="165">
        <v>2</v>
      </c>
      <c r="X71" s="165">
        <v>3</v>
      </c>
      <c r="Y71" s="165">
        <v>3</v>
      </c>
      <c r="Z71" s="165">
        <v>3</v>
      </c>
      <c r="AA71" s="165">
        <v>3</v>
      </c>
      <c r="AB71" s="165">
        <v>4</v>
      </c>
      <c r="AC71" s="165">
        <v>6</v>
      </c>
      <c r="AD71" s="165">
        <v>6</v>
      </c>
      <c r="AE71" s="165">
        <v>6</v>
      </c>
      <c r="AF71" s="165">
        <v>6</v>
      </c>
      <c r="AG71" s="165">
        <v>6</v>
      </c>
      <c r="AH71" s="165">
        <v>6</v>
      </c>
      <c r="AI71" s="165">
        <v>4</v>
      </c>
      <c r="AJ71" s="165">
        <v>3</v>
      </c>
      <c r="AK71" s="165">
        <v>3</v>
      </c>
      <c r="AL71" s="165">
        <v>3</v>
      </c>
      <c r="AM71" s="165">
        <v>3</v>
      </c>
      <c r="AN71" s="165">
        <v>3</v>
      </c>
      <c r="AO71" s="165">
        <v>2</v>
      </c>
      <c r="AP71" s="165">
        <v>2</v>
      </c>
      <c r="AQ71" s="165">
        <v>2</v>
      </c>
      <c r="AR71" s="165">
        <v>3</v>
      </c>
      <c r="AS71" s="165">
        <v>2</v>
      </c>
      <c r="AT71" s="165">
        <v>2</v>
      </c>
      <c r="AU71" s="165">
        <v>3</v>
      </c>
      <c r="AV71" s="165">
        <v>3</v>
      </c>
      <c r="AW71" s="165">
        <v>3</v>
      </c>
      <c r="AX71" s="165">
        <v>4</v>
      </c>
      <c r="AY71" s="165">
        <v>4</v>
      </c>
      <c r="AZ71" s="165">
        <v>3</v>
      </c>
      <c r="BA71" s="165">
        <v>3</v>
      </c>
      <c r="BB71" s="165">
        <v>4</v>
      </c>
      <c r="BC71" s="165">
        <v>3</v>
      </c>
      <c r="BD71" s="165">
        <v>4</v>
      </c>
      <c r="BE71" s="165">
        <v>3</v>
      </c>
      <c r="BF71" s="165">
        <v>4</v>
      </c>
      <c r="BG71" s="165">
        <v>5</v>
      </c>
      <c r="BH71" s="173">
        <v>5</v>
      </c>
      <c r="BI71" s="173">
        <v>4</v>
      </c>
      <c r="BJ71" s="173">
        <v>5</v>
      </c>
      <c r="BK71" s="173">
        <v>4</v>
      </c>
      <c r="BL71" s="173">
        <v>4</v>
      </c>
      <c r="BM71" s="173">
        <v>5</v>
      </c>
      <c r="BN71" s="173">
        <v>5</v>
      </c>
      <c r="BO71" s="173">
        <v>5</v>
      </c>
      <c r="BP71" s="173">
        <v>4</v>
      </c>
      <c r="BQ71" s="240">
        <v>4</v>
      </c>
      <c r="BR71" s="173">
        <v>5</v>
      </c>
      <c r="BS71" s="173">
        <v>5</v>
      </c>
      <c r="BT71" s="173">
        <v>3</v>
      </c>
      <c r="BU71" s="173">
        <v>3</v>
      </c>
      <c r="BV71" s="173">
        <v>3</v>
      </c>
      <c r="BW71" s="173">
        <v>3</v>
      </c>
      <c r="BX71" s="173">
        <v>3</v>
      </c>
      <c r="BY71" s="173">
        <v>2</v>
      </c>
      <c r="BZ71" s="173">
        <v>2</v>
      </c>
      <c r="CA71" s="173">
        <v>2</v>
      </c>
      <c r="CB71" s="173">
        <v>2</v>
      </c>
      <c r="CC71" s="173">
        <v>2</v>
      </c>
      <c r="CD71" s="173">
        <v>3</v>
      </c>
      <c r="CE71" s="173">
        <v>3</v>
      </c>
      <c r="CF71" s="173">
        <v>2</v>
      </c>
      <c r="CG71" s="173">
        <v>2</v>
      </c>
      <c r="CH71" s="173">
        <v>2</v>
      </c>
      <c r="CI71" s="173">
        <v>1</v>
      </c>
      <c r="CJ71" s="173">
        <v>1</v>
      </c>
      <c r="CK71" s="173">
        <v>1</v>
      </c>
      <c r="CL71" s="173">
        <v>1</v>
      </c>
      <c r="CM71" s="173">
        <v>1</v>
      </c>
      <c r="CN71" s="173">
        <v>1</v>
      </c>
      <c r="CO71" s="173">
        <v>1</v>
      </c>
      <c r="CP71" s="173">
        <v>1</v>
      </c>
      <c r="CQ71" s="173">
        <v>1</v>
      </c>
      <c r="CR71" s="173">
        <v>1</v>
      </c>
      <c r="CS71" s="173">
        <v>1</v>
      </c>
      <c r="CT71" s="173">
        <v>1</v>
      </c>
      <c r="CU71" s="173">
        <v>1</v>
      </c>
      <c r="CV71" s="173">
        <v>1</v>
      </c>
      <c r="CW71" s="173">
        <v>1</v>
      </c>
    </row>
    <row r="72" spans="1:101" customFormat="1" ht="13.15" customHeight="1" x14ac:dyDescent="0.25">
      <c r="A72" s="22"/>
      <c r="B72" s="15"/>
      <c r="C72" s="66" t="s">
        <v>12</v>
      </c>
      <c r="D72" s="174">
        <v>7</v>
      </c>
      <c r="E72" s="153">
        <f t="shared" si="174"/>
        <v>2707.5</v>
      </c>
      <c r="F72" s="153">
        <f t="shared" si="174"/>
        <v>2451.98</v>
      </c>
      <c r="G72" s="153">
        <f t="shared" si="174"/>
        <v>255.51999999999998</v>
      </c>
      <c r="H72" s="134" t="str">
        <f>+"Total:"&amp;TEXT(E72/I72-1,"0.00%")&amp;"/ EE:"&amp;TEXT(G72/J72-1,"0.00%")</f>
        <v>Total:18.99%/ EE:0.00%</v>
      </c>
      <c r="I72" s="134">
        <f>+'[2]East Liverpool'!E72</f>
        <v>2275.44</v>
      </c>
      <c r="J72" s="287">
        <f>+'[2]East Liverpool'!G72</f>
        <v>255.51999999999998</v>
      </c>
      <c r="K72" s="166">
        <v>7</v>
      </c>
      <c r="L72" s="166">
        <v>6</v>
      </c>
      <c r="M72" s="166">
        <v>6</v>
      </c>
      <c r="N72" s="166">
        <v>6</v>
      </c>
      <c r="O72" s="166">
        <v>6</v>
      </c>
      <c r="P72" s="166">
        <v>10</v>
      </c>
      <c r="Q72" s="166">
        <v>10</v>
      </c>
      <c r="R72" s="166">
        <v>12</v>
      </c>
      <c r="S72" s="166">
        <v>13</v>
      </c>
      <c r="T72" s="166">
        <v>12</v>
      </c>
      <c r="U72" s="166">
        <v>12</v>
      </c>
      <c r="V72" s="166">
        <v>12</v>
      </c>
      <c r="W72" s="166">
        <v>12</v>
      </c>
      <c r="X72" s="166">
        <v>12</v>
      </c>
      <c r="Y72" s="166">
        <v>12</v>
      </c>
      <c r="Z72" s="166">
        <v>12</v>
      </c>
      <c r="AA72" s="166">
        <v>12</v>
      </c>
      <c r="AB72" s="166">
        <v>12</v>
      </c>
      <c r="AC72" s="166">
        <v>12</v>
      </c>
      <c r="AD72" s="166">
        <v>12</v>
      </c>
      <c r="AE72" s="166">
        <v>12</v>
      </c>
      <c r="AF72" s="166">
        <v>12</v>
      </c>
      <c r="AG72" s="166">
        <v>13</v>
      </c>
      <c r="AH72" s="166">
        <v>13</v>
      </c>
      <c r="AI72" s="166">
        <v>16</v>
      </c>
      <c r="AJ72" s="166">
        <v>16</v>
      </c>
      <c r="AK72" s="166">
        <v>16</v>
      </c>
      <c r="AL72" s="166">
        <v>16</v>
      </c>
      <c r="AM72" s="166">
        <v>15</v>
      </c>
      <c r="AN72" s="166">
        <v>15</v>
      </c>
      <c r="AO72" s="166">
        <v>15</v>
      </c>
      <c r="AP72" s="166">
        <v>14</v>
      </c>
      <c r="AQ72" s="166">
        <v>14</v>
      </c>
      <c r="AR72" s="166">
        <v>14</v>
      </c>
      <c r="AS72" s="166">
        <v>15</v>
      </c>
      <c r="AT72" s="166">
        <v>15</v>
      </c>
      <c r="AU72" s="166">
        <v>13</v>
      </c>
      <c r="AV72" s="166">
        <v>13</v>
      </c>
      <c r="AW72" s="166">
        <v>12</v>
      </c>
      <c r="AX72" s="166">
        <v>11</v>
      </c>
      <c r="AY72" s="166">
        <v>10</v>
      </c>
      <c r="AZ72" s="166">
        <v>11</v>
      </c>
      <c r="BA72" s="166">
        <v>11</v>
      </c>
      <c r="BB72" s="166">
        <v>10</v>
      </c>
      <c r="BC72" s="166">
        <v>11</v>
      </c>
      <c r="BD72" s="166">
        <v>8</v>
      </c>
      <c r="BE72" s="166">
        <v>8</v>
      </c>
      <c r="BF72" s="166">
        <v>5</v>
      </c>
      <c r="BG72" s="166">
        <v>5</v>
      </c>
      <c r="BH72" s="174">
        <v>5</v>
      </c>
      <c r="BI72" s="174">
        <v>5</v>
      </c>
      <c r="BJ72" s="174">
        <v>5</v>
      </c>
      <c r="BK72" s="174">
        <v>5</v>
      </c>
      <c r="BL72" s="174">
        <v>5</v>
      </c>
      <c r="BM72" s="174">
        <v>5</v>
      </c>
      <c r="BN72" s="174">
        <v>5</v>
      </c>
      <c r="BO72" s="174">
        <v>5</v>
      </c>
      <c r="BP72" s="174">
        <v>5</v>
      </c>
      <c r="BQ72" s="241">
        <v>5</v>
      </c>
      <c r="BR72" s="174">
        <v>5</v>
      </c>
      <c r="BS72" s="174">
        <v>5</v>
      </c>
      <c r="BT72" s="174">
        <v>6</v>
      </c>
      <c r="BU72" s="174">
        <v>6</v>
      </c>
      <c r="BV72" s="174">
        <v>6</v>
      </c>
      <c r="BW72" s="174">
        <v>6</v>
      </c>
      <c r="BX72" s="174">
        <v>6</v>
      </c>
      <c r="BY72" s="174">
        <v>7</v>
      </c>
      <c r="BZ72" s="174">
        <v>7</v>
      </c>
      <c r="CA72" s="174">
        <v>8</v>
      </c>
      <c r="CB72" s="174">
        <v>7</v>
      </c>
      <c r="CC72" s="174">
        <v>7</v>
      </c>
      <c r="CD72" s="174">
        <v>8</v>
      </c>
      <c r="CE72" s="174">
        <v>8</v>
      </c>
      <c r="CF72" s="174">
        <v>7</v>
      </c>
      <c r="CG72" s="174">
        <v>7</v>
      </c>
      <c r="CH72" s="174">
        <v>7</v>
      </c>
      <c r="CI72" s="174">
        <v>6</v>
      </c>
      <c r="CJ72" s="174">
        <v>6</v>
      </c>
      <c r="CK72" s="174">
        <v>6</v>
      </c>
      <c r="CL72" s="174">
        <v>6</v>
      </c>
      <c r="CM72" s="174">
        <v>5</v>
      </c>
      <c r="CN72" s="174">
        <v>6</v>
      </c>
      <c r="CO72" s="174">
        <v>6</v>
      </c>
      <c r="CP72" s="174">
        <v>6</v>
      </c>
      <c r="CQ72" s="174">
        <v>7</v>
      </c>
      <c r="CR72" s="174">
        <v>7</v>
      </c>
      <c r="CS72" s="174">
        <v>7</v>
      </c>
      <c r="CT72" s="174">
        <v>7</v>
      </c>
      <c r="CU72" s="174">
        <v>7</v>
      </c>
      <c r="CV72" s="174">
        <v>7</v>
      </c>
      <c r="CW72" s="174">
        <v>7</v>
      </c>
    </row>
    <row r="73" spans="1:101" customFormat="1" ht="13.15" customHeight="1" x14ac:dyDescent="0.25">
      <c r="A73" s="20"/>
      <c r="B73" s="15"/>
      <c r="C73" s="69" t="s">
        <v>7</v>
      </c>
      <c r="D73" s="67">
        <f>SUM(D69:D72)</f>
        <v>31</v>
      </c>
      <c r="E73" s="70">
        <f>SUMPRODUCT(E69:E72,$D69:$D72)</f>
        <v>44127.67</v>
      </c>
      <c r="F73" s="70">
        <f>SUMPRODUCT(F69:F72,$D69:$D72)</f>
        <v>41737.14</v>
      </c>
      <c r="G73" s="70">
        <f>SUMPRODUCT(G69:G72,$D69:$D72)</f>
        <v>2390.5300000000002</v>
      </c>
      <c r="H73" s="34"/>
      <c r="I73" s="34"/>
      <c r="J73" s="14"/>
      <c r="K73" s="67">
        <f t="shared" ref="K73:P73" si="175">SUM(K69:K72)</f>
        <v>36</v>
      </c>
      <c r="L73" s="67">
        <f t="shared" si="175"/>
        <v>30</v>
      </c>
      <c r="M73" s="67">
        <f t="shared" si="175"/>
        <v>29</v>
      </c>
      <c r="N73" s="67">
        <f t="shared" si="175"/>
        <v>29</v>
      </c>
      <c r="O73" s="67">
        <f t="shared" si="175"/>
        <v>28</v>
      </c>
      <c r="P73" s="67">
        <f t="shared" si="175"/>
        <v>32</v>
      </c>
      <c r="Q73" s="67">
        <f t="shared" ref="Q73:V73" si="176">SUM(Q69:Q72)</f>
        <v>33</v>
      </c>
      <c r="R73" s="67">
        <f t="shared" si="176"/>
        <v>40</v>
      </c>
      <c r="S73" s="67">
        <f t="shared" si="176"/>
        <v>41</v>
      </c>
      <c r="T73" s="67">
        <f t="shared" si="176"/>
        <v>39</v>
      </c>
      <c r="U73" s="67">
        <f t="shared" si="176"/>
        <v>39</v>
      </c>
      <c r="V73" s="67">
        <f t="shared" si="176"/>
        <v>40</v>
      </c>
      <c r="W73" s="67">
        <f t="shared" ref="W73:AB73" si="177">SUM(W69:W72)</f>
        <v>38</v>
      </c>
      <c r="X73" s="67">
        <f t="shared" si="177"/>
        <v>38</v>
      </c>
      <c r="Y73" s="67">
        <f t="shared" si="177"/>
        <v>38</v>
      </c>
      <c r="Z73" s="67">
        <f t="shared" si="177"/>
        <v>38</v>
      </c>
      <c r="AA73" s="67">
        <f t="shared" si="177"/>
        <v>39</v>
      </c>
      <c r="AB73" s="67">
        <f t="shared" si="177"/>
        <v>39</v>
      </c>
      <c r="AC73" s="67">
        <f t="shared" ref="AC73:AH73" si="178">SUM(AC69:AC72)</f>
        <v>42</v>
      </c>
      <c r="AD73" s="67">
        <f t="shared" si="178"/>
        <v>43</v>
      </c>
      <c r="AE73" s="67">
        <f t="shared" si="178"/>
        <v>43</v>
      </c>
      <c r="AF73" s="67">
        <f t="shared" si="178"/>
        <v>43</v>
      </c>
      <c r="AG73" s="67">
        <f t="shared" si="178"/>
        <v>42</v>
      </c>
      <c r="AH73" s="67">
        <f t="shared" si="178"/>
        <v>42</v>
      </c>
      <c r="AI73" s="67">
        <f t="shared" ref="AI73:AN73" si="179">SUM(AI69:AI72)</f>
        <v>42</v>
      </c>
      <c r="AJ73" s="67">
        <f t="shared" si="179"/>
        <v>42</v>
      </c>
      <c r="AK73" s="67">
        <f t="shared" si="179"/>
        <v>42</v>
      </c>
      <c r="AL73" s="67">
        <f t="shared" si="179"/>
        <v>42</v>
      </c>
      <c r="AM73" s="67">
        <f t="shared" si="179"/>
        <v>41</v>
      </c>
      <c r="AN73" s="67">
        <f t="shared" si="179"/>
        <v>37</v>
      </c>
      <c r="AO73" s="67">
        <f t="shared" ref="AO73:AT73" si="180">SUM(AO69:AO72)</f>
        <v>35</v>
      </c>
      <c r="AP73" s="67">
        <f t="shared" si="180"/>
        <v>36</v>
      </c>
      <c r="AQ73" s="67">
        <f t="shared" si="180"/>
        <v>36</v>
      </c>
      <c r="AR73" s="67">
        <f t="shared" si="180"/>
        <v>36</v>
      </c>
      <c r="AS73" s="67">
        <f t="shared" si="180"/>
        <v>38</v>
      </c>
      <c r="AT73" s="67">
        <f t="shared" si="180"/>
        <v>38</v>
      </c>
      <c r="AU73" s="67">
        <f t="shared" ref="AU73:AZ73" si="181">SUM(AU69:AU72)</f>
        <v>38</v>
      </c>
      <c r="AV73" s="67">
        <f t="shared" si="181"/>
        <v>38</v>
      </c>
      <c r="AW73" s="67">
        <f t="shared" si="181"/>
        <v>38</v>
      </c>
      <c r="AX73" s="67">
        <f t="shared" si="181"/>
        <v>37</v>
      </c>
      <c r="AY73" s="67">
        <f t="shared" si="181"/>
        <v>36</v>
      </c>
      <c r="AZ73" s="67">
        <f t="shared" si="181"/>
        <v>36</v>
      </c>
      <c r="BA73" s="67">
        <f t="shared" ref="BA73:BF73" si="182">SUM(BA69:BA72)</f>
        <v>35</v>
      </c>
      <c r="BB73" s="67">
        <f t="shared" si="182"/>
        <v>36</v>
      </c>
      <c r="BC73" s="67">
        <f t="shared" si="182"/>
        <v>36</v>
      </c>
      <c r="BD73" s="67">
        <f t="shared" si="182"/>
        <v>35</v>
      </c>
      <c r="BE73" s="67">
        <f t="shared" si="182"/>
        <v>36</v>
      </c>
      <c r="BF73" s="67">
        <f t="shared" si="182"/>
        <v>32</v>
      </c>
      <c r="BG73" s="67">
        <f t="shared" ref="BG73:BL73" si="183">SUM(BG69:BG72)</f>
        <v>33</v>
      </c>
      <c r="BH73" s="67">
        <f t="shared" si="183"/>
        <v>36</v>
      </c>
      <c r="BI73" s="67">
        <f t="shared" si="183"/>
        <v>35</v>
      </c>
      <c r="BJ73" s="67">
        <f t="shared" si="183"/>
        <v>35</v>
      </c>
      <c r="BK73" s="67">
        <f t="shared" si="183"/>
        <v>34</v>
      </c>
      <c r="BL73" s="67">
        <f t="shared" si="183"/>
        <v>32</v>
      </c>
      <c r="BM73" s="67">
        <f t="shared" ref="BM73:BR73" si="184">SUM(BM69:BM72)</f>
        <v>36</v>
      </c>
      <c r="BN73" s="67">
        <f t="shared" si="184"/>
        <v>35</v>
      </c>
      <c r="BO73" s="67">
        <f t="shared" si="184"/>
        <v>37</v>
      </c>
      <c r="BP73" s="67">
        <f t="shared" si="184"/>
        <v>36</v>
      </c>
      <c r="BQ73" s="94">
        <f t="shared" si="184"/>
        <v>36</v>
      </c>
      <c r="BR73" s="67">
        <f t="shared" si="184"/>
        <v>36</v>
      </c>
      <c r="BS73" s="67">
        <f t="shared" ref="BS73:BX73" si="185">SUM(BS69:BS72)</f>
        <v>38</v>
      </c>
      <c r="BT73" s="67">
        <f t="shared" si="185"/>
        <v>37</v>
      </c>
      <c r="BU73" s="67">
        <f t="shared" si="185"/>
        <v>36</v>
      </c>
      <c r="BV73" s="67">
        <f t="shared" si="185"/>
        <v>35</v>
      </c>
      <c r="BW73" s="67">
        <f t="shared" si="185"/>
        <v>35</v>
      </c>
      <c r="BX73" s="67">
        <f t="shared" si="185"/>
        <v>35</v>
      </c>
      <c r="BY73" s="67">
        <f t="shared" ref="BY73:CD73" si="186">SUM(BY69:BY72)</f>
        <v>33</v>
      </c>
      <c r="BZ73" s="67">
        <f t="shared" si="186"/>
        <v>33</v>
      </c>
      <c r="CA73" s="67">
        <f t="shared" si="186"/>
        <v>35</v>
      </c>
      <c r="CB73" s="67">
        <f t="shared" si="186"/>
        <v>34</v>
      </c>
      <c r="CC73" s="67">
        <f t="shared" si="186"/>
        <v>33</v>
      </c>
      <c r="CD73" s="67">
        <f t="shared" si="186"/>
        <v>36</v>
      </c>
      <c r="CE73" s="67">
        <f t="shared" ref="CE73:CJ73" si="187">SUM(CE69:CE72)</f>
        <v>35</v>
      </c>
      <c r="CF73" s="67">
        <f t="shared" si="187"/>
        <v>33</v>
      </c>
      <c r="CG73" s="67">
        <f t="shared" si="187"/>
        <v>32</v>
      </c>
      <c r="CH73" s="67">
        <f t="shared" si="187"/>
        <v>32</v>
      </c>
      <c r="CI73" s="67">
        <f t="shared" si="187"/>
        <v>30</v>
      </c>
      <c r="CJ73" s="67">
        <f t="shared" si="187"/>
        <v>31</v>
      </c>
      <c r="CK73" s="67">
        <f t="shared" ref="CK73:CP73" si="188">SUM(CK69:CK72)</f>
        <v>32</v>
      </c>
      <c r="CL73" s="67">
        <f t="shared" si="188"/>
        <v>31</v>
      </c>
      <c r="CM73" s="67">
        <f t="shared" si="188"/>
        <v>31</v>
      </c>
      <c r="CN73" s="67">
        <f t="shared" si="188"/>
        <v>30</v>
      </c>
      <c r="CO73" s="67">
        <f t="shared" si="188"/>
        <v>31</v>
      </c>
      <c r="CP73" s="67">
        <f t="shared" si="188"/>
        <v>31</v>
      </c>
      <c r="CQ73" s="67">
        <f>SUM(CQ69:CQ72)</f>
        <v>33</v>
      </c>
      <c r="CR73" s="67">
        <v>34</v>
      </c>
      <c r="CS73" s="67">
        <f>SUM(CS69:CS72)</f>
        <v>33</v>
      </c>
      <c r="CT73" s="67">
        <f>SUM(CT69:CT72)</f>
        <v>33</v>
      </c>
      <c r="CU73" s="67">
        <f>SUM(CU69:CU72)</f>
        <v>32</v>
      </c>
      <c r="CV73" s="67">
        <f>SUM(CV69:CV72)</f>
        <v>32</v>
      </c>
      <c r="CW73" s="67">
        <f>SUM(CW69:CW72)</f>
        <v>31</v>
      </c>
    </row>
    <row r="74" spans="1:101" customFormat="1" ht="13.15" customHeight="1" x14ac:dyDescent="0.25">
      <c r="A74" s="20"/>
      <c r="B74" s="15"/>
      <c r="C74" s="12"/>
      <c r="D74" s="16"/>
      <c r="E74" s="21"/>
      <c r="F74" s="21"/>
      <c r="G74" s="21"/>
      <c r="H74" s="135"/>
      <c r="I74" s="135"/>
      <c r="J74" s="14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</row>
    <row r="75" spans="1:101" customFormat="1" ht="13.15" hidden="1" customHeight="1" x14ac:dyDescent="0.25">
      <c r="A75" s="64" t="s">
        <v>106</v>
      </c>
      <c r="B75" s="65" t="str">
        <f>Legacy!$E$4</f>
        <v>1/1/25 - 12/31/25</v>
      </c>
      <c r="C75" s="66" t="s">
        <v>11</v>
      </c>
      <c r="D75" s="173">
        <v>0</v>
      </c>
      <c r="E75" s="152">
        <f t="shared" ref="E75:G78" si="189">E53</f>
        <v>874.03</v>
      </c>
      <c r="F75" s="152">
        <f t="shared" si="189"/>
        <v>536.39</v>
      </c>
      <c r="G75" s="152">
        <f t="shared" si="189"/>
        <v>337.64</v>
      </c>
      <c r="H75" s="27" t="str">
        <f>+"Total:"&amp;TEXT(E75/I75-1,"0.00%")&amp;"/ EE:"&amp;TEXT(G75/J75-1,"0.00%")</f>
        <v>Total:0.00%/ EE:0.00%</v>
      </c>
      <c r="I75" s="27">
        <f>+'[2]East Liverpool'!E75</f>
        <v>874.03</v>
      </c>
      <c r="J75" s="287">
        <f>+'[2]East Liverpool'!G75</f>
        <v>337.64</v>
      </c>
      <c r="K75" s="165">
        <v>1</v>
      </c>
      <c r="L75" s="165">
        <v>1</v>
      </c>
      <c r="M75" s="165">
        <v>1</v>
      </c>
      <c r="N75" s="165">
        <v>1</v>
      </c>
      <c r="O75" s="165">
        <v>1</v>
      </c>
      <c r="P75" s="165">
        <v>1</v>
      </c>
      <c r="Q75" s="165">
        <v>1</v>
      </c>
      <c r="R75" s="165">
        <v>1</v>
      </c>
      <c r="S75" s="165">
        <v>1</v>
      </c>
      <c r="T75" s="165">
        <v>1</v>
      </c>
      <c r="U75" s="165">
        <v>1</v>
      </c>
      <c r="V75" s="165">
        <v>1</v>
      </c>
      <c r="W75" s="165">
        <v>1</v>
      </c>
      <c r="X75" s="165">
        <v>1</v>
      </c>
      <c r="Y75" s="165">
        <v>1</v>
      </c>
      <c r="Z75" s="165">
        <v>1</v>
      </c>
      <c r="AA75" s="165">
        <v>1</v>
      </c>
      <c r="AB75" s="165">
        <v>1</v>
      </c>
      <c r="AC75" s="165">
        <v>1</v>
      </c>
      <c r="AD75" s="165">
        <v>1</v>
      </c>
      <c r="AE75" s="165">
        <v>1</v>
      </c>
      <c r="AF75" s="165">
        <v>1</v>
      </c>
      <c r="AG75" s="165">
        <v>1</v>
      </c>
      <c r="AH75" s="165">
        <v>1</v>
      </c>
      <c r="AI75" s="165">
        <v>1</v>
      </c>
      <c r="AJ75" s="165">
        <v>1</v>
      </c>
      <c r="AK75" s="165">
        <v>2</v>
      </c>
      <c r="AL75" s="165">
        <v>1</v>
      </c>
      <c r="AM75" s="165">
        <v>1</v>
      </c>
      <c r="AN75" s="165">
        <v>1</v>
      </c>
      <c r="AO75" s="165">
        <v>1</v>
      </c>
      <c r="AP75" s="165">
        <v>1</v>
      </c>
      <c r="AQ75" s="165">
        <v>1</v>
      </c>
      <c r="AR75" s="165">
        <v>1</v>
      </c>
      <c r="AS75" s="165">
        <v>1</v>
      </c>
      <c r="AT75" s="165">
        <v>1</v>
      </c>
      <c r="AU75" s="165">
        <v>1</v>
      </c>
      <c r="AV75" s="165">
        <v>1</v>
      </c>
      <c r="AW75" s="165">
        <v>1</v>
      </c>
      <c r="AX75" s="165">
        <v>1</v>
      </c>
      <c r="AY75" s="165">
        <v>1</v>
      </c>
      <c r="AZ75" s="165">
        <v>1</v>
      </c>
      <c r="BA75" s="165">
        <v>1</v>
      </c>
      <c r="BB75" s="165">
        <v>1</v>
      </c>
      <c r="BC75" s="165">
        <v>1</v>
      </c>
      <c r="BD75" s="165">
        <v>1</v>
      </c>
      <c r="BE75" s="165">
        <v>1</v>
      </c>
      <c r="BF75" s="165">
        <v>1</v>
      </c>
      <c r="BG75" s="165">
        <v>1</v>
      </c>
      <c r="BH75" s="173">
        <v>1</v>
      </c>
      <c r="BI75" s="173">
        <v>1</v>
      </c>
      <c r="BJ75" s="173">
        <v>1</v>
      </c>
      <c r="BK75" s="173">
        <v>0</v>
      </c>
      <c r="BL75" s="173">
        <v>0</v>
      </c>
      <c r="BM75" s="173">
        <v>0</v>
      </c>
      <c r="BN75" s="173">
        <v>0</v>
      </c>
      <c r="BO75" s="173">
        <v>0</v>
      </c>
      <c r="BP75" s="173">
        <v>0</v>
      </c>
      <c r="BQ75" s="240">
        <v>0</v>
      </c>
      <c r="BR75" s="173">
        <v>0</v>
      </c>
      <c r="BS75" s="173">
        <v>0</v>
      </c>
      <c r="BT75" s="173">
        <v>0</v>
      </c>
      <c r="BU75" s="173">
        <v>0</v>
      </c>
      <c r="BV75" s="173">
        <v>0</v>
      </c>
      <c r="BW75" s="173">
        <v>0</v>
      </c>
      <c r="BX75" s="173">
        <v>0</v>
      </c>
      <c r="BY75" s="173">
        <v>0</v>
      </c>
      <c r="BZ75" s="173">
        <v>0</v>
      </c>
      <c r="CA75" s="173">
        <v>0</v>
      </c>
      <c r="CB75" s="173">
        <v>0</v>
      </c>
      <c r="CC75" s="173">
        <v>0</v>
      </c>
      <c r="CD75" s="173">
        <v>0</v>
      </c>
      <c r="CE75" s="173">
        <v>0</v>
      </c>
      <c r="CF75" s="173">
        <v>0</v>
      </c>
      <c r="CG75" s="173">
        <v>0</v>
      </c>
      <c r="CH75" s="173">
        <v>0</v>
      </c>
      <c r="CI75" s="173">
        <v>0</v>
      </c>
      <c r="CJ75" s="173">
        <v>0</v>
      </c>
      <c r="CK75" s="173">
        <v>0</v>
      </c>
      <c r="CL75" s="173">
        <v>0</v>
      </c>
      <c r="CM75" s="173">
        <v>0</v>
      </c>
      <c r="CN75" s="173">
        <v>0</v>
      </c>
      <c r="CO75" s="173">
        <v>0</v>
      </c>
      <c r="CP75" s="173">
        <v>0</v>
      </c>
      <c r="CQ75" s="173">
        <v>0</v>
      </c>
      <c r="CR75" s="173">
        <v>0</v>
      </c>
      <c r="CS75" s="173">
        <v>0</v>
      </c>
      <c r="CT75" s="173">
        <v>0</v>
      </c>
      <c r="CU75" s="173">
        <v>0</v>
      </c>
      <c r="CV75" s="173">
        <v>0</v>
      </c>
      <c r="CW75" s="173">
        <v>0</v>
      </c>
    </row>
    <row r="76" spans="1:101" customFormat="1" ht="13.15" hidden="1" customHeight="1" x14ac:dyDescent="0.25">
      <c r="A76" s="22"/>
      <c r="B76" s="15"/>
      <c r="C76" s="66" t="s">
        <v>18</v>
      </c>
      <c r="D76" s="173">
        <v>0</v>
      </c>
      <c r="E76" s="152">
        <f t="shared" si="189"/>
        <v>1748.11</v>
      </c>
      <c r="F76" s="152">
        <f t="shared" si="189"/>
        <v>1163.96</v>
      </c>
      <c r="G76" s="152">
        <f t="shared" si="189"/>
        <v>584.14999999999986</v>
      </c>
      <c r="H76" s="27" t="str">
        <f>+"Total:"&amp;TEXT(E76/I76-1,"0.00%")&amp;"/ EE:"&amp;TEXT(G76/J76-1,"0.00%")</f>
        <v>Total:0.00%/ EE:0.00%</v>
      </c>
      <c r="I76" s="27">
        <f>+'[2]East Liverpool'!E76</f>
        <v>1748.11</v>
      </c>
      <c r="J76" s="287">
        <f>+'[2]East Liverpool'!G76</f>
        <v>584.14999999999986</v>
      </c>
      <c r="K76" s="165">
        <v>0</v>
      </c>
      <c r="L76" s="165">
        <v>0</v>
      </c>
      <c r="M76" s="165">
        <v>0</v>
      </c>
      <c r="N76" s="165">
        <v>0</v>
      </c>
      <c r="O76" s="165">
        <v>0</v>
      </c>
      <c r="P76" s="165">
        <v>0</v>
      </c>
      <c r="Q76" s="165">
        <v>0</v>
      </c>
      <c r="R76" s="165">
        <v>0</v>
      </c>
      <c r="S76" s="165">
        <v>0</v>
      </c>
      <c r="T76" s="165">
        <v>0</v>
      </c>
      <c r="U76" s="165">
        <v>0</v>
      </c>
      <c r="V76" s="165">
        <v>0</v>
      </c>
      <c r="W76" s="165">
        <v>0</v>
      </c>
      <c r="X76" s="165">
        <v>0</v>
      </c>
      <c r="Y76" s="165">
        <v>0</v>
      </c>
      <c r="Z76" s="165">
        <v>0</v>
      </c>
      <c r="AA76" s="165">
        <v>0</v>
      </c>
      <c r="AB76" s="165">
        <v>0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73">
        <v>0</v>
      </c>
      <c r="BI76" s="173">
        <v>0</v>
      </c>
      <c r="BJ76" s="173">
        <v>0</v>
      </c>
      <c r="BK76" s="173">
        <f>+DQ76</f>
        <v>0</v>
      </c>
      <c r="BL76" s="173">
        <v>0</v>
      </c>
      <c r="BM76" s="173">
        <v>0</v>
      </c>
      <c r="BN76" s="173">
        <v>0</v>
      </c>
      <c r="BO76" s="173">
        <v>0</v>
      </c>
      <c r="BP76" s="173">
        <v>0</v>
      </c>
      <c r="BQ76" s="240">
        <v>0</v>
      </c>
      <c r="BR76" s="173">
        <v>0</v>
      </c>
      <c r="BS76" s="173">
        <v>0</v>
      </c>
      <c r="BT76" s="173">
        <v>0</v>
      </c>
      <c r="BU76" s="173">
        <v>0</v>
      </c>
      <c r="BV76" s="173">
        <v>0</v>
      </c>
      <c r="BW76" s="173">
        <v>0</v>
      </c>
      <c r="BX76" s="173">
        <v>0</v>
      </c>
      <c r="BY76" s="173">
        <v>0</v>
      </c>
      <c r="BZ76" s="173">
        <v>0</v>
      </c>
      <c r="CA76" s="173">
        <v>0</v>
      </c>
      <c r="CB76" s="173">
        <v>0</v>
      </c>
      <c r="CC76" s="173">
        <v>0</v>
      </c>
      <c r="CD76" s="173">
        <v>0</v>
      </c>
      <c r="CE76" s="173">
        <v>0</v>
      </c>
      <c r="CF76" s="173">
        <v>0</v>
      </c>
      <c r="CG76" s="173">
        <v>0</v>
      </c>
      <c r="CH76" s="173">
        <v>0</v>
      </c>
      <c r="CI76" s="173">
        <v>0</v>
      </c>
      <c r="CJ76" s="173">
        <v>0</v>
      </c>
      <c r="CK76" s="173">
        <v>0</v>
      </c>
      <c r="CL76" s="173">
        <v>0</v>
      </c>
      <c r="CM76" s="173">
        <v>0</v>
      </c>
      <c r="CN76" s="173">
        <v>0</v>
      </c>
      <c r="CO76" s="173">
        <v>0</v>
      </c>
      <c r="CP76" s="173">
        <v>0</v>
      </c>
      <c r="CQ76" s="173">
        <v>0</v>
      </c>
      <c r="CR76" s="173">
        <v>0</v>
      </c>
      <c r="CS76" s="173">
        <v>0</v>
      </c>
      <c r="CT76" s="173">
        <v>0</v>
      </c>
      <c r="CU76" s="173">
        <v>0</v>
      </c>
      <c r="CV76" s="173">
        <v>0</v>
      </c>
      <c r="CW76" s="173">
        <v>0</v>
      </c>
    </row>
    <row r="77" spans="1:101" customFormat="1" ht="13.15" hidden="1" customHeight="1" x14ac:dyDescent="0.25">
      <c r="A77" s="22"/>
      <c r="B77" s="15"/>
      <c r="C77" s="66" t="s">
        <v>19</v>
      </c>
      <c r="D77" s="173">
        <v>0</v>
      </c>
      <c r="E77" s="152">
        <f t="shared" si="189"/>
        <v>1573.29</v>
      </c>
      <c r="F77" s="152">
        <f t="shared" si="189"/>
        <v>1037.3499999999999</v>
      </c>
      <c r="G77" s="152">
        <f t="shared" si="189"/>
        <v>535.94000000000005</v>
      </c>
      <c r="H77" s="27" t="str">
        <f>+"Total:"&amp;TEXT(E77/I77-1,"0.00%")&amp;"/ EE:"&amp;TEXT(G77/J77-1,"0.00%")</f>
        <v>Total:0.00%/ EE:0.00%</v>
      </c>
      <c r="I77" s="27">
        <f>+'[2]East Liverpool'!E77</f>
        <v>1573.29</v>
      </c>
      <c r="J77" s="287">
        <f>+'[2]East Liverpool'!G77</f>
        <v>535.94000000000005</v>
      </c>
      <c r="K77" s="165">
        <v>0</v>
      </c>
      <c r="L77" s="165">
        <v>0</v>
      </c>
      <c r="M77" s="165">
        <v>0</v>
      </c>
      <c r="N77" s="165">
        <v>0</v>
      </c>
      <c r="O77" s="165">
        <v>0</v>
      </c>
      <c r="P77" s="165">
        <v>0</v>
      </c>
      <c r="Q77" s="165">
        <v>0</v>
      </c>
      <c r="R77" s="165">
        <v>0</v>
      </c>
      <c r="S77" s="165">
        <v>0</v>
      </c>
      <c r="T77" s="165">
        <v>0</v>
      </c>
      <c r="U77" s="165">
        <v>0</v>
      </c>
      <c r="V77" s="165">
        <v>0</v>
      </c>
      <c r="W77" s="165">
        <v>0</v>
      </c>
      <c r="X77" s="165">
        <v>0</v>
      </c>
      <c r="Y77" s="165">
        <v>0</v>
      </c>
      <c r="Z77" s="165">
        <v>0</v>
      </c>
      <c r="AA77" s="165">
        <v>0</v>
      </c>
      <c r="AB77" s="165">
        <v>0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1</v>
      </c>
      <c r="AM77" s="165">
        <v>1</v>
      </c>
      <c r="AN77" s="165">
        <v>1</v>
      </c>
      <c r="AO77" s="165">
        <v>1</v>
      </c>
      <c r="AP77" s="165">
        <v>1</v>
      </c>
      <c r="AQ77" s="165">
        <v>1</v>
      </c>
      <c r="AR77" s="165">
        <v>1</v>
      </c>
      <c r="AS77" s="165">
        <v>1</v>
      </c>
      <c r="AT77" s="165">
        <v>1</v>
      </c>
      <c r="AU77" s="165">
        <v>1</v>
      </c>
      <c r="AV77" s="165">
        <v>1</v>
      </c>
      <c r="AW77" s="165">
        <v>1</v>
      </c>
      <c r="AX77" s="165">
        <v>1</v>
      </c>
      <c r="AY77" s="165">
        <v>1</v>
      </c>
      <c r="AZ77" s="165">
        <v>1</v>
      </c>
      <c r="BA77" s="165">
        <v>1</v>
      </c>
      <c r="BB77" s="165">
        <v>1</v>
      </c>
      <c r="BC77" s="165">
        <v>1</v>
      </c>
      <c r="BD77" s="165">
        <v>1</v>
      </c>
      <c r="BE77" s="165">
        <v>1</v>
      </c>
      <c r="BF77" s="165">
        <v>0</v>
      </c>
      <c r="BG77" s="165">
        <v>0</v>
      </c>
      <c r="BH77" s="173">
        <v>0</v>
      </c>
      <c r="BI77" s="173">
        <v>0</v>
      </c>
      <c r="BJ77" s="173">
        <v>0</v>
      </c>
      <c r="BK77" s="173">
        <f>+DQ77</f>
        <v>0</v>
      </c>
      <c r="BL77" s="173">
        <v>0</v>
      </c>
      <c r="BM77" s="173">
        <v>0</v>
      </c>
      <c r="BN77" s="173">
        <v>0</v>
      </c>
      <c r="BO77" s="173">
        <v>0</v>
      </c>
      <c r="BP77" s="173">
        <v>0</v>
      </c>
      <c r="BQ77" s="240">
        <v>0</v>
      </c>
      <c r="BR77" s="173">
        <v>0</v>
      </c>
      <c r="BS77" s="173">
        <v>0</v>
      </c>
      <c r="BT77" s="173">
        <v>0</v>
      </c>
      <c r="BU77" s="173">
        <v>0</v>
      </c>
      <c r="BV77" s="173">
        <v>0</v>
      </c>
      <c r="BW77" s="173">
        <v>0</v>
      </c>
      <c r="BX77" s="173">
        <v>0</v>
      </c>
      <c r="BY77" s="173">
        <v>0</v>
      </c>
      <c r="BZ77" s="173">
        <v>0</v>
      </c>
      <c r="CA77" s="173">
        <v>0</v>
      </c>
      <c r="CB77" s="173">
        <v>0</v>
      </c>
      <c r="CC77" s="173">
        <v>0</v>
      </c>
      <c r="CD77" s="173">
        <v>0</v>
      </c>
      <c r="CE77" s="173">
        <v>0</v>
      </c>
      <c r="CF77" s="173">
        <v>0</v>
      </c>
      <c r="CG77" s="173">
        <v>0</v>
      </c>
      <c r="CH77" s="173">
        <v>0</v>
      </c>
      <c r="CI77" s="173">
        <v>0</v>
      </c>
      <c r="CJ77" s="173">
        <v>0</v>
      </c>
      <c r="CK77" s="173">
        <v>0</v>
      </c>
      <c r="CL77" s="173">
        <v>0</v>
      </c>
      <c r="CM77" s="173">
        <v>0</v>
      </c>
      <c r="CN77" s="173">
        <v>0</v>
      </c>
      <c r="CO77" s="173">
        <v>0</v>
      </c>
      <c r="CP77" s="173">
        <v>0</v>
      </c>
      <c r="CQ77" s="173">
        <v>0</v>
      </c>
      <c r="CR77" s="173">
        <v>0</v>
      </c>
      <c r="CS77" s="173">
        <v>0</v>
      </c>
      <c r="CT77" s="173">
        <v>0</v>
      </c>
      <c r="CU77" s="173">
        <v>0</v>
      </c>
      <c r="CV77" s="173">
        <v>0</v>
      </c>
      <c r="CW77" s="173">
        <v>0</v>
      </c>
    </row>
    <row r="78" spans="1:101" customFormat="1" ht="12.75" hidden="1" customHeight="1" x14ac:dyDescent="0.25">
      <c r="A78" s="22"/>
      <c r="B78" s="15"/>
      <c r="C78" s="66" t="s">
        <v>12</v>
      </c>
      <c r="D78" s="174">
        <v>0</v>
      </c>
      <c r="E78" s="153">
        <f t="shared" si="189"/>
        <v>2622.18</v>
      </c>
      <c r="F78" s="153">
        <f t="shared" si="189"/>
        <v>1814.1099999999997</v>
      </c>
      <c r="G78" s="153">
        <f t="shared" si="189"/>
        <v>808.07000000000016</v>
      </c>
      <c r="H78" s="134" t="str">
        <f>+"Total:"&amp;TEXT(E78/I78-1,"0.00%")&amp;"/ EE:"&amp;TEXT(G78/J78-1,"0.00%")</f>
        <v>Total:0.00%/ EE:0.00%</v>
      </c>
      <c r="I78" s="134">
        <f>+'[2]East Liverpool'!E78</f>
        <v>2622.18</v>
      </c>
      <c r="J78" s="287">
        <f>+'[2]East Liverpool'!G78</f>
        <v>808.07000000000016</v>
      </c>
      <c r="K78" s="166">
        <v>3</v>
      </c>
      <c r="L78" s="166">
        <v>3</v>
      </c>
      <c r="M78" s="166">
        <v>2</v>
      </c>
      <c r="N78" s="166">
        <v>2</v>
      </c>
      <c r="O78" s="166">
        <v>2</v>
      </c>
      <c r="P78" s="166">
        <v>2</v>
      </c>
      <c r="Q78" s="166">
        <v>2</v>
      </c>
      <c r="R78" s="166">
        <v>2</v>
      </c>
      <c r="S78" s="166">
        <v>2</v>
      </c>
      <c r="T78" s="166">
        <v>2</v>
      </c>
      <c r="U78" s="166">
        <v>2</v>
      </c>
      <c r="V78" s="166">
        <v>2</v>
      </c>
      <c r="W78" s="166">
        <v>2</v>
      </c>
      <c r="X78" s="166">
        <v>2</v>
      </c>
      <c r="Y78" s="166">
        <v>2</v>
      </c>
      <c r="Z78" s="166">
        <v>2</v>
      </c>
      <c r="AA78" s="166">
        <v>2</v>
      </c>
      <c r="AB78" s="166">
        <v>2</v>
      </c>
      <c r="AC78" s="166">
        <v>2</v>
      </c>
      <c r="AD78" s="166">
        <v>2</v>
      </c>
      <c r="AE78" s="166">
        <v>2</v>
      </c>
      <c r="AF78" s="166">
        <v>2</v>
      </c>
      <c r="AG78" s="166">
        <v>2</v>
      </c>
      <c r="AH78" s="166">
        <v>2</v>
      </c>
      <c r="AI78" s="166">
        <v>2</v>
      </c>
      <c r="AJ78" s="166">
        <v>1</v>
      </c>
      <c r="AK78" s="166">
        <v>1</v>
      </c>
      <c r="AL78" s="166">
        <v>1</v>
      </c>
      <c r="AM78" s="166">
        <v>1</v>
      </c>
      <c r="AN78" s="166">
        <v>1</v>
      </c>
      <c r="AO78" s="166">
        <v>1</v>
      </c>
      <c r="AP78" s="166">
        <v>1</v>
      </c>
      <c r="AQ78" s="166">
        <v>1</v>
      </c>
      <c r="AR78" s="166">
        <v>1</v>
      </c>
      <c r="AS78" s="166">
        <v>1</v>
      </c>
      <c r="AT78" s="166">
        <v>1</v>
      </c>
      <c r="AU78" s="166">
        <v>1</v>
      </c>
      <c r="AV78" s="166">
        <v>1</v>
      </c>
      <c r="AW78" s="166">
        <v>1</v>
      </c>
      <c r="AX78" s="166">
        <v>1</v>
      </c>
      <c r="AY78" s="166">
        <v>1</v>
      </c>
      <c r="AZ78" s="166">
        <v>1</v>
      </c>
      <c r="BA78" s="166">
        <v>1</v>
      </c>
      <c r="BB78" s="166">
        <v>1</v>
      </c>
      <c r="BC78" s="166">
        <v>1</v>
      </c>
      <c r="BD78" s="166">
        <v>1</v>
      </c>
      <c r="BE78" s="166">
        <v>1</v>
      </c>
      <c r="BF78" s="166">
        <v>1</v>
      </c>
      <c r="BG78" s="166">
        <v>1</v>
      </c>
      <c r="BH78" s="174">
        <v>1</v>
      </c>
      <c r="BI78" s="174">
        <v>1</v>
      </c>
      <c r="BJ78" s="174">
        <v>1</v>
      </c>
      <c r="BK78" s="174">
        <v>1</v>
      </c>
      <c r="BL78" s="174">
        <v>1</v>
      </c>
      <c r="BM78" s="174">
        <v>1</v>
      </c>
      <c r="BN78" s="174">
        <v>1</v>
      </c>
      <c r="BO78" s="174">
        <v>1</v>
      </c>
      <c r="BP78" s="174">
        <v>1</v>
      </c>
      <c r="BQ78" s="241">
        <v>1</v>
      </c>
      <c r="BR78" s="174">
        <v>1</v>
      </c>
      <c r="BS78" s="174">
        <v>0</v>
      </c>
      <c r="BT78" s="174">
        <v>0</v>
      </c>
      <c r="BU78" s="174">
        <v>0</v>
      </c>
      <c r="BV78" s="174">
        <v>0</v>
      </c>
      <c r="BW78" s="174">
        <v>0</v>
      </c>
      <c r="BX78" s="174">
        <v>0</v>
      </c>
      <c r="BY78" s="174">
        <v>0</v>
      </c>
      <c r="BZ78" s="174">
        <v>0</v>
      </c>
      <c r="CA78" s="174">
        <v>0</v>
      </c>
      <c r="CB78" s="174">
        <v>0</v>
      </c>
      <c r="CC78" s="174">
        <v>0</v>
      </c>
      <c r="CD78" s="174">
        <v>0</v>
      </c>
      <c r="CE78" s="174">
        <v>0</v>
      </c>
      <c r="CF78" s="174">
        <v>0</v>
      </c>
      <c r="CG78" s="174">
        <v>0</v>
      </c>
      <c r="CH78" s="174">
        <v>0</v>
      </c>
      <c r="CI78" s="174">
        <v>0</v>
      </c>
      <c r="CJ78" s="174">
        <v>0</v>
      </c>
      <c r="CK78" s="174">
        <v>0</v>
      </c>
      <c r="CL78" s="174">
        <v>0</v>
      </c>
      <c r="CM78" s="174">
        <v>0</v>
      </c>
      <c r="CN78" s="174">
        <v>0</v>
      </c>
      <c r="CO78" s="174">
        <v>0</v>
      </c>
      <c r="CP78" s="174">
        <v>0</v>
      </c>
      <c r="CQ78" s="174">
        <v>0</v>
      </c>
      <c r="CR78" s="174">
        <v>0</v>
      </c>
      <c r="CS78" s="174">
        <v>0</v>
      </c>
      <c r="CT78" s="174">
        <v>0</v>
      </c>
      <c r="CU78" s="174">
        <v>0</v>
      </c>
      <c r="CV78" s="174">
        <v>0</v>
      </c>
      <c r="CW78" s="174">
        <v>0</v>
      </c>
    </row>
    <row r="79" spans="1:101" customFormat="1" ht="13.15" hidden="1" customHeight="1" x14ac:dyDescent="0.25">
      <c r="A79" s="20"/>
      <c r="B79" s="15"/>
      <c r="C79" s="69" t="s">
        <v>7</v>
      </c>
      <c r="D79" s="67">
        <f>SUM(D75:D78)</f>
        <v>0</v>
      </c>
      <c r="E79" s="70">
        <f>SUMPRODUCT(E75:E78,$D75:$D78)</f>
        <v>0</v>
      </c>
      <c r="F79" s="70">
        <f>SUMPRODUCT(F75:F78,$D75:$D78)</f>
        <v>0</v>
      </c>
      <c r="G79" s="70">
        <f>SUMPRODUCT(G75:G78,$D75:$D78)</f>
        <v>0</v>
      </c>
      <c r="H79" s="34"/>
      <c r="I79" s="34"/>
      <c r="J79" s="14"/>
      <c r="K79" s="67">
        <f t="shared" ref="K79:P79" si="190">SUM(K75:K78)</f>
        <v>4</v>
      </c>
      <c r="L79" s="67">
        <f t="shared" si="190"/>
        <v>4</v>
      </c>
      <c r="M79" s="67">
        <f t="shared" si="190"/>
        <v>3</v>
      </c>
      <c r="N79" s="67">
        <f t="shared" si="190"/>
        <v>3</v>
      </c>
      <c r="O79" s="67">
        <f t="shared" si="190"/>
        <v>3</v>
      </c>
      <c r="P79" s="67">
        <f t="shared" si="190"/>
        <v>3</v>
      </c>
      <c r="Q79" s="67">
        <f t="shared" ref="Q79:V79" si="191">SUM(Q75:Q78)</f>
        <v>3</v>
      </c>
      <c r="R79" s="67">
        <f t="shared" si="191"/>
        <v>3</v>
      </c>
      <c r="S79" s="67">
        <f t="shared" si="191"/>
        <v>3</v>
      </c>
      <c r="T79" s="67">
        <f t="shared" si="191"/>
        <v>3</v>
      </c>
      <c r="U79" s="67">
        <f t="shared" si="191"/>
        <v>3</v>
      </c>
      <c r="V79" s="67">
        <f t="shared" si="191"/>
        <v>3</v>
      </c>
      <c r="W79" s="67">
        <f t="shared" ref="W79:AB79" si="192">SUM(W75:W78)</f>
        <v>3</v>
      </c>
      <c r="X79" s="67">
        <f t="shared" si="192"/>
        <v>3</v>
      </c>
      <c r="Y79" s="67">
        <f t="shared" si="192"/>
        <v>3</v>
      </c>
      <c r="Z79" s="67">
        <f t="shared" si="192"/>
        <v>3</v>
      </c>
      <c r="AA79" s="67">
        <f t="shared" si="192"/>
        <v>3</v>
      </c>
      <c r="AB79" s="67">
        <f t="shared" si="192"/>
        <v>3</v>
      </c>
      <c r="AC79" s="67">
        <f t="shared" ref="AC79:AH79" si="193">SUM(AC75:AC78)</f>
        <v>3</v>
      </c>
      <c r="AD79" s="67">
        <f t="shared" si="193"/>
        <v>3</v>
      </c>
      <c r="AE79" s="67">
        <f t="shared" si="193"/>
        <v>3</v>
      </c>
      <c r="AF79" s="67">
        <f t="shared" si="193"/>
        <v>3</v>
      </c>
      <c r="AG79" s="67">
        <f t="shared" si="193"/>
        <v>3</v>
      </c>
      <c r="AH79" s="67">
        <f t="shared" si="193"/>
        <v>3</v>
      </c>
      <c r="AI79" s="67">
        <f t="shared" ref="AI79:AN79" si="194">SUM(AI75:AI78)</f>
        <v>3</v>
      </c>
      <c r="AJ79" s="67">
        <f t="shared" si="194"/>
        <v>2</v>
      </c>
      <c r="AK79" s="67">
        <f t="shared" si="194"/>
        <v>3</v>
      </c>
      <c r="AL79" s="67">
        <f t="shared" si="194"/>
        <v>3</v>
      </c>
      <c r="AM79" s="67">
        <f t="shared" si="194"/>
        <v>3</v>
      </c>
      <c r="AN79" s="67">
        <f t="shared" si="194"/>
        <v>3</v>
      </c>
      <c r="AO79" s="67">
        <f t="shared" ref="AO79:AT79" si="195">SUM(AO75:AO78)</f>
        <v>3</v>
      </c>
      <c r="AP79" s="67">
        <f t="shared" si="195"/>
        <v>3</v>
      </c>
      <c r="AQ79" s="67">
        <f t="shared" si="195"/>
        <v>3</v>
      </c>
      <c r="AR79" s="67">
        <f t="shared" si="195"/>
        <v>3</v>
      </c>
      <c r="AS79" s="67">
        <f t="shared" si="195"/>
        <v>3</v>
      </c>
      <c r="AT79" s="67">
        <f t="shared" si="195"/>
        <v>3</v>
      </c>
      <c r="AU79" s="67">
        <f t="shared" ref="AU79:AZ79" si="196">SUM(AU75:AU78)</f>
        <v>3</v>
      </c>
      <c r="AV79" s="67">
        <f t="shared" si="196"/>
        <v>3</v>
      </c>
      <c r="AW79" s="67">
        <f t="shared" si="196"/>
        <v>3</v>
      </c>
      <c r="AX79" s="67">
        <f t="shared" si="196"/>
        <v>3</v>
      </c>
      <c r="AY79" s="67">
        <f t="shared" si="196"/>
        <v>3</v>
      </c>
      <c r="AZ79" s="67">
        <f t="shared" si="196"/>
        <v>3</v>
      </c>
      <c r="BA79" s="67">
        <f t="shared" ref="BA79:BF79" si="197">SUM(BA75:BA78)</f>
        <v>3</v>
      </c>
      <c r="BB79" s="67">
        <f t="shared" si="197"/>
        <v>3</v>
      </c>
      <c r="BC79" s="67">
        <f t="shared" si="197"/>
        <v>3</v>
      </c>
      <c r="BD79" s="67">
        <f t="shared" si="197"/>
        <v>3</v>
      </c>
      <c r="BE79" s="67">
        <f t="shared" si="197"/>
        <v>3</v>
      </c>
      <c r="BF79" s="67">
        <f t="shared" si="197"/>
        <v>2</v>
      </c>
      <c r="BG79" s="67">
        <f t="shared" ref="BG79:BL79" si="198">SUM(BG75:BG78)</f>
        <v>2</v>
      </c>
      <c r="BH79" s="67">
        <f t="shared" si="198"/>
        <v>2</v>
      </c>
      <c r="BI79" s="67">
        <f t="shared" si="198"/>
        <v>2</v>
      </c>
      <c r="BJ79" s="67">
        <f t="shared" si="198"/>
        <v>2</v>
      </c>
      <c r="BK79" s="67">
        <f t="shared" si="198"/>
        <v>1</v>
      </c>
      <c r="BL79" s="67">
        <f t="shared" si="198"/>
        <v>1</v>
      </c>
      <c r="BM79" s="67">
        <f t="shared" ref="BM79:BR79" si="199">SUM(BM75:BM78)</f>
        <v>1</v>
      </c>
      <c r="BN79" s="67">
        <f t="shared" si="199"/>
        <v>1</v>
      </c>
      <c r="BO79" s="67">
        <f t="shared" si="199"/>
        <v>1</v>
      </c>
      <c r="BP79" s="67">
        <f t="shared" si="199"/>
        <v>1</v>
      </c>
      <c r="BQ79" s="94">
        <f t="shared" si="199"/>
        <v>1</v>
      </c>
      <c r="BR79" s="67">
        <f t="shared" si="199"/>
        <v>1</v>
      </c>
      <c r="BS79" s="67">
        <f t="shared" ref="BS79:BX79" si="200">SUM(BS75:BS78)</f>
        <v>0</v>
      </c>
      <c r="BT79" s="67">
        <f t="shared" si="200"/>
        <v>0</v>
      </c>
      <c r="BU79" s="67">
        <f t="shared" si="200"/>
        <v>0</v>
      </c>
      <c r="BV79" s="67">
        <f t="shared" si="200"/>
        <v>0</v>
      </c>
      <c r="BW79" s="67">
        <f t="shared" si="200"/>
        <v>0</v>
      </c>
      <c r="BX79" s="67">
        <f t="shared" si="200"/>
        <v>0</v>
      </c>
      <c r="BY79" s="67">
        <f t="shared" ref="BY79:CD79" si="201">SUM(BY75:BY78)</f>
        <v>0</v>
      </c>
      <c r="BZ79" s="67">
        <f t="shared" si="201"/>
        <v>0</v>
      </c>
      <c r="CA79" s="67">
        <f t="shared" si="201"/>
        <v>0</v>
      </c>
      <c r="CB79" s="67">
        <f t="shared" si="201"/>
        <v>0</v>
      </c>
      <c r="CC79" s="67">
        <f t="shared" si="201"/>
        <v>0</v>
      </c>
      <c r="CD79" s="67">
        <f t="shared" si="201"/>
        <v>0</v>
      </c>
      <c r="CE79" s="67">
        <f t="shared" ref="CE79:CJ79" si="202">SUM(CE75:CE78)</f>
        <v>0</v>
      </c>
      <c r="CF79" s="67">
        <f t="shared" si="202"/>
        <v>0</v>
      </c>
      <c r="CG79" s="67">
        <f t="shared" si="202"/>
        <v>0</v>
      </c>
      <c r="CH79" s="67">
        <f t="shared" si="202"/>
        <v>0</v>
      </c>
      <c r="CI79" s="67">
        <f t="shared" si="202"/>
        <v>0</v>
      </c>
      <c r="CJ79" s="67">
        <f t="shared" si="202"/>
        <v>0</v>
      </c>
      <c r="CK79" s="67">
        <f t="shared" ref="CK79:CP79" si="203">SUM(CK75:CK78)</f>
        <v>0</v>
      </c>
      <c r="CL79" s="67">
        <f t="shared" si="203"/>
        <v>0</v>
      </c>
      <c r="CM79" s="67">
        <f t="shared" si="203"/>
        <v>0</v>
      </c>
      <c r="CN79" s="67">
        <f t="shared" si="203"/>
        <v>0</v>
      </c>
      <c r="CO79" s="67">
        <f t="shared" si="203"/>
        <v>0</v>
      </c>
      <c r="CP79" s="67">
        <f t="shared" si="203"/>
        <v>0</v>
      </c>
      <c r="CQ79" s="67">
        <f>SUM(CQ75:CQ78)</f>
        <v>0</v>
      </c>
      <c r="CR79" s="67">
        <v>0</v>
      </c>
      <c r="CS79" s="67">
        <f>SUM(CS75:CS78)</f>
        <v>0</v>
      </c>
      <c r="CT79" s="67">
        <f>SUM(CT75:CT78)</f>
        <v>0</v>
      </c>
      <c r="CU79" s="67">
        <f>SUM(CU75:CU78)</f>
        <v>0</v>
      </c>
      <c r="CV79" s="67">
        <f>SUM(CV75:CV78)</f>
        <v>0</v>
      </c>
      <c r="CW79" s="67">
        <f>SUM(CW75:CW78)</f>
        <v>0</v>
      </c>
    </row>
    <row r="80" spans="1:101" customFormat="1" ht="13.15" hidden="1" customHeight="1" x14ac:dyDescent="0.25">
      <c r="A80" s="20"/>
      <c r="B80" s="15"/>
      <c r="C80" s="12"/>
      <c r="D80" s="16"/>
      <c r="E80" s="21"/>
      <c r="F80" s="21"/>
      <c r="G80" s="21"/>
      <c r="H80" s="135"/>
      <c r="I80" s="135"/>
      <c r="J80" s="14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</row>
    <row r="81" spans="1:101" customFormat="1" ht="13.15" customHeight="1" x14ac:dyDescent="0.25">
      <c r="A81" s="64" t="s">
        <v>22</v>
      </c>
      <c r="B81" s="65" t="str">
        <f>Legacy!$E$4</f>
        <v>1/1/25 - 12/31/25</v>
      </c>
      <c r="C81" s="66" t="s">
        <v>11</v>
      </c>
      <c r="D81" s="299">
        <v>2</v>
      </c>
      <c r="E81" s="152">
        <f t="shared" ref="E81:G84" si="204">E59</f>
        <v>518.77</v>
      </c>
      <c r="F81" s="152">
        <f t="shared" si="204"/>
        <v>416.97999999999996</v>
      </c>
      <c r="G81" s="152">
        <f t="shared" si="204"/>
        <v>101.79000000000002</v>
      </c>
      <c r="H81" s="27" t="str">
        <f>+"Total:"&amp;TEXT(E81/I81-1,"0.00%")&amp;"/ EE:"&amp;TEXT(G81/J81-1,"0.00%")</f>
        <v>Total:18.99%/ EE:0.00%</v>
      </c>
      <c r="I81" s="27">
        <f>+'[2]East Liverpool'!E81</f>
        <v>435.99</v>
      </c>
      <c r="J81" s="287">
        <f>+'[2]East Liverpool'!G81</f>
        <v>101.79000000000002</v>
      </c>
      <c r="K81" s="167">
        <v>0</v>
      </c>
      <c r="L81" s="167">
        <v>0</v>
      </c>
      <c r="M81" s="167">
        <v>0</v>
      </c>
      <c r="N81" s="167">
        <v>0</v>
      </c>
      <c r="O81" s="167">
        <v>0</v>
      </c>
      <c r="P81" s="167">
        <v>0</v>
      </c>
      <c r="Q81" s="167">
        <v>0</v>
      </c>
      <c r="R81" s="167">
        <v>0</v>
      </c>
      <c r="S81" s="167">
        <v>0</v>
      </c>
      <c r="T81" s="167">
        <v>0</v>
      </c>
      <c r="U81" s="167">
        <v>0</v>
      </c>
      <c r="V81" s="167">
        <v>0</v>
      </c>
      <c r="W81" s="167">
        <v>0</v>
      </c>
      <c r="X81" s="167">
        <v>0</v>
      </c>
      <c r="Y81" s="167">
        <v>0</v>
      </c>
      <c r="Z81" s="167">
        <v>0</v>
      </c>
      <c r="AA81" s="167">
        <v>0</v>
      </c>
      <c r="AB81" s="167">
        <v>0</v>
      </c>
      <c r="AC81" s="167">
        <v>0</v>
      </c>
      <c r="AD81" s="167">
        <v>0</v>
      </c>
      <c r="AE81" s="167">
        <v>0</v>
      </c>
      <c r="AF81" s="167">
        <v>0</v>
      </c>
      <c r="AG81" s="167">
        <v>0</v>
      </c>
      <c r="AH81" s="167">
        <v>0</v>
      </c>
      <c r="AI81" s="167">
        <v>0</v>
      </c>
      <c r="AJ81" s="167">
        <v>0</v>
      </c>
      <c r="AK81" s="167">
        <v>0</v>
      </c>
      <c r="AL81" s="167">
        <v>0</v>
      </c>
      <c r="AM81" s="167">
        <v>0</v>
      </c>
      <c r="AN81" s="167">
        <v>0</v>
      </c>
      <c r="AO81" s="167">
        <v>0</v>
      </c>
      <c r="AP81" s="167">
        <v>0</v>
      </c>
      <c r="AQ81" s="167">
        <v>0</v>
      </c>
      <c r="AR81" s="167">
        <v>0</v>
      </c>
      <c r="AS81" s="167">
        <v>0</v>
      </c>
      <c r="AT81" s="167">
        <v>0</v>
      </c>
      <c r="AU81" s="167">
        <v>0</v>
      </c>
      <c r="AV81" s="167">
        <v>0</v>
      </c>
      <c r="AW81" s="167">
        <v>0</v>
      </c>
      <c r="AX81" s="167">
        <v>0</v>
      </c>
      <c r="AY81" s="167">
        <v>0</v>
      </c>
      <c r="AZ81" s="167">
        <v>0</v>
      </c>
      <c r="BA81" s="167">
        <v>0</v>
      </c>
      <c r="BB81" s="167">
        <v>0</v>
      </c>
      <c r="BC81" s="167">
        <v>0</v>
      </c>
      <c r="BD81" s="167">
        <v>0</v>
      </c>
      <c r="BE81" s="167">
        <v>0</v>
      </c>
      <c r="BF81" s="167">
        <v>0</v>
      </c>
      <c r="BG81" s="167">
        <v>0</v>
      </c>
      <c r="BH81" s="299">
        <v>0</v>
      </c>
      <c r="BI81" s="299">
        <v>0</v>
      </c>
      <c r="BJ81" s="299">
        <v>0</v>
      </c>
      <c r="BK81" s="299">
        <v>0</v>
      </c>
      <c r="BL81" s="299">
        <v>0</v>
      </c>
      <c r="BM81" s="299">
        <v>0</v>
      </c>
      <c r="BN81" s="299">
        <v>0</v>
      </c>
      <c r="BO81" s="299">
        <v>0</v>
      </c>
      <c r="BP81" s="299">
        <v>0</v>
      </c>
      <c r="BQ81" s="242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F81" s="299">
        <v>0</v>
      </c>
      <c r="CG81" s="299">
        <v>1</v>
      </c>
      <c r="CH81" s="299">
        <v>1</v>
      </c>
      <c r="CI81" s="299">
        <v>1</v>
      </c>
      <c r="CJ81" s="299">
        <v>1</v>
      </c>
      <c r="CK81" s="299">
        <v>1</v>
      </c>
      <c r="CL81" s="299">
        <v>1</v>
      </c>
      <c r="CM81" s="299">
        <v>1</v>
      </c>
      <c r="CN81" s="299">
        <v>1</v>
      </c>
      <c r="CO81" s="299">
        <v>1</v>
      </c>
      <c r="CP81" s="299">
        <v>1</v>
      </c>
      <c r="CQ81" s="299">
        <v>1</v>
      </c>
      <c r="CR81" s="299">
        <v>1</v>
      </c>
      <c r="CS81" s="299">
        <v>2</v>
      </c>
      <c r="CT81" s="299">
        <v>3</v>
      </c>
      <c r="CU81" s="299">
        <v>3</v>
      </c>
      <c r="CV81" s="299">
        <v>2</v>
      </c>
      <c r="CW81" s="299">
        <v>2</v>
      </c>
    </row>
    <row r="82" spans="1:101" customFormat="1" ht="13.15" customHeight="1" x14ac:dyDescent="0.25">
      <c r="A82" s="22"/>
      <c r="B82" s="15"/>
      <c r="C82" s="66" t="s">
        <v>18</v>
      </c>
      <c r="D82" s="299">
        <v>1</v>
      </c>
      <c r="E82" s="152">
        <f t="shared" si="204"/>
        <v>1037.57</v>
      </c>
      <c r="F82" s="152">
        <f t="shared" si="204"/>
        <v>799.78</v>
      </c>
      <c r="G82" s="152">
        <f t="shared" si="204"/>
        <v>237.78999999999996</v>
      </c>
      <c r="H82" s="27" t="str">
        <f>+"Total:"&amp;TEXT(E82/I82-1,"0.00%")&amp;"/ EE:"&amp;TEXT(G82/J82-1,"0.00%")</f>
        <v>Total:18.99%/ EE:0.00%</v>
      </c>
      <c r="I82" s="27">
        <f>+'[2]East Liverpool'!E82</f>
        <v>872</v>
      </c>
      <c r="J82" s="287">
        <f>+'[2]East Liverpool'!G82</f>
        <v>237.78999999999996</v>
      </c>
      <c r="K82" s="167">
        <v>0</v>
      </c>
      <c r="L82" s="167">
        <v>0</v>
      </c>
      <c r="M82" s="167">
        <v>0</v>
      </c>
      <c r="N82" s="167">
        <v>0</v>
      </c>
      <c r="O82" s="167">
        <v>0</v>
      </c>
      <c r="P82" s="167">
        <v>0</v>
      </c>
      <c r="Q82" s="167">
        <v>0</v>
      </c>
      <c r="R82" s="167">
        <v>0</v>
      </c>
      <c r="S82" s="167">
        <v>0</v>
      </c>
      <c r="T82" s="167">
        <v>0</v>
      </c>
      <c r="U82" s="167">
        <v>0</v>
      </c>
      <c r="V82" s="167">
        <v>0</v>
      </c>
      <c r="W82" s="167">
        <v>0</v>
      </c>
      <c r="X82" s="167">
        <v>0</v>
      </c>
      <c r="Y82" s="167">
        <v>0</v>
      </c>
      <c r="Z82" s="167">
        <v>0</v>
      </c>
      <c r="AA82" s="167">
        <v>0</v>
      </c>
      <c r="AB82" s="167">
        <v>0</v>
      </c>
      <c r="AC82" s="167">
        <v>0</v>
      </c>
      <c r="AD82" s="167">
        <v>0</v>
      </c>
      <c r="AE82" s="167">
        <v>0</v>
      </c>
      <c r="AF82" s="167">
        <v>0</v>
      </c>
      <c r="AG82" s="167">
        <v>0</v>
      </c>
      <c r="AH82" s="167">
        <v>0</v>
      </c>
      <c r="AI82" s="167">
        <v>0</v>
      </c>
      <c r="AJ82" s="167">
        <v>0</v>
      </c>
      <c r="AK82" s="167">
        <v>0</v>
      </c>
      <c r="AL82" s="167">
        <v>0</v>
      </c>
      <c r="AM82" s="167">
        <v>0</v>
      </c>
      <c r="AN82" s="167">
        <v>0</v>
      </c>
      <c r="AO82" s="167">
        <v>0</v>
      </c>
      <c r="AP82" s="167">
        <v>0</v>
      </c>
      <c r="AQ82" s="167">
        <v>0</v>
      </c>
      <c r="AR82" s="167">
        <v>0</v>
      </c>
      <c r="AS82" s="167">
        <v>0</v>
      </c>
      <c r="AT82" s="167">
        <v>0</v>
      </c>
      <c r="AU82" s="167">
        <v>0</v>
      </c>
      <c r="AV82" s="167">
        <v>0</v>
      </c>
      <c r="AW82" s="167">
        <v>0</v>
      </c>
      <c r="AX82" s="167">
        <v>0</v>
      </c>
      <c r="AY82" s="167">
        <v>0</v>
      </c>
      <c r="AZ82" s="167">
        <v>0</v>
      </c>
      <c r="BA82" s="167">
        <v>0</v>
      </c>
      <c r="BB82" s="167">
        <v>0</v>
      </c>
      <c r="BC82" s="167">
        <v>0</v>
      </c>
      <c r="BD82" s="167">
        <v>0</v>
      </c>
      <c r="BE82" s="167">
        <v>0</v>
      </c>
      <c r="BF82" s="167">
        <v>0</v>
      </c>
      <c r="BG82" s="167">
        <v>0</v>
      </c>
      <c r="BH82" s="299">
        <v>0</v>
      </c>
      <c r="BI82" s="299">
        <v>0</v>
      </c>
      <c r="BJ82" s="299">
        <v>0</v>
      </c>
      <c r="BK82" s="299">
        <v>0</v>
      </c>
      <c r="BL82" s="299">
        <v>0</v>
      </c>
      <c r="BM82" s="299">
        <v>0</v>
      </c>
      <c r="BN82" s="299">
        <v>0</v>
      </c>
      <c r="BO82" s="299">
        <v>0</v>
      </c>
      <c r="BP82" s="299">
        <v>0</v>
      </c>
      <c r="BQ82" s="242">
        <v>0</v>
      </c>
      <c r="BR82" s="299">
        <v>0</v>
      </c>
      <c r="BS82" s="299">
        <v>0</v>
      </c>
      <c r="BT82" s="299">
        <v>0</v>
      </c>
      <c r="BU82" s="299">
        <v>0</v>
      </c>
      <c r="BV82" s="299">
        <v>0</v>
      </c>
      <c r="BW82" s="299">
        <v>0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v>0</v>
      </c>
      <c r="CD82" s="299">
        <v>0</v>
      </c>
      <c r="CE82" s="299">
        <v>0</v>
      </c>
      <c r="CF82" s="299">
        <v>0</v>
      </c>
      <c r="CG82" s="299">
        <v>0</v>
      </c>
      <c r="CH82" s="299">
        <v>0</v>
      </c>
      <c r="CI82" s="299">
        <v>0</v>
      </c>
      <c r="CJ82" s="299">
        <v>0</v>
      </c>
      <c r="CK82" s="299">
        <v>0</v>
      </c>
      <c r="CL82" s="299">
        <v>0</v>
      </c>
      <c r="CM82" s="299">
        <v>0</v>
      </c>
      <c r="CN82" s="299">
        <v>0</v>
      </c>
      <c r="CO82" s="299">
        <v>0</v>
      </c>
      <c r="CP82" s="299">
        <v>0</v>
      </c>
      <c r="CQ82" s="299">
        <v>2</v>
      </c>
      <c r="CR82" s="299">
        <v>2</v>
      </c>
      <c r="CS82" s="299">
        <v>1</v>
      </c>
      <c r="CT82" s="299">
        <v>1</v>
      </c>
      <c r="CU82" s="299">
        <v>1</v>
      </c>
      <c r="CV82" s="299">
        <v>1</v>
      </c>
      <c r="CW82" s="299">
        <v>1</v>
      </c>
    </row>
    <row r="83" spans="1:101" customFormat="1" ht="13.15" customHeight="1" x14ac:dyDescent="0.25">
      <c r="A83" s="22"/>
      <c r="B83" s="15"/>
      <c r="C83" s="66" t="s">
        <v>19</v>
      </c>
      <c r="D83" s="299">
        <v>0</v>
      </c>
      <c r="E83" s="152">
        <f t="shared" si="204"/>
        <v>933.8</v>
      </c>
      <c r="F83" s="152">
        <f t="shared" si="204"/>
        <v>735.24</v>
      </c>
      <c r="G83" s="152">
        <f t="shared" si="204"/>
        <v>198.55999999999995</v>
      </c>
      <c r="H83" s="27" t="str">
        <f>+"Total:"&amp;TEXT(E83/I83-1,"0.00%")&amp;"/ EE:"&amp;TEXT(G83/J83-1,"0.00%")</f>
        <v>Total:18.99%/ EE:0.00%</v>
      </c>
      <c r="I83" s="27">
        <f>+'[2]East Liverpool'!E83</f>
        <v>784.79</v>
      </c>
      <c r="J83" s="287">
        <f>+'[2]East Liverpool'!G83</f>
        <v>198.55999999999995</v>
      </c>
      <c r="K83" s="167">
        <v>0</v>
      </c>
      <c r="L83" s="167">
        <v>0</v>
      </c>
      <c r="M83" s="167">
        <v>0</v>
      </c>
      <c r="N83" s="167">
        <v>0</v>
      </c>
      <c r="O83" s="167">
        <v>0</v>
      </c>
      <c r="P83" s="167">
        <v>0</v>
      </c>
      <c r="Q83" s="167">
        <v>0</v>
      </c>
      <c r="R83" s="167">
        <v>0</v>
      </c>
      <c r="S83" s="167">
        <v>0</v>
      </c>
      <c r="T83" s="167">
        <v>0</v>
      </c>
      <c r="U83" s="167">
        <v>0</v>
      </c>
      <c r="V83" s="167">
        <v>0</v>
      </c>
      <c r="W83" s="167">
        <v>0</v>
      </c>
      <c r="X83" s="167">
        <v>0</v>
      </c>
      <c r="Y83" s="167">
        <v>0</v>
      </c>
      <c r="Z83" s="167">
        <v>0</v>
      </c>
      <c r="AA83" s="167">
        <v>0</v>
      </c>
      <c r="AB83" s="167">
        <v>0</v>
      </c>
      <c r="AC83" s="167">
        <v>0</v>
      </c>
      <c r="AD83" s="167">
        <v>0</v>
      </c>
      <c r="AE83" s="167">
        <v>0</v>
      </c>
      <c r="AF83" s="167">
        <v>0</v>
      </c>
      <c r="AG83" s="167">
        <v>0</v>
      </c>
      <c r="AH83" s="167">
        <v>0</v>
      </c>
      <c r="AI83" s="167">
        <v>0</v>
      </c>
      <c r="AJ83" s="167">
        <v>0</v>
      </c>
      <c r="AK83" s="167">
        <v>0</v>
      </c>
      <c r="AL83" s="167">
        <v>0</v>
      </c>
      <c r="AM83" s="167">
        <v>0</v>
      </c>
      <c r="AN83" s="167">
        <v>0</v>
      </c>
      <c r="AO83" s="167">
        <v>0</v>
      </c>
      <c r="AP83" s="167">
        <v>0</v>
      </c>
      <c r="AQ83" s="167">
        <v>0</v>
      </c>
      <c r="AR83" s="167">
        <v>0</v>
      </c>
      <c r="AS83" s="167">
        <v>0</v>
      </c>
      <c r="AT83" s="167">
        <v>0</v>
      </c>
      <c r="AU83" s="167">
        <v>0</v>
      </c>
      <c r="AV83" s="167">
        <v>0</v>
      </c>
      <c r="AW83" s="167">
        <v>0</v>
      </c>
      <c r="AX83" s="167">
        <v>0</v>
      </c>
      <c r="AY83" s="167">
        <v>0</v>
      </c>
      <c r="AZ83" s="167">
        <v>0</v>
      </c>
      <c r="BA83" s="167">
        <v>0</v>
      </c>
      <c r="BB83" s="167">
        <v>0</v>
      </c>
      <c r="BC83" s="167">
        <v>0</v>
      </c>
      <c r="BD83" s="167">
        <v>0</v>
      </c>
      <c r="BE83" s="167">
        <v>0</v>
      </c>
      <c r="BF83" s="167">
        <v>0</v>
      </c>
      <c r="BG83" s="167">
        <v>0</v>
      </c>
      <c r="BH83" s="299">
        <v>0</v>
      </c>
      <c r="BI83" s="299">
        <v>0</v>
      </c>
      <c r="BJ83" s="299">
        <v>0</v>
      </c>
      <c r="BK83" s="299">
        <v>0</v>
      </c>
      <c r="BL83" s="299">
        <v>0</v>
      </c>
      <c r="BM83" s="299">
        <v>0</v>
      </c>
      <c r="BN83" s="299">
        <v>0</v>
      </c>
      <c r="BO83" s="299">
        <v>0</v>
      </c>
      <c r="BP83" s="299">
        <v>0</v>
      </c>
      <c r="BQ83" s="242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F83" s="299">
        <v>0</v>
      </c>
      <c r="CG83" s="299">
        <v>0</v>
      </c>
      <c r="CH83" s="299">
        <v>0</v>
      </c>
      <c r="CI83" s="299">
        <v>0</v>
      </c>
      <c r="CJ83" s="299">
        <v>0</v>
      </c>
      <c r="CK83" s="299">
        <v>0</v>
      </c>
      <c r="CL83" s="299">
        <v>0</v>
      </c>
      <c r="CM83" s="299">
        <v>0</v>
      </c>
      <c r="CN83" s="299">
        <v>0</v>
      </c>
      <c r="CO83" s="299">
        <v>0</v>
      </c>
      <c r="CP83" s="299">
        <v>0</v>
      </c>
      <c r="CQ83" s="299">
        <v>0</v>
      </c>
      <c r="CR83" s="299">
        <v>0</v>
      </c>
      <c r="CS83" s="299">
        <v>0</v>
      </c>
      <c r="CT83" s="299">
        <v>0</v>
      </c>
      <c r="CU83" s="299">
        <v>0</v>
      </c>
      <c r="CV83" s="299">
        <v>0</v>
      </c>
      <c r="CW83" s="299">
        <v>0</v>
      </c>
    </row>
    <row r="84" spans="1:101" customFormat="1" ht="13.15" customHeight="1" x14ac:dyDescent="0.25">
      <c r="A84" s="22"/>
      <c r="B84" s="15"/>
      <c r="C84" s="66" t="s">
        <v>12</v>
      </c>
      <c r="D84" s="300">
        <v>0</v>
      </c>
      <c r="E84" s="153">
        <f t="shared" si="204"/>
        <v>1556.37</v>
      </c>
      <c r="F84" s="153">
        <f t="shared" si="204"/>
        <v>1160.0899999999999</v>
      </c>
      <c r="G84" s="153">
        <f t="shared" si="204"/>
        <v>396.28</v>
      </c>
      <c r="H84" s="134" t="str">
        <f>+"Total:"&amp;TEXT(E84/I84-1,"0.00%")&amp;"/ EE:"&amp;TEXT(G84/J84-1,"0.00%")</f>
        <v>Total:18.99%/ EE:0.00%</v>
      </c>
      <c r="I84" s="134">
        <f>+'[2]East Liverpool'!E84</f>
        <v>1308</v>
      </c>
      <c r="J84" s="287">
        <f>+'[2]East Liverpool'!G84</f>
        <v>396.28</v>
      </c>
      <c r="K84" s="168">
        <v>1</v>
      </c>
      <c r="L84" s="168">
        <v>1</v>
      </c>
      <c r="M84" s="168">
        <v>1</v>
      </c>
      <c r="N84" s="168">
        <v>1</v>
      </c>
      <c r="O84" s="168">
        <v>1</v>
      </c>
      <c r="P84" s="168">
        <v>1</v>
      </c>
      <c r="Q84" s="168">
        <v>1</v>
      </c>
      <c r="R84" s="168">
        <v>1</v>
      </c>
      <c r="S84" s="168">
        <v>1</v>
      </c>
      <c r="T84" s="168">
        <v>1</v>
      </c>
      <c r="U84" s="168">
        <v>1</v>
      </c>
      <c r="V84" s="168">
        <v>1</v>
      </c>
      <c r="W84" s="168">
        <v>1</v>
      </c>
      <c r="X84" s="168">
        <v>1</v>
      </c>
      <c r="Y84" s="168">
        <v>1</v>
      </c>
      <c r="Z84" s="168">
        <v>1</v>
      </c>
      <c r="AA84" s="168">
        <v>1</v>
      </c>
      <c r="AB84" s="168">
        <v>1</v>
      </c>
      <c r="AC84" s="168">
        <v>1</v>
      </c>
      <c r="AD84" s="168">
        <v>1</v>
      </c>
      <c r="AE84" s="168">
        <v>1</v>
      </c>
      <c r="AF84" s="168">
        <v>1</v>
      </c>
      <c r="AG84" s="168">
        <v>1</v>
      </c>
      <c r="AH84" s="168">
        <v>1</v>
      </c>
      <c r="AI84" s="168">
        <v>0</v>
      </c>
      <c r="AJ84" s="168">
        <v>0</v>
      </c>
      <c r="AK84" s="168">
        <v>0</v>
      </c>
      <c r="AL84" s="168">
        <v>0</v>
      </c>
      <c r="AM84" s="168">
        <v>0</v>
      </c>
      <c r="AN84" s="168">
        <v>0</v>
      </c>
      <c r="AO84" s="168">
        <v>0</v>
      </c>
      <c r="AP84" s="168">
        <v>0</v>
      </c>
      <c r="AQ84" s="168">
        <v>0</v>
      </c>
      <c r="AR84" s="168">
        <v>0</v>
      </c>
      <c r="AS84" s="168">
        <v>0</v>
      </c>
      <c r="AT84" s="168">
        <v>0</v>
      </c>
      <c r="AU84" s="168">
        <v>0</v>
      </c>
      <c r="AV84" s="168">
        <v>0</v>
      </c>
      <c r="AW84" s="168">
        <v>0</v>
      </c>
      <c r="AX84" s="168">
        <v>0</v>
      </c>
      <c r="AY84" s="168">
        <v>0</v>
      </c>
      <c r="AZ84" s="168">
        <v>0</v>
      </c>
      <c r="BA84" s="168">
        <v>0</v>
      </c>
      <c r="BB84" s="168">
        <v>0</v>
      </c>
      <c r="BC84" s="168">
        <v>0</v>
      </c>
      <c r="BD84" s="168">
        <v>0</v>
      </c>
      <c r="BE84" s="168">
        <v>0</v>
      </c>
      <c r="BF84" s="168">
        <v>0</v>
      </c>
      <c r="BG84" s="168">
        <v>0</v>
      </c>
      <c r="BH84" s="300">
        <v>0</v>
      </c>
      <c r="BI84" s="300">
        <v>0</v>
      </c>
      <c r="BJ84" s="300">
        <v>0</v>
      </c>
      <c r="BK84" s="300">
        <v>0</v>
      </c>
      <c r="BL84" s="300">
        <v>0</v>
      </c>
      <c r="BM84" s="300">
        <v>0</v>
      </c>
      <c r="BN84" s="300">
        <v>0</v>
      </c>
      <c r="BO84" s="300">
        <v>0</v>
      </c>
      <c r="BP84" s="300">
        <v>0</v>
      </c>
      <c r="BQ84" s="243">
        <v>0</v>
      </c>
      <c r="BR84" s="300">
        <v>0</v>
      </c>
      <c r="BS84" s="300">
        <v>0</v>
      </c>
      <c r="BT84" s="300">
        <v>0</v>
      </c>
      <c r="BU84" s="300">
        <v>0</v>
      </c>
      <c r="BV84" s="300">
        <v>0</v>
      </c>
      <c r="BW84" s="300">
        <v>0</v>
      </c>
      <c r="BX84" s="300">
        <v>0</v>
      </c>
      <c r="BY84" s="300">
        <v>0</v>
      </c>
      <c r="BZ84" s="300">
        <v>0</v>
      </c>
      <c r="CA84" s="300">
        <v>0</v>
      </c>
      <c r="CB84" s="300">
        <v>0</v>
      </c>
      <c r="CC84" s="300">
        <v>0</v>
      </c>
      <c r="CD84" s="300">
        <v>0</v>
      </c>
      <c r="CE84" s="300">
        <v>0</v>
      </c>
      <c r="CF84" s="300">
        <v>0</v>
      </c>
      <c r="CG84" s="300">
        <v>0</v>
      </c>
      <c r="CH84" s="300">
        <v>0</v>
      </c>
      <c r="CI84" s="300">
        <v>0</v>
      </c>
      <c r="CJ84" s="300">
        <v>0</v>
      </c>
      <c r="CK84" s="300">
        <v>0</v>
      </c>
      <c r="CL84" s="300">
        <v>0</v>
      </c>
      <c r="CM84" s="300">
        <v>0</v>
      </c>
      <c r="CN84" s="300">
        <v>0</v>
      </c>
      <c r="CO84" s="300">
        <v>0</v>
      </c>
      <c r="CP84" s="300">
        <v>0</v>
      </c>
      <c r="CQ84" s="300">
        <v>0</v>
      </c>
      <c r="CR84" s="300">
        <v>0</v>
      </c>
      <c r="CS84" s="300">
        <v>0</v>
      </c>
      <c r="CT84" s="300">
        <v>0</v>
      </c>
      <c r="CU84" s="300">
        <v>0</v>
      </c>
      <c r="CV84" s="300">
        <v>0</v>
      </c>
      <c r="CW84" s="300">
        <v>0</v>
      </c>
    </row>
    <row r="85" spans="1:101" customFormat="1" ht="13.15" customHeight="1" x14ac:dyDescent="0.25">
      <c r="A85" s="20"/>
      <c r="B85" s="15"/>
      <c r="C85" s="69" t="s">
        <v>7</v>
      </c>
      <c r="D85" s="67">
        <f>SUM(D81:D84)</f>
        <v>3</v>
      </c>
      <c r="E85" s="70">
        <f>SUMPRODUCT(E81:E84,$D81:$D84)</f>
        <v>2075.1099999999997</v>
      </c>
      <c r="F85" s="70">
        <f>SUMPRODUCT(F81:F84,$D81:$D84)</f>
        <v>1633.7399999999998</v>
      </c>
      <c r="G85" s="70">
        <f>SUMPRODUCT(G81:G84,$D81:$D84)</f>
        <v>441.37</v>
      </c>
      <c r="H85" s="34"/>
      <c r="I85" s="34"/>
      <c r="K85" s="67">
        <f t="shared" ref="K85:P85" si="205">SUM(K81:K84)</f>
        <v>1</v>
      </c>
      <c r="L85" s="67">
        <f t="shared" si="205"/>
        <v>1</v>
      </c>
      <c r="M85" s="67">
        <f t="shared" si="205"/>
        <v>1</v>
      </c>
      <c r="N85" s="67">
        <f t="shared" si="205"/>
        <v>1</v>
      </c>
      <c r="O85" s="67">
        <f t="shared" si="205"/>
        <v>1</v>
      </c>
      <c r="P85" s="67">
        <f t="shared" si="205"/>
        <v>1</v>
      </c>
      <c r="Q85" s="67">
        <f t="shared" ref="Q85:V85" si="206">SUM(Q81:Q84)</f>
        <v>1</v>
      </c>
      <c r="R85" s="67">
        <f t="shared" si="206"/>
        <v>1</v>
      </c>
      <c r="S85" s="67">
        <f t="shared" si="206"/>
        <v>1</v>
      </c>
      <c r="T85" s="67">
        <f t="shared" si="206"/>
        <v>1</v>
      </c>
      <c r="U85" s="67">
        <f t="shared" si="206"/>
        <v>1</v>
      </c>
      <c r="V85" s="67">
        <f t="shared" si="206"/>
        <v>1</v>
      </c>
      <c r="W85" s="67">
        <f t="shared" ref="W85:AB85" si="207">SUM(W81:W84)</f>
        <v>1</v>
      </c>
      <c r="X85" s="67">
        <f t="shared" si="207"/>
        <v>1</v>
      </c>
      <c r="Y85" s="67">
        <f t="shared" si="207"/>
        <v>1</v>
      </c>
      <c r="Z85" s="67">
        <f t="shared" si="207"/>
        <v>1</v>
      </c>
      <c r="AA85" s="67">
        <f t="shared" si="207"/>
        <v>1</v>
      </c>
      <c r="AB85" s="67">
        <f t="shared" si="207"/>
        <v>1</v>
      </c>
      <c r="AC85" s="67">
        <f t="shared" ref="AC85:AH85" si="208">SUM(AC81:AC84)</f>
        <v>1</v>
      </c>
      <c r="AD85" s="67">
        <f t="shared" si="208"/>
        <v>1</v>
      </c>
      <c r="AE85" s="67">
        <f t="shared" si="208"/>
        <v>1</v>
      </c>
      <c r="AF85" s="67">
        <f t="shared" si="208"/>
        <v>1</v>
      </c>
      <c r="AG85" s="67">
        <f t="shared" si="208"/>
        <v>1</v>
      </c>
      <c r="AH85" s="67">
        <f t="shared" si="208"/>
        <v>1</v>
      </c>
      <c r="AI85" s="67">
        <f t="shared" ref="AI85:AN85" si="209">SUM(AI81:AI84)</f>
        <v>0</v>
      </c>
      <c r="AJ85" s="67">
        <f t="shared" si="209"/>
        <v>0</v>
      </c>
      <c r="AK85" s="67">
        <f t="shared" si="209"/>
        <v>0</v>
      </c>
      <c r="AL85" s="67">
        <f t="shared" si="209"/>
        <v>0</v>
      </c>
      <c r="AM85" s="67">
        <f t="shared" si="209"/>
        <v>0</v>
      </c>
      <c r="AN85" s="67">
        <f t="shared" si="209"/>
        <v>0</v>
      </c>
      <c r="AO85" s="67">
        <f t="shared" ref="AO85:AT85" si="210">SUM(AO81:AO84)</f>
        <v>0</v>
      </c>
      <c r="AP85" s="67">
        <f t="shared" si="210"/>
        <v>0</v>
      </c>
      <c r="AQ85" s="67">
        <f t="shared" si="210"/>
        <v>0</v>
      </c>
      <c r="AR85" s="67">
        <f t="shared" si="210"/>
        <v>0</v>
      </c>
      <c r="AS85" s="67">
        <f t="shared" si="210"/>
        <v>0</v>
      </c>
      <c r="AT85" s="67">
        <f t="shared" si="210"/>
        <v>0</v>
      </c>
      <c r="AU85" s="67">
        <f t="shared" ref="AU85:AZ85" si="211">SUM(AU81:AU84)</f>
        <v>0</v>
      </c>
      <c r="AV85" s="67">
        <f t="shared" si="211"/>
        <v>0</v>
      </c>
      <c r="AW85" s="67">
        <f t="shared" si="211"/>
        <v>0</v>
      </c>
      <c r="AX85" s="67">
        <f t="shared" si="211"/>
        <v>0</v>
      </c>
      <c r="AY85" s="67">
        <f t="shared" si="211"/>
        <v>0</v>
      </c>
      <c r="AZ85" s="67">
        <f t="shared" si="211"/>
        <v>0</v>
      </c>
      <c r="BA85" s="67">
        <f t="shared" ref="BA85:BF85" si="212">SUM(BA81:BA84)</f>
        <v>0</v>
      </c>
      <c r="BB85" s="67">
        <f t="shared" si="212"/>
        <v>0</v>
      </c>
      <c r="BC85" s="67">
        <f t="shared" si="212"/>
        <v>0</v>
      </c>
      <c r="BD85" s="67">
        <f t="shared" si="212"/>
        <v>0</v>
      </c>
      <c r="BE85" s="67">
        <f t="shared" si="212"/>
        <v>0</v>
      </c>
      <c r="BF85" s="67">
        <f t="shared" si="212"/>
        <v>0</v>
      </c>
      <c r="BG85" s="67">
        <f t="shared" ref="BG85:BL85" si="213">SUM(BG81:BG84)</f>
        <v>0</v>
      </c>
      <c r="BH85" s="67">
        <f t="shared" si="213"/>
        <v>0</v>
      </c>
      <c r="BI85" s="67">
        <f t="shared" si="213"/>
        <v>0</v>
      </c>
      <c r="BJ85" s="67">
        <f t="shared" si="213"/>
        <v>0</v>
      </c>
      <c r="BK85" s="67">
        <f t="shared" si="213"/>
        <v>0</v>
      </c>
      <c r="BL85" s="67">
        <f t="shared" si="213"/>
        <v>0</v>
      </c>
      <c r="BM85" s="67">
        <f t="shared" ref="BM85:BR85" si="214">SUM(BM81:BM84)</f>
        <v>0</v>
      </c>
      <c r="BN85" s="67">
        <f t="shared" si="214"/>
        <v>0</v>
      </c>
      <c r="BO85" s="67">
        <f t="shared" si="214"/>
        <v>0</v>
      </c>
      <c r="BP85" s="67">
        <f t="shared" si="214"/>
        <v>0</v>
      </c>
      <c r="BQ85" s="94">
        <f t="shared" si="214"/>
        <v>0</v>
      </c>
      <c r="BR85" s="67">
        <f t="shared" si="214"/>
        <v>0</v>
      </c>
      <c r="BS85" s="67">
        <f t="shared" ref="BS85:BX85" si="215">SUM(BS81:BS84)</f>
        <v>0</v>
      </c>
      <c r="BT85" s="67">
        <f t="shared" si="215"/>
        <v>0</v>
      </c>
      <c r="BU85" s="67">
        <f t="shared" si="215"/>
        <v>0</v>
      </c>
      <c r="BV85" s="67">
        <f t="shared" si="215"/>
        <v>0</v>
      </c>
      <c r="BW85" s="67">
        <f t="shared" si="215"/>
        <v>0</v>
      </c>
      <c r="BX85" s="67">
        <f t="shared" si="215"/>
        <v>0</v>
      </c>
      <c r="BY85" s="67">
        <f t="shared" ref="BY85:CD85" si="216">SUM(BY81:BY84)</f>
        <v>0</v>
      </c>
      <c r="BZ85" s="67">
        <f t="shared" si="216"/>
        <v>0</v>
      </c>
      <c r="CA85" s="67">
        <f t="shared" si="216"/>
        <v>0</v>
      </c>
      <c r="CB85" s="67">
        <f t="shared" si="216"/>
        <v>0</v>
      </c>
      <c r="CC85" s="67">
        <f t="shared" si="216"/>
        <v>0</v>
      </c>
      <c r="CD85" s="67">
        <f t="shared" si="216"/>
        <v>0</v>
      </c>
      <c r="CE85" s="67">
        <f t="shared" ref="CE85:CJ85" si="217">SUM(CE81:CE84)</f>
        <v>0</v>
      </c>
      <c r="CF85" s="67">
        <f t="shared" si="217"/>
        <v>0</v>
      </c>
      <c r="CG85" s="67">
        <f t="shared" si="217"/>
        <v>1</v>
      </c>
      <c r="CH85" s="67">
        <f t="shared" si="217"/>
        <v>1</v>
      </c>
      <c r="CI85" s="67">
        <f t="shared" si="217"/>
        <v>1</v>
      </c>
      <c r="CJ85" s="67">
        <f t="shared" si="217"/>
        <v>1</v>
      </c>
      <c r="CK85" s="67">
        <f t="shared" ref="CK85:CP85" si="218">SUM(CK81:CK84)</f>
        <v>1</v>
      </c>
      <c r="CL85" s="67">
        <f t="shared" si="218"/>
        <v>1</v>
      </c>
      <c r="CM85" s="67">
        <f t="shared" si="218"/>
        <v>1</v>
      </c>
      <c r="CN85" s="67">
        <f t="shared" si="218"/>
        <v>1</v>
      </c>
      <c r="CO85" s="67">
        <f t="shared" si="218"/>
        <v>1</v>
      </c>
      <c r="CP85" s="67">
        <f t="shared" si="218"/>
        <v>1</v>
      </c>
      <c r="CQ85" s="67">
        <f>SUM(CQ81:CQ84)</f>
        <v>3</v>
      </c>
      <c r="CR85" s="67">
        <v>3</v>
      </c>
      <c r="CS85" s="67">
        <f>SUM(CS81:CS84)</f>
        <v>3</v>
      </c>
      <c r="CT85" s="67">
        <f>SUM(CT81:CT84)</f>
        <v>4</v>
      </c>
      <c r="CU85" s="67">
        <f>SUM(CU81:CU84)</f>
        <v>4</v>
      </c>
      <c r="CV85" s="67">
        <f>SUM(CV81:CV84)</f>
        <v>3</v>
      </c>
      <c r="CW85" s="67">
        <f>SUM(CW81:CW84)</f>
        <v>3</v>
      </c>
    </row>
    <row r="86" spans="1:101" customFormat="1" ht="13.15" customHeight="1" x14ac:dyDescent="0.25">
      <c r="A86" s="20"/>
      <c r="B86" s="15"/>
      <c r="C86" s="12"/>
      <c r="D86" s="16"/>
      <c r="E86" s="21"/>
      <c r="F86" s="21"/>
      <c r="G86" s="21"/>
      <c r="H86" s="135"/>
      <c r="I86" s="135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</row>
    <row r="87" spans="1:101" customFormat="1" ht="13.15" customHeight="1" x14ac:dyDescent="0.25">
      <c r="A87" s="71" t="s">
        <v>8</v>
      </c>
      <c r="B87" s="72"/>
      <c r="C87" s="29" t="s">
        <v>10</v>
      </c>
      <c r="D87" s="30">
        <f>+D73+D79+D85</f>
        <v>34</v>
      </c>
      <c r="E87" s="86">
        <f>+E73+E79+E85</f>
        <v>46202.78</v>
      </c>
      <c r="F87" s="86">
        <f>+F73+F79+F85</f>
        <v>43370.879999999997</v>
      </c>
      <c r="G87" s="86">
        <f>+G73+G79+G85</f>
        <v>2831.9</v>
      </c>
      <c r="H87" s="136"/>
      <c r="I87" s="136"/>
      <c r="K87" s="30">
        <f t="shared" ref="K87:P87" si="219">+K73+K79+K85</f>
        <v>41</v>
      </c>
      <c r="L87" s="30">
        <f t="shared" si="219"/>
        <v>35</v>
      </c>
      <c r="M87" s="30">
        <f t="shared" si="219"/>
        <v>33</v>
      </c>
      <c r="N87" s="30">
        <f t="shared" si="219"/>
        <v>33</v>
      </c>
      <c r="O87" s="30">
        <f t="shared" si="219"/>
        <v>32</v>
      </c>
      <c r="P87" s="30">
        <f t="shared" si="219"/>
        <v>36</v>
      </c>
      <c r="Q87" s="30">
        <f t="shared" ref="Q87:V87" si="220">+Q73+Q79+Q85</f>
        <v>37</v>
      </c>
      <c r="R87" s="30">
        <f t="shared" si="220"/>
        <v>44</v>
      </c>
      <c r="S87" s="30">
        <f t="shared" si="220"/>
        <v>45</v>
      </c>
      <c r="T87" s="30">
        <f t="shared" si="220"/>
        <v>43</v>
      </c>
      <c r="U87" s="30">
        <f t="shared" si="220"/>
        <v>43</v>
      </c>
      <c r="V87" s="30">
        <f t="shared" si="220"/>
        <v>44</v>
      </c>
      <c r="W87" s="30">
        <f t="shared" ref="W87:AB87" si="221">+W73+W79+W85</f>
        <v>42</v>
      </c>
      <c r="X87" s="30">
        <f t="shared" si="221"/>
        <v>42</v>
      </c>
      <c r="Y87" s="30">
        <f t="shared" si="221"/>
        <v>42</v>
      </c>
      <c r="Z87" s="30">
        <f t="shared" si="221"/>
        <v>42</v>
      </c>
      <c r="AA87" s="30">
        <f t="shared" si="221"/>
        <v>43</v>
      </c>
      <c r="AB87" s="30">
        <f t="shared" si="221"/>
        <v>43</v>
      </c>
      <c r="AC87" s="30">
        <f t="shared" ref="AC87:AH87" si="222">+AC73+AC79+AC85</f>
        <v>46</v>
      </c>
      <c r="AD87" s="30">
        <f t="shared" si="222"/>
        <v>47</v>
      </c>
      <c r="AE87" s="30">
        <f t="shared" si="222"/>
        <v>47</v>
      </c>
      <c r="AF87" s="30">
        <f t="shared" si="222"/>
        <v>47</v>
      </c>
      <c r="AG87" s="30">
        <f t="shared" si="222"/>
        <v>46</v>
      </c>
      <c r="AH87" s="30">
        <f t="shared" si="222"/>
        <v>46</v>
      </c>
      <c r="AI87" s="30">
        <f t="shared" ref="AI87:AN87" si="223">+AI73+AI79+AI85</f>
        <v>45</v>
      </c>
      <c r="AJ87" s="30">
        <f t="shared" si="223"/>
        <v>44</v>
      </c>
      <c r="AK87" s="30">
        <f t="shared" si="223"/>
        <v>45</v>
      </c>
      <c r="AL87" s="30">
        <f t="shared" si="223"/>
        <v>45</v>
      </c>
      <c r="AM87" s="30">
        <f t="shared" si="223"/>
        <v>44</v>
      </c>
      <c r="AN87" s="30">
        <f t="shared" si="223"/>
        <v>40</v>
      </c>
      <c r="AO87" s="30">
        <f t="shared" ref="AO87:AT87" si="224">+AO73+AO79+AO85</f>
        <v>38</v>
      </c>
      <c r="AP87" s="30">
        <f t="shared" si="224"/>
        <v>39</v>
      </c>
      <c r="AQ87" s="30">
        <f t="shared" si="224"/>
        <v>39</v>
      </c>
      <c r="AR87" s="30">
        <f t="shared" si="224"/>
        <v>39</v>
      </c>
      <c r="AS87" s="30">
        <f t="shared" si="224"/>
        <v>41</v>
      </c>
      <c r="AT87" s="30">
        <f t="shared" si="224"/>
        <v>41</v>
      </c>
      <c r="AU87" s="30">
        <f t="shared" ref="AU87:AZ87" si="225">+AU73+AU79+AU85</f>
        <v>41</v>
      </c>
      <c r="AV87" s="30">
        <f t="shared" si="225"/>
        <v>41</v>
      </c>
      <c r="AW87" s="30">
        <f t="shared" si="225"/>
        <v>41</v>
      </c>
      <c r="AX87" s="30">
        <f t="shared" si="225"/>
        <v>40</v>
      </c>
      <c r="AY87" s="30">
        <f t="shared" si="225"/>
        <v>39</v>
      </c>
      <c r="AZ87" s="30">
        <f t="shared" si="225"/>
        <v>39</v>
      </c>
      <c r="BA87" s="30">
        <f t="shared" ref="BA87:BF87" si="226">+BA73+BA79+BA85</f>
        <v>38</v>
      </c>
      <c r="BB87" s="30">
        <f t="shared" si="226"/>
        <v>39</v>
      </c>
      <c r="BC87" s="30">
        <f t="shared" si="226"/>
        <v>39</v>
      </c>
      <c r="BD87" s="30">
        <f t="shared" si="226"/>
        <v>38</v>
      </c>
      <c r="BE87" s="30">
        <f t="shared" si="226"/>
        <v>39</v>
      </c>
      <c r="BF87" s="30">
        <f t="shared" si="226"/>
        <v>34</v>
      </c>
      <c r="BG87" s="30">
        <f t="shared" ref="BG87:BL87" si="227">+BG73+BG79+BG85</f>
        <v>35</v>
      </c>
      <c r="BH87" s="30">
        <f t="shared" si="227"/>
        <v>38</v>
      </c>
      <c r="BI87" s="30">
        <f t="shared" si="227"/>
        <v>37</v>
      </c>
      <c r="BJ87" s="30">
        <f t="shared" si="227"/>
        <v>37</v>
      </c>
      <c r="BK87" s="30">
        <f t="shared" si="227"/>
        <v>35</v>
      </c>
      <c r="BL87" s="30">
        <f t="shared" si="227"/>
        <v>33</v>
      </c>
      <c r="BM87" s="30">
        <f t="shared" ref="BM87:BR87" si="228">+BM73+BM79+BM85</f>
        <v>37</v>
      </c>
      <c r="BN87" s="30">
        <f t="shared" si="228"/>
        <v>36</v>
      </c>
      <c r="BO87" s="30">
        <f t="shared" si="228"/>
        <v>38</v>
      </c>
      <c r="BP87" s="30">
        <f t="shared" si="228"/>
        <v>37</v>
      </c>
      <c r="BQ87" s="30">
        <f t="shared" si="228"/>
        <v>37</v>
      </c>
      <c r="BR87" s="30">
        <f t="shared" si="228"/>
        <v>37</v>
      </c>
      <c r="BS87" s="30">
        <f t="shared" ref="BS87:BX87" si="229">+BS73+BS79+BS85</f>
        <v>38</v>
      </c>
      <c r="BT87" s="30">
        <f t="shared" si="229"/>
        <v>37</v>
      </c>
      <c r="BU87" s="30">
        <f t="shared" si="229"/>
        <v>36</v>
      </c>
      <c r="BV87" s="30">
        <f t="shared" si="229"/>
        <v>35</v>
      </c>
      <c r="BW87" s="30">
        <f t="shared" si="229"/>
        <v>35</v>
      </c>
      <c r="BX87" s="30">
        <f t="shared" si="229"/>
        <v>35</v>
      </c>
      <c r="BY87" s="30">
        <f t="shared" ref="BY87:CD87" si="230">+BY73+BY79+BY85</f>
        <v>33</v>
      </c>
      <c r="BZ87" s="30">
        <f t="shared" si="230"/>
        <v>33</v>
      </c>
      <c r="CA87" s="30">
        <f t="shared" si="230"/>
        <v>35</v>
      </c>
      <c r="CB87" s="30">
        <f t="shared" si="230"/>
        <v>34</v>
      </c>
      <c r="CC87" s="30">
        <f t="shared" si="230"/>
        <v>33</v>
      </c>
      <c r="CD87" s="30">
        <f t="shared" si="230"/>
        <v>36</v>
      </c>
      <c r="CE87" s="30">
        <f t="shared" ref="CE87:CJ87" si="231">+CE73+CE79+CE85</f>
        <v>35</v>
      </c>
      <c r="CF87" s="30">
        <f t="shared" si="231"/>
        <v>33</v>
      </c>
      <c r="CG87" s="30">
        <f t="shared" si="231"/>
        <v>33</v>
      </c>
      <c r="CH87" s="30">
        <f t="shared" si="231"/>
        <v>33</v>
      </c>
      <c r="CI87" s="30">
        <f t="shared" si="231"/>
        <v>31</v>
      </c>
      <c r="CJ87" s="30">
        <f t="shared" si="231"/>
        <v>32</v>
      </c>
      <c r="CK87" s="30">
        <f t="shared" ref="CK87:CP87" si="232">+CK73+CK79+CK85</f>
        <v>33</v>
      </c>
      <c r="CL87" s="30">
        <f t="shared" si="232"/>
        <v>32</v>
      </c>
      <c r="CM87" s="30">
        <f t="shared" si="232"/>
        <v>32</v>
      </c>
      <c r="CN87" s="30">
        <f t="shared" si="232"/>
        <v>31</v>
      </c>
      <c r="CO87" s="30">
        <f t="shared" si="232"/>
        <v>32</v>
      </c>
      <c r="CP87" s="30">
        <f t="shared" si="232"/>
        <v>32</v>
      </c>
      <c r="CQ87" s="30">
        <f>+CQ73+CQ79+CQ85</f>
        <v>36</v>
      </c>
      <c r="CR87" s="30">
        <v>37</v>
      </c>
      <c r="CS87" s="30">
        <f>+CS73+CS79+CS85</f>
        <v>36</v>
      </c>
      <c r="CT87" s="30">
        <f>+CT73+CT79+CT85</f>
        <v>37</v>
      </c>
      <c r="CU87" s="30">
        <f>+CU73+CU79+CU85</f>
        <v>36</v>
      </c>
      <c r="CV87" s="30">
        <f>+CV73+CV79+CV85</f>
        <v>35</v>
      </c>
      <c r="CW87" s="30">
        <f>+CW73+CW79+CW85</f>
        <v>34</v>
      </c>
    </row>
    <row r="88" spans="1:101" customFormat="1" ht="13.15" customHeight="1" x14ac:dyDescent="0.25">
      <c r="A88" s="71" t="s">
        <v>9</v>
      </c>
      <c r="B88" s="29"/>
      <c r="C88" s="89"/>
      <c r="D88" s="30"/>
      <c r="E88" s="86">
        <f>E87*12</f>
        <v>554433.36</v>
      </c>
      <c r="F88" s="86">
        <f>F87*12</f>
        <v>520450.55999999994</v>
      </c>
      <c r="G88" s="86">
        <f>G87*12</f>
        <v>33982.800000000003</v>
      </c>
      <c r="H88" s="136"/>
      <c r="I88" s="136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</row>
    <row r="89" spans="1:101" s="14" customFormat="1" ht="13.15" customHeight="1" x14ac:dyDescent="0.25">
      <c r="A89" s="20"/>
      <c r="B89" s="15"/>
      <c r="C89" s="12"/>
      <c r="D89" s="16"/>
      <c r="E89" s="21"/>
      <c r="F89" s="21"/>
      <c r="G89" s="21"/>
      <c r="H89" s="135"/>
      <c r="I89" s="135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</row>
    <row r="90" spans="1:101" s="4" customFormat="1" ht="13.15" customHeight="1" x14ac:dyDescent="0.2">
      <c r="A90" s="48" t="s">
        <v>111</v>
      </c>
      <c r="B90" s="49"/>
      <c r="C90" s="50" t="s">
        <v>10</v>
      </c>
      <c r="D90" s="51">
        <f>+D21+D43+D65+D87</f>
        <v>396</v>
      </c>
      <c r="E90" s="61">
        <f>+E21+E43+E65+E87</f>
        <v>529511.68000000005</v>
      </c>
      <c r="F90" s="61">
        <f>+F21+F43+F65+F87</f>
        <v>499824.32</v>
      </c>
      <c r="G90" s="61">
        <f>+G21+G43+G65+G87</f>
        <v>29687.360000000001</v>
      </c>
      <c r="H90" s="275"/>
      <c r="I90" s="275"/>
      <c r="K90" s="51">
        <f t="shared" ref="K90:P90" si="233">+K21+K43+K65+K87</f>
        <v>445</v>
      </c>
      <c r="L90" s="51">
        <f t="shared" si="233"/>
        <v>440</v>
      </c>
      <c r="M90" s="51">
        <f t="shared" si="233"/>
        <v>427</v>
      </c>
      <c r="N90" s="51">
        <f t="shared" si="233"/>
        <v>433</v>
      </c>
      <c r="O90" s="51">
        <f t="shared" si="233"/>
        <v>433</v>
      </c>
      <c r="P90" s="51">
        <f t="shared" si="233"/>
        <v>441</v>
      </c>
      <c r="Q90" s="51">
        <f t="shared" ref="Q90:V90" si="234">+Q21+Q43+Q65+Q87</f>
        <v>444</v>
      </c>
      <c r="R90" s="51">
        <f t="shared" si="234"/>
        <v>462</v>
      </c>
      <c r="S90" s="51">
        <f t="shared" si="234"/>
        <v>458</v>
      </c>
      <c r="T90" s="51">
        <f t="shared" si="234"/>
        <v>457</v>
      </c>
      <c r="U90" s="51">
        <f t="shared" si="234"/>
        <v>452</v>
      </c>
      <c r="V90" s="51">
        <f t="shared" si="234"/>
        <v>452</v>
      </c>
      <c r="W90" s="51">
        <f t="shared" ref="W90:AB90" si="235">+W21+W43+W65+W87</f>
        <v>461</v>
      </c>
      <c r="X90" s="51">
        <f t="shared" si="235"/>
        <v>456</v>
      </c>
      <c r="Y90" s="51">
        <f t="shared" si="235"/>
        <v>456</v>
      </c>
      <c r="Z90" s="51">
        <f t="shared" si="235"/>
        <v>443</v>
      </c>
      <c r="AA90" s="51">
        <f t="shared" si="235"/>
        <v>451</v>
      </c>
      <c r="AB90" s="51">
        <f t="shared" si="235"/>
        <v>444</v>
      </c>
      <c r="AC90" s="51">
        <f t="shared" ref="AC90:AH90" si="236">+AC21+AC43+AC65+AC87</f>
        <v>462</v>
      </c>
      <c r="AD90" s="51">
        <f t="shared" si="236"/>
        <v>464</v>
      </c>
      <c r="AE90" s="51">
        <f t="shared" si="236"/>
        <v>445</v>
      </c>
      <c r="AF90" s="51">
        <f t="shared" si="236"/>
        <v>447</v>
      </c>
      <c r="AG90" s="51">
        <f t="shared" si="236"/>
        <v>446</v>
      </c>
      <c r="AH90" s="51">
        <f t="shared" si="236"/>
        <v>447</v>
      </c>
      <c r="AI90" s="51">
        <f t="shared" ref="AI90:AN90" si="237">+AI21+AI43+AI65+AI87</f>
        <v>449</v>
      </c>
      <c r="AJ90" s="51">
        <f t="shared" si="237"/>
        <v>441</v>
      </c>
      <c r="AK90" s="51">
        <f t="shared" si="237"/>
        <v>443</v>
      </c>
      <c r="AL90" s="51">
        <f t="shared" si="237"/>
        <v>440</v>
      </c>
      <c r="AM90" s="51">
        <f t="shared" si="237"/>
        <v>436</v>
      </c>
      <c r="AN90" s="51">
        <f t="shared" si="237"/>
        <v>397</v>
      </c>
      <c r="AO90" s="51">
        <f t="shared" ref="AO90:AT90" si="238">+AO21+AO43+AO65+AO87</f>
        <v>401</v>
      </c>
      <c r="AP90" s="51">
        <f t="shared" si="238"/>
        <v>411</v>
      </c>
      <c r="AQ90" s="51">
        <f t="shared" si="238"/>
        <v>410</v>
      </c>
      <c r="AR90" s="51">
        <f t="shared" si="238"/>
        <v>416</v>
      </c>
      <c r="AS90" s="51">
        <f t="shared" si="238"/>
        <v>412</v>
      </c>
      <c r="AT90" s="51">
        <f t="shared" si="238"/>
        <v>419</v>
      </c>
      <c r="AU90" s="51">
        <f t="shared" ref="AU90:AZ90" si="239">+AU21+AU43+AU65+AU87</f>
        <v>417</v>
      </c>
      <c r="AV90" s="51">
        <f t="shared" si="239"/>
        <v>408</v>
      </c>
      <c r="AW90" s="51">
        <f t="shared" si="239"/>
        <v>407</v>
      </c>
      <c r="AX90" s="51">
        <f t="shared" si="239"/>
        <v>400</v>
      </c>
      <c r="AY90" s="51">
        <f t="shared" si="239"/>
        <v>397</v>
      </c>
      <c r="AZ90" s="51">
        <f t="shared" si="239"/>
        <v>398</v>
      </c>
      <c r="BA90" s="51">
        <f t="shared" ref="BA90:BF90" si="240">+BA21+BA43+BA65+BA87</f>
        <v>407</v>
      </c>
      <c r="BB90" s="51">
        <f t="shared" si="240"/>
        <v>394</v>
      </c>
      <c r="BC90" s="51">
        <f t="shared" si="240"/>
        <v>383</v>
      </c>
      <c r="BD90" s="51">
        <f t="shared" si="240"/>
        <v>391</v>
      </c>
      <c r="BE90" s="51">
        <f t="shared" si="240"/>
        <v>397</v>
      </c>
      <c r="BF90" s="51">
        <f t="shared" si="240"/>
        <v>390</v>
      </c>
      <c r="BG90" s="51">
        <f t="shared" ref="BG90:BL90" si="241">+BG21+BG43+BG65+BG87</f>
        <v>402</v>
      </c>
      <c r="BH90" s="51">
        <f t="shared" si="241"/>
        <v>398</v>
      </c>
      <c r="BI90" s="51">
        <f t="shared" si="241"/>
        <v>387</v>
      </c>
      <c r="BJ90" s="51">
        <f t="shared" si="241"/>
        <v>384</v>
      </c>
      <c r="BK90" s="51">
        <f t="shared" si="241"/>
        <v>382</v>
      </c>
      <c r="BL90" s="51">
        <f t="shared" si="241"/>
        <v>381</v>
      </c>
      <c r="BM90" s="51">
        <f t="shared" ref="BM90:BR90" si="242">+BM21+BM43+BM65+BM87</f>
        <v>380</v>
      </c>
      <c r="BN90" s="51">
        <f t="shared" si="242"/>
        <v>371</v>
      </c>
      <c r="BO90" s="51">
        <f t="shared" si="242"/>
        <v>385</v>
      </c>
      <c r="BP90" s="51">
        <f t="shared" si="242"/>
        <v>386</v>
      </c>
      <c r="BQ90" s="51">
        <f t="shared" si="242"/>
        <v>379</v>
      </c>
      <c r="BR90" s="51">
        <f t="shared" si="242"/>
        <v>383</v>
      </c>
      <c r="BS90" s="51">
        <f t="shared" ref="BS90:BX90" si="243">+BS21+BS43+BS65+BS87</f>
        <v>392</v>
      </c>
      <c r="BT90" s="51">
        <f t="shared" si="243"/>
        <v>389</v>
      </c>
      <c r="BU90" s="51">
        <f t="shared" si="243"/>
        <v>386</v>
      </c>
      <c r="BV90" s="51">
        <f t="shared" si="243"/>
        <v>383</v>
      </c>
      <c r="BW90" s="51">
        <f t="shared" si="243"/>
        <v>385</v>
      </c>
      <c r="BX90" s="51">
        <f t="shared" si="243"/>
        <v>384</v>
      </c>
      <c r="BY90" s="51">
        <f t="shared" ref="BY90:CD90" si="244">+BY21+BY43+BY65+BY87</f>
        <v>387</v>
      </c>
      <c r="BZ90" s="51">
        <f t="shared" si="244"/>
        <v>379</v>
      </c>
      <c r="CA90" s="51">
        <f t="shared" si="244"/>
        <v>392</v>
      </c>
      <c r="CB90" s="51">
        <f t="shared" si="244"/>
        <v>392</v>
      </c>
      <c r="CC90" s="51">
        <f t="shared" si="244"/>
        <v>390</v>
      </c>
      <c r="CD90" s="51">
        <f t="shared" si="244"/>
        <v>399</v>
      </c>
      <c r="CE90" s="51">
        <f t="shared" ref="CE90:CJ90" si="245">+CE21+CE43+CE65+CE87</f>
        <v>401</v>
      </c>
      <c r="CF90" s="51">
        <f t="shared" si="245"/>
        <v>395</v>
      </c>
      <c r="CG90" s="51">
        <f t="shared" si="245"/>
        <v>386</v>
      </c>
      <c r="CH90" s="51">
        <f t="shared" si="245"/>
        <v>390</v>
      </c>
      <c r="CI90" s="51">
        <f t="shared" si="245"/>
        <v>382</v>
      </c>
      <c r="CJ90" s="51">
        <f t="shared" si="245"/>
        <v>389</v>
      </c>
      <c r="CK90" s="51">
        <f t="shared" ref="CK90:CP90" si="246">+CK21+CK43+CK65+CK87</f>
        <v>391</v>
      </c>
      <c r="CL90" s="51">
        <f t="shared" si="246"/>
        <v>383</v>
      </c>
      <c r="CM90" s="51">
        <f t="shared" si="246"/>
        <v>384</v>
      </c>
      <c r="CN90" s="51">
        <f t="shared" si="246"/>
        <v>386</v>
      </c>
      <c r="CO90" s="51">
        <f t="shared" si="246"/>
        <v>385</v>
      </c>
      <c r="CP90" s="51">
        <f t="shared" si="246"/>
        <v>382</v>
      </c>
      <c r="CQ90" s="51">
        <f>+CQ21+CQ43+CQ65+CQ87</f>
        <v>407</v>
      </c>
      <c r="CR90" s="51">
        <v>409</v>
      </c>
      <c r="CS90" s="51">
        <f>+CS21+CS43+CS65+CS87</f>
        <v>402</v>
      </c>
      <c r="CT90" s="51">
        <f>+CT21+CT43+CT65+CT87</f>
        <v>405</v>
      </c>
      <c r="CU90" s="51">
        <f>+CU21+CU43+CU65+CU87</f>
        <v>400</v>
      </c>
      <c r="CV90" s="51">
        <f>+CV21+CV43+CV65+CV87</f>
        <v>402</v>
      </c>
      <c r="CW90" s="51">
        <f>+CW21+CW43+CW65+CW87</f>
        <v>396</v>
      </c>
    </row>
    <row r="91" spans="1:101" s="14" customFormat="1" ht="13.15" customHeight="1" x14ac:dyDescent="0.25">
      <c r="A91" s="48" t="s">
        <v>112</v>
      </c>
      <c r="B91" s="50"/>
      <c r="C91" s="96"/>
      <c r="D91" s="96"/>
      <c r="E91" s="100">
        <f>E90*12</f>
        <v>6354140.1600000001</v>
      </c>
      <c r="F91" s="100">
        <f>F90*12</f>
        <v>5997891.8399999999</v>
      </c>
      <c r="G91" s="100">
        <f>G90*12</f>
        <v>356248.32000000001</v>
      </c>
      <c r="H91" s="266"/>
      <c r="I91" s="26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</row>
    <row r="93" spans="1:101" x14ac:dyDescent="0.2">
      <c r="A93" s="195" t="s">
        <v>137</v>
      </c>
    </row>
  </sheetData>
  <printOptions horizontalCentered="1"/>
  <pageMargins left="0.5" right="0.5" top="0.91" bottom="0.5" header="0.3" footer="0.11"/>
  <pageSetup scale="45" fitToHeight="2" orientation="landscape" r:id="rId1"/>
  <headerFooter scaleWithDoc="0" alignWithMargins="0">
    <oddHeader>&amp;C&amp;"Garamond,Bold"EAST LIVERPOOL CITY HOSPITAL
FUNDING AND CONTRIBUTION LEVELS
 YEAR 2020 BENEFIT RENEWALS</oddHeader>
    <oddFooter>&amp;L&amp;10Keenan HealthCare
License No. 0451271&amp;C&amp;10Page &amp;P&amp;R&amp;10&amp;D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defaultColWidth="9" defaultRowHeight="12" x14ac:dyDescent="0.2"/>
  <cols>
    <col min="1" max="1" width="57.125" style="6" customWidth="1"/>
    <col min="2" max="2" width="15.75" style="7" customWidth="1"/>
    <col min="3" max="3" width="24.625" style="7" customWidth="1"/>
    <col min="4" max="4" width="7.25" style="8" customWidth="1"/>
    <col min="5" max="7" width="12.625" style="7" customWidth="1"/>
    <col min="8" max="8" width="21.375" style="7" hidden="1" customWidth="1"/>
    <col min="9" max="9" width="8.25" style="7" hidden="1" customWidth="1"/>
    <col min="10" max="10" width="7.25" style="5" hidden="1" customWidth="1"/>
    <col min="11" max="58" width="7.25" style="8" hidden="1" customWidth="1"/>
    <col min="59" max="101" width="7.25" style="8" customWidth="1"/>
    <col min="102" max="16384" width="9" style="5"/>
  </cols>
  <sheetData>
    <row r="1" spans="1:101" s="4" customFormat="1" ht="30" customHeight="1" x14ac:dyDescent="0.2">
      <c r="A1" s="73" t="s">
        <v>0</v>
      </c>
      <c r="B1" s="74" t="s">
        <v>1</v>
      </c>
      <c r="C1" s="75" t="s">
        <v>3</v>
      </c>
      <c r="D1" s="3" t="s">
        <v>2</v>
      </c>
      <c r="E1" s="75" t="s">
        <v>4</v>
      </c>
      <c r="F1" s="75" t="s">
        <v>5</v>
      </c>
      <c r="G1" s="75" t="s">
        <v>6</v>
      </c>
      <c r="H1" s="31"/>
      <c r="I1" s="31"/>
      <c r="K1" s="179">
        <v>43101</v>
      </c>
      <c r="L1" s="179">
        <v>43132</v>
      </c>
      <c r="M1" s="179">
        <v>43160</v>
      </c>
      <c r="N1" s="179">
        <v>43191</v>
      </c>
      <c r="O1" s="179">
        <v>43221</v>
      </c>
      <c r="P1" s="179">
        <v>43252</v>
      </c>
      <c r="Q1" s="179">
        <v>43282</v>
      </c>
      <c r="R1" s="179">
        <v>43313</v>
      </c>
      <c r="S1" s="179">
        <v>43344</v>
      </c>
      <c r="T1" s="179">
        <v>43374</v>
      </c>
      <c r="U1" s="179">
        <v>43405</v>
      </c>
      <c r="V1" s="179">
        <v>43435</v>
      </c>
      <c r="W1" s="179">
        <v>43466</v>
      </c>
      <c r="X1" s="179">
        <v>43497</v>
      </c>
      <c r="Y1" s="179">
        <v>43525</v>
      </c>
      <c r="Z1" s="179">
        <v>43556</v>
      </c>
      <c r="AA1" s="179">
        <v>43586</v>
      </c>
      <c r="AB1" s="179">
        <v>43617</v>
      </c>
      <c r="AC1" s="178">
        <v>43647</v>
      </c>
      <c r="AD1" s="178">
        <v>43678</v>
      </c>
      <c r="AE1" s="178">
        <v>43709</v>
      </c>
      <c r="AF1" s="178">
        <v>43739</v>
      </c>
      <c r="AG1" s="178">
        <v>43770</v>
      </c>
      <c r="AH1" s="178">
        <v>43800</v>
      </c>
      <c r="AI1" s="178">
        <v>43831</v>
      </c>
      <c r="AJ1" s="178">
        <v>43862</v>
      </c>
      <c r="AK1" s="178">
        <v>43891</v>
      </c>
      <c r="AL1" s="178">
        <v>43922</v>
      </c>
      <c r="AM1" s="178">
        <v>43952</v>
      </c>
      <c r="AN1" s="178">
        <v>43983</v>
      </c>
      <c r="AO1" s="178">
        <v>44013</v>
      </c>
      <c r="AP1" s="178">
        <v>44044</v>
      </c>
      <c r="AQ1" s="178">
        <v>44075</v>
      </c>
      <c r="AR1" s="178">
        <v>44105</v>
      </c>
      <c r="AS1" s="178">
        <v>44136</v>
      </c>
      <c r="AT1" s="178">
        <v>44166</v>
      </c>
      <c r="AU1" s="178">
        <v>44197</v>
      </c>
      <c r="AV1" s="178">
        <v>44228</v>
      </c>
      <c r="AW1" s="178">
        <v>44256</v>
      </c>
      <c r="AX1" s="178">
        <v>44287</v>
      </c>
      <c r="AY1" s="178">
        <v>44317</v>
      </c>
      <c r="AZ1" s="178">
        <v>44348</v>
      </c>
      <c r="BA1" s="178">
        <v>44378</v>
      </c>
      <c r="BB1" s="178">
        <v>44409</v>
      </c>
      <c r="BC1" s="178">
        <v>44440</v>
      </c>
      <c r="BD1" s="178">
        <v>44470</v>
      </c>
      <c r="BE1" s="178">
        <v>44501</v>
      </c>
      <c r="BF1" s="178">
        <v>44531</v>
      </c>
      <c r="BG1" s="178">
        <v>44562</v>
      </c>
      <c r="BH1" s="178">
        <v>44593</v>
      </c>
      <c r="BI1" s="178">
        <v>44621</v>
      </c>
      <c r="BJ1" s="178">
        <v>44652</v>
      </c>
      <c r="BK1" s="178">
        <v>44682</v>
      </c>
      <c r="BL1" s="178">
        <v>44713</v>
      </c>
      <c r="BM1" s="178">
        <v>44743</v>
      </c>
      <c r="BN1" s="178">
        <v>44774</v>
      </c>
      <c r="BO1" s="178">
        <v>44805</v>
      </c>
      <c r="BP1" s="178">
        <v>44835</v>
      </c>
      <c r="BQ1" s="178">
        <v>44866</v>
      </c>
      <c r="BR1" s="178">
        <v>44896</v>
      </c>
      <c r="BS1" s="178">
        <v>44927</v>
      </c>
      <c r="BT1" s="178">
        <v>44958</v>
      </c>
      <c r="BU1" s="178">
        <v>44986</v>
      </c>
      <c r="BV1" s="178">
        <v>45017</v>
      </c>
      <c r="BW1" s="178">
        <v>45047</v>
      </c>
      <c r="BX1" s="178">
        <v>45078</v>
      </c>
      <c r="BY1" s="178">
        <v>45108</v>
      </c>
      <c r="BZ1" s="178">
        <v>45139</v>
      </c>
      <c r="CA1" s="178">
        <v>45170</v>
      </c>
      <c r="CB1" s="178">
        <v>45200</v>
      </c>
      <c r="CC1" s="178">
        <v>45231</v>
      </c>
      <c r="CD1" s="178">
        <v>45261</v>
      </c>
      <c r="CE1" s="178">
        <v>45292</v>
      </c>
      <c r="CF1" s="178">
        <v>45323</v>
      </c>
      <c r="CG1" s="178">
        <v>45352</v>
      </c>
      <c r="CH1" s="178">
        <v>45383</v>
      </c>
      <c r="CI1" s="178">
        <v>45413</v>
      </c>
      <c r="CJ1" s="178">
        <v>45444</v>
      </c>
      <c r="CK1" s="178">
        <v>45474</v>
      </c>
      <c r="CL1" s="178">
        <v>45505</v>
      </c>
      <c r="CM1" s="178">
        <v>45536</v>
      </c>
      <c r="CN1" s="178">
        <v>45566</v>
      </c>
      <c r="CO1" s="178">
        <v>45597</v>
      </c>
      <c r="CP1" s="178">
        <v>45627</v>
      </c>
      <c r="CQ1" s="178">
        <v>45658</v>
      </c>
      <c r="CR1" s="178">
        <v>45689</v>
      </c>
      <c r="CS1" s="178">
        <v>45717</v>
      </c>
      <c r="CT1" s="178">
        <v>45748</v>
      </c>
      <c r="CU1" s="178">
        <v>45778</v>
      </c>
      <c r="CV1" s="178">
        <v>45809</v>
      </c>
      <c r="CW1" s="178">
        <v>45839</v>
      </c>
    </row>
    <row r="2" spans="1:101" s="82" customFormat="1" ht="13.15" customHeight="1" x14ac:dyDescent="0.25">
      <c r="A2" s="76" t="s">
        <v>113</v>
      </c>
      <c r="B2" s="77"/>
      <c r="C2" s="78"/>
      <c r="D2" s="111"/>
      <c r="E2" s="80"/>
      <c r="F2" s="80"/>
      <c r="G2" s="80"/>
      <c r="H2" s="268"/>
      <c r="I2" s="268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</row>
    <row r="3" spans="1:101" s="14" customFormat="1" ht="13.15" customHeight="1" x14ac:dyDescent="0.2">
      <c r="A3" s="64" t="s">
        <v>23</v>
      </c>
      <c r="B3" s="65" t="str">
        <f>Legacy!$E$4</f>
        <v>1/1/25 - 12/31/25</v>
      </c>
      <c r="C3" s="66" t="s">
        <v>11</v>
      </c>
      <c r="D3" s="240">
        <v>113</v>
      </c>
      <c r="E3" s="150">
        <v>859.51</v>
      </c>
      <c r="F3" s="152">
        <f>+E3-G3</f>
        <v>805.34</v>
      </c>
      <c r="G3" s="152">
        <v>54.17</v>
      </c>
      <c r="H3" s="27" t="str">
        <f>+"Total:"&amp;TEXT(E3/I3-1,"0.00%")&amp;"/ EE:"&amp;TEXT(G3/J3-1,"0.00%")</f>
        <v>Total:18.99%/ EE:0.00%</v>
      </c>
      <c r="I3" s="27">
        <f>+'[2]St Joe &amp; St Mary''s'!E3</f>
        <v>722.35</v>
      </c>
      <c r="J3" s="27">
        <f>+'[2]St Joe &amp; St Mary''s'!G3</f>
        <v>54.17</v>
      </c>
      <c r="K3" s="165">
        <v>195</v>
      </c>
      <c r="L3" s="165">
        <v>191</v>
      </c>
      <c r="M3" s="165">
        <v>187</v>
      </c>
      <c r="N3" s="165">
        <v>189</v>
      </c>
      <c r="O3" s="165">
        <v>194</v>
      </c>
      <c r="P3" s="165">
        <v>193</v>
      </c>
      <c r="Q3" s="165">
        <v>190</v>
      </c>
      <c r="R3" s="165">
        <v>191</v>
      </c>
      <c r="S3" s="165">
        <v>190</v>
      </c>
      <c r="T3" s="165">
        <v>191</v>
      </c>
      <c r="U3" s="165">
        <v>194</v>
      </c>
      <c r="V3" s="165">
        <v>197</v>
      </c>
      <c r="W3" s="165">
        <v>191</v>
      </c>
      <c r="X3" s="165">
        <v>192</v>
      </c>
      <c r="Y3" s="165">
        <v>191</v>
      </c>
      <c r="Z3" s="165">
        <v>187</v>
      </c>
      <c r="AA3" s="165">
        <v>184</v>
      </c>
      <c r="AB3" s="165">
        <v>185</v>
      </c>
      <c r="AC3" s="165">
        <v>182</v>
      </c>
      <c r="AD3" s="165">
        <v>183</v>
      </c>
      <c r="AE3" s="165">
        <v>183</v>
      </c>
      <c r="AF3" s="165">
        <v>188</v>
      </c>
      <c r="AG3" s="165">
        <v>183</v>
      </c>
      <c r="AH3" s="165">
        <v>183</v>
      </c>
      <c r="AI3" s="165">
        <v>190</v>
      </c>
      <c r="AJ3" s="165">
        <v>191</v>
      </c>
      <c r="AK3" s="165">
        <v>192</v>
      </c>
      <c r="AL3" s="165">
        <v>193</v>
      </c>
      <c r="AM3" s="165">
        <v>191</v>
      </c>
      <c r="AN3" s="165">
        <v>189</v>
      </c>
      <c r="AO3" s="165">
        <v>193</v>
      </c>
      <c r="AP3" s="165">
        <v>189</v>
      </c>
      <c r="AQ3" s="165">
        <v>188</v>
      </c>
      <c r="AR3" s="165">
        <v>185</v>
      </c>
      <c r="AS3" s="165">
        <v>185</v>
      </c>
      <c r="AT3" s="165">
        <v>182</v>
      </c>
      <c r="AU3" s="165">
        <v>190</v>
      </c>
      <c r="AV3" s="165">
        <v>183</v>
      </c>
      <c r="AW3" s="165">
        <v>181</v>
      </c>
      <c r="AX3" s="165">
        <v>179</v>
      </c>
      <c r="AY3" s="165">
        <v>184</v>
      </c>
      <c r="AZ3" s="165">
        <v>177</v>
      </c>
      <c r="BA3" s="165">
        <v>170</v>
      </c>
      <c r="BB3" s="165">
        <v>154</v>
      </c>
      <c r="BC3" s="165">
        <v>150</v>
      </c>
      <c r="BD3" s="165">
        <v>150</v>
      </c>
      <c r="BE3" s="165">
        <v>139</v>
      </c>
      <c r="BF3" s="165">
        <v>137</v>
      </c>
      <c r="BG3" s="165">
        <v>147</v>
      </c>
      <c r="BH3" s="173">
        <v>151</v>
      </c>
      <c r="BI3" s="173">
        <v>135</v>
      </c>
      <c r="BJ3" s="173">
        <v>140</v>
      </c>
      <c r="BK3" s="173">
        <v>140</v>
      </c>
      <c r="BL3" s="173">
        <v>138</v>
      </c>
      <c r="BM3" s="173">
        <v>133</v>
      </c>
      <c r="BN3" s="173">
        <v>133</v>
      </c>
      <c r="BO3" s="173">
        <v>133</v>
      </c>
      <c r="BP3" s="173">
        <v>135</v>
      </c>
      <c r="BQ3" s="240">
        <v>130</v>
      </c>
      <c r="BR3" s="240">
        <v>128</v>
      </c>
      <c r="BS3" s="240">
        <v>133</v>
      </c>
      <c r="BT3" s="240">
        <v>128</v>
      </c>
      <c r="BU3" s="240">
        <v>125</v>
      </c>
      <c r="BV3" s="240">
        <v>126</v>
      </c>
      <c r="BW3" s="240">
        <v>124</v>
      </c>
      <c r="BX3" s="240">
        <v>122</v>
      </c>
      <c r="BY3" s="240">
        <v>117</v>
      </c>
      <c r="BZ3" s="240">
        <v>120</v>
      </c>
      <c r="CA3" s="240">
        <v>121</v>
      </c>
      <c r="CB3" s="240">
        <v>123</v>
      </c>
      <c r="CC3" s="240">
        <v>120</v>
      </c>
      <c r="CD3" s="240">
        <v>123</v>
      </c>
      <c r="CE3" s="240">
        <v>125</v>
      </c>
      <c r="CF3" s="240">
        <v>123</v>
      </c>
      <c r="CG3" s="240">
        <v>116</v>
      </c>
      <c r="CH3" s="240">
        <v>116</v>
      </c>
      <c r="CI3" s="240">
        <v>118</v>
      </c>
      <c r="CJ3" s="240">
        <v>124</v>
      </c>
      <c r="CK3" s="240">
        <v>122</v>
      </c>
      <c r="CL3" s="240">
        <v>119</v>
      </c>
      <c r="CM3" s="240">
        <v>121</v>
      </c>
      <c r="CN3" s="240">
        <v>123</v>
      </c>
      <c r="CO3" s="240">
        <v>119</v>
      </c>
      <c r="CP3" s="240">
        <v>118</v>
      </c>
      <c r="CQ3" s="240">
        <v>121</v>
      </c>
      <c r="CR3" s="240">
        <v>122</v>
      </c>
      <c r="CS3" s="240">
        <v>117</v>
      </c>
      <c r="CT3" s="240">
        <v>117</v>
      </c>
      <c r="CU3" s="240">
        <v>117</v>
      </c>
      <c r="CV3" s="240">
        <v>115</v>
      </c>
      <c r="CW3" s="240">
        <v>113</v>
      </c>
    </row>
    <row r="4" spans="1:101" s="14" customFormat="1" ht="13.15" customHeight="1" x14ac:dyDescent="0.2">
      <c r="A4" s="22"/>
      <c r="B4" s="15"/>
      <c r="C4" s="66" t="s">
        <v>18</v>
      </c>
      <c r="D4" s="240">
        <v>29</v>
      </c>
      <c r="E4" s="150">
        <v>1805</v>
      </c>
      <c r="F4" s="152">
        <f>+E4-G4</f>
        <v>1653.8600000000001</v>
      </c>
      <c r="G4" s="152">
        <v>151.13999999999999</v>
      </c>
      <c r="H4" s="27" t="str">
        <f>+"Total:"&amp;TEXT(E4/I4-1,"0.00%")&amp;"/ EE:"&amp;TEXT(G4/J4-1,"0.00%")</f>
        <v>Total:18.99%/ EE:0.00%</v>
      </c>
      <c r="I4" s="27">
        <f>+'[2]St Joe &amp; St Mary''s'!E4</f>
        <v>1516.96</v>
      </c>
      <c r="J4" s="27">
        <f>+'[2]St Joe &amp; St Mary''s'!G4</f>
        <v>151.13999999999999</v>
      </c>
      <c r="K4" s="165">
        <v>40</v>
      </c>
      <c r="L4" s="165">
        <v>39</v>
      </c>
      <c r="M4" s="165">
        <v>37</v>
      </c>
      <c r="N4" s="165">
        <v>37</v>
      </c>
      <c r="O4" s="165">
        <v>37</v>
      </c>
      <c r="P4" s="165">
        <v>36</v>
      </c>
      <c r="Q4" s="165">
        <v>34</v>
      </c>
      <c r="R4" s="165">
        <v>34</v>
      </c>
      <c r="S4" s="165">
        <v>33</v>
      </c>
      <c r="T4" s="165">
        <v>34</v>
      </c>
      <c r="U4" s="165">
        <v>34</v>
      </c>
      <c r="V4" s="165">
        <v>32</v>
      </c>
      <c r="W4" s="165">
        <v>32</v>
      </c>
      <c r="X4" s="165">
        <v>31</v>
      </c>
      <c r="Y4" s="165">
        <v>32</v>
      </c>
      <c r="Z4" s="165">
        <v>31</v>
      </c>
      <c r="AA4" s="165">
        <v>31</v>
      </c>
      <c r="AB4" s="165">
        <v>32</v>
      </c>
      <c r="AC4" s="165">
        <v>32</v>
      </c>
      <c r="AD4" s="165">
        <v>30</v>
      </c>
      <c r="AE4" s="165">
        <v>29</v>
      </c>
      <c r="AF4" s="165">
        <v>29</v>
      </c>
      <c r="AG4" s="165">
        <v>29</v>
      </c>
      <c r="AH4" s="165">
        <v>29</v>
      </c>
      <c r="AI4" s="165">
        <v>32</v>
      </c>
      <c r="AJ4" s="165">
        <v>33</v>
      </c>
      <c r="AK4" s="165">
        <v>32</v>
      </c>
      <c r="AL4" s="165">
        <v>34</v>
      </c>
      <c r="AM4" s="165">
        <v>34</v>
      </c>
      <c r="AN4" s="165">
        <v>34</v>
      </c>
      <c r="AO4" s="165">
        <v>32</v>
      </c>
      <c r="AP4" s="165">
        <v>33</v>
      </c>
      <c r="AQ4" s="165">
        <v>32</v>
      </c>
      <c r="AR4" s="165">
        <v>33</v>
      </c>
      <c r="AS4" s="165">
        <v>32</v>
      </c>
      <c r="AT4" s="165">
        <v>34</v>
      </c>
      <c r="AU4" s="165">
        <v>31</v>
      </c>
      <c r="AV4" s="165">
        <v>31</v>
      </c>
      <c r="AW4" s="165">
        <v>31</v>
      </c>
      <c r="AX4" s="165">
        <v>29</v>
      </c>
      <c r="AY4" s="165">
        <v>31</v>
      </c>
      <c r="AZ4" s="165">
        <v>29</v>
      </c>
      <c r="BA4" s="165">
        <v>28</v>
      </c>
      <c r="BB4" s="165">
        <v>29</v>
      </c>
      <c r="BC4" s="165">
        <v>29</v>
      </c>
      <c r="BD4" s="165">
        <v>30</v>
      </c>
      <c r="BE4" s="165">
        <v>30</v>
      </c>
      <c r="BF4" s="165">
        <v>31</v>
      </c>
      <c r="BG4" s="165">
        <v>28</v>
      </c>
      <c r="BH4" s="173">
        <v>29</v>
      </c>
      <c r="BI4" s="173">
        <v>31</v>
      </c>
      <c r="BJ4" s="173">
        <v>31</v>
      </c>
      <c r="BK4" s="173">
        <v>27</v>
      </c>
      <c r="BL4" s="173">
        <v>28</v>
      </c>
      <c r="BM4" s="173">
        <v>26</v>
      </c>
      <c r="BN4" s="173">
        <v>29</v>
      </c>
      <c r="BO4" s="173">
        <v>29</v>
      </c>
      <c r="BP4" s="173">
        <v>28</v>
      </c>
      <c r="BQ4" s="240">
        <v>28</v>
      </c>
      <c r="BR4" s="240">
        <v>27</v>
      </c>
      <c r="BS4" s="240">
        <v>27</v>
      </c>
      <c r="BT4" s="240">
        <v>28</v>
      </c>
      <c r="BU4" s="240">
        <v>28</v>
      </c>
      <c r="BV4" s="240">
        <v>27</v>
      </c>
      <c r="BW4" s="240">
        <v>28</v>
      </c>
      <c r="BX4" s="240">
        <v>29</v>
      </c>
      <c r="BY4" s="240">
        <v>30</v>
      </c>
      <c r="BZ4" s="240">
        <v>30</v>
      </c>
      <c r="CA4" s="240">
        <v>30</v>
      </c>
      <c r="CB4" s="240">
        <v>31</v>
      </c>
      <c r="CC4" s="240">
        <v>31</v>
      </c>
      <c r="CD4" s="240">
        <v>31</v>
      </c>
      <c r="CE4" s="240">
        <v>30</v>
      </c>
      <c r="CF4" s="240">
        <v>30</v>
      </c>
      <c r="CG4" s="240">
        <v>31</v>
      </c>
      <c r="CH4" s="240">
        <v>31</v>
      </c>
      <c r="CI4" s="240">
        <v>32</v>
      </c>
      <c r="CJ4" s="240">
        <v>32</v>
      </c>
      <c r="CK4" s="240">
        <v>32</v>
      </c>
      <c r="CL4" s="240">
        <v>32</v>
      </c>
      <c r="CM4" s="240">
        <v>31</v>
      </c>
      <c r="CN4" s="240">
        <v>33</v>
      </c>
      <c r="CO4" s="240">
        <v>33</v>
      </c>
      <c r="CP4" s="240">
        <v>33</v>
      </c>
      <c r="CQ4" s="240">
        <v>35</v>
      </c>
      <c r="CR4" s="240">
        <v>34</v>
      </c>
      <c r="CS4" s="240">
        <v>32</v>
      </c>
      <c r="CT4" s="240">
        <v>32</v>
      </c>
      <c r="CU4" s="240">
        <v>31</v>
      </c>
      <c r="CV4" s="240">
        <v>30</v>
      </c>
      <c r="CW4" s="240">
        <v>29</v>
      </c>
    </row>
    <row r="5" spans="1:101" s="14" customFormat="1" ht="13.15" customHeight="1" x14ac:dyDescent="0.2">
      <c r="A5" s="22"/>
      <c r="B5" s="15"/>
      <c r="C5" s="66" t="s">
        <v>19</v>
      </c>
      <c r="D5" s="240">
        <v>57</v>
      </c>
      <c r="E5" s="150">
        <v>1624.48</v>
      </c>
      <c r="F5" s="152">
        <f>+E5-G5</f>
        <v>1500.82</v>
      </c>
      <c r="G5" s="152">
        <v>123.66</v>
      </c>
      <c r="H5" s="27" t="str">
        <f>+"Total:"&amp;TEXT(E5/I5-1,"0.00%")&amp;"/ EE:"&amp;TEXT(G5/J5-1,"0.00%")</f>
        <v>Total:18.99%/ EE:0.00%</v>
      </c>
      <c r="I5" s="27">
        <f>+'[2]St Joe &amp; St Mary''s'!E5</f>
        <v>1365.25</v>
      </c>
      <c r="J5" s="27">
        <f>+'[2]St Joe &amp; St Mary''s'!G5</f>
        <v>123.66</v>
      </c>
      <c r="K5" s="165">
        <v>84</v>
      </c>
      <c r="L5" s="165">
        <v>82</v>
      </c>
      <c r="M5" s="165">
        <v>78</v>
      </c>
      <c r="N5" s="165">
        <v>79</v>
      </c>
      <c r="O5" s="165">
        <v>78</v>
      </c>
      <c r="P5" s="165">
        <v>75</v>
      </c>
      <c r="Q5" s="165">
        <v>77</v>
      </c>
      <c r="R5" s="165">
        <v>77</v>
      </c>
      <c r="S5" s="165">
        <v>77</v>
      </c>
      <c r="T5" s="165">
        <v>80</v>
      </c>
      <c r="U5" s="165">
        <v>79</v>
      </c>
      <c r="V5" s="165">
        <v>80</v>
      </c>
      <c r="W5" s="165">
        <v>79</v>
      </c>
      <c r="X5" s="165">
        <v>74</v>
      </c>
      <c r="Y5" s="165">
        <v>74</v>
      </c>
      <c r="Z5" s="165">
        <v>70</v>
      </c>
      <c r="AA5" s="165">
        <v>68</v>
      </c>
      <c r="AB5" s="165">
        <v>68</v>
      </c>
      <c r="AC5" s="165">
        <v>66</v>
      </c>
      <c r="AD5" s="165">
        <v>68</v>
      </c>
      <c r="AE5" s="165">
        <v>64</v>
      </c>
      <c r="AF5" s="165">
        <v>64</v>
      </c>
      <c r="AG5" s="165">
        <v>62</v>
      </c>
      <c r="AH5" s="165">
        <v>63</v>
      </c>
      <c r="AI5" s="165">
        <v>63</v>
      </c>
      <c r="AJ5" s="165">
        <v>62</v>
      </c>
      <c r="AK5" s="165">
        <v>65</v>
      </c>
      <c r="AL5" s="165">
        <v>62</v>
      </c>
      <c r="AM5" s="165">
        <v>62</v>
      </c>
      <c r="AN5" s="165">
        <v>59</v>
      </c>
      <c r="AO5" s="165">
        <v>61</v>
      </c>
      <c r="AP5" s="165">
        <v>59</v>
      </c>
      <c r="AQ5" s="165">
        <v>60</v>
      </c>
      <c r="AR5" s="165">
        <v>62</v>
      </c>
      <c r="AS5" s="165">
        <v>59</v>
      </c>
      <c r="AT5" s="165">
        <v>62</v>
      </c>
      <c r="AU5" s="165">
        <v>69</v>
      </c>
      <c r="AV5" s="165">
        <v>70</v>
      </c>
      <c r="AW5" s="165">
        <v>72</v>
      </c>
      <c r="AX5" s="165">
        <v>71</v>
      </c>
      <c r="AY5" s="165">
        <v>69</v>
      </c>
      <c r="AZ5" s="165">
        <v>66</v>
      </c>
      <c r="BA5" s="165">
        <v>67</v>
      </c>
      <c r="BB5" s="165">
        <v>66</v>
      </c>
      <c r="BC5" s="165">
        <v>66</v>
      </c>
      <c r="BD5" s="165">
        <v>67</v>
      </c>
      <c r="BE5" s="165">
        <v>66</v>
      </c>
      <c r="BF5" s="165">
        <v>62</v>
      </c>
      <c r="BG5" s="165">
        <v>65</v>
      </c>
      <c r="BH5" s="173">
        <v>64</v>
      </c>
      <c r="BI5" s="173">
        <v>58</v>
      </c>
      <c r="BJ5" s="173">
        <v>57</v>
      </c>
      <c r="BK5" s="173">
        <v>57</v>
      </c>
      <c r="BL5" s="173">
        <v>58</v>
      </c>
      <c r="BM5" s="173">
        <v>55</v>
      </c>
      <c r="BN5" s="173">
        <v>59</v>
      </c>
      <c r="BO5" s="173">
        <v>59</v>
      </c>
      <c r="BP5" s="173">
        <v>61</v>
      </c>
      <c r="BQ5" s="240">
        <v>63</v>
      </c>
      <c r="BR5" s="240">
        <v>60</v>
      </c>
      <c r="BS5" s="240">
        <v>66</v>
      </c>
      <c r="BT5" s="240">
        <v>63</v>
      </c>
      <c r="BU5" s="240">
        <v>60</v>
      </c>
      <c r="BV5" s="240">
        <v>62</v>
      </c>
      <c r="BW5" s="240">
        <v>66</v>
      </c>
      <c r="BX5" s="240">
        <v>66</v>
      </c>
      <c r="BY5" s="240">
        <v>60</v>
      </c>
      <c r="BZ5" s="240">
        <v>61</v>
      </c>
      <c r="CA5" s="240">
        <v>58</v>
      </c>
      <c r="CB5" s="240">
        <v>59</v>
      </c>
      <c r="CC5" s="240">
        <v>57</v>
      </c>
      <c r="CD5" s="240">
        <v>58</v>
      </c>
      <c r="CE5" s="240">
        <v>60</v>
      </c>
      <c r="CF5" s="240">
        <v>59</v>
      </c>
      <c r="CG5" s="240">
        <v>59</v>
      </c>
      <c r="CH5" s="240">
        <v>60</v>
      </c>
      <c r="CI5" s="240">
        <v>60</v>
      </c>
      <c r="CJ5" s="240">
        <v>60</v>
      </c>
      <c r="CK5" s="240">
        <v>59</v>
      </c>
      <c r="CL5" s="240">
        <v>58</v>
      </c>
      <c r="CM5" s="240">
        <v>58</v>
      </c>
      <c r="CN5" s="240">
        <v>56</v>
      </c>
      <c r="CO5" s="240">
        <v>55</v>
      </c>
      <c r="CP5" s="240">
        <v>55</v>
      </c>
      <c r="CQ5" s="240">
        <v>61</v>
      </c>
      <c r="CR5" s="240">
        <v>62</v>
      </c>
      <c r="CS5" s="240">
        <v>61</v>
      </c>
      <c r="CT5" s="240">
        <v>60</v>
      </c>
      <c r="CU5" s="240">
        <v>60</v>
      </c>
      <c r="CV5" s="240">
        <v>59</v>
      </c>
      <c r="CW5" s="240">
        <v>57</v>
      </c>
    </row>
    <row r="6" spans="1:101" s="14" customFormat="1" ht="13.15" customHeight="1" x14ac:dyDescent="0.2">
      <c r="A6" s="22"/>
      <c r="B6" s="15"/>
      <c r="C6" s="66" t="s">
        <v>12</v>
      </c>
      <c r="D6" s="241">
        <v>30</v>
      </c>
      <c r="E6" s="151">
        <v>2707.5</v>
      </c>
      <c r="F6" s="153">
        <f>+E6-G6</f>
        <v>2398.3200000000002</v>
      </c>
      <c r="G6" s="153">
        <v>309.18</v>
      </c>
      <c r="H6" s="134" t="str">
        <f>+"Total:"&amp;TEXT(E6/I6-1,"0.00%")&amp;"/ EE:"&amp;TEXT(G6/J6-1,"0.00%")</f>
        <v>Total:18.99%/ EE:0.00%</v>
      </c>
      <c r="I6" s="27">
        <f>+'[2]St Joe &amp; St Mary''s'!E6</f>
        <v>2275.44</v>
      </c>
      <c r="J6" s="27">
        <f>+'[2]St Joe &amp; St Mary''s'!G6</f>
        <v>309.18</v>
      </c>
      <c r="K6" s="166">
        <v>49</v>
      </c>
      <c r="L6" s="166">
        <v>50</v>
      </c>
      <c r="M6" s="166">
        <v>48</v>
      </c>
      <c r="N6" s="166">
        <v>49</v>
      </c>
      <c r="O6" s="166">
        <v>49</v>
      </c>
      <c r="P6" s="166">
        <v>51</v>
      </c>
      <c r="Q6" s="166">
        <v>50</v>
      </c>
      <c r="R6" s="166">
        <v>54</v>
      </c>
      <c r="S6" s="166">
        <v>53</v>
      </c>
      <c r="T6" s="166">
        <v>50</v>
      </c>
      <c r="U6" s="166">
        <v>49</v>
      </c>
      <c r="V6" s="166">
        <v>50</v>
      </c>
      <c r="W6" s="166">
        <v>41</v>
      </c>
      <c r="X6" s="166">
        <v>41</v>
      </c>
      <c r="Y6" s="166">
        <v>41</v>
      </c>
      <c r="Z6" s="166">
        <v>42</v>
      </c>
      <c r="AA6" s="166">
        <v>44</v>
      </c>
      <c r="AB6" s="166">
        <v>45</v>
      </c>
      <c r="AC6" s="166">
        <v>43</v>
      </c>
      <c r="AD6" s="166">
        <v>40</v>
      </c>
      <c r="AE6" s="166">
        <v>41</v>
      </c>
      <c r="AF6" s="166">
        <v>41</v>
      </c>
      <c r="AG6" s="166">
        <v>43</v>
      </c>
      <c r="AH6" s="166">
        <v>42</v>
      </c>
      <c r="AI6" s="166">
        <v>41</v>
      </c>
      <c r="AJ6" s="166">
        <v>39</v>
      </c>
      <c r="AK6" s="166">
        <v>37</v>
      </c>
      <c r="AL6" s="166">
        <v>38</v>
      </c>
      <c r="AM6" s="166">
        <v>38</v>
      </c>
      <c r="AN6" s="166">
        <v>35</v>
      </c>
      <c r="AO6" s="166">
        <v>38</v>
      </c>
      <c r="AP6" s="166">
        <v>37</v>
      </c>
      <c r="AQ6" s="166">
        <v>37</v>
      </c>
      <c r="AR6" s="166">
        <v>34</v>
      </c>
      <c r="AS6" s="166">
        <v>33</v>
      </c>
      <c r="AT6" s="166">
        <v>32</v>
      </c>
      <c r="AU6" s="166">
        <v>29</v>
      </c>
      <c r="AV6" s="166">
        <v>28</v>
      </c>
      <c r="AW6" s="166">
        <v>29</v>
      </c>
      <c r="AX6" s="166">
        <v>28</v>
      </c>
      <c r="AY6" s="166">
        <v>29</v>
      </c>
      <c r="AZ6" s="166">
        <v>31</v>
      </c>
      <c r="BA6" s="166">
        <v>30</v>
      </c>
      <c r="BB6" s="166">
        <v>25</v>
      </c>
      <c r="BC6" s="166">
        <v>24</v>
      </c>
      <c r="BD6" s="166">
        <v>21</v>
      </c>
      <c r="BE6" s="166">
        <v>20</v>
      </c>
      <c r="BF6" s="166">
        <v>20</v>
      </c>
      <c r="BG6" s="166">
        <v>21</v>
      </c>
      <c r="BH6" s="174">
        <v>22</v>
      </c>
      <c r="BI6" s="174">
        <v>23</v>
      </c>
      <c r="BJ6" s="174">
        <v>23</v>
      </c>
      <c r="BK6" s="174">
        <v>20</v>
      </c>
      <c r="BL6" s="174">
        <v>20</v>
      </c>
      <c r="BM6" s="174">
        <v>19</v>
      </c>
      <c r="BN6" s="174">
        <v>19</v>
      </c>
      <c r="BO6" s="174">
        <v>20</v>
      </c>
      <c r="BP6" s="174">
        <v>22</v>
      </c>
      <c r="BQ6" s="241">
        <v>22</v>
      </c>
      <c r="BR6" s="241">
        <v>23</v>
      </c>
      <c r="BS6" s="241">
        <v>24</v>
      </c>
      <c r="BT6" s="241">
        <v>26</v>
      </c>
      <c r="BU6" s="241">
        <v>28</v>
      </c>
      <c r="BV6" s="241">
        <v>25</v>
      </c>
      <c r="BW6" s="241">
        <v>29</v>
      </c>
      <c r="BX6" s="241">
        <v>28</v>
      </c>
      <c r="BY6" s="241">
        <v>28</v>
      </c>
      <c r="BZ6" s="241">
        <v>26</v>
      </c>
      <c r="CA6" s="241">
        <v>26</v>
      </c>
      <c r="CB6" s="241">
        <v>27</v>
      </c>
      <c r="CC6" s="241">
        <v>27</v>
      </c>
      <c r="CD6" s="241">
        <v>29</v>
      </c>
      <c r="CE6" s="241">
        <v>27</v>
      </c>
      <c r="CF6" s="241">
        <v>29</v>
      </c>
      <c r="CG6" s="241">
        <v>29</v>
      </c>
      <c r="CH6" s="241">
        <v>31</v>
      </c>
      <c r="CI6" s="241">
        <v>31</v>
      </c>
      <c r="CJ6" s="241">
        <v>31</v>
      </c>
      <c r="CK6" s="241">
        <v>30</v>
      </c>
      <c r="CL6" s="241">
        <v>30</v>
      </c>
      <c r="CM6" s="241">
        <v>30</v>
      </c>
      <c r="CN6" s="241">
        <v>28</v>
      </c>
      <c r="CO6" s="241">
        <v>31</v>
      </c>
      <c r="CP6" s="241">
        <v>32</v>
      </c>
      <c r="CQ6" s="241">
        <v>27</v>
      </c>
      <c r="CR6" s="241">
        <v>27</v>
      </c>
      <c r="CS6" s="241">
        <v>28</v>
      </c>
      <c r="CT6" s="241">
        <v>26</v>
      </c>
      <c r="CU6" s="241">
        <v>29</v>
      </c>
      <c r="CV6" s="241">
        <v>28</v>
      </c>
      <c r="CW6" s="241">
        <v>30</v>
      </c>
    </row>
    <row r="7" spans="1:101" s="14" customFormat="1" ht="13.15" customHeight="1" x14ac:dyDescent="0.25">
      <c r="A7" s="20"/>
      <c r="B7" s="15"/>
      <c r="C7" s="69" t="s">
        <v>7</v>
      </c>
      <c r="D7" s="67">
        <f>SUM(D3:D6)</f>
        <v>229</v>
      </c>
      <c r="E7" s="70">
        <f>SUMPRODUCT(E3:E6,$D3:$D6)</f>
        <v>323289.99</v>
      </c>
      <c r="F7" s="70">
        <f>SUMPRODUCT(F3:F6,$D3:$D6)</f>
        <v>296461.69999999995</v>
      </c>
      <c r="G7" s="70">
        <f>SUMPRODUCT(G3:G6,$D3:$D6)</f>
        <v>26828.29</v>
      </c>
      <c r="H7" s="34"/>
      <c r="I7" s="34"/>
      <c r="K7" s="67">
        <f t="shared" ref="K7:P7" si="0">SUM(K3:K6)</f>
        <v>368</v>
      </c>
      <c r="L7" s="67">
        <f t="shared" si="0"/>
        <v>362</v>
      </c>
      <c r="M7" s="67">
        <f t="shared" si="0"/>
        <v>350</v>
      </c>
      <c r="N7" s="67">
        <f t="shared" si="0"/>
        <v>354</v>
      </c>
      <c r="O7" s="67">
        <f t="shared" si="0"/>
        <v>358</v>
      </c>
      <c r="P7" s="67">
        <f t="shared" si="0"/>
        <v>355</v>
      </c>
      <c r="Q7" s="67">
        <f t="shared" ref="Q7:V7" si="1">SUM(Q3:Q6)</f>
        <v>351</v>
      </c>
      <c r="R7" s="67">
        <f t="shared" si="1"/>
        <v>356</v>
      </c>
      <c r="S7" s="67">
        <f t="shared" si="1"/>
        <v>353</v>
      </c>
      <c r="T7" s="67">
        <f t="shared" si="1"/>
        <v>355</v>
      </c>
      <c r="U7" s="67">
        <f t="shared" si="1"/>
        <v>356</v>
      </c>
      <c r="V7" s="67">
        <f t="shared" si="1"/>
        <v>359</v>
      </c>
      <c r="W7" s="67">
        <f t="shared" ref="W7:AB7" si="2">SUM(W3:W6)</f>
        <v>343</v>
      </c>
      <c r="X7" s="67">
        <f t="shared" si="2"/>
        <v>338</v>
      </c>
      <c r="Y7" s="67">
        <f t="shared" si="2"/>
        <v>338</v>
      </c>
      <c r="Z7" s="67">
        <f t="shared" si="2"/>
        <v>330</v>
      </c>
      <c r="AA7" s="67">
        <f t="shared" si="2"/>
        <v>327</v>
      </c>
      <c r="AB7" s="67">
        <f t="shared" si="2"/>
        <v>330</v>
      </c>
      <c r="AC7" s="67">
        <f t="shared" ref="AC7:AH7" si="3">SUM(AC3:AC6)</f>
        <v>323</v>
      </c>
      <c r="AD7" s="67">
        <f t="shared" si="3"/>
        <v>321</v>
      </c>
      <c r="AE7" s="67">
        <f t="shared" si="3"/>
        <v>317</v>
      </c>
      <c r="AF7" s="67">
        <f t="shared" si="3"/>
        <v>322</v>
      </c>
      <c r="AG7" s="67">
        <f t="shared" si="3"/>
        <v>317</v>
      </c>
      <c r="AH7" s="67">
        <f t="shared" si="3"/>
        <v>317</v>
      </c>
      <c r="AI7" s="67">
        <f t="shared" ref="AI7:AN7" si="4">SUM(AI3:AI6)</f>
        <v>326</v>
      </c>
      <c r="AJ7" s="67">
        <f t="shared" si="4"/>
        <v>325</v>
      </c>
      <c r="AK7" s="67">
        <f t="shared" si="4"/>
        <v>326</v>
      </c>
      <c r="AL7" s="67">
        <f t="shared" si="4"/>
        <v>327</v>
      </c>
      <c r="AM7" s="67">
        <f t="shared" si="4"/>
        <v>325</v>
      </c>
      <c r="AN7" s="67">
        <f t="shared" si="4"/>
        <v>317</v>
      </c>
      <c r="AO7" s="67">
        <f t="shared" ref="AO7:AT7" si="5">SUM(AO3:AO6)</f>
        <v>324</v>
      </c>
      <c r="AP7" s="67">
        <f t="shared" si="5"/>
        <v>318</v>
      </c>
      <c r="AQ7" s="67">
        <f t="shared" si="5"/>
        <v>317</v>
      </c>
      <c r="AR7" s="67">
        <f t="shared" si="5"/>
        <v>314</v>
      </c>
      <c r="AS7" s="67">
        <f t="shared" si="5"/>
        <v>309</v>
      </c>
      <c r="AT7" s="67">
        <f t="shared" si="5"/>
        <v>310</v>
      </c>
      <c r="AU7" s="67">
        <f t="shared" ref="AU7:AZ7" si="6">SUM(AU3:AU6)</f>
        <v>319</v>
      </c>
      <c r="AV7" s="67">
        <f t="shared" si="6"/>
        <v>312</v>
      </c>
      <c r="AW7" s="67">
        <f t="shared" si="6"/>
        <v>313</v>
      </c>
      <c r="AX7" s="67">
        <f t="shared" si="6"/>
        <v>307</v>
      </c>
      <c r="AY7" s="67">
        <f t="shared" si="6"/>
        <v>313</v>
      </c>
      <c r="AZ7" s="67">
        <f t="shared" si="6"/>
        <v>303</v>
      </c>
      <c r="BA7" s="67">
        <f t="shared" ref="BA7:BF7" si="7">SUM(BA3:BA6)</f>
        <v>295</v>
      </c>
      <c r="BB7" s="67">
        <f t="shared" si="7"/>
        <v>274</v>
      </c>
      <c r="BC7" s="67">
        <f t="shared" si="7"/>
        <v>269</v>
      </c>
      <c r="BD7" s="67">
        <f t="shared" si="7"/>
        <v>268</v>
      </c>
      <c r="BE7" s="67">
        <f t="shared" si="7"/>
        <v>255</v>
      </c>
      <c r="BF7" s="67">
        <f t="shared" si="7"/>
        <v>250</v>
      </c>
      <c r="BG7" s="67">
        <f t="shared" ref="BG7:BL7" si="8">SUM(BG3:BG6)</f>
        <v>261</v>
      </c>
      <c r="BH7" s="67">
        <f t="shared" si="8"/>
        <v>266</v>
      </c>
      <c r="BI7" s="67">
        <f t="shared" si="8"/>
        <v>247</v>
      </c>
      <c r="BJ7" s="67">
        <f t="shared" si="8"/>
        <v>251</v>
      </c>
      <c r="BK7" s="67">
        <f t="shared" si="8"/>
        <v>244</v>
      </c>
      <c r="BL7" s="67">
        <f t="shared" si="8"/>
        <v>244</v>
      </c>
      <c r="BM7" s="67">
        <f t="shared" ref="BM7:BR7" si="9">SUM(BM3:BM6)</f>
        <v>233</v>
      </c>
      <c r="BN7" s="67">
        <f t="shared" si="9"/>
        <v>240</v>
      </c>
      <c r="BO7" s="67">
        <f t="shared" si="9"/>
        <v>241</v>
      </c>
      <c r="BP7" s="67">
        <f t="shared" si="9"/>
        <v>246</v>
      </c>
      <c r="BQ7" s="94">
        <f t="shared" si="9"/>
        <v>243</v>
      </c>
      <c r="BR7" s="67">
        <f t="shared" si="9"/>
        <v>238</v>
      </c>
      <c r="BS7" s="67">
        <f t="shared" ref="BS7:BX7" si="10">SUM(BS3:BS6)</f>
        <v>250</v>
      </c>
      <c r="BT7" s="67">
        <f t="shared" si="10"/>
        <v>245</v>
      </c>
      <c r="BU7" s="67">
        <f t="shared" si="10"/>
        <v>241</v>
      </c>
      <c r="BV7" s="67">
        <f t="shared" si="10"/>
        <v>240</v>
      </c>
      <c r="BW7" s="67">
        <f t="shared" si="10"/>
        <v>247</v>
      </c>
      <c r="BX7" s="67">
        <f t="shared" si="10"/>
        <v>245</v>
      </c>
      <c r="BY7" s="67">
        <f t="shared" ref="BY7:CD7" si="11">SUM(BY3:BY6)</f>
        <v>235</v>
      </c>
      <c r="BZ7" s="67">
        <f t="shared" si="11"/>
        <v>237</v>
      </c>
      <c r="CA7" s="67">
        <f t="shared" si="11"/>
        <v>235</v>
      </c>
      <c r="CB7" s="67">
        <f t="shared" si="11"/>
        <v>240</v>
      </c>
      <c r="CC7" s="67">
        <f t="shared" si="11"/>
        <v>235</v>
      </c>
      <c r="CD7" s="67">
        <f t="shared" si="11"/>
        <v>241</v>
      </c>
      <c r="CE7" s="67">
        <f t="shared" ref="CE7:CJ7" si="12">SUM(CE3:CE6)</f>
        <v>242</v>
      </c>
      <c r="CF7" s="67">
        <f t="shared" si="12"/>
        <v>241</v>
      </c>
      <c r="CG7" s="67">
        <f t="shared" si="12"/>
        <v>235</v>
      </c>
      <c r="CH7" s="67">
        <f t="shared" si="12"/>
        <v>238</v>
      </c>
      <c r="CI7" s="67">
        <f t="shared" si="12"/>
        <v>241</v>
      </c>
      <c r="CJ7" s="67">
        <f t="shared" si="12"/>
        <v>247</v>
      </c>
      <c r="CK7" s="67">
        <f t="shared" ref="CK7:CP7" si="13">SUM(CK3:CK6)</f>
        <v>243</v>
      </c>
      <c r="CL7" s="67">
        <f t="shared" si="13"/>
        <v>239</v>
      </c>
      <c r="CM7" s="67">
        <f t="shared" si="13"/>
        <v>240</v>
      </c>
      <c r="CN7" s="67">
        <f t="shared" si="13"/>
        <v>240</v>
      </c>
      <c r="CO7" s="67">
        <f t="shared" si="13"/>
        <v>238</v>
      </c>
      <c r="CP7" s="67">
        <f t="shared" si="13"/>
        <v>238</v>
      </c>
      <c r="CQ7" s="67">
        <f>SUM(CQ3:CQ6)</f>
        <v>244</v>
      </c>
      <c r="CR7" s="67">
        <v>245</v>
      </c>
      <c r="CS7" s="67">
        <f>SUM(CS3:CS6)</f>
        <v>238</v>
      </c>
      <c r="CT7" s="67">
        <f>SUM(CT3:CT6)</f>
        <v>235</v>
      </c>
      <c r="CU7" s="67">
        <f>SUM(CU3:CU6)</f>
        <v>237</v>
      </c>
      <c r="CV7" s="67">
        <f>SUM(CV3:CV6)</f>
        <v>232</v>
      </c>
      <c r="CW7" s="67">
        <f>SUM(CW3:CW6)</f>
        <v>229</v>
      </c>
    </row>
    <row r="8" spans="1:101" s="14" customFormat="1" ht="13.15" customHeight="1" x14ac:dyDescent="0.25">
      <c r="A8" s="20"/>
      <c r="B8" s="15"/>
      <c r="C8" s="12"/>
      <c r="D8" s="16"/>
      <c r="E8" s="21"/>
      <c r="F8" s="21"/>
      <c r="G8" s="21"/>
      <c r="H8" s="135"/>
      <c r="I8" s="13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</row>
    <row r="9" spans="1:101" s="14" customFormat="1" ht="13.15" customHeight="1" x14ac:dyDescent="0.2">
      <c r="A9" s="64" t="s">
        <v>22</v>
      </c>
      <c r="B9" s="65" t="str">
        <f>Legacy!$E$4</f>
        <v>1/1/25 - 12/31/25</v>
      </c>
      <c r="C9" s="66" t="s">
        <v>11</v>
      </c>
      <c r="D9" s="242">
        <v>8</v>
      </c>
      <c r="E9" s="152">
        <v>518.77</v>
      </c>
      <c r="F9" s="152">
        <v>405.57</v>
      </c>
      <c r="G9" s="152">
        <v>113.2</v>
      </c>
      <c r="H9" s="27" t="str">
        <f>+"Total:"&amp;TEXT(E9/I9-1,"0.00%")&amp;"/ EE:"&amp;TEXT(G9/J9-1,"0.00%")</f>
        <v>Total:18.99%/ EE:9.74%</v>
      </c>
      <c r="I9" s="27">
        <f>+'[2]St Joe &amp; St Mary''s'!E9</f>
        <v>435.99</v>
      </c>
      <c r="J9" s="27">
        <f>+'[2]St Joe &amp; St Mary''s'!G9</f>
        <v>103.15</v>
      </c>
      <c r="K9" s="167">
        <v>4</v>
      </c>
      <c r="L9" s="167">
        <v>4</v>
      </c>
      <c r="M9" s="167">
        <v>4</v>
      </c>
      <c r="N9" s="167">
        <v>5</v>
      </c>
      <c r="O9" s="167">
        <v>6</v>
      </c>
      <c r="P9" s="167">
        <v>7</v>
      </c>
      <c r="Q9" s="167">
        <v>7</v>
      </c>
      <c r="R9" s="167">
        <v>7</v>
      </c>
      <c r="S9" s="167">
        <v>6</v>
      </c>
      <c r="T9" s="167">
        <v>6</v>
      </c>
      <c r="U9" s="167">
        <v>5</v>
      </c>
      <c r="V9" s="167">
        <v>5</v>
      </c>
      <c r="W9" s="167">
        <v>6</v>
      </c>
      <c r="X9" s="167">
        <v>6</v>
      </c>
      <c r="Y9" s="167">
        <v>6</v>
      </c>
      <c r="Z9" s="167">
        <v>5</v>
      </c>
      <c r="AA9" s="167">
        <v>5</v>
      </c>
      <c r="AB9" s="167">
        <v>4</v>
      </c>
      <c r="AC9" s="167">
        <v>4</v>
      </c>
      <c r="AD9" s="167">
        <v>6</v>
      </c>
      <c r="AE9" s="167">
        <v>6</v>
      </c>
      <c r="AF9" s="167">
        <v>5</v>
      </c>
      <c r="AG9" s="167">
        <v>5</v>
      </c>
      <c r="AH9" s="167">
        <v>5</v>
      </c>
      <c r="AI9" s="167">
        <v>6</v>
      </c>
      <c r="AJ9" s="167">
        <v>6</v>
      </c>
      <c r="AK9" s="167">
        <v>6</v>
      </c>
      <c r="AL9" s="167">
        <v>5</v>
      </c>
      <c r="AM9" s="167">
        <v>6</v>
      </c>
      <c r="AN9" s="167">
        <v>6</v>
      </c>
      <c r="AO9" s="167">
        <v>5</v>
      </c>
      <c r="AP9" s="167">
        <v>5</v>
      </c>
      <c r="AQ9" s="167">
        <v>5</v>
      </c>
      <c r="AR9" s="167">
        <v>3</v>
      </c>
      <c r="AS9" s="167">
        <v>3</v>
      </c>
      <c r="AT9" s="167">
        <v>2</v>
      </c>
      <c r="AU9" s="167">
        <v>6</v>
      </c>
      <c r="AV9" s="167">
        <v>6</v>
      </c>
      <c r="AW9" s="167">
        <v>9</v>
      </c>
      <c r="AX9" s="167">
        <v>10</v>
      </c>
      <c r="AY9" s="167">
        <v>9</v>
      </c>
      <c r="AZ9" s="167">
        <v>9</v>
      </c>
      <c r="BA9" s="167">
        <v>10</v>
      </c>
      <c r="BB9" s="167">
        <v>9</v>
      </c>
      <c r="BC9" s="167">
        <v>9</v>
      </c>
      <c r="BD9" s="167">
        <v>8</v>
      </c>
      <c r="BE9" s="167">
        <v>8</v>
      </c>
      <c r="BF9" s="167">
        <v>6</v>
      </c>
      <c r="BG9" s="167">
        <v>4</v>
      </c>
      <c r="BH9" s="299">
        <v>4</v>
      </c>
      <c r="BI9" s="299">
        <v>4</v>
      </c>
      <c r="BJ9" s="299">
        <v>6</v>
      </c>
      <c r="BK9" s="299">
        <v>7</v>
      </c>
      <c r="BL9" s="299">
        <v>6</v>
      </c>
      <c r="BM9" s="299">
        <v>6</v>
      </c>
      <c r="BN9" s="299">
        <v>7</v>
      </c>
      <c r="BO9" s="299">
        <v>8</v>
      </c>
      <c r="BP9" s="299">
        <v>10</v>
      </c>
      <c r="BQ9" s="242">
        <v>8</v>
      </c>
      <c r="BR9" s="242">
        <v>8</v>
      </c>
      <c r="BS9" s="242">
        <v>6</v>
      </c>
      <c r="BT9" s="242">
        <v>7</v>
      </c>
      <c r="BU9" s="242">
        <v>7</v>
      </c>
      <c r="BV9" s="242">
        <v>7</v>
      </c>
      <c r="BW9" s="242">
        <v>9</v>
      </c>
      <c r="BX9" s="242">
        <v>10</v>
      </c>
      <c r="BY9" s="242">
        <v>9</v>
      </c>
      <c r="BZ9" s="242">
        <v>10</v>
      </c>
      <c r="CA9" s="242">
        <v>10</v>
      </c>
      <c r="CB9" s="242">
        <v>11</v>
      </c>
      <c r="CC9" s="242">
        <v>10</v>
      </c>
      <c r="CD9" s="242">
        <v>11</v>
      </c>
      <c r="CE9" s="242">
        <v>10</v>
      </c>
      <c r="CF9" s="242">
        <v>10</v>
      </c>
      <c r="CG9" s="242">
        <v>9</v>
      </c>
      <c r="CH9" s="242">
        <v>11</v>
      </c>
      <c r="CI9" s="242">
        <v>10</v>
      </c>
      <c r="CJ9" s="242">
        <v>8</v>
      </c>
      <c r="CK9" s="242">
        <v>8</v>
      </c>
      <c r="CL9" s="242">
        <v>6</v>
      </c>
      <c r="CM9" s="242">
        <v>7</v>
      </c>
      <c r="CN9" s="242">
        <v>7</v>
      </c>
      <c r="CO9" s="242">
        <v>7</v>
      </c>
      <c r="CP9" s="242">
        <v>7</v>
      </c>
      <c r="CQ9" s="242">
        <v>10</v>
      </c>
      <c r="CR9" s="242">
        <v>11</v>
      </c>
      <c r="CS9" s="242">
        <v>11</v>
      </c>
      <c r="CT9" s="242">
        <v>11</v>
      </c>
      <c r="CU9" s="242">
        <v>12</v>
      </c>
      <c r="CV9" s="242">
        <v>11</v>
      </c>
      <c r="CW9" s="242">
        <v>8</v>
      </c>
    </row>
    <row r="10" spans="1:101" s="14" customFormat="1" ht="13.15" customHeight="1" x14ac:dyDescent="0.2">
      <c r="A10" s="22"/>
      <c r="B10" s="15"/>
      <c r="C10" s="66" t="s">
        <v>18</v>
      </c>
      <c r="D10" s="242">
        <v>0</v>
      </c>
      <c r="E10" s="152">
        <v>1037.57</v>
      </c>
      <c r="F10" s="152">
        <f>+E10-G10</f>
        <v>796.58999999999992</v>
      </c>
      <c r="G10" s="152">
        <v>240.98</v>
      </c>
      <c r="H10" s="27" t="str">
        <f>+"Total:"&amp;TEXT(E10/I10-1,"0.00%")&amp;"/ EE:"&amp;TEXT(G10/J10-1,"0.00%")</f>
        <v>Total:18.99%/ EE:0.00%</v>
      </c>
      <c r="I10" s="27">
        <f>+'[2]St Joe &amp; St Mary''s'!E10</f>
        <v>872</v>
      </c>
      <c r="J10" s="27">
        <f>+'[2]St Joe &amp; St Mary''s'!G10</f>
        <v>240.98</v>
      </c>
      <c r="K10" s="167">
        <v>2</v>
      </c>
      <c r="L10" s="167">
        <v>3</v>
      </c>
      <c r="M10" s="167">
        <v>2</v>
      </c>
      <c r="N10" s="167">
        <v>2</v>
      </c>
      <c r="O10" s="167">
        <v>2</v>
      </c>
      <c r="P10" s="167">
        <v>2</v>
      </c>
      <c r="Q10" s="167">
        <v>3</v>
      </c>
      <c r="R10" s="167">
        <v>3</v>
      </c>
      <c r="S10" s="167">
        <v>3</v>
      </c>
      <c r="T10" s="167">
        <v>3</v>
      </c>
      <c r="U10" s="167">
        <v>3</v>
      </c>
      <c r="V10" s="167">
        <v>3</v>
      </c>
      <c r="W10" s="167">
        <v>1</v>
      </c>
      <c r="X10" s="167">
        <v>1</v>
      </c>
      <c r="Y10" s="167">
        <v>1</v>
      </c>
      <c r="Z10" s="167">
        <v>1</v>
      </c>
      <c r="AA10" s="167">
        <v>1</v>
      </c>
      <c r="AB10" s="167">
        <v>1</v>
      </c>
      <c r="AC10" s="167">
        <v>1</v>
      </c>
      <c r="AD10" s="167">
        <v>0</v>
      </c>
      <c r="AE10" s="167">
        <v>0</v>
      </c>
      <c r="AF10" s="167">
        <v>0</v>
      </c>
      <c r="AG10" s="167">
        <v>0</v>
      </c>
      <c r="AH10" s="167">
        <v>0</v>
      </c>
      <c r="AI10" s="167">
        <v>0</v>
      </c>
      <c r="AJ10" s="167">
        <v>0</v>
      </c>
      <c r="AK10" s="167">
        <v>0</v>
      </c>
      <c r="AL10" s="167">
        <v>0</v>
      </c>
      <c r="AM10" s="167">
        <v>0</v>
      </c>
      <c r="AN10" s="167">
        <v>0</v>
      </c>
      <c r="AO10" s="167">
        <v>0</v>
      </c>
      <c r="AP10" s="167">
        <v>1</v>
      </c>
      <c r="AQ10" s="167">
        <v>1</v>
      </c>
      <c r="AR10" s="167">
        <v>1</v>
      </c>
      <c r="AS10" s="167">
        <v>1</v>
      </c>
      <c r="AT10" s="167">
        <v>1</v>
      </c>
      <c r="AU10" s="167">
        <v>1</v>
      </c>
      <c r="AV10" s="167">
        <v>1</v>
      </c>
      <c r="AW10" s="167">
        <v>1</v>
      </c>
      <c r="AX10" s="167">
        <v>1</v>
      </c>
      <c r="AY10" s="167">
        <v>1</v>
      </c>
      <c r="AZ10" s="167">
        <v>1</v>
      </c>
      <c r="BA10" s="167">
        <v>1</v>
      </c>
      <c r="BB10" s="167">
        <v>1</v>
      </c>
      <c r="BC10" s="167">
        <v>1</v>
      </c>
      <c r="BD10" s="167">
        <v>0</v>
      </c>
      <c r="BE10" s="167">
        <v>0</v>
      </c>
      <c r="BF10" s="167">
        <v>0</v>
      </c>
      <c r="BG10" s="167">
        <v>0</v>
      </c>
      <c r="BH10" s="299">
        <v>0</v>
      </c>
      <c r="BI10" s="299">
        <v>0</v>
      </c>
      <c r="BJ10" s="299">
        <v>0</v>
      </c>
      <c r="BK10" s="299">
        <v>1</v>
      </c>
      <c r="BL10" s="299">
        <v>2</v>
      </c>
      <c r="BM10" s="299">
        <v>2</v>
      </c>
      <c r="BN10" s="299">
        <v>1</v>
      </c>
      <c r="BO10" s="299">
        <v>1</v>
      </c>
      <c r="BP10" s="299">
        <v>1</v>
      </c>
      <c r="BQ10" s="242">
        <v>1</v>
      </c>
      <c r="BR10" s="242">
        <v>1</v>
      </c>
      <c r="BS10" s="242">
        <v>2</v>
      </c>
      <c r="BT10" s="242">
        <v>2</v>
      </c>
      <c r="BU10" s="242">
        <v>2</v>
      </c>
      <c r="BV10" s="242">
        <v>2</v>
      </c>
      <c r="BW10" s="242">
        <v>2</v>
      </c>
      <c r="BX10" s="242">
        <v>2</v>
      </c>
      <c r="BY10" s="242">
        <v>2</v>
      </c>
      <c r="BZ10" s="242">
        <v>2</v>
      </c>
      <c r="CA10" s="242">
        <v>2</v>
      </c>
      <c r="CB10" s="242">
        <v>2</v>
      </c>
      <c r="CC10" s="242">
        <v>2</v>
      </c>
      <c r="CD10" s="242">
        <v>2</v>
      </c>
      <c r="CE10" s="242">
        <v>2</v>
      </c>
      <c r="CF10" s="242">
        <v>2</v>
      </c>
      <c r="CG10" s="242">
        <v>1</v>
      </c>
      <c r="CH10" s="242">
        <v>1</v>
      </c>
      <c r="CI10" s="242">
        <v>2</v>
      </c>
      <c r="CJ10" s="242">
        <v>2</v>
      </c>
      <c r="CK10" s="242">
        <v>2</v>
      </c>
      <c r="CL10" s="242">
        <v>2</v>
      </c>
      <c r="CM10" s="242">
        <v>2</v>
      </c>
      <c r="CN10" s="242">
        <v>2</v>
      </c>
      <c r="CO10" s="242">
        <v>2</v>
      </c>
      <c r="CP10" s="242">
        <v>2</v>
      </c>
      <c r="CQ10" s="242">
        <v>1</v>
      </c>
      <c r="CR10" s="242">
        <v>1</v>
      </c>
      <c r="CS10" s="242">
        <v>0</v>
      </c>
      <c r="CT10" s="242">
        <v>0</v>
      </c>
      <c r="CU10" s="242">
        <v>0</v>
      </c>
      <c r="CV10" s="242">
        <v>0</v>
      </c>
      <c r="CW10" s="242">
        <v>0</v>
      </c>
    </row>
    <row r="11" spans="1:101" s="14" customFormat="1" ht="13.15" customHeight="1" x14ac:dyDescent="0.2">
      <c r="A11" s="22"/>
      <c r="B11" s="15"/>
      <c r="C11" s="66" t="s">
        <v>19</v>
      </c>
      <c r="D11" s="242">
        <v>8</v>
      </c>
      <c r="E11" s="152">
        <v>933.8</v>
      </c>
      <c r="F11" s="152">
        <f>+E11-G11</f>
        <v>732.57999999999993</v>
      </c>
      <c r="G11" s="152">
        <v>201.22</v>
      </c>
      <c r="H11" s="27" t="str">
        <f>+"Total:"&amp;TEXT(E11/I11-1,"0.00%")&amp;"/ EE:"&amp;TEXT(G11/J11-1,"0.00%")</f>
        <v>Total:18.99%/ EE:0.00%</v>
      </c>
      <c r="I11" s="27">
        <f>+'[2]St Joe &amp; St Mary''s'!E11</f>
        <v>784.79</v>
      </c>
      <c r="J11" s="27">
        <f>+'[2]St Joe &amp; St Mary''s'!G11</f>
        <v>201.22</v>
      </c>
      <c r="K11" s="167">
        <v>2</v>
      </c>
      <c r="L11" s="167">
        <v>2</v>
      </c>
      <c r="M11" s="167">
        <v>2</v>
      </c>
      <c r="N11" s="167">
        <v>2</v>
      </c>
      <c r="O11" s="167">
        <v>1</v>
      </c>
      <c r="P11" s="167">
        <v>1</v>
      </c>
      <c r="Q11" s="167">
        <v>1</v>
      </c>
      <c r="R11" s="167">
        <v>1</v>
      </c>
      <c r="S11" s="167">
        <v>2</v>
      </c>
      <c r="T11" s="167">
        <v>1</v>
      </c>
      <c r="U11" s="167">
        <v>1</v>
      </c>
      <c r="V11" s="167">
        <v>1</v>
      </c>
      <c r="W11" s="167">
        <v>0</v>
      </c>
      <c r="X11" s="167">
        <v>0</v>
      </c>
      <c r="Y11" s="167">
        <v>0</v>
      </c>
      <c r="Z11" s="167">
        <v>0</v>
      </c>
      <c r="AA11" s="167">
        <v>0</v>
      </c>
      <c r="AB11" s="167">
        <v>0</v>
      </c>
      <c r="AC11" s="167">
        <v>0</v>
      </c>
      <c r="AD11" s="167">
        <v>0</v>
      </c>
      <c r="AE11" s="167">
        <v>1</v>
      </c>
      <c r="AF11" s="167">
        <v>2</v>
      </c>
      <c r="AG11" s="167">
        <v>2</v>
      </c>
      <c r="AH11" s="167">
        <v>2</v>
      </c>
      <c r="AI11" s="167">
        <v>5</v>
      </c>
      <c r="AJ11" s="167">
        <v>5</v>
      </c>
      <c r="AK11" s="167">
        <v>5</v>
      </c>
      <c r="AL11" s="167">
        <v>4</v>
      </c>
      <c r="AM11" s="167">
        <v>4</v>
      </c>
      <c r="AN11" s="167">
        <v>4</v>
      </c>
      <c r="AO11" s="167">
        <v>4</v>
      </c>
      <c r="AP11" s="167">
        <v>4</v>
      </c>
      <c r="AQ11" s="167">
        <v>3</v>
      </c>
      <c r="AR11" s="167">
        <v>2</v>
      </c>
      <c r="AS11" s="167">
        <v>2</v>
      </c>
      <c r="AT11" s="167">
        <v>2</v>
      </c>
      <c r="AU11" s="167">
        <v>1</v>
      </c>
      <c r="AV11" s="167">
        <v>1</v>
      </c>
      <c r="AW11" s="167">
        <v>1</v>
      </c>
      <c r="AX11" s="167">
        <v>1</v>
      </c>
      <c r="AY11" s="167">
        <v>1</v>
      </c>
      <c r="AZ11" s="167">
        <v>1</v>
      </c>
      <c r="BA11" s="167">
        <v>1</v>
      </c>
      <c r="BB11" s="167">
        <v>1</v>
      </c>
      <c r="BC11" s="167">
        <v>1</v>
      </c>
      <c r="BD11" s="167">
        <v>2</v>
      </c>
      <c r="BE11" s="167">
        <v>2</v>
      </c>
      <c r="BF11" s="167">
        <v>2</v>
      </c>
      <c r="BG11" s="167">
        <v>2</v>
      </c>
      <c r="BH11" s="299">
        <v>3</v>
      </c>
      <c r="BI11" s="299">
        <v>3</v>
      </c>
      <c r="BJ11" s="299">
        <v>3</v>
      </c>
      <c r="BK11" s="299">
        <v>3</v>
      </c>
      <c r="BL11" s="299">
        <v>3</v>
      </c>
      <c r="BM11" s="299">
        <v>2</v>
      </c>
      <c r="BN11" s="299">
        <v>2</v>
      </c>
      <c r="BO11" s="299">
        <v>2</v>
      </c>
      <c r="BP11" s="299">
        <v>2</v>
      </c>
      <c r="BQ11" s="242">
        <v>3</v>
      </c>
      <c r="BR11" s="242">
        <v>3</v>
      </c>
      <c r="BS11" s="242">
        <v>2</v>
      </c>
      <c r="BT11" s="242">
        <v>2</v>
      </c>
      <c r="BU11" s="242">
        <v>2</v>
      </c>
      <c r="BV11" s="242">
        <v>2</v>
      </c>
      <c r="BW11" s="242">
        <v>2</v>
      </c>
      <c r="BX11" s="242">
        <v>3</v>
      </c>
      <c r="BY11" s="242">
        <v>3</v>
      </c>
      <c r="BZ11" s="242">
        <v>3</v>
      </c>
      <c r="CA11" s="242">
        <v>4</v>
      </c>
      <c r="CB11" s="242">
        <v>4</v>
      </c>
      <c r="CC11" s="242">
        <v>3</v>
      </c>
      <c r="CD11" s="242">
        <v>4</v>
      </c>
      <c r="CE11" s="242">
        <v>5</v>
      </c>
      <c r="CF11" s="242">
        <v>5</v>
      </c>
      <c r="CG11" s="242">
        <v>5</v>
      </c>
      <c r="CH11" s="242">
        <v>5</v>
      </c>
      <c r="CI11" s="242">
        <v>3</v>
      </c>
      <c r="CJ11" s="242">
        <v>3</v>
      </c>
      <c r="CK11" s="242">
        <v>4</v>
      </c>
      <c r="CL11" s="242">
        <v>4</v>
      </c>
      <c r="CM11" s="242">
        <v>7</v>
      </c>
      <c r="CN11" s="242">
        <v>7</v>
      </c>
      <c r="CO11" s="242">
        <v>7</v>
      </c>
      <c r="CP11" s="242">
        <v>7</v>
      </c>
      <c r="CQ11" s="242">
        <v>8</v>
      </c>
      <c r="CR11" s="242">
        <v>9</v>
      </c>
      <c r="CS11" s="242">
        <v>9</v>
      </c>
      <c r="CT11" s="242">
        <v>9</v>
      </c>
      <c r="CU11" s="242">
        <v>9</v>
      </c>
      <c r="CV11" s="242">
        <v>9</v>
      </c>
      <c r="CW11" s="242">
        <v>8</v>
      </c>
    </row>
    <row r="12" spans="1:101" s="14" customFormat="1" ht="13.15" customHeight="1" x14ac:dyDescent="0.2">
      <c r="A12" s="22"/>
      <c r="B12" s="15"/>
      <c r="C12" s="66" t="s">
        <v>12</v>
      </c>
      <c r="D12" s="243">
        <v>1</v>
      </c>
      <c r="E12" s="153">
        <v>1556.37</v>
      </c>
      <c r="F12" s="153">
        <f>+E12-G12</f>
        <v>1154.78</v>
      </c>
      <c r="G12" s="153">
        <v>401.59</v>
      </c>
      <c r="H12" s="134" t="str">
        <f>+"Total:"&amp;TEXT(E12/I12-1,"0.00%")&amp;"/ EE:"&amp;TEXT(G12/J12-1,"0.00%")</f>
        <v>Total:18.99%/ EE:0.00%</v>
      </c>
      <c r="I12" s="27">
        <f>+'[2]St Joe &amp; St Mary''s'!E12</f>
        <v>1308</v>
      </c>
      <c r="J12" s="27">
        <f>+'[2]St Joe &amp; St Mary''s'!G12</f>
        <v>401.59</v>
      </c>
      <c r="K12" s="168">
        <v>1</v>
      </c>
      <c r="L12" s="168">
        <v>1</v>
      </c>
      <c r="M12" s="168">
        <v>1</v>
      </c>
      <c r="N12" s="168">
        <v>1</v>
      </c>
      <c r="O12" s="168">
        <v>1</v>
      </c>
      <c r="P12" s="168">
        <v>1</v>
      </c>
      <c r="Q12" s="168">
        <v>1</v>
      </c>
      <c r="R12" s="168">
        <v>1</v>
      </c>
      <c r="S12" s="168">
        <v>1</v>
      </c>
      <c r="T12" s="168">
        <v>2</v>
      </c>
      <c r="U12" s="168">
        <v>2</v>
      </c>
      <c r="V12" s="168">
        <v>2</v>
      </c>
      <c r="W12" s="168">
        <v>3</v>
      </c>
      <c r="X12" s="168">
        <v>3</v>
      </c>
      <c r="Y12" s="168">
        <v>3</v>
      </c>
      <c r="Z12" s="168">
        <v>3</v>
      </c>
      <c r="AA12" s="168">
        <v>3</v>
      </c>
      <c r="AB12" s="168">
        <v>3</v>
      </c>
      <c r="AC12" s="168">
        <v>2</v>
      </c>
      <c r="AD12" s="168">
        <v>2</v>
      </c>
      <c r="AE12" s="168">
        <v>2</v>
      </c>
      <c r="AF12" s="168">
        <v>2</v>
      </c>
      <c r="AG12" s="168">
        <v>2</v>
      </c>
      <c r="AH12" s="168">
        <v>2</v>
      </c>
      <c r="AI12" s="168">
        <v>1</v>
      </c>
      <c r="AJ12" s="168">
        <v>1</v>
      </c>
      <c r="AK12" s="168">
        <v>1</v>
      </c>
      <c r="AL12" s="168">
        <v>1</v>
      </c>
      <c r="AM12" s="168">
        <v>1</v>
      </c>
      <c r="AN12" s="168">
        <v>1</v>
      </c>
      <c r="AO12" s="168">
        <v>1</v>
      </c>
      <c r="AP12" s="168">
        <v>1</v>
      </c>
      <c r="AQ12" s="168">
        <v>1</v>
      </c>
      <c r="AR12" s="168">
        <v>1</v>
      </c>
      <c r="AS12" s="168">
        <v>1</v>
      </c>
      <c r="AT12" s="168">
        <v>1</v>
      </c>
      <c r="AU12" s="168">
        <v>0</v>
      </c>
      <c r="AV12" s="168">
        <v>0</v>
      </c>
      <c r="AW12" s="168">
        <v>0</v>
      </c>
      <c r="AX12" s="168">
        <v>1</v>
      </c>
      <c r="AY12" s="168">
        <v>1</v>
      </c>
      <c r="AZ12" s="168">
        <v>1</v>
      </c>
      <c r="BA12" s="168">
        <v>1</v>
      </c>
      <c r="BB12" s="168">
        <v>1</v>
      </c>
      <c r="BC12" s="168">
        <v>1</v>
      </c>
      <c r="BD12" s="168">
        <v>1</v>
      </c>
      <c r="BE12" s="168">
        <v>1</v>
      </c>
      <c r="BF12" s="168">
        <v>1</v>
      </c>
      <c r="BG12" s="168">
        <v>1</v>
      </c>
      <c r="BH12" s="300">
        <v>1</v>
      </c>
      <c r="BI12" s="300">
        <v>1</v>
      </c>
      <c r="BJ12" s="300">
        <v>1</v>
      </c>
      <c r="BK12" s="300">
        <v>1</v>
      </c>
      <c r="BL12" s="300">
        <v>1</v>
      </c>
      <c r="BM12" s="300">
        <v>1</v>
      </c>
      <c r="BN12" s="300">
        <v>2</v>
      </c>
      <c r="BO12" s="300">
        <v>2</v>
      </c>
      <c r="BP12" s="300">
        <v>2</v>
      </c>
      <c r="BQ12" s="243">
        <v>2</v>
      </c>
      <c r="BR12" s="243">
        <v>2</v>
      </c>
      <c r="BS12" s="243">
        <v>2</v>
      </c>
      <c r="BT12" s="243">
        <v>2</v>
      </c>
      <c r="BU12" s="243">
        <v>2</v>
      </c>
      <c r="BV12" s="243">
        <v>2</v>
      </c>
      <c r="BW12" s="243">
        <v>2</v>
      </c>
      <c r="BX12" s="243">
        <v>2</v>
      </c>
      <c r="BY12" s="243">
        <v>3</v>
      </c>
      <c r="BZ12" s="243">
        <v>3</v>
      </c>
      <c r="CA12" s="243">
        <v>2</v>
      </c>
      <c r="CB12" s="243">
        <v>2</v>
      </c>
      <c r="CC12" s="243">
        <v>2</v>
      </c>
      <c r="CD12" s="243">
        <v>2</v>
      </c>
      <c r="CE12" s="243">
        <v>2</v>
      </c>
      <c r="CF12" s="243">
        <v>2</v>
      </c>
      <c r="CG12" s="243">
        <v>2</v>
      </c>
      <c r="CH12" s="243">
        <v>2</v>
      </c>
      <c r="CI12" s="243">
        <v>3</v>
      </c>
      <c r="CJ12" s="243">
        <v>3</v>
      </c>
      <c r="CK12" s="243">
        <v>4</v>
      </c>
      <c r="CL12" s="243">
        <v>4</v>
      </c>
      <c r="CM12" s="243">
        <v>4</v>
      </c>
      <c r="CN12" s="243">
        <v>4</v>
      </c>
      <c r="CO12" s="243">
        <v>3</v>
      </c>
      <c r="CP12" s="243">
        <v>3</v>
      </c>
      <c r="CQ12" s="243">
        <v>4</v>
      </c>
      <c r="CR12" s="243">
        <v>3</v>
      </c>
      <c r="CS12" s="243">
        <v>3</v>
      </c>
      <c r="CT12" s="243">
        <v>2</v>
      </c>
      <c r="CU12" s="243">
        <v>1</v>
      </c>
      <c r="CV12" s="243">
        <v>1</v>
      </c>
      <c r="CW12" s="243">
        <v>1</v>
      </c>
    </row>
    <row r="13" spans="1:101" s="14" customFormat="1" ht="13.15" customHeight="1" x14ac:dyDescent="0.25">
      <c r="A13" s="20"/>
      <c r="B13" s="15"/>
      <c r="C13" s="69" t="s">
        <v>7</v>
      </c>
      <c r="D13" s="67">
        <f>SUM(D9:D12)</f>
        <v>17</v>
      </c>
      <c r="E13" s="70">
        <f>SUMPRODUCT(E9:E12,$D9:$D12)</f>
        <v>13176.93</v>
      </c>
      <c r="F13" s="70">
        <f>SUMPRODUCT(F9:F12,$D9:$D12)</f>
        <v>10259.98</v>
      </c>
      <c r="G13" s="70">
        <f>SUMPRODUCT(G9:G12,$D9:$D12)</f>
        <v>2916.9500000000003</v>
      </c>
      <c r="H13" s="34"/>
      <c r="I13" s="34"/>
      <c r="K13" s="67">
        <f t="shared" ref="K13:P13" si="14">SUM(K9:K12)</f>
        <v>9</v>
      </c>
      <c r="L13" s="67">
        <f t="shared" si="14"/>
        <v>10</v>
      </c>
      <c r="M13" s="67">
        <f t="shared" si="14"/>
        <v>9</v>
      </c>
      <c r="N13" s="67">
        <f t="shared" si="14"/>
        <v>10</v>
      </c>
      <c r="O13" s="67">
        <f t="shared" si="14"/>
        <v>10</v>
      </c>
      <c r="P13" s="67">
        <f t="shared" si="14"/>
        <v>11</v>
      </c>
      <c r="Q13" s="67">
        <f t="shared" ref="Q13:V13" si="15">SUM(Q9:Q12)</f>
        <v>12</v>
      </c>
      <c r="R13" s="67">
        <f t="shared" si="15"/>
        <v>12</v>
      </c>
      <c r="S13" s="67">
        <f t="shared" si="15"/>
        <v>12</v>
      </c>
      <c r="T13" s="67">
        <f t="shared" si="15"/>
        <v>12</v>
      </c>
      <c r="U13" s="67">
        <f t="shared" si="15"/>
        <v>11</v>
      </c>
      <c r="V13" s="67">
        <f t="shared" si="15"/>
        <v>11</v>
      </c>
      <c r="W13" s="67">
        <f t="shared" ref="W13:AB13" si="16">SUM(W9:W12)</f>
        <v>10</v>
      </c>
      <c r="X13" s="67">
        <f t="shared" si="16"/>
        <v>10</v>
      </c>
      <c r="Y13" s="67">
        <f t="shared" si="16"/>
        <v>10</v>
      </c>
      <c r="Z13" s="67">
        <f t="shared" si="16"/>
        <v>9</v>
      </c>
      <c r="AA13" s="67">
        <f t="shared" si="16"/>
        <v>9</v>
      </c>
      <c r="AB13" s="67">
        <f t="shared" si="16"/>
        <v>8</v>
      </c>
      <c r="AC13" s="67">
        <f t="shared" ref="AC13:AH13" si="17">SUM(AC9:AC12)</f>
        <v>7</v>
      </c>
      <c r="AD13" s="67">
        <f t="shared" si="17"/>
        <v>8</v>
      </c>
      <c r="AE13" s="67">
        <f t="shared" si="17"/>
        <v>9</v>
      </c>
      <c r="AF13" s="67">
        <f t="shared" si="17"/>
        <v>9</v>
      </c>
      <c r="AG13" s="67">
        <f t="shared" si="17"/>
        <v>9</v>
      </c>
      <c r="AH13" s="67">
        <f t="shared" si="17"/>
        <v>9</v>
      </c>
      <c r="AI13" s="67">
        <f t="shared" ref="AI13:AN13" si="18">SUM(AI9:AI12)</f>
        <v>12</v>
      </c>
      <c r="AJ13" s="67">
        <f t="shared" si="18"/>
        <v>12</v>
      </c>
      <c r="AK13" s="67">
        <f t="shared" si="18"/>
        <v>12</v>
      </c>
      <c r="AL13" s="67">
        <f t="shared" si="18"/>
        <v>10</v>
      </c>
      <c r="AM13" s="67">
        <f t="shared" si="18"/>
        <v>11</v>
      </c>
      <c r="AN13" s="67">
        <f t="shared" si="18"/>
        <v>11</v>
      </c>
      <c r="AO13" s="67">
        <f t="shared" ref="AO13:AT13" si="19">SUM(AO9:AO12)</f>
        <v>10</v>
      </c>
      <c r="AP13" s="67">
        <f t="shared" si="19"/>
        <v>11</v>
      </c>
      <c r="AQ13" s="67">
        <f t="shared" si="19"/>
        <v>10</v>
      </c>
      <c r="AR13" s="67">
        <f t="shared" si="19"/>
        <v>7</v>
      </c>
      <c r="AS13" s="67">
        <f t="shared" si="19"/>
        <v>7</v>
      </c>
      <c r="AT13" s="67">
        <f t="shared" si="19"/>
        <v>6</v>
      </c>
      <c r="AU13" s="67">
        <f t="shared" ref="AU13:AZ13" si="20">SUM(AU9:AU12)</f>
        <v>8</v>
      </c>
      <c r="AV13" s="67">
        <f t="shared" si="20"/>
        <v>8</v>
      </c>
      <c r="AW13" s="67">
        <f t="shared" si="20"/>
        <v>11</v>
      </c>
      <c r="AX13" s="67">
        <f t="shared" si="20"/>
        <v>13</v>
      </c>
      <c r="AY13" s="67">
        <f t="shared" si="20"/>
        <v>12</v>
      </c>
      <c r="AZ13" s="67">
        <f t="shared" si="20"/>
        <v>12</v>
      </c>
      <c r="BA13" s="67">
        <f t="shared" ref="BA13:BF13" si="21">SUM(BA9:BA12)</f>
        <v>13</v>
      </c>
      <c r="BB13" s="67">
        <f t="shared" si="21"/>
        <v>12</v>
      </c>
      <c r="BC13" s="67">
        <f t="shared" si="21"/>
        <v>12</v>
      </c>
      <c r="BD13" s="67">
        <f t="shared" si="21"/>
        <v>11</v>
      </c>
      <c r="BE13" s="67">
        <f t="shared" si="21"/>
        <v>11</v>
      </c>
      <c r="BF13" s="67">
        <f t="shared" si="21"/>
        <v>9</v>
      </c>
      <c r="BG13" s="67">
        <f t="shared" ref="BG13:BL13" si="22">SUM(BG9:BG12)</f>
        <v>7</v>
      </c>
      <c r="BH13" s="67">
        <f t="shared" si="22"/>
        <v>8</v>
      </c>
      <c r="BI13" s="67">
        <f t="shared" si="22"/>
        <v>8</v>
      </c>
      <c r="BJ13" s="67">
        <f t="shared" si="22"/>
        <v>10</v>
      </c>
      <c r="BK13" s="67">
        <f t="shared" si="22"/>
        <v>12</v>
      </c>
      <c r="BL13" s="67">
        <f t="shared" si="22"/>
        <v>12</v>
      </c>
      <c r="BM13" s="67">
        <f t="shared" ref="BM13:BR13" si="23">SUM(BM9:BM12)</f>
        <v>11</v>
      </c>
      <c r="BN13" s="67">
        <f t="shared" si="23"/>
        <v>12</v>
      </c>
      <c r="BO13" s="67">
        <f t="shared" si="23"/>
        <v>13</v>
      </c>
      <c r="BP13" s="67">
        <f t="shared" si="23"/>
        <v>15</v>
      </c>
      <c r="BQ13" s="94">
        <f t="shared" si="23"/>
        <v>14</v>
      </c>
      <c r="BR13" s="67">
        <f t="shared" si="23"/>
        <v>14</v>
      </c>
      <c r="BS13" s="67">
        <f t="shared" ref="BS13:BX13" si="24">SUM(BS9:BS12)</f>
        <v>12</v>
      </c>
      <c r="BT13" s="67">
        <f t="shared" si="24"/>
        <v>13</v>
      </c>
      <c r="BU13" s="67">
        <f t="shared" si="24"/>
        <v>13</v>
      </c>
      <c r="BV13" s="67">
        <f t="shared" si="24"/>
        <v>13</v>
      </c>
      <c r="BW13" s="67">
        <f t="shared" si="24"/>
        <v>15</v>
      </c>
      <c r="BX13" s="67">
        <f t="shared" si="24"/>
        <v>17</v>
      </c>
      <c r="BY13" s="67">
        <f t="shared" ref="BY13:CD13" si="25">SUM(BY9:BY12)</f>
        <v>17</v>
      </c>
      <c r="BZ13" s="67">
        <f t="shared" si="25"/>
        <v>18</v>
      </c>
      <c r="CA13" s="67">
        <f t="shared" si="25"/>
        <v>18</v>
      </c>
      <c r="CB13" s="67">
        <f t="shared" si="25"/>
        <v>19</v>
      </c>
      <c r="CC13" s="67">
        <f t="shared" si="25"/>
        <v>17</v>
      </c>
      <c r="CD13" s="67">
        <f t="shared" si="25"/>
        <v>19</v>
      </c>
      <c r="CE13" s="67">
        <f t="shared" ref="CE13:CJ13" si="26">SUM(CE9:CE12)</f>
        <v>19</v>
      </c>
      <c r="CF13" s="67">
        <f t="shared" si="26"/>
        <v>19</v>
      </c>
      <c r="CG13" s="67">
        <f t="shared" si="26"/>
        <v>17</v>
      </c>
      <c r="CH13" s="67">
        <f t="shared" si="26"/>
        <v>19</v>
      </c>
      <c r="CI13" s="67">
        <f t="shared" si="26"/>
        <v>18</v>
      </c>
      <c r="CJ13" s="67">
        <f t="shared" si="26"/>
        <v>16</v>
      </c>
      <c r="CK13" s="67">
        <f t="shared" ref="CK13:CP13" si="27">SUM(CK9:CK12)</f>
        <v>18</v>
      </c>
      <c r="CL13" s="67">
        <f t="shared" si="27"/>
        <v>16</v>
      </c>
      <c r="CM13" s="67">
        <f t="shared" si="27"/>
        <v>20</v>
      </c>
      <c r="CN13" s="67">
        <f t="shared" si="27"/>
        <v>20</v>
      </c>
      <c r="CO13" s="67">
        <f t="shared" si="27"/>
        <v>19</v>
      </c>
      <c r="CP13" s="67">
        <f t="shared" si="27"/>
        <v>19</v>
      </c>
      <c r="CQ13" s="67">
        <f>SUM(CQ9:CQ12)</f>
        <v>23</v>
      </c>
      <c r="CR13" s="67">
        <v>24</v>
      </c>
      <c r="CS13" s="67">
        <f>SUM(CS9:CS12)</f>
        <v>23</v>
      </c>
      <c r="CT13" s="67">
        <f>SUM(CT9:CT12)</f>
        <v>22</v>
      </c>
      <c r="CU13" s="67">
        <f>SUM(CU9:CU12)</f>
        <v>22</v>
      </c>
      <c r="CV13" s="67">
        <f>SUM(CV9:CV12)</f>
        <v>21</v>
      </c>
      <c r="CW13" s="67">
        <f>SUM(CW9:CW12)</f>
        <v>17</v>
      </c>
    </row>
    <row r="14" spans="1:101" s="14" customFormat="1" ht="13.15" customHeight="1" x14ac:dyDescent="0.25">
      <c r="A14" s="20"/>
      <c r="B14" s="15"/>
      <c r="C14" s="12"/>
      <c r="D14" s="16"/>
      <c r="E14" s="21"/>
      <c r="F14" s="21"/>
      <c r="G14" s="21"/>
      <c r="H14" s="135"/>
      <c r="I14" s="135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</row>
    <row r="15" spans="1:101" s="14" customFormat="1" ht="13.15" customHeight="1" x14ac:dyDescent="0.25">
      <c r="A15" s="71" t="s">
        <v>8</v>
      </c>
      <c r="B15" s="72"/>
      <c r="C15" s="29" t="s">
        <v>10</v>
      </c>
      <c r="D15" s="30">
        <f>+D7+D13</f>
        <v>246</v>
      </c>
      <c r="E15" s="86">
        <f>+E7+E13</f>
        <v>336466.92</v>
      </c>
      <c r="F15" s="86">
        <f>+F7+F13</f>
        <v>306721.67999999993</v>
      </c>
      <c r="G15" s="86">
        <f>+G7+G13</f>
        <v>29745.24</v>
      </c>
      <c r="H15" s="136"/>
      <c r="I15" s="136"/>
      <c r="K15" s="30">
        <f t="shared" ref="K15:P15" si="28">+K7+K13</f>
        <v>377</v>
      </c>
      <c r="L15" s="30">
        <f t="shared" si="28"/>
        <v>372</v>
      </c>
      <c r="M15" s="30">
        <f t="shared" si="28"/>
        <v>359</v>
      </c>
      <c r="N15" s="30">
        <f t="shared" si="28"/>
        <v>364</v>
      </c>
      <c r="O15" s="30">
        <f t="shared" si="28"/>
        <v>368</v>
      </c>
      <c r="P15" s="30">
        <f t="shared" si="28"/>
        <v>366</v>
      </c>
      <c r="Q15" s="30">
        <f t="shared" ref="Q15:V15" si="29">+Q7+Q13</f>
        <v>363</v>
      </c>
      <c r="R15" s="30">
        <f t="shared" si="29"/>
        <v>368</v>
      </c>
      <c r="S15" s="30">
        <f t="shared" si="29"/>
        <v>365</v>
      </c>
      <c r="T15" s="30">
        <f t="shared" si="29"/>
        <v>367</v>
      </c>
      <c r="U15" s="30">
        <f t="shared" si="29"/>
        <v>367</v>
      </c>
      <c r="V15" s="30">
        <f t="shared" si="29"/>
        <v>370</v>
      </c>
      <c r="W15" s="30">
        <f t="shared" ref="W15:AB15" si="30">+W7+W13</f>
        <v>353</v>
      </c>
      <c r="X15" s="30">
        <f t="shared" si="30"/>
        <v>348</v>
      </c>
      <c r="Y15" s="30">
        <f t="shared" si="30"/>
        <v>348</v>
      </c>
      <c r="Z15" s="30">
        <f t="shared" si="30"/>
        <v>339</v>
      </c>
      <c r="AA15" s="30">
        <f t="shared" si="30"/>
        <v>336</v>
      </c>
      <c r="AB15" s="30">
        <f t="shared" si="30"/>
        <v>338</v>
      </c>
      <c r="AC15" s="30">
        <f t="shared" ref="AC15:AH15" si="31">+AC7+AC13</f>
        <v>330</v>
      </c>
      <c r="AD15" s="30">
        <f t="shared" si="31"/>
        <v>329</v>
      </c>
      <c r="AE15" s="30">
        <f t="shared" si="31"/>
        <v>326</v>
      </c>
      <c r="AF15" s="30">
        <f t="shared" si="31"/>
        <v>331</v>
      </c>
      <c r="AG15" s="30">
        <f t="shared" si="31"/>
        <v>326</v>
      </c>
      <c r="AH15" s="30">
        <f t="shared" si="31"/>
        <v>326</v>
      </c>
      <c r="AI15" s="30">
        <f t="shared" ref="AI15:AN15" si="32">+AI7+AI13</f>
        <v>338</v>
      </c>
      <c r="AJ15" s="30">
        <f t="shared" si="32"/>
        <v>337</v>
      </c>
      <c r="AK15" s="30">
        <f t="shared" si="32"/>
        <v>338</v>
      </c>
      <c r="AL15" s="30">
        <f t="shared" si="32"/>
        <v>337</v>
      </c>
      <c r="AM15" s="30">
        <f t="shared" si="32"/>
        <v>336</v>
      </c>
      <c r="AN15" s="30">
        <f t="shared" si="32"/>
        <v>328</v>
      </c>
      <c r="AO15" s="30">
        <f t="shared" ref="AO15:AT15" si="33">+AO7+AO13</f>
        <v>334</v>
      </c>
      <c r="AP15" s="30">
        <f t="shared" si="33"/>
        <v>329</v>
      </c>
      <c r="AQ15" s="30">
        <f t="shared" si="33"/>
        <v>327</v>
      </c>
      <c r="AR15" s="30">
        <f t="shared" si="33"/>
        <v>321</v>
      </c>
      <c r="AS15" s="30">
        <f t="shared" si="33"/>
        <v>316</v>
      </c>
      <c r="AT15" s="30">
        <f t="shared" si="33"/>
        <v>316</v>
      </c>
      <c r="AU15" s="30">
        <f t="shared" ref="AU15:AZ15" si="34">+AU7+AU13</f>
        <v>327</v>
      </c>
      <c r="AV15" s="30">
        <f t="shared" si="34"/>
        <v>320</v>
      </c>
      <c r="AW15" s="30">
        <f t="shared" si="34"/>
        <v>324</v>
      </c>
      <c r="AX15" s="30">
        <f t="shared" si="34"/>
        <v>320</v>
      </c>
      <c r="AY15" s="30">
        <f t="shared" si="34"/>
        <v>325</v>
      </c>
      <c r="AZ15" s="30">
        <f t="shared" si="34"/>
        <v>315</v>
      </c>
      <c r="BA15" s="30">
        <f t="shared" ref="BA15:BF15" si="35">+BA7+BA13</f>
        <v>308</v>
      </c>
      <c r="BB15" s="30">
        <f t="shared" si="35"/>
        <v>286</v>
      </c>
      <c r="BC15" s="30">
        <f t="shared" si="35"/>
        <v>281</v>
      </c>
      <c r="BD15" s="30">
        <f t="shared" si="35"/>
        <v>279</v>
      </c>
      <c r="BE15" s="30">
        <f t="shared" si="35"/>
        <v>266</v>
      </c>
      <c r="BF15" s="30">
        <f t="shared" si="35"/>
        <v>259</v>
      </c>
      <c r="BG15" s="30">
        <f t="shared" ref="BG15:BL15" si="36">+BG7+BG13</f>
        <v>268</v>
      </c>
      <c r="BH15" s="30">
        <f t="shared" si="36"/>
        <v>274</v>
      </c>
      <c r="BI15" s="30">
        <f t="shared" si="36"/>
        <v>255</v>
      </c>
      <c r="BJ15" s="30">
        <f t="shared" si="36"/>
        <v>261</v>
      </c>
      <c r="BK15" s="30">
        <f t="shared" si="36"/>
        <v>256</v>
      </c>
      <c r="BL15" s="30">
        <f t="shared" si="36"/>
        <v>256</v>
      </c>
      <c r="BM15" s="30">
        <f t="shared" ref="BM15:BR15" si="37">+BM7+BM13</f>
        <v>244</v>
      </c>
      <c r="BN15" s="30">
        <f t="shared" si="37"/>
        <v>252</v>
      </c>
      <c r="BO15" s="30">
        <f t="shared" si="37"/>
        <v>254</v>
      </c>
      <c r="BP15" s="30">
        <f t="shared" si="37"/>
        <v>261</v>
      </c>
      <c r="BQ15" s="30">
        <f t="shared" si="37"/>
        <v>257</v>
      </c>
      <c r="BR15" s="30">
        <f t="shared" si="37"/>
        <v>252</v>
      </c>
      <c r="BS15" s="30">
        <f t="shared" ref="BS15:BX15" si="38">+BS7+BS13</f>
        <v>262</v>
      </c>
      <c r="BT15" s="30">
        <f t="shared" si="38"/>
        <v>258</v>
      </c>
      <c r="BU15" s="30">
        <f t="shared" si="38"/>
        <v>254</v>
      </c>
      <c r="BV15" s="30">
        <f t="shared" si="38"/>
        <v>253</v>
      </c>
      <c r="BW15" s="30">
        <f t="shared" si="38"/>
        <v>262</v>
      </c>
      <c r="BX15" s="30">
        <f t="shared" si="38"/>
        <v>262</v>
      </c>
      <c r="BY15" s="30">
        <f t="shared" ref="BY15:CD15" si="39">+BY7+BY13</f>
        <v>252</v>
      </c>
      <c r="BZ15" s="30">
        <f t="shared" si="39"/>
        <v>255</v>
      </c>
      <c r="CA15" s="30">
        <f t="shared" si="39"/>
        <v>253</v>
      </c>
      <c r="CB15" s="30">
        <f t="shared" si="39"/>
        <v>259</v>
      </c>
      <c r="CC15" s="30">
        <f t="shared" si="39"/>
        <v>252</v>
      </c>
      <c r="CD15" s="30">
        <f t="shared" si="39"/>
        <v>260</v>
      </c>
      <c r="CE15" s="30">
        <f t="shared" ref="CE15:CJ15" si="40">+CE7+CE13</f>
        <v>261</v>
      </c>
      <c r="CF15" s="30">
        <f t="shared" si="40"/>
        <v>260</v>
      </c>
      <c r="CG15" s="30">
        <f t="shared" si="40"/>
        <v>252</v>
      </c>
      <c r="CH15" s="30">
        <f t="shared" si="40"/>
        <v>257</v>
      </c>
      <c r="CI15" s="30">
        <f t="shared" si="40"/>
        <v>259</v>
      </c>
      <c r="CJ15" s="30">
        <f t="shared" si="40"/>
        <v>263</v>
      </c>
      <c r="CK15" s="30">
        <f t="shared" ref="CK15:CP15" si="41">+CK7+CK13</f>
        <v>261</v>
      </c>
      <c r="CL15" s="30">
        <f t="shared" si="41"/>
        <v>255</v>
      </c>
      <c r="CM15" s="30">
        <f t="shared" si="41"/>
        <v>260</v>
      </c>
      <c r="CN15" s="30">
        <f t="shared" si="41"/>
        <v>260</v>
      </c>
      <c r="CO15" s="30">
        <f t="shared" si="41"/>
        <v>257</v>
      </c>
      <c r="CP15" s="30">
        <f t="shared" si="41"/>
        <v>257</v>
      </c>
      <c r="CQ15" s="30">
        <f>+CQ7+CQ13</f>
        <v>267</v>
      </c>
      <c r="CR15" s="30">
        <v>269</v>
      </c>
      <c r="CS15" s="30">
        <f>+CS7+CS13</f>
        <v>261</v>
      </c>
      <c r="CT15" s="30">
        <f>+CT7+CT13</f>
        <v>257</v>
      </c>
      <c r="CU15" s="30">
        <f>+CU7+CU13</f>
        <v>259</v>
      </c>
      <c r="CV15" s="30">
        <f>+CV7+CV13</f>
        <v>253</v>
      </c>
      <c r="CW15" s="30">
        <f>+CW7+CW13</f>
        <v>246</v>
      </c>
    </row>
    <row r="16" spans="1:101" s="4" customFormat="1" ht="13.15" customHeight="1" x14ac:dyDescent="0.2">
      <c r="A16" s="71" t="s">
        <v>9</v>
      </c>
      <c r="B16" s="29"/>
      <c r="C16" s="89"/>
      <c r="D16" s="30"/>
      <c r="E16" s="86">
        <f>E15*12</f>
        <v>4037603.04</v>
      </c>
      <c r="F16" s="86">
        <f>F15*12</f>
        <v>3680660.1599999992</v>
      </c>
      <c r="G16" s="86">
        <f>G15*12</f>
        <v>356942.88</v>
      </c>
      <c r="H16" s="136"/>
      <c r="I16" s="136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</row>
    <row r="17" spans="1:101" s="14" customFormat="1" ht="13.15" customHeight="1" x14ac:dyDescent="0.25">
      <c r="A17" s="20"/>
      <c r="B17" s="15"/>
      <c r="C17" s="12"/>
      <c r="D17" s="16"/>
      <c r="E17" s="21"/>
      <c r="F17" s="21"/>
      <c r="G17" s="21"/>
      <c r="H17" s="135"/>
      <c r="I17" s="135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</row>
    <row r="18" spans="1:101" s="82" customFormat="1" ht="13.15" customHeight="1" x14ac:dyDescent="0.25">
      <c r="A18" s="76" t="s">
        <v>114</v>
      </c>
      <c r="B18" s="77"/>
      <c r="C18" s="78"/>
      <c r="D18" s="111"/>
      <c r="E18" s="80"/>
      <c r="F18" s="80"/>
      <c r="G18" s="80"/>
      <c r="H18" s="268"/>
      <c r="I18" s="268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</row>
    <row r="19" spans="1:101" s="14" customFormat="1" ht="13.15" customHeight="1" x14ac:dyDescent="0.2">
      <c r="A19" s="64" t="s">
        <v>23</v>
      </c>
      <c r="B19" s="65" t="str">
        <f>Legacy!$E$4</f>
        <v>1/1/25 - 12/31/25</v>
      </c>
      <c r="C19" s="66" t="s">
        <v>11</v>
      </c>
      <c r="D19" s="240">
        <v>292</v>
      </c>
      <c r="E19" s="150">
        <v>859.51</v>
      </c>
      <c r="F19" s="152">
        <f t="shared" ref="F19:G22" si="42">F3</f>
        <v>805.34</v>
      </c>
      <c r="G19" s="152">
        <f t="shared" si="42"/>
        <v>54.17</v>
      </c>
      <c r="H19" s="27" t="str">
        <f>+"Total:"&amp;TEXT(E19/I19-1,"0.00%")&amp;"/ EE:"&amp;TEXT(G19/J19-1,"0.00%")</f>
        <v>Total:18.99%/ EE:0.00%</v>
      </c>
      <c r="I19" s="27">
        <f>+'[2]St Joe &amp; St Mary''s'!E19</f>
        <v>722.35</v>
      </c>
      <c r="J19" s="27">
        <f>+'[2]St Joe &amp; St Mary''s'!G19</f>
        <v>54.17</v>
      </c>
      <c r="K19" s="165">
        <v>317</v>
      </c>
      <c r="L19" s="165">
        <v>323</v>
      </c>
      <c r="M19" s="165">
        <v>322</v>
      </c>
      <c r="N19" s="165">
        <v>319</v>
      </c>
      <c r="O19" s="165">
        <v>325</v>
      </c>
      <c r="P19" s="165">
        <v>325</v>
      </c>
      <c r="Q19" s="165">
        <v>327</v>
      </c>
      <c r="R19" s="165">
        <v>327</v>
      </c>
      <c r="S19" s="165">
        <v>327</v>
      </c>
      <c r="T19" s="165">
        <v>330</v>
      </c>
      <c r="U19" s="165">
        <v>328</v>
      </c>
      <c r="V19" s="165">
        <v>335</v>
      </c>
      <c r="W19" s="165">
        <v>315</v>
      </c>
      <c r="X19" s="165">
        <v>315</v>
      </c>
      <c r="Y19" s="165">
        <v>315</v>
      </c>
      <c r="Z19" s="165">
        <v>319</v>
      </c>
      <c r="AA19" s="165">
        <v>326</v>
      </c>
      <c r="AB19" s="165">
        <v>329</v>
      </c>
      <c r="AC19" s="165">
        <v>323</v>
      </c>
      <c r="AD19" s="165">
        <v>325</v>
      </c>
      <c r="AE19" s="165">
        <v>322</v>
      </c>
      <c r="AF19" s="165">
        <v>328</v>
      </c>
      <c r="AG19" s="165">
        <v>319</v>
      </c>
      <c r="AH19" s="165">
        <v>320</v>
      </c>
      <c r="AI19" s="165">
        <v>326</v>
      </c>
      <c r="AJ19" s="165">
        <v>349</v>
      </c>
      <c r="AK19" s="165">
        <v>347</v>
      </c>
      <c r="AL19" s="165">
        <v>344</v>
      </c>
      <c r="AM19" s="165">
        <v>344</v>
      </c>
      <c r="AN19" s="165">
        <v>340</v>
      </c>
      <c r="AO19" s="165">
        <v>342</v>
      </c>
      <c r="AP19" s="165">
        <v>335</v>
      </c>
      <c r="AQ19" s="165">
        <v>325</v>
      </c>
      <c r="AR19" s="165">
        <v>325</v>
      </c>
      <c r="AS19" s="165">
        <v>328</v>
      </c>
      <c r="AT19" s="165">
        <v>324</v>
      </c>
      <c r="AU19" s="165">
        <v>346</v>
      </c>
      <c r="AV19" s="165">
        <v>346</v>
      </c>
      <c r="AW19" s="165">
        <v>340</v>
      </c>
      <c r="AX19" s="165">
        <v>330</v>
      </c>
      <c r="AY19" s="165">
        <v>324</v>
      </c>
      <c r="AZ19" s="165">
        <v>318</v>
      </c>
      <c r="BA19" s="165">
        <v>311</v>
      </c>
      <c r="BB19" s="165">
        <v>311</v>
      </c>
      <c r="BC19" s="165">
        <v>310</v>
      </c>
      <c r="BD19" s="165">
        <v>315</v>
      </c>
      <c r="BE19" s="165">
        <v>304</v>
      </c>
      <c r="BF19" s="165">
        <v>305</v>
      </c>
      <c r="BG19" s="165">
        <v>322</v>
      </c>
      <c r="BH19" s="173">
        <v>328</v>
      </c>
      <c r="BI19" s="173">
        <v>297</v>
      </c>
      <c r="BJ19" s="173">
        <v>296</v>
      </c>
      <c r="BK19" s="173">
        <v>296</v>
      </c>
      <c r="BL19" s="173">
        <v>291</v>
      </c>
      <c r="BM19" s="173">
        <v>285</v>
      </c>
      <c r="BN19" s="173">
        <v>290</v>
      </c>
      <c r="BO19" s="173">
        <v>301</v>
      </c>
      <c r="BP19" s="173">
        <v>304</v>
      </c>
      <c r="BQ19" s="240">
        <v>309</v>
      </c>
      <c r="BR19" s="240">
        <v>312</v>
      </c>
      <c r="BS19" s="240">
        <v>340</v>
      </c>
      <c r="BT19" s="240">
        <v>331</v>
      </c>
      <c r="BU19" s="240">
        <v>325</v>
      </c>
      <c r="BV19" s="240">
        <v>330</v>
      </c>
      <c r="BW19" s="240">
        <v>330</v>
      </c>
      <c r="BX19" s="240">
        <v>324</v>
      </c>
      <c r="BY19" s="240">
        <v>325</v>
      </c>
      <c r="BZ19" s="240">
        <v>327</v>
      </c>
      <c r="CA19" s="240">
        <v>323</v>
      </c>
      <c r="CB19" s="240">
        <v>320</v>
      </c>
      <c r="CC19" s="240">
        <v>317</v>
      </c>
      <c r="CD19" s="240">
        <v>301</v>
      </c>
      <c r="CE19" s="240">
        <v>306</v>
      </c>
      <c r="CF19" s="240">
        <v>297</v>
      </c>
      <c r="CG19" s="240">
        <v>292</v>
      </c>
      <c r="CH19" s="240">
        <v>300</v>
      </c>
      <c r="CI19" s="240">
        <v>296</v>
      </c>
      <c r="CJ19" s="240">
        <v>302</v>
      </c>
      <c r="CK19" s="240">
        <v>303</v>
      </c>
      <c r="CL19" s="240">
        <v>300</v>
      </c>
      <c r="CM19" s="240">
        <v>301</v>
      </c>
      <c r="CN19" s="240">
        <v>298</v>
      </c>
      <c r="CO19" s="240">
        <v>299</v>
      </c>
      <c r="CP19" s="240">
        <v>304</v>
      </c>
      <c r="CQ19" s="240">
        <v>313</v>
      </c>
      <c r="CR19" s="240">
        <v>305</v>
      </c>
      <c r="CS19" s="240">
        <v>302</v>
      </c>
      <c r="CT19" s="240">
        <v>303</v>
      </c>
      <c r="CU19" s="240">
        <v>303</v>
      </c>
      <c r="CV19" s="240">
        <v>296</v>
      </c>
      <c r="CW19" s="240">
        <v>292</v>
      </c>
    </row>
    <row r="20" spans="1:101" s="14" customFormat="1" ht="13.15" customHeight="1" x14ac:dyDescent="0.2">
      <c r="A20" s="22"/>
      <c r="B20" s="15"/>
      <c r="C20" s="66" t="s">
        <v>18</v>
      </c>
      <c r="D20" s="240">
        <v>50</v>
      </c>
      <c r="E20" s="150">
        <v>1805</v>
      </c>
      <c r="F20" s="152">
        <f t="shared" si="42"/>
        <v>1653.8600000000001</v>
      </c>
      <c r="G20" s="152">
        <f t="shared" si="42"/>
        <v>151.13999999999999</v>
      </c>
      <c r="H20" s="27" t="str">
        <f>+"Total:"&amp;TEXT(E20/I20-1,"0.00%")&amp;"/ EE:"&amp;TEXT(G20/J20-1,"0.00%")</f>
        <v>Total:18.99%/ EE:0.00%</v>
      </c>
      <c r="I20" s="27">
        <f>+'[2]St Joe &amp; St Mary''s'!E20</f>
        <v>1516.96</v>
      </c>
      <c r="J20" s="27">
        <f>+'[2]St Joe &amp; St Mary''s'!G20</f>
        <v>151.13999999999999</v>
      </c>
      <c r="K20" s="165">
        <v>64</v>
      </c>
      <c r="L20" s="165">
        <v>65</v>
      </c>
      <c r="M20" s="165">
        <v>70</v>
      </c>
      <c r="N20" s="165">
        <v>69</v>
      </c>
      <c r="O20" s="165">
        <v>69</v>
      </c>
      <c r="P20" s="165">
        <v>71</v>
      </c>
      <c r="Q20" s="165">
        <v>69</v>
      </c>
      <c r="R20" s="165">
        <v>69</v>
      </c>
      <c r="S20" s="165">
        <v>72</v>
      </c>
      <c r="T20" s="165">
        <v>70</v>
      </c>
      <c r="U20" s="165">
        <v>68</v>
      </c>
      <c r="V20" s="165">
        <v>68</v>
      </c>
      <c r="W20" s="165">
        <v>58</v>
      </c>
      <c r="X20" s="165">
        <v>57</v>
      </c>
      <c r="Y20" s="165">
        <v>57</v>
      </c>
      <c r="Z20" s="165">
        <v>55</v>
      </c>
      <c r="AA20" s="165">
        <v>56</v>
      </c>
      <c r="AB20" s="165">
        <v>57</v>
      </c>
      <c r="AC20" s="165">
        <v>56</v>
      </c>
      <c r="AD20" s="165">
        <v>55</v>
      </c>
      <c r="AE20" s="165">
        <v>52</v>
      </c>
      <c r="AF20" s="165">
        <v>50</v>
      </c>
      <c r="AG20" s="165">
        <v>50</v>
      </c>
      <c r="AH20" s="165">
        <v>50</v>
      </c>
      <c r="AI20" s="165">
        <v>58</v>
      </c>
      <c r="AJ20" s="165">
        <v>62</v>
      </c>
      <c r="AK20" s="165">
        <v>63</v>
      </c>
      <c r="AL20" s="165">
        <v>61</v>
      </c>
      <c r="AM20" s="165">
        <v>57</v>
      </c>
      <c r="AN20" s="165">
        <v>56</v>
      </c>
      <c r="AO20" s="165">
        <v>58</v>
      </c>
      <c r="AP20" s="165">
        <v>57</v>
      </c>
      <c r="AQ20" s="165">
        <v>59</v>
      </c>
      <c r="AR20" s="165">
        <v>59</v>
      </c>
      <c r="AS20" s="165">
        <v>56</v>
      </c>
      <c r="AT20" s="165">
        <v>55</v>
      </c>
      <c r="AU20" s="165">
        <v>54</v>
      </c>
      <c r="AV20" s="165">
        <v>55</v>
      </c>
      <c r="AW20" s="165">
        <v>55</v>
      </c>
      <c r="AX20" s="165">
        <v>55</v>
      </c>
      <c r="AY20" s="165">
        <v>53</v>
      </c>
      <c r="AZ20" s="165">
        <v>51</v>
      </c>
      <c r="BA20" s="165">
        <v>51</v>
      </c>
      <c r="BB20" s="165">
        <v>52</v>
      </c>
      <c r="BC20" s="165">
        <v>50</v>
      </c>
      <c r="BD20" s="165">
        <v>50</v>
      </c>
      <c r="BE20" s="165">
        <v>53</v>
      </c>
      <c r="BF20" s="165">
        <v>55</v>
      </c>
      <c r="BG20" s="165">
        <v>51</v>
      </c>
      <c r="BH20" s="173">
        <v>50</v>
      </c>
      <c r="BI20" s="173">
        <v>48</v>
      </c>
      <c r="BJ20" s="173">
        <v>51</v>
      </c>
      <c r="BK20" s="173">
        <v>49</v>
      </c>
      <c r="BL20" s="173">
        <v>47</v>
      </c>
      <c r="BM20" s="173">
        <v>47</v>
      </c>
      <c r="BN20" s="173">
        <v>44</v>
      </c>
      <c r="BO20" s="173">
        <v>44</v>
      </c>
      <c r="BP20" s="173">
        <v>44</v>
      </c>
      <c r="BQ20" s="240">
        <v>45</v>
      </c>
      <c r="BR20" s="240">
        <v>44</v>
      </c>
      <c r="BS20" s="240">
        <v>42</v>
      </c>
      <c r="BT20" s="240">
        <v>46</v>
      </c>
      <c r="BU20" s="240">
        <v>46</v>
      </c>
      <c r="BV20" s="240">
        <v>46</v>
      </c>
      <c r="BW20" s="240">
        <v>47</v>
      </c>
      <c r="BX20" s="240">
        <v>47</v>
      </c>
      <c r="BY20" s="240">
        <v>49</v>
      </c>
      <c r="BZ20" s="240">
        <v>49</v>
      </c>
      <c r="CA20" s="240">
        <v>48</v>
      </c>
      <c r="CB20" s="240">
        <v>47</v>
      </c>
      <c r="CC20" s="240">
        <v>45</v>
      </c>
      <c r="CD20" s="240">
        <v>41</v>
      </c>
      <c r="CE20" s="240">
        <v>45</v>
      </c>
      <c r="CF20" s="240">
        <v>45</v>
      </c>
      <c r="CG20" s="240">
        <v>45</v>
      </c>
      <c r="CH20" s="240">
        <v>46</v>
      </c>
      <c r="CI20" s="240">
        <v>44</v>
      </c>
      <c r="CJ20" s="240">
        <v>44</v>
      </c>
      <c r="CK20" s="240">
        <v>43</v>
      </c>
      <c r="CL20" s="240">
        <v>44</v>
      </c>
      <c r="CM20" s="240">
        <v>43</v>
      </c>
      <c r="CN20" s="240">
        <v>41</v>
      </c>
      <c r="CO20" s="240">
        <v>42</v>
      </c>
      <c r="CP20" s="240">
        <v>41</v>
      </c>
      <c r="CQ20" s="240">
        <v>48</v>
      </c>
      <c r="CR20" s="240">
        <v>46</v>
      </c>
      <c r="CS20" s="240">
        <v>47</v>
      </c>
      <c r="CT20" s="240">
        <v>47</v>
      </c>
      <c r="CU20" s="240">
        <v>51</v>
      </c>
      <c r="CV20" s="240">
        <v>52</v>
      </c>
      <c r="CW20" s="240">
        <v>50</v>
      </c>
    </row>
    <row r="21" spans="1:101" s="14" customFormat="1" ht="13.15" customHeight="1" x14ac:dyDescent="0.2">
      <c r="A21" s="22"/>
      <c r="B21" s="15"/>
      <c r="C21" s="66" t="s">
        <v>19</v>
      </c>
      <c r="D21" s="240">
        <v>108</v>
      </c>
      <c r="E21" s="150">
        <v>1624.48</v>
      </c>
      <c r="F21" s="152">
        <f t="shared" si="42"/>
        <v>1500.82</v>
      </c>
      <c r="G21" s="152">
        <f t="shared" si="42"/>
        <v>123.66</v>
      </c>
      <c r="H21" s="27" t="str">
        <f>+"Total:"&amp;TEXT(E21/I21-1,"0.00%")&amp;"/ EE:"&amp;TEXT(G21/J21-1,"0.00%")</f>
        <v>Total:18.99%/ EE:0.00%</v>
      </c>
      <c r="I21" s="27">
        <f>+'[2]St Joe &amp; St Mary''s'!E21</f>
        <v>1365.25</v>
      </c>
      <c r="J21" s="27">
        <f>+'[2]St Joe &amp; St Mary''s'!G21</f>
        <v>123.66</v>
      </c>
      <c r="K21" s="165">
        <v>89</v>
      </c>
      <c r="L21" s="165">
        <v>94</v>
      </c>
      <c r="M21" s="165">
        <v>95</v>
      </c>
      <c r="N21" s="165">
        <v>94</v>
      </c>
      <c r="O21" s="165">
        <v>96</v>
      </c>
      <c r="P21" s="165">
        <v>95</v>
      </c>
      <c r="Q21" s="165">
        <v>95</v>
      </c>
      <c r="R21" s="165">
        <v>94</v>
      </c>
      <c r="S21" s="165">
        <v>94</v>
      </c>
      <c r="T21" s="165">
        <v>96</v>
      </c>
      <c r="U21" s="165">
        <v>91</v>
      </c>
      <c r="V21" s="165">
        <v>92</v>
      </c>
      <c r="W21" s="165">
        <v>97</v>
      </c>
      <c r="X21" s="165">
        <v>100</v>
      </c>
      <c r="Y21" s="165">
        <v>101</v>
      </c>
      <c r="Z21" s="165">
        <v>99</v>
      </c>
      <c r="AA21" s="165">
        <v>97</v>
      </c>
      <c r="AB21" s="165">
        <v>96</v>
      </c>
      <c r="AC21" s="165">
        <v>97</v>
      </c>
      <c r="AD21" s="165">
        <v>99</v>
      </c>
      <c r="AE21" s="165">
        <v>99</v>
      </c>
      <c r="AF21" s="165">
        <v>102</v>
      </c>
      <c r="AG21" s="165">
        <v>104</v>
      </c>
      <c r="AH21" s="165">
        <v>104</v>
      </c>
      <c r="AI21" s="165">
        <v>127</v>
      </c>
      <c r="AJ21" s="165">
        <v>142</v>
      </c>
      <c r="AK21" s="165">
        <v>139</v>
      </c>
      <c r="AL21" s="165">
        <v>133</v>
      </c>
      <c r="AM21" s="165">
        <v>133</v>
      </c>
      <c r="AN21" s="165">
        <v>135</v>
      </c>
      <c r="AO21" s="165">
        <v>142</v>
      </c>
      <c r="AP21" s="165">
        <v>139</v>
      </c>
      <c r="AQ21" s="165">
        <v>140</v>
      </c>
      <c r="AR21" s="165">
        <v>136</v>
      </c>
      <c r="AS21" s="165">
        <v>133</v>
      </c>
      <c r="AT21" s="165">
        <v>131</v>
      </c>
      <c r="AU21" s="165">
        <v>121</v>
      </c>
      <c r="AV21" s="165">
        <v>131</v>
      </c>
      <c r="AW21" s="165">
        <v>123</v>
      </c>
      <c r="AX21" s="165">
        <v>120</v>
      </c>
      <c r="AY21" s="165">
        <v>118</v>
      </c>
      <c r="AZ21" s="165">
        <v>113</v>
      </c>
      <c r="BA21" s="165">
        <v>107</v>
      </c>
      <c r="BB21" s="165">
        <v>110</v>
      </c>
      <c r="BC21" s="165">
        <v>111</v>
      </c>
      <c r="BD21" s="165">
        <v>107</v>
      </c>
      <c r="BE21" s="165">
        <v>104</v>
      </c>
      <c r="BF21" s="165">
        <v>103</v>
      </c>
      <c r="BG21" s="165">
        <v>111</v>
      </c>
      <c r="BH21" s="173">
        <v>119</v>
      </c>
      <c r="BI21" s="173">
        <v>113</v>
      </c>
      <c r="BJ21" s="173">
        <v>110</v>
      </c>
      <c r="BK21" s="173">
        <v>108</v>
      </c>
      <c r="BL21" s="173">
        <v>106</v>
      </c>
      <c r="BM21" s="173">
        <v>107</v>
      </c>
      <c r="BN21" s="173">
        <v>108</v>
      </c>
      <c r="BO21" s="173">
        <v>108</v>
      </c>
      <c r="BP21" s="173">
        <v>109</v>
      </c>
      <c r="BQ21" s="240">
        <v>110</v>
      </c>
      <c r="BR21" s="240">
        <v>114</v>
      </c>
      <c r="BS21" s="240">
        <v>119</v>
      </c>
      <c r="BT21" s="240">
        <v>118</v>
      </c>
      <c r="BU21" s="240">
        <v>117</v>
      </c>
      <c r="BV21" s="240">
        <v>119</v>
      </c>
      <c r="BW21" s="240">
        <v>112</v>
      </c>
      <c r="BX21" s="240">
        <v>111</v>
      </c>
      <c r="BY21" s="240">
        <v>110</v>
      </c>
      <c r="BZ21" s="240">
        <v>108</v>
      </c>
      <c r="CA21" s="240">
        <v>108</v>
      </c>
      <c r="CB21" s="240">
        <v>108</v>
      </c>
      <c r="CC21" s="240">
        <v>106</v>
      </c>
      <c r="CD21" s="240">
        <v>94</v>
      </c>
      <c r="CE21" s="240">
        <v>105</v>
      </c>
      <c r="CF21" s="240">
        <v>111</v>
      </c>
      <c r="CG21" s="240">
        <v>109</v>
      </c>
      <c r="CH21" s="240">
        <v>110</v>
      </c>
      <c r="CI21" s="240">
        <v>109</v>
      </c>
      <c r="CJ21" s="240">
        <v>110</v>
      </c>
      <c r="CK21" s="240">
        <v>108</v>
      </c>
      <c r="CL21" s="240">
        <v>108</v>
      </c>
      <c r="CM21" s="240">
        <v>107</v>
      </c>
      <c r="CN21" s="240">
        <v>103</v>
      </c>
      <c r="CO21" s="240">
        <v>102</v>
      </c>
      <c r="CP21" s="240">
        <v>102</v>
      </c>
      <c r="CQ21" s="240">
        <v>104</v>
      </c>
      <c r="CR21" s="240">
        <v>105</v>
      </c>
      <c r="CS21" s="240">
        <v>109</v>
      </c>
      <c r="CT21" s="240">
        <v>115</v>
      </c>
      <c r="CU21" s="240">
        <v>113</v>
      </c>
      <c r="CV21" s="240">
        <v>108</v>
      </c>
      <c r="CW21" s="240">
        <v>108</v>
      </c>
    </row>
    <row r="22" spans="1:101" s="14" customFormat="1" ht="13.15" customHeight="1" x14ac:dyDescent="0.2">
      <c r="A22" s="22"/>
      <c r="B22" s="15"/>
      <c r="C22" s="66" t="s">
        <v>12</v>
      </c>
      <c r="D22" s="241">
        <v>40</v>
      </c>
      <c r="E22" s="151">
        <v>2707.5</v>
      </c>
      <c r="F22" s="153">
        <f t="shared" si="42"/>
        <v>2398.3200000000002</v>
      </c>
      <c r="G22" s="153">
        <f t="shared" si="42"/>
        <v>309.18</v>
      </c>
      <c r="H22" s="134" t="str">
        <f>+"Total:"&amp;TEXT(E22/I22-1,"0.00%")&amp;"/ EE:"&amp;TEXT(G22/J22-1,"0.00%")</f>
        <v>Total:18.99%/ EE:0.00%</v>
      </c>
      <c r="I22" s="27">
        <f>+'[2]St Joe &amp; St Mary''s'!E22</f>
        <v>2275.44</v>
      </c>
      <c r="J22" s="27">
        <f>+'[2]St Joe &amp; St Mary''s'!G22</f>
        <v>309.18</v>
      </c>
      <c r="K22" s="166">
        <v>68</v>
      </c>
      <c r="L22" s="166">
        <v>62</v>
      </c>
      <c r="M22" s="166">
        <v>62</v>
      </c>
      <c r="N22" s="166">
        <v>60</v>
      </c>
      <c r="O22" s="166">
        <v>63</v>
      </c>
      <c r="P22" s="166">
        <v>65</v>
      </c>
      <c r="Q22" s="166">
        <v>64</v>
      </c>
      <c r="R22" s="166">
        <v>63</v>
      </c>
      <c r="S22" s="166">
        <v>64</v>
      </c>
      <c r="T22" s="166">
        <v>62</v>
      </c>
      <c r="U22" s="166">
        <v>64</v>
      </c>
      <c r="V22" s="166">
        <v>66</v>
      </c>
      <c r="W22" s="166">
        <v>50</v>
      </c>
      <c r="X22" s="166">
        <v>49</v>
      </c>
      <c r="Y22" s="166">
        <v>49</v>
      </c>
      <c r="Z22" s="166">
        <v>48</v>
      </c>
      <c r="AA22" s="166">
        <v>46</v>
      </c>
      <c r="AB22" s="166">
        <v>48</v>
      </c>
      <c r="AC22" s="166">
        <v>47</v>
      </c>
      <c r="AD22" s="166">
        <v>46</v>
      </c>
      <c r="AE22" s="166">
        <v>47</v>
      </c>
      <c r="AF22" s="166">
        <v>50</v>
      </c>
      <c r="AG22" s="166">
        <v>52</v>
      </c>
      <c r="AH22" s="166">
        <v>52</v>
      </c>
      <c r="AI22" s="166">
        <v>57</v>
      </c>
      <c r="AJ22" s="166">
        <v>50</v>
      </c>
      <c r="AK22" s="166">
        <v>48</v>
      </c>
      <c r="AL22" s="166">
        <v>50</v>
      </c>
      <c r="AM22" s="166">
        <v>51</v>
      </c>
      <c r="AN22" s="166">
        <v>53</v>
      </c>
      <c r="AO22" s="166">
        <v>53</v>
      </c>
      <c r="AP22" s="166">
        <v>55</v>
      </c>
      <c r="AQ22" s="166">
        <v>53</v>
      </c>
      <c r="AR22" s="166">
        <v>53</v>
      </c>
      <c r="AS22" s="166">
        <v>52</v>
      </c>
      <c r="AT22" s="166">
        <v>51</v>
      </c>
      <c r="AU22" s="166">
        <v>50</v>
      </c>
      <c r="AV22" s="166">
        <v>48</v>
      </c>
      <c r="AW22" s="166">
        <v>49</v>
      </c>
      <c r="AX22" s="166">
        <v>49</v>
      </c>
      <c r="AY22" s="166">
        <v>51</v>
      </c>
      <c r="AZ22" s="166">
        <v>51</v>
      </c>
      <c r="BA22" s="166">
        <v>50</v>
      </c>
      <c r="BB22" s="166">
        <v>50</v>
      </c>
      <c r="BC22" s="166">
        <v>49</v>
      </c>
      <c r="BD22" s="166">
        <v>49</v>
      </c>
      <c r="BE22" s="166">
        <v>49</v>
      </c>
      <c r="BF22" s="166">
        <v>50</v>
      </c>
      <c r="BG22" s="166">
        <v>49</v>
      </c>
      <c r="BH22" s="174">
        <v>53</v>
      </c>
      <c r="BI22" s="174">
        <v>47</v>
      </c>
      <c r="BJ22" s="174">
        <v>47</v>
      </c>
      <c r="BK22" s="174">
        <v>47</v>
      </c>
      <c r="BL22" s="174">
        <v>48</v>
      </c>
      <c r="BM22" s="174">
        <v>49</v>
      </c>
      <c r="BN22" s="174">
        <v>49</v>
      </c>
      <c r="BO22" s="174">
        <v>50</v>
      </c>
      <c r="BP22" s="174">
        <v>50</v>
      </c>
      <c r="BQ22" s="241">
        <v>48</v>
      </c>
      <c r="BR22" s="241">
        <v>50</v>
      </c>
      <c r="BS22" s="241">
        <v>49</v>
      </c>
      <c r="BT22" s="241">
        <v>49</v>
      </c>
      <c r="BU22" s="241">
        <v>47</v>
      </c>
      <c r="BV22" s="241">
        <v>49</v>
      </c>
      <c r="BW22" s="241">
        <v>46</v>
      </c>
      <c r="BX22" s="241">
        <v>46</v>
      </c>
      <c r="BY22" s="241">
        <v>46</v>
      </c>
      <c r="BZ22" s="241">
        <v>48</v>
      </c>
      <c r="CA22" s="241">
        <v>46</v>
      </c>
      <c r="CB22" s="241">
        <v>48</v>
      </c>
      <c r="CC22" s="241">
        <v>46</v>
      </c>
      <c r="CD22" s="241">
        <v>44</v>
      </c>
      <c r="CE22" s="241">
        <v>46</v>
      </c>
      <c r="CF22" s="241">
        <v>45</v>
      </c>
      <c r="CG22" s="241">
        <v>46</v>
      </c>
      <c r="CH22" s="241">
        <v>46</v>
      </c>
      <c r="CI22" s="241">
        <v>45</v>
      </c>
      <c r="CJ22" s="241">
        <v>44</v>
      </c>
      <c r="CK22" s="241">
        <v>42</v>
      </c>
      <c r="CL22" s="241">
        <v>42</v>
      </c>
      <c r="CM22" s="241">
        <v>44</v>
      </c>
      <c r="CN22" s="241">
        <v>44</v>
      </c>
      <c r="CO22" s="241">
        <v>44</v>
      </c>
      <c r="CP22" s="241">
        <v>44</v>
      </c>
      <c r="CQ22" s="241">
        <v>43</v>
      </c>
      <c r="CR22" s="241">
        <v>42</v>
      </c>
      <c r="CS22" s="241">
        <v>38</v>
      </c>
      <c r="CT22" s="241">
        <v>39</v>
      </c>
      <c r="CU22" s="241">
        <v>42</v>
      </c>
      <c r="CV22" s="241">
        <v>41</v>
      </c>
      <c r="CW22" s="241">
        <v>40</v>
      </c>
    </row>
    <row r="23" spans="1:101" s="14" customFormat="1" ht="13.15" customHeight="1" x14ac:dyDescent="0.25">
      <c r="A23" s="20"/>
      <c r="B23" s="15"/>
      <c r="C23" s="69" t="s">
        <v>7</v>
      </c>
      <c r="D23" s="67">
        <f>SUM(D19:D22)</f>
        <v>490</v>
      </c>
      <c r="E23" s="70">
        <f>SUMPRODUCT(E19:E22,$D19:$D22)</f>
        <v>624970.76</v>
      </c>
      <c r="F23" s="70">
        <f>SUMPRODUCT(F19:F22,$D19:$D22)</f>
        <v>575873.64</v>
      </c>
      <c r="G23" s="70">
        <f>SUMPRODUCT(G19:G22,$D19:$D22)</f>
        <v>49097.119999999995</v>
      </c>
      <c r="H23" s="34"/>
      <c r="I23" s="34"/>
      <c r="K23" s="67">
        <f t="shared" ref="K23:P23" si="43">SUM(K19:K22)</f>
        <v>538</v>
      </c>
      <c r="L23" s="67">
        <f t="shared" si="43"/>
        <v>544</v>
      </c>
      <c r="M23" s="67">
        <f t="shared" si="43"/>
        <v>549</v>
      </c>
      <c r="N23" s="67">
        <f t="shared" si="43"/>
        <v>542</v>
      </c>
      <c r="O23" s="67">
        <f t="shared" si="43"/>
        <v>553</v>
      </c>
      <c r="P23" s="67">
        <f t="shared" si="43"/>
        <v>556</v>
      </c>
      <c r="Q23" s="67">
        <f t="shared" ref="Q23:V23" si="44">SUM(Q19:Q22)</f>
        <v>555</v>
      </c>
      <c r="R23" s="67">
        <f t="shared" si="44"/>
        <v>553</v>
      </c>
      <c r="S23" s="67">
        <f t="shared" si="44"/>
        <v>557</v>
      </c>
      <c r="T23" s="67">
        <f t="shared" si="44"/>
        <v>558</v>
      </c>
      <c r="U23" s="67">
        <f t="shared" si="44"/>
        <v>551</v>
      </c>
      <c r="V23" s="67">
        <f t="shared" si="44"/>
        <v>561</v>
      </c>
      <c r="W23" s="67">
        <f t="shared" ref="W23:AB23" si="45">SUM(W19:W22)</f>
        <v>520</v>
      </c>
      <c r="X23" s="67">
        <f t="shared" si="45"/>
        <v>521</v>
      </c>
      <c r="Y23" s="67">
        <f t="shared" si="45"/>
        <v>522</v>
      </c>
      <c r="Z23" s="67">
        <f t="shared" si="45"/>
        <v>521</v>
      </c>
      <c r="AA23" s="67">
        <f t="shared" si="45"/>
        <v>525</v>
      </c>
      <c r="AB23" s="67">
        <f t="shared" si="45"/>
        <v>530</v>
      </c>
      <c r="AC23" s="67">
        <f t="shared" ref="AC23:AH23" si="46">SUM(AC19:AC22)</f>
        <v>523</v>
      </c>
      <c r="AD23" s="67">
        <f t="shared" si="46"/>
        <v>525</v>
      </c>
      <c r="AE23" s="67">
        <f t="shared" si="46"/>
        <v>520</v>
      </c>
      <c r="AF23" s="67">
        <f t="shared" si="46"/>
        <v>530</v>
      </c>
      <c r="AG23" s="67">
        <f t="shared" si="46"/>
        <v>525</v>
      </c>
      <c r="AH23" s="67">
        <f t="shared" si="46"/>
        <v>526</v>
      </c>
      <c r="AI23" s="67">
        <f t="shared" ref="AI23:AN23" si="47">SUM(AI19:AI22)</f>
        <v>568</v>
      </c>
      <c r="AJ23" s="67">
        <f t="shared" si="47"/>
        <v>603</v>
      </c>
      <c r="AK23" s="67">
        <f t="shared" si="47"/>
        <v>597</v>
      </c>
      <c r="AL23" s="67">
        <f t="shared" si="47"/>
        <v>588</v>
      </c>
      <c r="AM23" s="67">
        <f t="shared" si="47"/>
        <v>585</v>
      </c>
      <c r="AN23" s="67">
        <f t="shared" si="47"/>
        <v>584</v>
      </c>
      <c r="AO23" s="67">
        <f t="shared" ref="AO23:AT23" si="48">SUM(AO19:AO22)</f>
        <v>595</v>
      </c>
      <c r="AP23" s="67">
        <f t="shared" si="48"/>
        <v>586</v>
      </c>
      <c r="AQ23" s="67">
        <f t="shared" si="48"/>
        <v>577</v>
      </c>
      <c r="AR23" s="67">
        <f t="shared" si="48"/>
        <v>573</v>
      </c>
      <c r="AS23" s="67">
        <f t="shared" si="48"/>
        <v>569</v>
      </c>
      <c r="AT23" s="67">
        <f t="shared" si="48"/>
        <v>561</v>
      </c>
      <c r="AU23" s="67">
        <f t="shared" ref="AU23:AZ23" si="49">SUM(AU19:AU22)</f>
        <v>571</v>
      </c>
      <c r="AV23" s="67">
        <f t="shared" si="49"/>
        <v>580</v>
      </c>
      <c r="AW23" s="67">
        <f t="shared" si="49"/>
        <v>567</v>
      </c>
      <c r="AX23" s="67">
        <f t="shared" si="49"/>
        <v>554</v>
      </c>
      <c r="AY23" s="67">
        <f t="shared" si="49"/>
        <v>546</v>
      </c>
      <c r="AZ23" s="67">
        <f t="shared" si="49"/>
        <v>533</v>
      </c>
      <c r="BA23" s="67">
        <f t="shared" ref="BA23:BF23" si="50">SUM(BA19:BA22)</f>
        <v>519</v>
      </c>
      <c r="BB23" s="67">
        <f t="shared" si="50"/>
        <v>523</v>
      </c>
      <c r="BC23" s="67">
        <f t="shared" si="50"/>
        <v>520</v>
      </c>
      <c r="BD23" s="67">
        <f t="shared" si="50"/>
        <v>521</v>
      </c>
      <c r="BE23" s="67">
        <f t="shared" si="50"/>
        <v>510</v>
      </c>
      <c r="BF23" s="67">
        <f t="shared" si="50"/>
        <v>513</v>
      </c>
      <c r="BG23" s="67">
        <f t="shared" ref="BG23:BL23" si="51">SUM(BG19:BG22)</f>
        <v>533</v>
      </c>
      <c r="BH23" s="67">
        <f t="shared" si="51"/>
        <v>550</v>
      </c>
      <c r="BI23" s="67">
        <f t="shared" si="51"/>
        <v>505</v>
      </c>
      <c r="BJ23" s="67">
        <f t="shared" si="51"/>
        <v>504</v>
      </c>
      <c r="BK23" s="67">
        <f t="shared" si="51"/>
        <v>500</v>
      </c>
      <c r="BL23" s="67">
        <f t="shared" si="51"/>
        <v>492</v>
      </c>
      <c r="BM23" s="67">
        <f t="shared" ref="BM23:BR23" si="52">SUM(BM19:BM22)</f>
        <v>488</v>
      </c>
      <c r="BN23" s="67">
        <f t="shared" si="52"/>
        <v>491</v>
      </c>
      <c r="BO23" s="67">
        <f t="shared" si="52"/>
        <v>503</v>
      </c>
      <c r="BP23" s="67">
        <f t="shared" si="52"/>
        <v>507</v>
      </c>
      <c r="BQ23" s="94">
        <f t="shared" si="52"/>
        <v>512</v>
      </c>
      <c r="BR23" s="67">
        <f t="shared" si="52"/>
        <v>520</v>
      </c>
      <c r="BS23" s="67">
        <f t="shared" ref="BS23:BX23" si="53">SUM(BS19:BS22)</f>
        <v>550</v>
      </c>
      <c r="BT23" s="67">
        <f t="shared" si="53"/>
        <v>544</v>
      </c>
      <c r="BU23" s="67">
        <f t="shared" si="53"/>
        <v>535</v>
      </c>
      <c r="BV23" s="67">
        <f t="shared" si="53"/>
        <v>544</v>
      </c>
      <c r="BW23" s="67">
        <f t="shared" si="53"/>
        <v>535</v>
      </c>
      <c r="BX23" s="67">
        <f t="shared" si="53"/>
        <v>528</v>
      </c>
      <c r="BY23" s="67">
        <f t="shared" ref="BY23:CD23" si="54">SUM(BY19:BY22)</f>
        <v>530</v>
      </c>
      <c r="BZ23" s="67">
        <f t="shared" si="54"/>
        <v>532</v>
      </c>
      <c r="CA23" s="67">
        <f t="shared" si="54"/>
        <v>525</v>
      </c>
      <c r="CB23" s="67">
        <f t="shared" si="54"/>
        <v>523</v>
      </c>
      <c r="CC23" s="67">
        <f t="shared" si="54"/>
        <v>514</v>
      </c>
      <c r="CD23" s="67">
        <f t="shared" si="54"/>
        <v>480</v>
      </c>
      <c r="CE23" s="67">
        <f t="shared" ref="CE23:CJ23" si="55">SUM(CE19:CE22)</f>
        <v>502</v>
      </c>
      <c r="CF23" s="67">
        <f t="shared" si="55"/>
        <v>498</v>
      </c>
      <c r="CG23" s="67">
        <f t="shared" si="55"/>
        <v>492</v>
      </c>
      <c r="CH23" s="67">
        <f t="shared" si="55"/>
        <v>502</v>
      </c>
      <c r="CI23" s="67">
        <f t="shared" si="55"/>
        <v>494</v>
      </c>
      <c r="CJ23" s="67">
        <f t="shared" si="55"/>
        <v>500</v>
      </c>
      <c r="CK23" s="67">
        <f t="shared" ref="CK23:CP23" si="56">SUM(CK19:CK22)</f>
        <v>496</v>
      </c>
      <c r="CL23" s="67">
        <f t="shared" si="56"/>
        <v>494</v>
      </c>
      <c r="CM23" s="67">
        <f t="shared" si="56"/>
        <v>495</v>
      </c>
      <c r="CN23" s="67">
        <f t="shared" si="56"/>
        <v>486</v>
      </c>
      <c r="CO23" s="67">
        <f t="shared" si="56"/>
        <v>487</v>
      </c>
      <c r="CP23" s="67">
        <f t="shared" si="56"/>
        <v>491</v>
      </c>
      <c r="CQ23" s="67">
        <f>SUM(CQ19:CQ22)</f>
        <v>508</v>
      </c>
      <c r="CR23" s="67">
        <v>498</v>
      </c>
      <c r="CS23" s="67">
        <f>SUM(CS19:CS22)</f>
        <v>496</v>
      </c>
      <c r="CT23" s="67">
        <f>SUM(CT19:CT22)</f>
        <v>504</v>
      </c>
      <c r="CU23" s="67">
        <f>SUM(CU19:CU22)</f>
        <v>509</v>
      </c>
      <c r="CV23" s="67">
        <f>SUM(CV19:CV22)</f>
        <v>497</v>
      </c>
      <c r="CW23" s="67">
        <f>SUM(CW19:CW22)</f>
        <v>490</v>
      </c>
    </row>
    <row r="24" spans="1:101" s="14" customFormat="1" ht="13.15" customHeight="1" x14ac:dyDescent="0.25">
      <c r="A24" s="20"/>
      <c r="B24" s="15"/>
      <c r="C24" s="12"/>
      <c r="D24" s="16"/>
      <c r="E24" s="21"/>
      <c r="F24" s="21"/>
      <c r="G24" s="21"/>
      <c r="H24" s="135"/>
      <c r="I24" s="135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</row>
    <row r="25" spans="1:101" s="14" customFormat="1" ht="13.15" customHeight="1" x14ac:dyDescent="0.2">
      <c r="A25" s="64" t="s">
        <v>22</v>
      </c>
      <c r="B25" s="65" t="str">
        <f>Legacy!$E$4</f>
        <v>1/1/25 - 12/31/25</v>
      </c>
      <c r="C25" s="66" t="s">
        <v>11</v>
      </c>
      <c r="D25" s="242">
        <v>25</v>
      </c>
      <c r="E25" s="150">
        <v>518.77</v>
      </c>
      <c r="F25" s="152">
        <v>405.57</v>
      </c>
      <c r="G25" s="152">
        <v>113.2</v>
      </c>
      <c r="H25" s="27" t="str">
        <f>+"Total:"&amp;TEXT(E25/I25-1,"0.00%")&amp;"/ EE:"&amp;TEXT(G25/J25-1,"0.00%")</f>
        <v>Total:18.99%/ EE:9.74%</v>
      </c>
      <c r="I25" s="27">
        <f>+'[2]St Joe &amp; St Mary''s'!E25</f>
        <v>435.99</v>
      </c>
      <c r="J25" s="27">
        <f>+'[2]St Joe &amp; St Mary''s'!G25</f>
        <v>103.15</v>
      </c>
      <c r="K25" s="167">
        <v>20</v>
      </c>
      <c r="L25" s="167">
        <v>19</v>
      </c>
      <c r="M25" s="167">
        <v>21</v>
      </c>
      <c r="N25" s="167">
        <v>20</v>
      </c>
      <c r="O25" s="167">
        <v>19</v>
      </c>
      <c r="P25" s="167">
        <v>20</v>
      </c>
      <c r="Q25" s="167">
        <v>19</v>
      </c>
      <c r="R25" s="167">
        <v>19</v>
      </c>
      <c r="S25" s="167">
        <v>20</v>
      </c>
      <c r="T25" s="167">
        <v>18</v>
      </c>
      <c r="U25" s="167">
        <v>18</v>
      </c>
      <c r="V25" s="167">
        <v>19</v>
      </c>
      <c r="W25" s="167">
        <v>18</v>
      </c>
      <c r="X25" s="167">
        <v>18</v>
      </c>
      <c r="Y25" s="167">
        <v>18</v>
      </c>
      <c r="Z25" s="167">
        <v>21</v>
      </c>
      <c r="AA25" s="167">
        <v>19</v>
      </c>
      <c r="AB25" s="167">
        <v>19</v>
      </c>
      <c r="AC25" s="167">
        <v>18</v>
      </c>
      <c r="AD25" s="167">
        <v>19</v>
      </c>
      <c r="AE25" s="167">
        <v>19</v>
      </c>
      <c r="AF25" s="167">
        <v>20</v>
      </c>
      <c r="AG25" s="167">
        <v>19</v>
      </c>
      <c r="AH25" s="167">
        <v>19</v>
      </c>
      <c r="AI25" s="167">
        <v>16</v>
      </c>
      <c r="AJ25" s="167">
        <v>17</v>
      </c>
      <c r="AK25" s="167">
        <v>18</v>
      </c>
      <c r="AL25" s="167">
        <v>17</v>
      </c>
      <c r="AM25" s="167">
        <v>17</v>
      </c>
      <c r="AN25" s="167">
        <v>16</v>
      </c>
      <c r="AO25" s="167">
        <v>15</v>
      </c>
      <c r="AP25" s="167">
        <v>17</v>
      </c>
      <c r="AQ25" s="167">
        <v>15</v>
      </c>
      <c r="AR25" s="167">
        <v>16</v>
      </c>
      <c r="AS25" s="167">
        <v>14</v>
      </c>
      <c r="AT25" s="167">
        <v>14</v>
      </c>
      <c r="AU25" s="167">
        <v>20</v>
      </c>
      <c r="AV25" s="167">
        <v>16</v>
      </c>
      <c r="AW25" s="167">
        <v>19</v>
      </c>
      <c r="AX25" s="167">
        <v>21</v>
      </c>
      <c r="AY25" s="167">
        <v>21</v>
      </c>
      <c r="AZ25" s="167">
        <v>18</v>
      </c>
      <c r="BA25" s="167">
        <v>16</v>
      </c>
      <c r="BB25" s="167">
        <v>17</v>
      </c>
      <c r="BC25" s="167">
        <v>17</v>
      </c>
      <c r="BD25" s="167">
        <v>16</v>
      </c>
      <c r="BE25" s="167">
        <v>16</v>
      </c>
      <c r="BF25" s="167">
        <v>17</v>
      </c>
      <c r="BG25" s="167">
        <v>16</v>
      </c>
      <c r="BH25" s="299">
        <v>17</v>
      </c>
      <c r="BI25" s="299">
        <v>16</v>
      </c>
      <c r="BJ25" s="299">
        <v>15</v>
      </c>
      <c r="BK25" s="299">
        <v>13</v>
      </c>
      <c r="BL25" s="299">
        <v>12</v>
      </c>
      <c r="BM25" s="299">
        <v>15</v>
      </c>
      <c r="BN25" s="299">
        <v>15</v>
      </c>
      <c r="BO25" s="299">
        <v>14</v>
      </c>
      <c r="BP25" s="299">
        <v>14</v>
      </c>
      <c r="BQ25" s="242">
        <v>16</v>
      </c>
      <c r="BR25" s="242">
        <v>15</v>
      </c>
      <c r="BS25" s="242">
        <v>17</v>
      </c>
      <c r="BT25" s="242">
        <v>15</v>
      </c>
      <c r="BU25" s="242">
        <v>17</v>
      </c>
      <c r="BV25" s="242">
        <v>17</v>
      </c>
      <c r="BW25" s="242">
        <v>15</v>
      </c>
      <c r="BX25" s="242">
        <v>15</v>
      </c>
      <c r="BY25" s="242">
        <v>15</v>
      </c>
      <c r="BZ25" s="242">
        <v>15</v>
      </c>
      <c r="CA25" s="242">
        <v>17</v>
      </c>
      <c r="CB25" s="242">
        <v>19</v>
      </c>
      <c r="CC25" s="242">
        <v>19</v>
      </c>
      <c r="CD25" s="242">
        <v>19</v>
      </c>
      <c r="CE25" s="242">
        <v>20</v>
      </c>
      <c r="CF25" s="242">
        <v>19</v>
      </c>
      <c r="CG25" s="242">
        <v>17</v>
      </c>
      <c r="CH25" s="242">
        <v>16</v>
      </c>
      <c r="CI25" s="242">
        <v>16</v>
      </c>
      <c r="CJ25" s="242">
        <v>14</v>
      </c>
      <c r="CK25" s="242">
        <v>15</v>
      </c>
      <c r="CL25" s="242">
        <v>15</v>
      </c>
      <c r="CM25" s="242">
        <v>17</v>
      </c>
      <c r="CN25" s="242">
        <v>20</v>
      </c>
      <c r="CO25" s="242">
        <v>20</v>
      </c>
      <c r="CP25" s="242">
        <v>18</v>
      </c>
      <c r="CQ25" s="242">
        <v>22</v>
      </c>
      <c r="CR25" s="242">
        <v>22</v>
      </c>
      <c r="CS25" s="242">
        <v>26</v>
      </c>
      <c r="CT25" s="242">
        <v>26</v>
      </c>
      <c r="CU25" s="242">
        <v>26</v>
      </c>
      <c r="CV25" s="242">
        <v>26</v>
      </c>
      <c r="CW25" s="242">
        <v>25</v>
      </c>
    </row>
    <row r="26" spans="1:101" s="14" customFormat="1" ht="13.15" customHeight="1" x14ac:dyDescent="0.2">
      <c r="A26" s="22"/>
      <c r="B26" s="15"/>
      <c r="C26" s="66" t="s">
        <v>18</v>
      </c>
      <c r="D26" s="242">
        <v>2</v>
      </c>
      <c r="E26" s="150">
        <v>1037.57</v>
      </c>
      <c r="F26" s="152">
        <f t="shared" ref="F26:G28" si="57">F10</f>
        <v>796.58999999999992</v>
      </c>
      <c r="G26" s="152">
        <f t="shared" si="57"/>
        <v>240.98</v>
      </c>
      <c r="H26" s="27" t="str">
        <f>+"Total:"&amp;TEXT(E26/I26-1,"0.00%")&amp;"/ EE:"&amp;TEXT(G26/J26-1,"0.00%")</f>
        <v>Total:18.99%/ EE:0.00%</v>
      </c>
      <c r="I26" s="27">
        <f>+'[2]St Joe &amp; St Mary''s'!E26</f>
        <v>872</v>
      </c>
      <c r="J26" s="27">
        <f>+'[2]St Joe &amp; St Mary''s'!G26</f>
        <v>240.98</v>
      </c>
      <c r="K26" s="167">
        <v>1</v>
      </c>
      <c r="L26" s="167">
        <v>1</v>
      </c>
      <c r="M26" s="167">
        <v>1</v>
      </c>
      <c r="N26" s="167">
        <v>1</v>
      </c>
      <c r="O26" s="167">
        <v>1</v>
      </c>
      <c r="P26" s="167">
        <v>1</v>
      </c>
      <c r="Q26" s="167">
        <v>1</v>
      </c>
      <c r="R26" s="167">
        <v>1</v>
      </c>
      <c r="S26" s="167">
        <v>1</v>
      </c>
      <c r="T26" s="167">
        <v>1</v>
      </c>
      <c r="U26" s="167">
        <v>1</v>
      </c>
      <c r="V26" s="167">
        <v>1</v>
      </c>
      <c r="W26" s="167">
        <v>1</v>
      </c>
      <c r="X26" s="167">
        <v>1</v>
      </c>
      <c r="Y26" s="167">
        <v>1</v>
      </c>
      <c r="Z26" s="167">
        <v>1</v>
      </c>
      <c r="AA26" s="167">
        <v>1</v>
      </c>
      <c r="AB26" s="167">
        <v>1</v>
      </c>
      <c r="AC26" s="167">
        <v>1</v>
      </c>
      <c r="AD26" s="167">
        <v>1</v>
      </c>
      <c r="AE26" s="167">
        <v>1</v>
      </c>
      <c r="AF26" s="167">
        <v>1</v>
      </c>
      <c r="AG26" s="167">
        <v>1</v>
      </c>
      <c r="AH26" s="167">
        <v>1</v>
      </c>
      <c r="AI26" s="167">
        <v>0</v>
      </c>
      <c r="AJ26" s="167">
        <v>0</v>
      </c>
      <c r="AK26" s="167">
        <v>0</v>
      </c>
      <c r="AL26" s="167">
        <v>0</v>
      </c>
      <c r="AM26" s="167">
        <v>0</v>
      </c>
      <c r="AN26" s="167">
        <v>0</v>
      </c>
      <c r="AO26" s="167">
        <v>0</v>
      </c>
      <c r="AP26" s="167">
        <v>1</v>
      </c>
      <c r="AQ26" s="167">
        <v>0</v>
      </c>
      <c r="AR26" s="167">
        <v>0</v>
      </c>
      <c r="AS26" s="167">
        <v>0</v>
      </c>
      <c r="AT26" s="167">
        <v>0</v>
      </c>
      <c r="AU26" s="167">
        <v>1</v>
      </c>
      <c r="AV26" s="167">
        <v>0</v>
      </c>
      <c r="AW26" s="167">
        <v>0</v>
      </c>
      <c r="AX26" s="167">
        <v>0</v>
      </c>
      <c r="AY26" s="167">
        <v>0</v>
      </c>
      <c r="AZ26" s="167">
        <v>0</v>
      </c>
      <c r="BA26" s="167">
        <v>0</v>
      </c>
      <c r="BB26" s="167">
        <v>0</v>
      </c>
      <c r="BC26" s="167">
        <v>0</v>
      </c>
      <c r="BD26" s="167">
        <v>1</v>
      </c>
      <c r="BE26" s="167">
        <v>1</v>
      </c>
      <c r="BF26" s="167">
        <v>1</v>
      </c>
      <c r="BG26" s="167">
        <v>2</v>
      </c>
      <c r="BH26" s="299">
        <v>2</v>
      </c>
      <c r="BI26" s="299">
        <v>1</v>
      </c>
      <c r="BJ26" s="299">
        <v>1</v>
      </c>
      <c r="BK26" s="299">
        <v>1</v>
      </c>
      <c r="BL26" s="299">
        <v>1</v>
      </c>
      <c r="BM26" s="299">
        <v>1</v>
      </c>
      <c r="BN26" s="299">
        <v>1</v>
      </c>
      <c r="BO26" s="299">
        <v>1</v>
      </c>
      <c r="BP26" s="299">
        <v>1</v>
      </c>
      <c r="BQ26" s="242">
        <v>1</v>
      </c>
      <c r="BR26" s="242">
        <v>1</v>
      </c>
      <c r="BS26" s="242">
        <v>0</v>
      </c>
      <c r="BT26" s="242">
        <v>0</v>
      </c>
      <c r="BU26" s="242">
        <v>0</v>
      </c>
      <c r="BV26" s="242">
        <v>0</v>
      </c>
      <c r="BW26" s="242">
        <v>0</v>
      </c>
      <c r="BX26" s="242">
        <v>0</v>
      </c>
      <c r="BY26" s="242">
        <v>0</v>
      </c>
      <c r="BZ26" s="242">
        <v>0</v>
      </c>
      <c r="CA26" s="242">
        <v>0</v>
      </c>
      <c r="CB26" s="242">
        <v>0</v>
      </c>
      <c r="CC26" s="242">
        <v>1</v>
      </c>
      <c r="CD26" s="242">
        <v>2</v>
      </c>
      <c r="CE26" s="242">
        <v>2</v>
      </c>
      <c r="CF26" s="242">
        <v>2</v>
      </c>
      <c r="CG26" s="242">
        <v>2</v>
      </c>
      <c r="CH26" s="242">
        <v>2</v>
      </c>
      <c r="CI26" s="242">
        <v>2</v>
      </c>
      <c r="CJ26" s="242">
        <v>2</v>
      </c>
      <c r="CK26" s="242">
        <v>2</v>
      </c>
      <c r="CL26" s="242">
        <v>3</v>
      </c>
      <c r="CM26" s="242">
        <v>3</v>
      </c>
      <c r="CN26" s="242">
        <v>3</v>
      </c>
      <c r="CO26" s="242">
        <v>2</v>
      </c>
      <c r="CP26" s="242">
        <v>2</v>
      </c>
      <c r="CQ26" s="242">
        <v>3</v>
      </c>
      <c r="CR26" s="242">
        <v>3</v>
      </c>
      <c r="CS26" s="242">
        <v>3</v>
      </c>
      <c r="CT26" s="242">
        <v>3</v>
      </c>
      <c r="CU26" s="242">
        <v>4</v>
      </c>
      <c r="CV26" s="242">
        <v>4</v>
      </c>
      <c r="CW26" s="242">
        <v>2</v>
      </c>
    </row>
    <row r="27" spans="1:101" s="14" customFormat="1" ht="13.15" customHeight="1" x14ac:dyDescent="0.2">
      <c r="A27" s="22"/>
      <c r="B27" s="15"/>
      <c r="C27" s="66" t="s">
        <v>19</v>
      </c>
      <c r="D27" s="242">
        <v>8</v>
      </c>
      <c r="E27" s="150">
        <v>933.8</v>
      </c>
      <c r="F27" s="152">
        <f t="shared" si="57"/>
        <v>732.57999999999993</v>
      </c>
      <c r="G27" s="152">
        <f t="shared" si="57"/>
        <v>201.22</v>
      </c>
      <c r="H27" s="27" t="str">
        <f>+"Total:"&amp;TEXT(E27/I27-1,"0.00%")&amp;"/ EE:"&amp;TEXT(G27/J27-1,"0.00%")</f>
        <v>Total:18.99%/ EE:0.00%</v>
      </c>
      <c r="I27" s="27">
        <f>+'[2]St Joe &amp; St Mary''s'!E27</f>
        <v>784.79</v>
      </c>
      <c r="J27" s="27">
        <f>+'[2]St Joe &amp; St Mary''s'!G27</f>
        <v>201.22</v>
      </c>
      <c r="K27" s="167">
        <v>5</v>
      </c>
      <c r="L27" s="167">
        <v>3</v>
      </c>
      <c r="M27" s="167">
        <v>2</v>
      </c>
      <c r="N27" s="167">
        <v>2</v>
      </c>
      <c r="O27" s="167">
        <v>2</v>
      </c>
      <c r="P27" s="167">
        <v>2</v>
      </c>
      <c r="Q27" s="167">
        <v>3</v>
      </c>
      <c r="R27" s="167">
        <v>3</v>
      </c>
      <c r="S27" s="167">
        <v>3</v>
      </c>
      <c r="T27" s="167">
        <v>3</v>
      </c>
      <c r="U27" s="167">
        <v>3</v>
      </c>
      <c r="V27" s="167">
        <v>3</v>
      </c>
      <c r="W27" s="167">
        <v>4</v>
      </c>
      <c r="X27" s="167">
        <v>4</v>
      </c>
      <c r="Y27" s="167">
        <v>4</v>
      </c>
      <c r="Z27" s="167">
        <v>4</v>
      </c>
      <c r="AA27" s="167">
        <v>5</v>
      </c>
      <c r="AB27" s="167">
        <v>5</v>
      </c>
      <c r="AC27" s="167">
        <v>5</v>
      </c>
      <c r="AD27" s="167">
        <v>5</v>
      </c>
      <c r="AE27" s="167">
        <v>8</v>
      </c>
      <c r="AF27" s="167">
        <v>8</v>
      </c>
      <c r="AG27" s="167">
        <v>9</v>
      </c>
      <c r="AH27" s="167">
        <v>9</v>
      </c>
      <c r="AI27" s="167">
        <v>4</v>
      </c>
      <c r="AJ27" s="167">
        <v>5</v>
      </c>
      <c r="AK27" s="167">
        <v>6</v>
      </c>
      <c r="AL27" s="167">
        <v>7</v>
      </c>
      <c r="AM27" s="167">
        <v>5</v>
      </c>
      <c r="AN27" s="167">
        <v>5</v>
      </c>
      <c r="AO27" s="167">
        <v>4</v>
      </c>
      <c r="AP27" s="167">
        <v>4</v>
      </c>
      <c r="AQ27" s="167">
        <v>3</v>
      </c>
      <c r="AR27" s="167">
        <v>2</v>
      </c>
      <c r="AS27" s="167">
        <v>2</v>
      </c>
      <c r="AT27" s="167">
        <v>2</v>
      </c>
      <c r="AU27" s="167">
        <v>2</v>
      </c>
      <c r="AV27" s="167">
        <v>2</v>
      </c>
      <c r="AW27" s="167">
        <v>2</v>
      </c>
      <c r="AX27" s="167">
        <v>2</v>
      </c>
      <c r="AY27" s="167">
        <v>2</v>
      </c>
      <c r="AZ27" s="167">
        <v>2</v>
      </c>
      <c r="BA27" s="167">
        <v>2</v>
      </c>
      <c r="BB27" s="167">
        <v>2</v>
      </c>
      <c r="BC27" s="167">
        <v>2</v>
      </c>
      <c r="BD27" s="167">
        <v>2</v>
      </c>
      <c r="BE27" s="167">
        <v>3</v>
      </c>
      <c r="BF27" s="167">
        <v>4</v>
      </c>
      <c r="BG27" s="167">
        <v>4</v>
      </c>
      <c r="BH27" s="299">
        <v>4</v>
      </c>
      <c r="BI27" s="299">
        <v>5</v>
      </c>
      <c r="BJ27" s="299">
        <v>3</v>
      </c>
      <c r="BK27" s="299">
        <v>4</v>
      </c>
      <c r="BL27" s="299">
        <v>4</v>
      </c>
      <c r="BM27" s="299">
        <v>5</v>
      </c>
      <c r="BN27" s="299">
        <v>6</v>
      </c>
      <c r="BO27" s="299">
        <v>6</v>
      </c>
      <c r="BP27" s="299">
        <v>6</v>
      </c>
      <c r="BQ27" s="242">
        <v>6</v>
      </c>
      <c r="BR27" s="242">
        <v>6</v>
      </c>
      <c r="BS27" s="242">
        <v>5</v>
      </c>
      <c r="BT27" s="242">
        <v>5</v>
      </c>
      <c r="BU27" s="242">
        <v>5</v>
      </c>
      <c r="BV27" s="242">
        <v>5</v>
      </c>
      <c r="BW27" s="242">
        <v>7</v>
      </c>
      <c r="BX27" s="242">
        <v>6</v>
      </c>
      <c r="BY27" s="242">
        <v>4</v>
      </c>
      <c r="BZ27" s="242">
        <v>4</v>
      </c>
      <c r="CA27" s="242">
        <v>5</v>
      </c>
      <c r="CB27" s="242">
        <v>6</v>
      </c>
      <c r="CC27" s="242">
        <v>8</v>
      </c>
      <c r="CD27" s="242">
        <v>8</v>
      </c>
      <c r="CE27" s="242">
        <v>9</v>
      </c>
      <c r="CF27" s="242">
        <v>10</v>
      </c>
      <c r="CG27" s="242">
        <v>9</v>
      </c>
      <c r="CH27" s="242">
        <v>8</v>
      </c>
      <c r="CI27" s="242">
        <v>8</v>
      </c>
      <c r="CJ27" s="242">
        <v>8</v>
      </c>
      <c r="CK27" s="242">
        <v>8</v>
      </c>
      <c r="CL27" s="242">
        <v>8</v>
      </c>
      <c r="CM27" s="242">
        <v>8</v>
      </c>
      <c r="CN27" s="242">
        <v>8</v>
      </c>
      <c r="CO27" s="242">
        <v>7</v>
      </c>
      <c r="CP27" s="242">
        <v>7</v>
      </c>
      <c r="CQ27" s="242">
        <v>10</v>
      </c>
      <c r="CR27" s="242">
        <v>10</v>
      </c>
      <c r="CS27" s="242">
        <v>9</v>
      </c>
      <c r="CT27" s="242">
        <v>9</v>
      </c>
      <c r="CU27" s="242">
        <v>9</v>
      </c>
      <c r="CV27" s="242">
        <v>9</v>
      </c>
      <c r="CW27" s="242">
        <v>8</v>
      </c>
    </row>
    <row r="28" spans="1:101" s="14" customFormat="1" ht="13.15" customHeight="1" x14ac:dyDescent="0.2">
      <c r="A28" s="22"/>
      <c r="B28" s="15"/>
      <c r="C28" s="66" t="s">
        <v>12</v>
      </c>
      <c r="D28" s="243">
        <v>2</v>
      </c>
      <c r="E28" s="151">
        <v>1556.37</v>
      </c>
      <c r="F28" s="153">
        <f t="shared" si="57"/>
        <v>1154.78</v>
      </c>
      <c r="G28" s="153">
        <f t="shared" si="57"/>
        <v>401.59</v>
      </c>
      <c r="H28" s="134" t="str">
        <f>+"Total:"&amp;TEXT(E28/I28-1,"0.00%")&amp;"/ EE:"&amp;TEXT(G28/J28-1,"0.00%")</f>
        <v>Total:18.99%/ EE:0.00%</v>
      </c>
      <c r="I28" s="27">
        <f>+'[2]St Joe &amp; St Mary''s'!E28</f>
        <v>1308</v>
      </c>
      <c r="J28" s="27">
        <f>+'[2]St Joe &amp; St Mary''s'!G28</f>
        <v>401.59</v>
      </c>
      <c r="K28" s="168">
        <v>5</v>
      </c>
      <c r="L28" s="168">
        <v>5</v>
      </c>
      <c r="M28" s="168">
        <v>5</v>
      </c>
      <c r="N28" s="168">
        <v>3</v>
      </c>
      <c r="O28" s="168">
        <v>3</v>
      </c>
      <c r="P28" s="168">
        <v>3</v>
      </c>
      <c r="Q28" s="168">
        <v>3</v>
      </c>
      <c r="R28" s="168">
        <v>3</v>
      </c>
      <c r="S28" s="168">
        <v>3</v>
      </c>
      <c r="T28" s="168">
        <v>3</v>
      </c>
      <c r="U28" s="168">
        <v>3</v>
      </c>
      <c r="V28" s="168">
        <v>3</v>
      </c>
      <c r="W28" s="168">
        <v>8</v>
      </c>
      <c r="X28" s="168">
        <v>8</v>
      </c>
      <c r="Y28" s="168">
        <v>8</v>
      </c>
      <c r="Z28" s="168">
        <v>9</v>
      </c>
      <c r="AA28" s="168">
        <v>9</v>
      </c>
      <c r="AB28" s="168">
        <v>9</v>
      </c>
      <c r="AC28" s="168">
        <v>8</v>
      </c>
      <c r="AD28" s="168">
        <v>8</v>
      </c>
      <c r="AE28" s="168">
        <v>8</v>
      </c>
      <c r="AF28" s="168">
        <v>8</v>
      </c>
      <c r="AG28" s="168">
        <v>8</v>
      </c>
      <c r="AH28" s="168">
        <v>8</v>
      </c>
      <c r="AI28" s="168">
        <v>8</v>
      </c>
      <c r="AJ28" s="168">
        <v>7</v>
      </c>
      <c r="AK28" s="168">
        <v>7</v>
      </c>
      <c r="AL28" s="168">
        <v>7</v>
      </c>
      <c r="AM28" s="168">
        <v>6</v>
      </c>
      <c r="AN28" s="168">
        <v>5</v>
      </c>
      <c r="AO28" s="168">
        <v>5</v>
      </c>
      <c r="AP28" s="168">
        <v>5</v>
      </c>
      <c r="AQ28" s="168">
        <v>5</v>
      </c>
      <c r="AR28" s="168">
        <v>5</v>
      </c>
      <c r="AS28" s="168">
        <v>5</v>
      </c>
      <c r="AT28" s="168">
        <v>5</v>
      </c>
      <c r="AU28" s="168">
        <v>5</v>
      </c>
      <c r="AV28" s="168">
        <v>5</v>
      </c>
      <c r="AW28" s="168">
        <v>5</v>
      </c>
      <c r="AX28" s="168">
        <v>5</v>
      </c>
      <c r="AY28" s="168">
        <v>5</v>
      </c>
      <c r="AZ28" s="168">
        <v>5</v>
      </c>
      <c r="BA28" s="168">
        <v>5</v>
      </c>
      <c r="BB28" s="168">
        <v>4</v>
      </c>
      <c r="BC28" s="168">
        <v>4</v>
      </c>
      <c r="BD28" s="168">
        <v>4</v>
      </c>
      <c r="BE28" s="168">
        <v>4</v>
      </c>
      <c r="BF28" s="168">
        <v>4</v>
      </c>
      <c r="BG28" s="168">
        <v>3</v>
      </c>
      <c r="BH28" s="300">
        <v>3</v>
      </c>
      <c r="BI28" s="300">
        <v>3</v>
      </c>
      <c r="BJ28" s="300">
        <v>3</v>
      </c>
      <c r="BK28" s="300">
        <v>3</v>
      </c>
      <c r="BL28" s="300">
        <v>2</v>
      </c>
      <c r="BM28" s="300">
        <v>2</v>
      </c>
      <c r="BN28" s="300">
        <v>2</v>
      </c>
      <c r="BO28" s="300">
        <v>3</v>
      </c>
      <c r="BP28" s="300">
        <v>4</v>
      </c>
      <c r="BQ28" s="243">
        <v>4</v>
      </c>
      <c r="BR28" s="243">
        <v>3</v>
      </c>
      <c r="BS28" s="243">
        <v>2</v>
      </c>
      <c r="BT28" s="243">
        <v>2</v>
      </c>
      <c r="BU28" s="243">
        <v>2</v>
      </c>
      <c r="BV28" s="243">
        <v>2</v>
      </c>
      <c r="BW28" s="243">
        <v>3</v>
      </c>
      <c r="BX28" s="243">
        <v>4</v>
      </c>
      <c r="BY28" s="243">
        <v>4</v>
      </c>
      <c r="BZ28" s="243">
        <v>4</v>
      </c>
      <c r="CA28" s="243">
        <v>3</v>
      </c>
      <c r="CB28" s="243">
        <v>3</v>
      </c>
      <c r="CC28" s="243">
        <v>3</v>
      </c>
      <c r="CD28" s="243">
        <v>3</v>
      </c>
      <c r="CE28" s="243">
        <v>2</v>
      </c>
      <c r="CF28" s="243">
        <v>2</v>
      </c>
      <c r="CG28" s="243">
        <v>3</v>
      </c>
      <c r="CH28" s="243">
        <v>3</v>
      </c>
      <c r="CI28" s="243">
        <v>3</v>
      </c>
      <c r="CJ28" s="243">
        <v>3</v>
      </c>
      <c r="CK28" s="243">
        <v>3</v>
      </c>
      <c r="CL28" s="243">
        <v>2</v>
      </c>
      <c r="CM28" s="243">
        <v>3</v>
      </c>
      <c r="CN28" s="243">
        <v>2</v>
      </c>
      <c r="CO28" s="243">
        <v>2</v>
      </c>
      <c r="CP28" s="243">
        <v>2</v>
      </c>
      <c r="CQ28" s="243">
        <v>3</v>
      </c>
      <c r="CR28" s="243">
        <v>3</v>
      </c>
      <c r="CS28" s="243">
        <v>3</v>
      </c>
      <c r="CT28" s="243">
        <v>3</v>
      </c>
      <c r="CU28" s="243">
        <v>3</v>
      </c>
      <c r="CV28" s="243">
        <v>2</v>
      </c>
      <c r="CW28" s="243">
        <v>2</v>
      </c>
    </row>
    <row r="29" spans="1:101" s="14" customFormat="1" ht="13.15" customHeight="1" x14ac:dyDescent="0.25">
      <c r="A29" s="20"/>
      <c r="B29" s="15"/>
      <c r="C29" s="69" t="s">
        <v>7</v>
      </c>
      <c r="D29" s="67">
        <f>SUM(D25:D28)</f>
        <v>37</v>
      </c>
      <c r="E29" s="70">
        <f>SUMPRODUCT(E25:E28,$D25:$D28)</f>
        <v>25627.53</v>
      </c>
      <c r="F29" s="70">
        <f>SUMPRODUCT(F25:F28,$D25:$D28)</f>
        <v>19902.63</v>
      </c>
      <c r="G29" s="70">
        <f>SUMPRODUCT(G25:G28,$D25:$D28)</f>
        <v>5724.9000000000005</v>
      </c>
      <c r="H29" s="34"/>
      <c r="I29" s="34"/>
      <c r="K29" s="67">
        <f t="shared" ref="K29:P29" si="58">SUM(K25:K28)</f>
        <v>31</v>
      </c>
      <c r="L29" s="67">
        <f t="shared" si="58"/>
        <v>28</v>
      </c>
      <c r="M29" s="67">
        <f t="shared" si="58"/>
        <v>29</v>
      </c>
      <c r="N29" s="67">
        <f t="shared" si="58"/>
        <v>26</v>
      </c>
      <c r="O29" s="67">
        <f t="shared" si="58"/>
        <v>25</v>
      </c>
      <c r="P29" s="67">
        <f t="shared" si="58"/>
        <v>26</v>
      </c>
      <c r="Q29" s="67">
        <f t="shared" ref="Q29:V29" si="59">SUM(Q25:Q28)</f>
        <v>26</v>
      </c>
      <c r="R29" s="67">
        <f t="shared" si="59"/>
        <v>26</v>
      </c>
      <c r="S29" s="67">
        <f t="shared" si="59"/>
        <v>27</v>
      </c>
      <c r="T29" s="67">
        <f t="shared" si="59"/>
        <v>25</v>
      </c>
      <c r="U29" s="67">
        <f t="shared" si="59"/>
        <v>25</v>
      </c>
      <c r="V29" s="67">
        <f t="shared" si="59"/>
        <v>26</v>
      </c>
      <c r="W29" s="67">
        <f t="shared" ref="W29:AB29" si="60">SUM(W25:W28)</f>
        <v>31</v>
      </c>
      <c r="X29" s="67">
        <f t="shared" si="60"/>
        <v>31</v>
      </c>
      <c r="Y29" s="67">
        <f t="shared" si="60"/>
        <v>31</v>
      </c>
      <c r="Z29" s="67">
        <f t="shared" si="60"/>
        <v>35</v>
      </c>
      <c r="AA29" s="67">
        <f t="shared" si="60"/>
        <v>34</v>
      </c>
      <c r="AB29" s="67">
        <f t="shared" si="60"/>
        <v>34</v>
      </c>
      <c r="AC29" s="67">
        <f t="shared" ref="AC29:AH29" si="61">SUM(AC25:AC28)</f>
        <v>32</v>
      </c>
      <c r="AD29" s="67">
        <f t="shared" si="61"/>
        <v>33</v>
      </c>
      <c r="AE29" s="67">
        <f t="shared" si="61"/>
        <v>36</v>
      </c>
      <c r="AF29" s="67">
        <f t="shared" si="61"/>
        <v>37</v>
      </c>
      <c r="AG29" s="67">
        <f t="shared" si="61"/>
        <v>37</v>
      </c>
      <c r="AH29" s="67">
        <f t="shared" si="61"/>
        <v>37</v>
      </c>
      <c r="AI29" s="67">
        <f t="shared" ref="AI29:AN29" si="62">SUM(AI25:AI28)</f>
        <v>28</v>
      </c>
      <c r="AJ29" s="67">
        <f t="shared" si="62"/>
        <v>29</v>
      </c>
      <c r="AK29" s="67">
        <f t="shared" si="62"/>
        <v>31</v>
      </c>
      <c r="AL29" s="67">
        <f t="shared" si="62"/>
        <v>31</v>
      </c>
      <c r="AM29" s="67">
        <f t="shared" si="62"/>
        <v>28</v>
      </c>
      <c r="AN29" s="67">
        <f t="shared" si="62"/>
        <v>26</v>
      </c>
      <c r="AO29" s="67">
        <f t="shared" ref="AO29:AT29" si="63">SUM(AO25:AO28)</f>
        <v>24</v>
      </c>
      <c r="AP29" s="67">
        <f t="shared" si="63"/>
        <v>27</v>
      </c>
      <c r="AQ29" s="67">
        <f t="shared" si="63"/>
        <v>23</v>
      </c>
      <c r="AR29" s="67">
        <f t="shared" si="63"/>
        <v>23</v>
      </c>
      <c r="AS29" s="67">
        <f t="shared" si="63"/>
        <v>21</v>
      </c>
      <c r="AT29" s="67">
        <f t="shared" si="63"/>
        <v>21</v>
      </c>
      <c r="AU29" s="67">
        <f t="shared" ref="AU29:AZ29" si="64">SUM(AU25:AU28)</f>
        <v>28</v>
      </c>
      <c r="AV29" s="67">
        <f t="shared" si="64"/>
        <v>23</v>
      </c>
      <c r="AW29" s="67">
        <f t="shared" si="64"/>
        <v>26</v>
      </c>
      <c r="AX29" s="67">
        <f t="shared" si="64"/>
        <v>28</v>
      </c>
      <c r="AY29" s="67">
        <f t="shared" si="64"/>
        <v>28</v>
      </c>
      <c r="AZ29" s="67">
        <f t="shared" si="64"/>
        <v>25</v>
      </c>
      <c r="BA29" s="67">
        <f t="shared" ref="BA29:BF29" si="65">SUM(BA25:BA28)</f>
        <v>23</v>
      </c>
      <c r="BB29" s="67">
        <f t="shared" si="65"/>
        <v>23</v>
      </c>
      <c r="BC29" s="67">
        <f t="shared" si="65"/>
        <v>23</v>
      </c>
      <c r="BD29" s="67">
        <f t="shared" si="65"/>
        <v>23</v>
      </c>
      <c r="BE29" s="67">
        <f t="shared" si="65"/>
        <v>24</v>
      </c>
      <c r="BF29" s="67">
        <f t="shared" si="65"/>
        <v>26</v>
      </c>
      <c r="BG29" s="67">
        <f t="shared" ref="BG29:BL29" si="66">SUM(BG25:BG28)</f>
        <v>25</v>
      </c>
      <c r="BH29" s="67">
        <f t="shared" si="66"/>
        <v>26</v>
      </c>
      <c r="BI29" s="67">
        <f t="shared" si="66"/>
        <v>25</v>
      </c>
      <c r="BJ29" s="67">
        <f t="shared" si="66"/>
        <v>22</v>
      </c>
      <c r="BK29" s="67">
        <f t="shared" si="66"/>
        <v>21</v>
      </c>
      <c r="BL29" s="67">
        <f t="shared" si="66"/>
        <v>19</v>
      </c>
      <c r="BM29" s="67">
        <f t="shared" ref="BM29:BR29" si="67">SUM(BM25:BM28)</f>
        <v>23</v>
      </c>
      <c r="BN29" s="67">
        <f t="shared" si="67"/>
        <v>24</v>
      </c>
      <c r="BO29" s="67">
        <f t="shared" si="67"/>
        <v>24</v>
      </c>
      <c r="BP29" s="67">
        <f t="shared" si="67"/>
        <v>25</v>
      </c>
      <c r="BQ29" s="94">
        <f t="shared" si="67"/>
        <v>27</v>
      </c>
      <c r="BR29" s="67">
        <f t="shared" si="67"/>
        <v>25</v>
      </c>
      <c r="BS29" s="67">
        <f t="shared" ref="BS29:BX29" si="68">SUM(BS25:BS28)</f>
        <v>24</v>
      </c>
      <c r="BT29" s="67">
        <f t="shared" si="68"/>
        <v>22</v>
      </c>
      <c r="BU29" s="67">
        <f t="shared" si="68"/>
        <v>24</v>
      </c>
      <c r="BV29" s="67">
        <f t="shared" si="68"/>
        <v>24</v>
      </c>
      <c r="BW29" s="67">
        <f t="shared" si="68"/>
        <v>25</v>
      </c>
      <c r="BX29" s="67">
        <f t="shared" si="68"/>
        <v>25</v>
      </c>
      <c r="BY29" s="67">
        <f t="shared" ref="BY29:CD29" si="69">SUM(BY25:BY28)</f>
        <v>23</v>
      </c>
      <c r="BZ29" s="67">
        <f t="shared" si="69"/>
        <v>23</v>
      </c>
      <c r="CA29" s="67">
        <f t="shared" si="69"/>
        <v>25</v>
      </c>
      <c r="CB29" s="67">
        <f t="shared" si="69"/>
        <v>28</v>
      </c>
      <c r="CC29" s="67">
        <f t="shared" si="69"/>
        <v>31</v>
      </c>
      <c r="CD29" s="67">
        <f t="shared" si="69"/>
        <v>32</v>
      </c>
      <c r="CE29" s="67">
        <f t="shared" ref="CE29:CJ29" si="70">SUM(CE25:CE28)</f>
        <v>33</v>
      </c>
      <c r="CF29" s="67">
        <f t="shared" si="70"/>
        <v>33</v>
      </c>
      <c r="CG29" s="67">
        <f t="shared" si="70"/>
        <v>31</v>
      </c>
      <c r="CH29" s="67">
        <f t="shared" si="70"/>
        <v>29</v>
      </c>
      <c r="CI29" s="67">
        <f t="shared" si="70"/>
        <v>29</v>
      </c>
      <c r="CJ29" s="67">
        <f t="shared" si="70"/>
        <v>27</v>
      </c>
      <c r="CK29" s="67">
        <f t="shared" ref="CK29:CP29" si="71">SUM(CK25:CK28)</f>
        <v>28</v>
      </c>
      <c r="CL29" s="67">
        <f t="shared" si="71"/>
        <v>28</v>
      </c>
      <c r="CM29" s="67">
        <f t="shared" si="71"/>
        <v>31</v>
      </c>
      <c r="CN29" s="67">
        <f t="shared" si="71"/>
        <v>33</v>
      </c>
      <c r="CO29" s="67">
        <f t="shared" si="71"/>
        <v>31</v>
      </c>
      <c r="CP29" s="67">
        <f t="shared" si="71"/>
        <v>29</v>
      </c>
      <c r="CQ29" s="67">
        <f>SUM(CQ25:CQ28)</f>
        <v>38</v>
      </c>
      <c r="CR29" s="67">
        <v>38</v>
      </c>
      <c r="CS29" s="67">
        <f>SUM(CS25:CS28)</f>
        <v>41</v>
      </c>
      <c r="CT29" s="67">
        <f>SUM(CT25:CT28)</f>
        <v>41</v>
      </c>
      <c r="CU29" s="67">
        <f>SUM(CU25:CU28)</f>
        <v>42</v>
      </c>
      <c r="CV29" s="67">
        <f>SUM(CV25:CV28)</f>
        <v>41</v>
      </c>
      <c r="CW29" s="67">
        <f>SUM(CW25:CW28)</f>
        <v>37</v>
      </c>
    </row>
    <row r="30" spans="1:101" s="14" customFormat="1" ht="13.15" customHeight="1" x14ac:dyDescent="0.25">
      <c r="A30" s="20"/>
      <c r="B30" s="15"/>
      <c r="C30" s="12"/>
      <c r="D30" s="16"/>
      <c r="E30" s="21"/>
      <c r="F30" s="21"/>
      <c r="G30" s="21"/>
      <c r="H30" s="135"/>
      <c r="I30" s="135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</row>
    <row r="31" spans="1:101" s="14" customFormat="1" ht="13.15" customHeight="1" x14ac:dyDescent="0.25">
      <c r="A31" s="71" t="s">
        <v>8</v>
      </c>
      <c r="B31" s="72"/>
      <c r="C31" s="29" t="s">
        <v>10</v>
      </c>
      <c r="D31" s="30">
        <f>+D23+D29</f>
        <v>527</v>
      </c>
      <c r="E31" s="86">
        <f>+E23+E29</f>
        <v>650598.29</v>
      </c>
      <c r="F31" s="86">
        <f>+F23+F29</f>
        <v>595776.27</v>
      </c>
      <c r="G31" s="86">
        <f>+G23+G29</f>
        <v>54822.02</v>
      </c>
      <c r="H31" s="136"/>
      <c r="I31" s="136"/>
      <c r="K31" s="30">
        <f t="shared" ref="K31:P31" si="72">+K23+K29</f>
        <v>569</v>
      </c>
      <c r="L31" s="30">
        <f t="shared" si="72"/>
        <v>572</v>
      </c>
      <c r="M31" s="30">
        <f t="shared" si="72"/>
        <v>578</v>
      </c>
      <c r="N31" s="30">
        <f t="shared" si="72"/>
        <v>568</v>
      </c>
      <c r="O31" s="30">
        <f t="shared" si="72"/>
        <v>578</v>
      </c>
      <c r="P31" s="30">
        <f t="shared" si="72"/>
        <v>582</v>
      </c>
      <c r="Q31" s="30">
        <f t="shared" ref="Q31:V31" si="73">+Q23+Q29</f>
        <v>581</v>
      </c>
      <c r="R31" s="30">
        <f t="shared" si="73"/>
        <v>579</v>
      </c>
      <c r="S31" s="30">
        <f t="shared" si="73"/>
        <v>584</v>
      </c>
      <c r="T31" s="30">
        <f t="shared" si="73"/>
        <v>583</v>
      </c>
      <c r="U31" s="30">
        <f t="shared" si="73"/>
        <v>576</v>
      </c>
      <c r="V31" s="30">
        <f t="shared" si="73"/>
        <v>587</v>
      </c>
      <c r="W31" s="30">
        <f t="shared" ref="W31:AB31" si="74">+W23+W29</f>
        <v>551</v>
      </c>
      <c r="X31" s="30">
        <f t="shared" si="74"/>
        <v>552</v>
      </c>
      <c r="Y31" s="30">
        <f t="shared" si="74"/>
        <v>553</v>
      </c>
      <c r="Z31" s="30">
        <f t="shared" si="74"/>
        <v>556</v>
      </c>
      <c r="AA31" s="30">
        <f t="shared" si="74"/>
        <v>559</v>
      </c>
      <c r="AB31" s="30">
        <f t="shared" si="74"/>
        <v>564</v>
      </c>
      <c r="AC31" s="30">
        <f t="shared" ref="AC31:AH31" si="75">+AC23+AC29</f>
        <v>555</v>
      </c>
      <c r="AD31" s="30">
        <f t="shared" si="75"/>
        <v>558</v>
      </c>
      <c r="AE31" s="30">
        <f t="shared" si="75"/>
        <v>556</v>
      </c>
      <c r="AF31" s="30">
        <f t="shared" si="75"/>
        <v>567</v>
      </c>
      <c r="AG31" s="30">
        <f t="shared" si="75"/>
        <v>562</v>
      </c>
      <c r="AH31" s="30">
        <f t="shared" si="75"/>
        <v>563</v>
      </c>
      <c r="AI31" s="30">
        <f t="shared" ref="AI31:AN31" si="76">+AI23+AI29</f>
        <v>596</v>
      </c>
      <c r="AJ31" s="30">
        <f t="shared" si="76"/>
        <v>632</v>
      </c>
      <c r="AK31" s="30">
        <f t="shared" si="76"/>
        <v>628</v>
      </c>
      <c r="AL31" s="30">
        <f t="shared" si="76"/>
        <v>619</v>
      </c>
      <c r="AM31" s="30">
        <f t="shared" si="76"/>
        <v>613</v>
      </c>
      <c r="AN31" s="30">
        <f t="shared" si="76"/>
        <v>610</v>
      </c>
      <c r="AO31" s="30">
        <f t="shared" ref="AO31:AT31" si="77">+AO23+AO29</f>
        <v>619</v>
      </c>
      <c r="AP31" s="30">
        <f t="shared" si="77"/>
        <v>613</v>
      </c>
      <c r="AQ31" s="30">
        <f t="shared" si="77"/>
        <v>600</v>
      </c>
      <c r="AR31" s="30">
        <f t="shared" si="77"/>
        <v>596</v>
      </c>
      <c r="AS31" s="30">
        <f t="shared" si="77"/>
        <v>590</v>
      </c>
      <c r="AT31" s="30">
        <f t="shared" si="77"/>
        <v>582</v>
      </c>
      <c r="AU31" s="30">
        <f t="shared" ref="AU31:AZ31" si="78">+AU23+AU29</f>
        <v>599</v>
      </c>
      <c r="AV31" s="30">
        <f t="shared" si="78"/>
        <v>603</v>
      </c>
      <c r="AW31" s="30">
        <f t="shared" si="78"/>
        <v>593</v>
      </c>
      <c r="AX31" s="30">
        <f t="shared" si="78"/>
        <v>582</v>
      </c>
      <c r="AY31" s="30">
        <f t="shared" si="78"/>
        <v>574</v>
      </c>
      <c r="AZ31" s="30">
        <f t="shared" si="78"/>
        <v>558</v>
      </c>
      <c r="BA31" s="30">
        <f t="shared" ref="BA31:BF31" si="79">+BA23+BA29</f>
        <v>542</v>
      </c>
      <c r="BB31" s="30">
        <f t="shared" si="79"/>
        <v>546</v>
      </c>
      <c r="BC31" s="30">
        <f t="shared" si="79"/>
        <v>543</v>
      </c>
      <c r="BD31" s="30">
        <f t="shared" si="79"/>
        <v>544</v>
      </c>
      <c r="BE31" s="30">
        <f t="shared" si="79"/>
        <v>534</v>
      </c>
      <c r="BF31" s="30">
        <f t="shared" si="79"/>
        <v>539</v>
      </c>
      <c r="BG31" s="30">
        <f t="shared" ref="BG31:BL31" si="80">+BG23+BG29</f>
        <v>558</v>
      </c>
      <c r="BH31" s="30">
        <f t="shared" si="80"/>
        <v>576</v>
      </c>
      <c r="BI31" s="30">
        <f t="shared" si="80"/>
        <v>530</v>
      </c>
      <c r="BJ31" s="30">
        <f t="shared" si="80"/>
        <v>526</v>
      </c>
      <c r="BK31" s="30">
        <f t="shared" si="80"/>
        <v>521</v>
      </c>
      <c r="BL31" s="30">
        <f t="shared" si="80"/>
        <v>511</v>
      </c>
      <c r="BM31" s="30">
        <f t="shared" ref="BM31:BR31" si="81">+BM23+BM29</f>
        <v>511</v>
      </c>
      <c r="BN31" s="30">
        <f t="shared" si="81"/>
        <v>515</v>
      </c>
      <c r="BO31" s="30">
        <f t="shared" si="81"/>
        <v>527</v>
      </c>
      <c r="BP31" s="30">
        <f t="shared" si="81"/>
        <v>532</v>
      </c>
      <c r="BQ31" s="30">
        <f t="shared" si="81"/>
        <v>539</v>
      </c>
      <c r="BR31" s="30">
        <f t="shared" si="81"/>
        <v>545</v>
      </c>
      <c r="BS31" s="30">
        <f t="shared" ref="BS31:BX31" si="82">+BS23+BS29</f>
        <v>574</v>
      </c>
      <c r="BT31" s="30">
        <f t="shared" si="82"/>
        <v>566</v>
      </c>
      <c r="BU31" s="30">
        <f t="shared" si="82"/>
        <v>559</v>
      </c>
      <c r="BV31" s="30">
        <f t="shared" si="82"/>
        <v>568</v>
      </c>
      <c r="BW31" s="30">
        <f t="shared" si="82"/>
        <v>560</v>
      </c>
      <c r="BX31" s="30">
        <f t="shared" si="82"/>
        <v>553</v>
      </c>
      <c r="BY31" s="30">
        <f t="shared" ref="BY31:CD31" si="83">+BY23+BY29</f>
        <v>553</v>
      </c>
      <c r="BZ31" s="30">
        <f t="shared" si="83"/>
        <v>555</v>
      </c>
      <c r="CA31" s="30">
        <f t="shared" si="83"/>
        <v>550</v>
      </c>
      <c r="CB31" s="30">
        <f t="shared" si="83"/>
        <v>551</v>
      </c>
      <c r="CC31" s="30">
        <f t="shared" si="83"/>
        <v>545</v>
      </c>
      <c r="CD31" s="30">
        <f t="shared" si="83"/>
        <v>512</v>
      </c>
      <c r="CE31" s="30">
        <f t="shared" ref="CE31:CJ31" si="84">+CE23+CE29</f>
        <v>535</v>
      </c>
      <c r="CF31" s="30">
        <f t="shared" si="84"/>
        <v>531</v>
      </c>
      <c r="CG31" s="30">
        <f t="shared" si="84"/>
        <v>523</v>
      </c>
      <c r="CH31" s="30">
        <f t="shared" si="84"/>
        <v>531</v>
      </c>
      <c r="CI31" s="30">
        <f t="shared" si="84"/>
        <v>523</v>
      </c>
      <c r="CJ31" s="30">
        <f t="shared" si="84"/>
        <v>527</v>
      </c>
      <c r="CK31" s="30">
        <f t="shared" ref="CK31:CP31" si="85">+CK23+CK29</f>
        <v>524</v>
      </c>
      <c r="CL31" s="30">
        <f t="shared" si="85"/>
        <v>522</v>
      </c>
      <c r="CM31" s="30">
        <f t="shared" si="85"/>
        <v>526</v>
      </c>
      <c r="CN31" s="30">
        <f t="shared" si="85"/>
        <v>519</v>
      </c>
      <c r="CO31" s="30">
        <f t="shared" si="85"/>
        <v>518</v>
      </c>
      <c r="CP31" s="30">
        <f t="shared" si="85"/>
        <v>520</v>
      </c>
      <c r="CQ31" s="30">
        <f>+CQ23+CQ29</f>
        <v>546</v>
      </c>
      <c r="CR31" s="30">
        <v>536</v>
      </c>
      <c r="CS31" s="30">
        <f>+CS23+CS29</f>
        <v>537</v>
      </c>
      <c r="CT31" s="30">
        <f>+CT23+CT29</f>
        <v>545</v>
      </c>
      <c r="CU31" s="30">
        <f>+CU23+CU29</f>
        <v>551</v>
      </c>
      <c r="CV31" s="30">
        <f>+CV23+CV29</f>
        <v>538</v>
      </c>
      <c r="CW31" s="30">
        <f>+CW23+CW29</f>
        <v>527</v>
      </c>
    </row>
    <row r="32" spans="1:101" s="4" customFormat="1" ht="13.15" customHeight="1" x14ac:dyDescent="0.2">
      <c r="A32" s="71" t="s">
        <v>9</v>
      </c>
      <c r="B32" s="29"/>
      <c r="C32" s="89"/>
      <c r="D32" s="30"/>
      <c r="E32" s="86">
        <f>E31*12</f>
        <v>7807179.4800000004</v>
      </c>
      <c r="F32" s="86">
        <f>F31*12</f>
        <v>7149315.2400000002</v>
      </c>
      <c r="G32" s="86">
        <f>G31*12</f>
        <v>657864.24</v>
      </c>
      <c r="H32" s="136"/>
      <c r="I32" s="136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</row>
    <row r="33" spans="1:101" customFormat="1" ht="13.15" customHeight="1" x14ac:dyDescent="0.25">
      <c r="A33" s="20"/>
      <c r="B33" s="15"/>
      <c r="C33" s="12"/>
      <c r="D33" s="16"/>
      <c r="E33" s="21"/>
      <c r="F33" s="21"/>
      <c r="G33" s="21"/>
      <c r="H33" s="135"/>
      <c r="I33" s="135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</row>
    <row r="34" spans="1:101" customFormat="1" ht="13.15" customHeight="1" x14ac:dyDescent="0.25">
      <c r="A34" s="76" t="s">
        <v>117</v>
      </c>
      <c r="B34" s="77"/>
      <c r="C34" s="78"/>
      <c r="D34" s="111"/>
      <c r="E34" s="80"/>
      <c r="F34" s="80"/>
      <c r="G34" s="80"/>
      <c r="H34" s="268"/>
      <c r="I34" s="268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</row>
    <row r="35" spans="1:101" customFormat="1" ht="13.15" customHeight="1" x14ac:dyDescent="0.25">
      <c r="A35" s="64" t="s">
        <v>23</v>
      </c>
      <c r="B35" s="65" t="str">
        <f>Legacy!$E$4</f>
        <v>1/1/25 - 12/31/25</v>
      </c>
      <c r="C35" s="66" t="s">
        <v>11</v>
      </c>
      <c r="D35" s="242">
        <v>10</v>
      </c>
      <c r="E35" s="150">
        <f>E19</f>
        <v>859.51</v>
      </c>
      <c r="F35" s="152">
        <f>F19</f>
        <v>805.34</v>
      </c>
      <c r="G35" s="152">
        <f>G19</f>
        <v>54.17</v>
      </c>
      <c r="H35" s="27" t="str">
        <f>+"Total:"&amp;TEXT(E35/I35-1,"0.00%")&amp;"/ EE:"&amp;TEXT(G35/J35-1,"0.00%")</f>
        <v>Total:18.99%/ EE:0.00%</v>
      </c>
      <c r="I35" s="27">
        <f>+'[2]St Joe &amp; St Mary''s'!E35</f>
        <v>722.35</v>
      </c>
      <c r="J35" s="27">
        <f>+'[2]St Joe &amp; St Mary''s'!G35</f>
        <v>54.17</v>
      </c>
      <c r="K35" s="165">
        <v>16</v>
      </c>
      <c r="L35" s="165">
        <v>13</v>
      </c>
      <c r="M35" s="165">
        <v>13</v>
      </c>
      <c r="N35" s="165">
        <v>13</v>
      </c>
      <c r="O35" s="165">
        <v>14</v>
      </c>
      <c r="P35" s="165">
        <v>16</v>
      </c>
      <c r="Q35" s="165">
        <v>17</v>
      </c>
      <c r="R35" s="165">
        <v>17</v>
      </c>
      <c r="S35" s="165">
        <v>17</v>
      </c>
      <c r="T35" s="165">
        <v>17</v>
      </c>
      <c r="U35" s="165">
        <v>16</v>
      </c>
      <c r="V35" s="165">
        <v>15</v>
      </c>
      <c r="W35" s="165">
        <v>10</v>
      </c>
      <c r="X35" s="165">
        <v>10</v>
      </c>
      <c r="Y35" s="165">
        <v>10</v>
      </c>
      <c r="Z35" s="165">
        <v>10</v>
      </c>
      <c r="AA35" s="165">
        <v>10</v>
      </c>
      <c r="AB35" s="165">
        <v>10</v>
      </c>
      <c r="AC35" s="165">
        <v>10</v>
      </c>
      <c r="AD35" s="165">
        <v>10</v>
      </c>
      <c r="AE35" s="165">
        <v>9</v>
      </c>
      <c r="AF35" s="165">
        <v>10</v>
      </c>
      <c r="AG35" s="165">
        <v>10</v>
      </c>
      <c r="AH35" s="165">
        <v>10</v>
      </c>
      <c r="AI35" s="165">
        <v>12</v>
      </c>
      <c r="AJ35" s="165">
        <v>11</v>
      </c>
      <c r="AK35" s="165">
        <v>10</v>
      </c>
      <c r="AL35" s="165">
        <v>10</v>
      </c>
      <c r="AM35" s="165">
        <v>10</v>
      </c>
      <c r="AN35" s="165">
        <v>10</v>
      </c>
      <c r="AO35" s="165">
        <v>10</v>
      </c>
      <c r="AP35" s="165">
        <v>10</v>
      </c>
      <c r="AQ35" s="165">
        <v>10</v>
      </c>
      <c r="AR35" s="165">
        <v>9</v>
      </c>
      <c r="AS35" s="165">
        <v>9</v>
      </c>
      <c r="AT35" s="165">
        <v>10</v>
      </c>
      <c r="AU35" s="165">
        <v>10</v>
      </c>
      <c r="AV35" s="165">
        <v>10</v>
      </c>
      <c r="AW35" s="165">
        <v>10</v>
      </c>
      <c r="AX35" s="165">
        <v>9</v>
      </c>
      <c r="AY35" s="165">
        <v>9</v>
      </c>
      <c r="AZ35" s="165">
        <v>10</v>
      </c>
      <c r="BA35" s="165">
        <v>10</v>
      </c>
      <c r="BB35" s="165">
        <v>9</v>
      </c>
      <c r="BC35" s="165">
        <v>10</v>
      </c>
      <c r="BD35" s="165">
        <v>11</v>
      </c>
      <c r="BE35" s="165">
        <v>11</v>
      </c>
      <c r="BF35" s="165">
        <v>11</v>
      </c>
      <c r="BG35" s="165">
        <v>11</v>
      </c>
      <c r="BH35" s="173">
        <v>11</v>
      </c>
      <c r="BI35" s="173">
        <v>11</v>
      </c>
      <c r="BJ35" s="173">
        <v>11</v>
      </c>
      <c r="BK35" s="173">
        <v>11</v>
      </c>
      <c r="BL35" s="173">
        <v>10</v>
      </c>
      <c r="BM35" s="173">
        <v>11</v>
      </c>
      <c r="BN35" s="173">
        <v>12</v>
      </c>
      <c r="BO35" s="173">
        <v>12</v>
      </c>
      <c r="BP35" s="173">
        <v>12</v>
      </c>
      <c r="BQ35" s="242">
        <v>12</v>
      </c>
      <c r="BR35" s="242">
        <v>12</v>
      </c>
      <c r="BS35" s="242">
        <v>12</v>
      </c>
      <c r="BT35" s="242">
        <v>12</v>
      </c>
      <c r="BU35" s="242">
        <v>12</v>
      </c>
      <c r="BV35" s="242">
        <v>12</v>
      </c>
      <c r="BW35" s="242">
        <v>11</v>
      </c>
      <c r="BX35" s="242">
        <v>11</v>
      </c>
      <c r="BY35" s="242">
        <v>11</v>
      </c>
      <c r="BZ35" s="242">
        <v>11</v>
      </c>
      <c r="CA35" s="242">
        <v>10</v>
      </c>
      <c r="CB35" s="242">
        <v>10</v>
      </c>
      <c r="CC35" s="242">
        <v>9</v>
      </c>
      <c r="CD35" s="242">
        <v>9</v>
      </c>
      <c r="CE35" s="242">
        <v>11</v>
      </c>
      <c r="CF35" s="242">
        <v>10</v>
      </c>
      <c r="CG35" s="242">
        <v>10</v>
      </c>
      <c r="CH35" s="242">
        <v>10</v>
      </c>
      <c r="CI35" s="242">
        <v>10</v>
      </c>
      <c r="CJ35" s="242">
        <v>10</v>
      </c>
      <c r="CK35" s="242">
        <v>9</v>
      </c>
      <c r="CL35" s="242">
        <v>8</v>
      </c>
      <c r="CM35" s="242">
        <v>8</v>
      </c>
      <c r="CN35" s="242">
        <v>8</v>
      </c>
      <c r="CO35" s="242">
        <v>8</v>
      </c>
      <c r="CP35" s="242">
        <v>8</v>
      </c>
      <c r="CQ35" s="242">
        <v>9</v>
      </c>
      <c r="CR35" s="242">
        <v>9</v>
      </c>
      <c r="CS35" s="242">
        <v>9</v>
      </c>
      <c r="CT35" s="242">
        <v>11</v>
      </c>
      <c r="CU35" s="242">
        <v>11</v>
      </c>
      <c r="CV35" s="242">
        <v>11</v>
      </c>
      <c r="CW35" s="242">
        <v>10</v>
      </c>
    </row>
    <row r="36" spans="1:101" customFormat="1" ht="13.15" customHeight="1" x14ac:dyDescent="0.25">
      <c r="A36" s="22"/>
      <c r="B36" s="15"/>
      <c r="C36" s="66" t="s">
        <v>18</v>
      </c>
      <c r="D36" s="242">
        <v>3</v>
      </c>
      <c r="E36" s="150">
        <f t="shared" ref="E36:F38" si="86">E20</f>
        <v>1805</v>
      </c>
      <c r="F36" s="152">
        <f t="shared" si="86"/>
        <v>1653.8600000000001</v>
      </c>
      <c r="G36" s="152">
        <f>G20</f>
        <v>151.13999999999999</v>
      </c>
      <c r="H36" s="27" t="str">
        <f>+"Total:"&amp;TEXT(E36/I36-1,"0.00%")&amp;"/ EE:"&amp;TEXT(G36/J36-1,"0.00%")</f>
        <v>Total:18.99%/ EE:0.00%</v>
      </c>
      <c r="I36" s="27">
        <f>+'[2]St Joe &amp; St Mary''s'!E36</f>
        <v>1516.96</v>
      </c>
      <c r="J36" s="27">
        <f>+'[2]St Joe &amp; St Mary''s'!G36</f>
        <v>151.13999999999999</v>
      </c>
      <c r="K36" s="165">
        <v>1</v>
      </c>
      <c r="L36" s="165">
        <v>1</v>
      </c>
      <c r="M36" s="165">
        <v>1</v>
      </c>
      <c r="N36" s="165">
        <v>1</v>
      </c>
      <c r="O36" s="165">
        <v>1</v>
      </c>
      <c r="P36" s="165">
        <v>0</v>
      </c>
      <c r="Q36" s="165">
        <v>1</v>
      </c>
      <c r="R36" s="165">
        <v>1</v>
      </c>
      <c r="S36" s="165">
        <v>1</v>
      </c>
      <c r="T36" s="165">
        <v>0</v>
      </c>
      <c r="U36" s="165">
        <v>1</v>
      </c>
      <c r="V36" s="165">
        <v>1</v>
      </c>
      <c r="W36" s="165">
        <v>1</v>
      </c>
      <c r="X36" s="165">
        <v>1</v>
      </c>
      <c r="Y36" s="165">
        <v>1</v>
      </c>
      <c r="Z36" s="165">
        <v>1</v>
      </c>
      <c r="AA36" s="165">
        <v>2</v>
      </c>
      <c r="AB36" s="165">
        <v>2</v>
      </c>
      <c r="AC36" s="165">
        <v>2</v>
      </c>
      <c r="AD36" s="165">
        <v>2</v>
      </c>
      <c r="AE36" s="165">
        <v>2</v>
      </c>
      <c r="AF36" s="165">
        <v>2</v>
      </c>
      <c r="AG36" s="165">
        <v>2</v>
      </c>
      <c r="AH36" s="165">
        <v>2</v>
      </c>
      <c r="AI36" s="165">
        <v>2</v>
      </c>
      <c r="AJ36" s="165">
        <v>3</v>
      </c>
      <c r="AK36" s="165">
        <v>3</v>
      </c>
      <c r="AL36" s="165">
        <v>3</v>
      </c>
      <c r="AM36" s="165">
        <v>3</v>
      </c>
      <c r="AN36" s="165">
        <v>3</v>
      </c>
      <c r="AO36" s="165">
        <v>3</v>
      </c>
      <c r="AP36" s="165">
        <v>3</v>
      </c>
      <c r="AQ36" s="165">
        <v>3</v>
      </c>
      <c r="AR36" s="165">
        <v>3</v>
      </c>
      <c r="AS36" s="165">
        <v>3</v>
      </c>
      <c r="AT36" s="165">
        <v>3</v>
      </c>
      <c r="AU36" s="165">
        <v>3</v>
      </c>
      <c r="AV36" s="165">
        <v>3</v>
      </c>
      <c r="AW36" s="165">
        <v>3</v>
      </c>
      <c r="AX36" s="165">
        <v>3</v>
      </c>
      <c r="AY36" s="165">
        <v>3</v>
      </c>
      <c r="AZ36" s="165">
        <v>3</v>
      </c>
      <c r="BA36" s="165">
        <v>3</v>
      </c>
      <c r="BB36" s="165">
        <v>3</v>
      </c>
      <c r="BC36" s="165">
        <v>3</v>
      </c>
      <c r="BD36" s="165">
        <v>3</v>
      </c>
      <c r="BE36" s="165">
        <v>3</v>
      </c>
      <c r="BF36" s="165">
        <v>3</v>
      </c>
      <c r="BG36" s="165">
        <v>3</v>
      </c>
      <c r="BH36" s="173">
        <v>3</v>
      </c>
      <c r="BI36" s="173">
        <v>3</v>
      </c>
      <c r="BJ36" s="173">
        <v>3</v>
      </c>
      <c r="BK36" s="173">
        <v>3</v>
      </c>
      <c r="BL36" s="173">
        <v>3</v>
      </c>
      <c r="BM36" s="173">
        <v>3</v>
      </c>
      <c r="BN36" s="173">
        <v>3</v>
      </c>
      <c r="BO36" s="173">
        <v>3</v>
      </c>
      <c r="BP36" s="173">
        <v>3</v>
      </c>
      <c r="BQ36" s="242">
        <v>3</v>
      </c>
      <c r="BR36" s="242">
        <v>3</v>
      </c>
      <c r="BS36" s="242">
        <v>3</v>
      </c>
      <c r="BT36" s="242">
        <v>3</v>
      </c>
      <c r="BU36" s="242">
        <v>3</v>
      </c>
      <c r="BV36" s="242">
        <v>3</v>
      </c>
      <c r="BW36" s="242">
        <v>4</v>
      </c>
      <c r="BX36" s="242">
        <v>4</v>
      </c>
      <c r="BY36" s="242">
        <v>4</v>
      </c>
      <c r="BZ36" s="242">
        <v>4</v>
      </c>
      <c r="CA36" s="242">
        <v>4</v>
      </c>
      <c r="CB36" s="242">
        <v>4</v>
      </c>
      <c r="CC36" s="242">
        <v>3</v>
      </c>
      <c r="CD36" s="242">
        <v>3</v>
      </c>
      <c r="CE36" s="242">
        <v>2</v>
      </c>
      <c r="CF36" s="242">
        <v>2</v>
      </c>
      <c r="CG36" s="242">
        <v>1</v>
      </c>
      <c r="CH36" s="242">
        <v>1</v>
      </c>
      <c r="CI36" s="242">
        <v>1</v>
      </c>
      <c r="CJ36" s="242">
        <v>1</v>
      </c>
      <c r="CK36" s="242">
        <v>1</v>
      </c>
      <c r="CL36" s="242">
        <v>2</v>
      </c>
      <c r="CM36" s="242">
        <v>2</v>
      </c>
      <c r="CN36" s="242">
        <v>2</v>
      </c>
      <c r="CO36" s="242">
        <v>2</v>
      </c>
      <c r="CP36" s="242">
        <v>2</v>
      </c>
      <c r="CQ36" s="242">
        <v>3</v>
      </c>
      <c r="CR36" s="242">
        <v>3</v>
      </c>
      <c r="CS36" s="242">
        <v>3</v>
      </c>
      <c r="CT36" s="242">
        <v>3</v>
      </c>
      <c r="CU36" s="242">
        <v>3</v>
      </c>
      <c r="CV36" s="242">
        <v>3</v>
      </c>
      <c r="CW36" s="242">
        <v>3</v>
      </c>
    </row>
    <row r="37" spans="1:101" customFormat="1" ht="13.15" customHeight="1" x14ac:dyDescent="0.25">
      <c r="A37" s="22"/>
      <c r="B37" s="15"/>
      <c r="C37" s="66" t="s">
        <v>19</v>
      </c>
      <c r="D37" s="242">
        <v>11</v>
      </c>
      <c r="E37" s="150">
        <f>E21</f>
        <v>1624.48</v>
      </c>
      <c r="F37" s="152">
        <f t="shared" si="86"/>
        <v>1500.82</v>
      </c>
      <c r="G37" s="152">
        <f>G21</f>
        <v>123.66</v>
      </c>
      <c r="H37" s="27" t="str">
        <f>+"Total:"&amp;TEXT(E37/I37-1,"0.00%")&amp;"/ EE:"&amp;TEXT(G37/J37-1,"0.00%")</f>
        <v>Total:18.99%/ EE:0.00%</v>
      </c>
      <c r="I37" s="27">
        <f>+'[2]St Joe &amp; St Mary''s'!E37</f>
        <v>1365.25</v>
      </c>
      <c r="J37" s="27">
        <f>+'[2]St Joe &amp; St Mary''s'!G37</f>
        <v>123.66</v>
      </c>
      <c r="K37" s="165">
        <v>8</v>
      </c>
      <c r="L37" s="165">
        <v>8</v>
      </c>
      <c r="M37" s="165">
        <v>8</v>
      </c>
      <c r="N37" s="165">
        <v>8</v>
      </c>
      <c r="O37" s="165">
        <v>8</v>
      </c>
      <c r="P37" s="165">
        <v>8</v>
      </c>
      <c r="Q37" s="165">
        <v>8</v>
      </c>
      <c r="R37" s="165">
        <v>8</v>
      </c>
      <c r="S37" s="165">
        <v>8</v>
      </c>
      <c r="T37" s="165">
        <v>8</v>
      </c>
      <c r="U37" s="165">
        <v>8</v>
      </c>
      <c r="V37" s="165">
        <v>8</v>
      </c>
      <c r="W37" s="165">
        <v>9</v>
      </c>
      <c r="X37" s="165">
        <v>9</v>
      </c>
      <c r="Y37" s="165">
        <v>9</v>
      </c>
      <c r="Z37" s="165">
        <v>9</v>
      </c>
      <c r="AA37" s="165">
        <v>9</v>
      </c>
      <c r="AB37" s="165">
        <v>9</v>
      </c>
      <c r="AC37" s="165">
        <v>9</v>
      </c>
      <c r="AD37" s="165">
        <v>9</v>
      </c>
      <c r="AE37" s="165">
        <v>9</v>
      </c>
      <c r="AF37" s="165">
        <v>9</v>
      </c>
      <c r="AG37" s="165">
        <v>9</v>
      </c>
      <c r="AH37" s="165">
        <v>9</v>
      </c>
      <c r="AI37" s="165">
        <v>9</v>
      </c>
      <c r="AJ37" s="165">
        <v>9</v>
      </c>
      <c r="AK37" s="165">
        <v>8</v>
      </c>
      <c r="AL37" s="165">
        <v>9</v>
      </c>
      <c r="AM37" s="165">
        <v>9</v>
      </c>
      <c r="AN37" s="165">
        <v>9</v>
      </c>
      <c r="AO37" s="165">
        <v>9</v>
      </c>
      <c r="AP37" s="165">
        <v>9</v>
      </c>
      <c r="AQ37" s="165">
        <v>9</v>
      </c>
      <c r="AR37" s="165">
        <v>10</v>
      </c>
      <c r="AS37" s="165">
        <v>10</v>
      </c>
      <c r="AT37" s="165">
        <v>9</v>
      </c>
      <c r="AU37" s="165">
        <v>9</v>
      </c>
      <c r="AV37" s="165">
        <v>9</v>
      </c>
      <c r="AW37" s="165">
        <v>9</v>
      </c>
      <c r="AX37" s="165">
        <v>9</v>
      </c>
      <c r="AY37" s="165">
        <v>9</v>
      </c>
      <c r="AZ37" s="165">
        <v>9</v>
      </c>
      <c r="BA37" s="165">
        <v>9</v>
      </c>
      <c r="BB37" s="165">
        <v>10</v>
      </c>
      <c r="BC37" s="165">
        <v>10</v>
      </c>
      <c r="BD37" s="165">
        <v>10</v>
      </c>
      <c r="BE37" s="165">
        <v>10</v>
      </c>
      <c r="BF37" s="165">
        <v>9</v>
      </c>
      <c r="BG37" s="165">
        <v>10</v>
      </c>
      <c r="BH37" s="173">
        <v>10</v>
      </c>
      <c r="BI37" s="173">
        <v>10</v>
      </c>
      <c r="BJ37" s="173">
        <v>11</v>
      </c>
      <c r="BK37" s="173">
        <v>11</v>
      </c>
      <c r="BL37" s="173">
        <v>11</v>
      </c>
      <c r="BM37" s="173">
        <v>11</v>
      </c>
      <c r="BN37" s="173">
        <v>10</v>
      </c>
      <c r="BO37" s="173">
        <v>9</v>
      </c>
      <c r="BP37" s="173">
        <v>10</v>
      </c>
      <c r="BQ37" s="242">
        <v>10</v>
      </c>
      <c r="BR37" s="242">
        <v>11</v>
      </c>
      <c r="BS37" s="242">
        <v>12</v>
      </c>
      <c r="BT37" s="242">
        <v>13</v>
      </c>
      <c r="BU37" s="242">
        <v>13</v>
      </c>
      <c r="BV37" s="242">
        <v>12</v>
      </c>
      <c r="BW37" s="242">
        <v>13</v>
      </c>
      <c r="BX37" s="242">
        <v>13</v>
      </c>
      <c r="BY37" s="242">
        <v>13</v>
      </c>
      <c r="BZ37" s="242">
        <v>13</v>
      </c>
      <c r="CA37" s="242">
        <v>12</v>
      </c>
      <c r="CB37" s="242">
        <v>11</v>
      </c>
      <c r="CC37" s="242">
        <v>11</v>
      </c>
      <c r="CD37" s="242">
        <v>11</v>
      </c>
      <c r="CE37" s="242">
        <v>11</v>
      </c>
      <c r="CF37" s="242">
        <v>11</v>
      </c>
      <c r="CG37" s="242">
        <v>11</v>
      </c>
      <c r="CH37" s="242">
        <v>11</v>
      </c>
      <c r="CI37" s="242">
        <v>11</v>
      </c>
      <c r="CJ37" s="242">
        <v>13</v>
      </c>
      <c r="CK37" s="242">
        <v>13</v>
      </c>
      <c r="CL37" s="242">
        <v>13</v>
      </c>
      <c r="CM37" s="242">
        <v>14</v>
      </c>
      <c r="CN37" s="242">
        <v>13</v>
      </c>
      <c r="CO37" s="242">
        <v>13</v>
      </c>
      <c r="CP37" s="242">
        <v>13</v>
      </c>
      <c r="CQ37" s="242">
        <v>11</v>
      </c>
      <c r="CR37" s="242">
        <v>11</v>
      </c>
      <c r="CS37" s="242">
        <v>11</v>
      </c>
      <c r="CT37" s="242">
        <v>11</v>
      </c>
      <c r="CU37" s="242">
        <v>11</v>
      </c>
      <c r="CV37" s="242">
        <v>11</v>
      </c>
      <c r="CW37" s="242">
        <v>11</v>
      </c>
    </row>
    <row r="38" spans="1:101" customFormat="1" ht="13.15" customHeight="1" x14ac:dyDescent="0.25">
      <c r="A38" s="22"/>
      <c r="B38" s="15"/>
      <c r="C38" s="66" t="s">
        <v>12</v>
      </c>
      <c r="D38" s="242">
        <v>1</v>
      </c>
      <c r="E38" s="151">
        <f>E22</f>
        <v>2707.5</v>
      </c>
      <c r="F38" s="153">
        <f t="shared" si="86"/>
        <v>2398.3200000000002</v>
      </c>
      <c r="G38" s="153">
        <f>G22</f>
        <v>309.18</v>
      </c>
      <c r="H38" s="134" t="str">
        <f>+"Total:"&amp;TEXT(E38/I38-1,"0.00%")&amp;"/ EE:"&amp;TEXT(G38/J38-1,"0.00%")</f>
        <v>Total:18.99%/ EE:0.00%</v>
      </c>
      <c r="I38" s="27">
        <f>+'[2]St Joe &amp; St Mary''s'!E38</f>
        <v>2275.44</v>
      </c>
      <c r="J38" s="27">
        <f>+'[2]St Joe &amp; St Mary''s'!G38</f>
        <v>309.18</v>
      </c>
      <c r="K38" s="166">
        <v>2</v>
      </c>
      <c r="L38" s="166">
        <v>1</v>
      </c>
      <c r="M38" s="166">
        <v>1</v>
      </c>
      <c r="N38" s="166">
        <v>2</v>
      </c>
      <c r="O38" s="166">
        <v>2</v>
      </c>
      <c r="P38" s="166">
        <v>1</v>
      </c>
      <c r="Q38" s="166">
        <v>1</v>
      </c>
      <c r="R38" s="166">
        <v>1</v>
      </c>
      <c r="S38" s="166">
        <v>1</v>
      </c>
      <c r="T38" s="166">
        <v>1</v>
      </c>
      <c r="U38" s="166">
        <v>0</v>
      </c>
      <c r="V38" s="166">
        <v>0</v>
      </c>
      <c r="W38" s="166">
        <v>1</v>
      </c>
      <c r="X38" s="166">
        <v>1</v>
      </c>
      <c r="Y38" s="166">
        <v>1</v>
      </c>
      <c r="Z38" s="166">
        <v>1</v>
      </c>
      <c r="AA38" s="166">
        <v>1</v>
      </c>
      <c r="AB38" s="166">
        <v>1</v>
      </c>
      <c r="AC38" s="166">
        <v>1</v>
      </c>
      <c r="AD38" s="166">
        <v>1</v>
      </c>
      <c r="AE38" s="166">
        <v>1</v>
      </c>
      <c r="AF38" s="166">
        <v>1</v>
      </c>
      <c r="AG38" s="166">
        <v>1</v>
      </c>
      <c r="AH38" s="166">
        <v>1</v>
      </c>
      <c r="AI38" s="166">
        <v>1</v>
      </c>
      <c r="AJ38" s="166">
        <v>0</v>
      </c>
      <c r="AK38" s="166">
        <v>0</v>
      </c>
      <c r="AL38" s="166">
        <v>0</v>
      </c>
      <c r="AM38" s="166">
        <v>0</v>
      </c>
      <c r="AN38" s="166">
        <v>0</v>
      </c>
      <c r="AO38" s="166">
        <v>0</v>
      </c>
      <c r="AP38" s="166">
        <v>0</v>
      </c>
      <c r="AQ38" s="166">
        <v>0</v>
      </c>
      <c r="AR38" s="166">
        <v>0</v>
      </c>
      <c r="AS38" s="166">
        <v>0</v>
      </c>
      <c r="AT38" s="166">
        <v>0</v>
      </c>
      <c r="AU38" s="166">
        <v>1</v>
      </c>
      <c r="AV38" s="166">
        <v>1</v>
      </c>
      <c r="AW38" s="166">
        <v>1</v>
      </c>
      <c r="AX38" s="166">
        <v>1</v>
      </c>
      <c r="AY38" s="166">
        <v>1</v>
      </c>
      <c r="AZ38" s="166">
        <v>2</v>
      </c>
      <c r="BA38" s="166">
        <v>2</v>
      </c>
      <c r="BB38" s="166">
        <v>2</v>
      </c>
      <c r="BC38" s="166">
        <v>2</v>
      </c>
      <c r="BD38" s="166">
        <v>2</v>
      </c>
      <c r="BE38" s="166">
        <v>1</v>
      </c>
      <c r="BF38" s="166">
        <v>1</v>
      </c>
      <c r="BG38" s="166">
        <v>1</v>
      </c>
      <c r="BH38" s="174">
        <v>1</v>
      </c>
      <c r="BI38" s="174">
        <v>1</v>
      </c>
      <c r="BJ38" s="174">
        <v>1</v>
      </c>
      <c r="BK38" s="174">
        <v>1</v>
      </c>
      <c r="BL38" s="174">
        <v>1</v>
      </c>
      <c r="BM38" s="174">
        <v>1</v>
      </c>
      <c r="BN38" s="174">
        <v>1</v>
      </c>
      <c r="BO38" s="174">
        <v>1</v>
      </c>
      <c r="BP38" s="174">
        <v>1</v>
      </c>
      <c r="BQ38" s="242">
        <v>1</v>
      </c>
      <c r="BR38" s="242">
        <v>1</v>
      </c>
      <c r="BS38" s="242">
        <v>0</v>
      </c>
      <c r="BT38" s="242">
        <v>0</v>
      </c>
      <c r="BU38" s="242">
        <v>0</v>
      </c>
      <c r="BV38" s="242">
        <v>0</v>
      </c>
      <c r="BW38" s="242">
        <v>0</v>
      </c>
      <c r="BX38" s="242">
        <v>0</v>
      </c>
      <c r="BY38" s="242">
        <v>0</v>
      </c>
      <c r="BZ38" s="242">
        <v>0</v>
      </c>
      <c r="CA38" s="242">
        <v>1</v>
      </c>
      <c r="CB38" s="242">
        <v>1</v>
      </c>
      <c r="CC38" s="242">
        <v>1</v>
      </c>
      <c r="CD38" s="242">
        <v>1</v>
      </c>
      <c r="CE38" s="242">
        <v>1</v>
      </c>
      <c r="CF38" s="242">
        <v>1</v>
      </c>
      <c r="CG38" s="242">
        <v>1</v>
      </c>
      <c r="CH38" s="242">
        <v>2</v>
      </c>
      <c r="CI38" s="242">
        <v>2</v>
      </c>
      <c r="CJ38" s="242">
        <v>2</v>
      </c>
      <c r="CK38" s="242">
        <v>2</v>
      </c>
      <c r="CL38" s="242">
        <v>2</v>
      </c>
      <c r="CM38" s="242">
        <v>1</v>
      </c>
      <c r="CN38" s="242">
        <v>1</v>
      </c>
      <c r="CO38" s="242">
        <v>1</v>
      </c>
      <c r="CP38" s="242">
        <v>1</v>
      </c>
      <c r="CQ38" s="242">
        <v>1</v>
      </c>
      <c r="CR38" s="242">
        <v>1</v>
      </c>
      <c r="CS38" s="242">
        <v>1</v>
      </c>
      <c r="CT38" s="242">
        <v>1</v>
      </c>
      <c r="CU38" s="242">
        <v>1</v>
      </c>
      <c r="CV38" s="242">
        <v>1</v>
      </c>
      <c r="CW38" s="242">
        <v>1</v>
      </c>
    </row>
    <row r="39" spans="1:101" customFormat="1" ht="13.15" customHeight="1" x14ac:dyDescent="0.25">
      <c r="A39" s="20"/>
      <c r="B39" s="15"/>
      <c r="C39" s="69" t="s">
        <v>7</v>
      </c>
      <c r="D39" s="67">
        <f>SUM(D35:D38)</f>
        <v>25</v>
      </c>
      <c r="E39" s="70">
        <f>SUMPRODUCT(E35:E38,$D35:$D38)</f>
        <v>34586.879999999997</v>
      </c>
      <c r="F39" s="70">
        <f>SUMPRODUCT(F35:F38,$D35:$D38)</f>
        <v>31922.32</v>
      </c>
      <c r="G39" s="70">
        <f>SUMPRODUCT(G35:G38,$D35:$D38)</f>
        <v>2664.56</v>
      </c>
      <c r="H39" s="34"/>
      <c r="I39" s="34"/>
      <c r="J39" s="14"/>
      <c r="K39" s="67">
        <f t="shared" ref="K39:P39" si="87">SUM(K35:K38)</f>
        <v>27</v>
      </c>
      <c r="L39" s="67">
        <f t="shared" si="87"/>
        <v>23</v>
      </c>
      <c r="M39" s="67">
        <f t="shared" si="87"/>
        <v>23</v>
      </c>
      <c r="N39" s="67">
        <f t="shared" si="87"/>
        <v>24</v>
      </c>
      <c r="O39" s="67">
        <f t="shared" si="87"/>
        <v>25</v>
      </c>
      <c r="P39" s="67">
        <f t="shared" si="87"/>
        <v>25</v>
      </c>
      <c r="Q39" s="67">
        <f t="shared" ref="Q39:V39" si="88">SUM(Q35:Q38)</f>
        <v>27</v>
      </c>
      <c r="R39" s="67">
        <f t="shared" si="88"/>
        <v>27</v>
      </c>
      <c r="S39" s="67">
        <f t="shared" si="88"/>
        <v>27</v>
      </c>
      <c r="T39" s="67">
        <f t="shared" si="88"/>
        <v>26</v>
      </c>
      <c r="U39" s="67">
        <f t="shared" si="88"/>
        <v>25</v>
      </c>
      <c r="V39" s="67">
        <f t="shared" si="88"/>
        <v>24</v>
      </c>
      <c r="W39" s="67">
        <f t="shared" ref="W39:AB39" si="89">SUM(W35:W38)</f>
        <v>21</v>
      </c>
      <c r="X39" s="67">
        <f t="shared" si="89"/>
        <v>21</v>
      </c>
      <c r="Y39" s="67">
        <f t="shared" si="89"/>
        <v>21</v>
      </c>
      <c r="Z39" s="67">
        <f t="shared" si="89"/>
        <v>21</v>
      </c>
      <c r="AA39" s="67">
        <f t="shared" si="89"/>
        <v>22</v>
      </c>
      <c r="AB39" s="67">
        <f t="shared" si="89"/>
        <v>22</v>
      </c>
      <c r="AC39" s="67">
        <f t="shared" ref="AC39:AH39" si="90">SUM(AC35:AC38)</f>
        <v>22</v>
      </c>
      <c r="AD39" s="67">
        <f t="shared" si="90"/>
        <v>22</v>
      </c>
      <c r="AE39" s="67">
        <f t="shared" si="90"/>
        <v>21</v>
      </c>
      <c r="AF39" s="67">
        <f t="shared" si="90"/>
        <v>22</v>
      </c>
      <c r="AG39" s="67">
        <f t="shared" si="90"/>
        <v>22</v>
      </c>
      <c r="AH39" s="67">
        <f t="shared" si="90"/>
        <v>22</v>
      </c>
      <c r="AI39" s="67">
        <f t="shared" ref="AI39:AN39" si="91">SUM(AI35:AI38)</f>
        <v>24</v>
      </c>
      <c r="AJ39" s="67">
        <f t="shared" si="91"/>
        <v>23</v>
      </c>
      <c r="AK39" s="67">
        <f t="shared" si="91"/>
        <v>21</v>
      </c>
      <c r="AL39" s="67">
        <f t="shared" si="91"/>
        <v>22</v>
      </c>
      <c r="AM39" s="67">
        <f t="shared" si="91"/>
        <v>22</v>
      </c>
      <c r="AN39" s="67">
        <f t="shared" si="91"/>
        <v>22</v>
      </c>
      <c r="AO39" s="67">
        <f t="shared" ref="AO39:AT39" si="92">SUM(AO35:AO38)</f>
        <v>22</v>
      </c>
      <c r="AP39" s="67">
        <f t="shared" si="92"/>
        <v>22</v>
      </c>
      <c r="AQ39" s="67">
        <f t="shared" si="92"/>
        <v>22</v>
      </c>
      <c r="AR39" s="67">
        <f t="shared" si="92"/>
        <v>22</v>
      </c>
      <c r="AS39" s="67">
        <f t="shared" si="92"/>
        <v>22</v>
      </c>
      <c r="AT39" s="67">
        <f t="shared" si="92"/>
        <v>22</v>
      </c>
      <c r="AU39" s="67">
        <f t="shared" ref="AU39:AZ39" si="93">SUM(AU35:AU38)</f>
        <v>23</v>
      </c>
      <c r="AV39" s="67">
        <f t="shared" si="93"/>
        <v>23</v>
      </c>
      <c r="AW39" s="67">
        <f t="shared" si="93"/>
        <v>23</v>
      </c>
      <c r="AX39" s="67">
        <f t="shared" si="93"/>
        <v>22</v>
      </c>
      <c r="AY39" s="67">
        <f t="shared" si="93"/>
        <v>22</v>
      </c>
      <c r="AZ39" s="67">
        <f t="shared" si="93"/>
        <v>24</v>
      </c>
      <c r="BA39" s="67">
        <f t="shared" ref="BA39:BF39" si="94">SUM(BA35:BA38)</f>
        <v>24</v>
      </c>
      <c r="BB39" s="67">
        <f t="shared" si="94"/>
        <v>24</v>
      </c>
      <c r="BC39" s="67">
        <f t="shared" si="94"/>
        <v>25</v>
      </c>
      <c r="BD39" s="67">
        <f t="shared" si="94"/>
        <v>26</v>
      </c>
      <c r="BE39" s="67">
        <f t="shared" si="94"/>
        <v>25</v>
      </c>
      <c r="BF39" s="67">
        <f t="shared" si="94"/>
        <v>24</v>
      </c>
      <c r="BG39" s="67">
        <f t="shared" ref="BG39:BL39" si="95">SUM(BG35:BG38)</f>
        <v>25</v>
      </c>
      <c r="BH39" s="67">
        <f t="shared" si="95"/>
        <v>25</v>
      </c>
      <c r="BI39" s="67">
        <f t="shared" si="95"/>
        <v>25</v>
      </c>
      <c r="BJ39" s="67">
        <f t="shared" si="95"/>
        <v>26</v>
      </c>
      <c r="BK39" s="67">
        <f t="shared" si="95"/>
        <v>26</v>
      </c>
      <c r="BL39" s="67">
        <f t="shared" si="95"/>
        <v>25</v>
      </c>
      <c r="BM39" s="67">
        <f t="shared" ref="BM39:BR39" si="96">SUM(BM35:BM38)</f>
        <v>26</v>
      </c>
      <c r="BN39" s="67">
        <f t="shared" si="96"/>
        <v>26</v>
      </c>
      <c r="BO39" s="67">
        <f t="shared" si="96"/>
        <v>25</v>
      </c>
      <c r="BP39" s="67">
        <f t="shared" si="96"/>
        <v>26</v>
      </c>
      <c r="BQ39" s="94">
        <f t="shared" si="96"/>
        <v>26</v>
      </c>
      <c r="BR39" s="67">
        <f t="shared" si="96"/>
        <v>27</v>
      </c>
      <c r="BS39" s="67">
        <f t="shared" ref="BS39:BX39" si="97">SUM(BS35:BS38)</f>
        <v>27</v>
      </c>
      <c r="BT39" s="67">
        <f t="shared" si="97"/>
        <v>28</v>
      </c>
      <c r="BU39" s="67">
        <f t="shared" si="97"/>
        <v>28</v>
      </c>
      <c r="BV39" s="67">
        <f t="shared" si="97"/>
        <v>27</v>
      </c>
      <c r="BW39" s="67">
        <f t="shared" si="97"/>
        <v>28</v>
      </c>
      <c r="BX39" s="67">
        <f t="shared" si="97"/>
        <v>28</v>
      </c>
      <c r="BY39" s="67">
        <f t="shared" ref="BY39:CD39" si="98">SUM(BY35:BY38)</f>
        <v>28</v>
      </c>
      <c r="BZ39" s="67">
        <f t="shared" si="98"/>
        <v>28</v>
      </c>
      <c r="CA39" s="67">
        <f t="shared" si="98"/>
        <v>27</v>
      </c>
      <c r="CB39" s="67">
        <f t="shared" si="98"/>
        <v>26</v>
      </c>
      <c r="CC39" s="67">
        <f t="shared" si="98"/>
        <v>24</v>
      </c>
      <c r="CD39" s="67">
        <f t="shared" si="98"/>
        <v>24</v>
      </c>
      <c r="CE39" s="67">
        <f t="shared" ref="CE39:CJ39" si="99">SUM(CE35:CE38)</f>
        <v>25</v>
      </c>
      <c r="CF39" s="67">
        <f t="shared" si="99"/>
        <v>24</v>
      </c>
      <c r="CG39" s="67">
        <f t="shared" si="99"/>
        <v>23</v>
      </c>
      <c r="CH39" s="67">
        <f t="shared" si="99"/>
        <v>24</v>
      </c>
      <c r="CI39" s="67">
        <f t="shared" si="99"/>
        <v>24</v>
      </c>
      <c r="CJ39" s="67">
        <f t="shared" si="99"/>
        <v>26</v>
      </c>
      <c r="CK39" s="67">
        <f t="shared" ref="CK39:CP39" si="100">SUM(CK35:CK38)</f>
        <v>25</v>
      </c>
      <c r="CL39" s="67">
        <f t="shared" si="100"/>
        <v>25</v>
      </c>
      <c r="CM39" s="67">
        <f t="shared" si="100"/>
        <v>25</v>
      </c>
      <c r="CN39" s="67">
        <f t="shared" si="100"/>
        <v>24</v>
      </c>
      <c r="CO39" s="67">
        <f t="shared" si="100"/>
        <v>24</v>
      </c>
      <c r="CP39" s="67">
        <f t="shared" si="100"/>
        <v>24</v>
      </c>
      <c r="CQ39" s="67">
        <f>SUM(CQ35:CQ38)</f>
        <v>24</v>
      </c>
      <c r="CR39" s="67">
        <v>24</v>
      </c>
      <c r="CS39" s="67">
        <f>SUM(CS35:CS38)</f>
        <v>24</v>
      </c>
      <c r="CT39" s="67">
        <f>SUM(CT35:CT38)</f>
        <v>26</v>
      </c>
      <c r="CU39" s="67">
        <f>SUM(CU35:CU38)</f>
        <v>26</v>
      </c>
      <c r="CV39" s="67">
        <f>SUM(CV35:CV38)</f>
        <v>26</v>
      </c>
      <c r="CW39" s="67">
        <f>SUM(CW35:CW38)</f>
        <v>25</v>
      </c>
    </row>
    <row r="40" spans="1:101" customFormat="1" ht="13.15" customHeight="1" x14ac:dyDescent="0.25">
      <c r="A40" s="20"/>
      <c r="B40" s="15"/>
      <c r="C40" s="12"/>
      <c r="D40" s="16"/>
      <c r="E40" s="21"/>
      <c r="F40" s="21"/>
      <c r="G40" s="21"/>
      <c r="H40" s="135"/>
      <c r="I40" s="135"/>
      <c r="J40" s="14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</row>
    <row r="41" spans="1:101" customFormat="1" ht="13.15" customHeight="1" x14ac:dyDescent="0.25">
      <c r="A41" s="64" t="s">
        <v>22</v>
      </c>
      <c r="B41" s="65" t="str">
        <f>Legacy!$E$4</f>
        <v>1/1/25 - 12/31/25</v>
      </c>
      <c r="C41" s="66" t="s">
        <v>11</v>
      </c>
      <c r="D41" s="299">
        <v>1</v>
      </c>
      <c r="E41" s="150">
        <f>E25</f>
        <v>518.77</v>
      </c>
      <c r="F41" s="152">
        <f>F25</f>
        <v>405.57</v>
      </c>
      <c r="G41" s="152">
        <f>G25</f>
        <v>113.2</v>
      </c>
      <c r="H41" s="27" t="str">
        <f>+"Total:"&amp;TEXT(E41/I41-1,"0.00%")&amp;"/ EE:"&amp;TEXT(G41/J41-1,"0.00%")</f>
        <v>Total:18.99%/ EE:9.74%</v>
      </c>
      <c r="I41" s="27">
        <f>+'[2]St Joe &amp; St Mary''s'!E41</f>
        <v>435.99</v>
      </c>
      <c r="J41" s="27">
        <f>+'[2]St Joe &amp; St Mary''s'!G41</f>
        <v>103.15</v>
      </c>
      <c r="K41" s="167">
        <v>0</v>
      </c>
      <c r="L41" s="167">
        <v>0</v>
      </c>
      <c r="M41" s="167">
        <v>0</v>
      </c>
      <c r="N41" s="167">
        <v>0</v>
      </c>
      <c r="O41" s="167">
        <v>0</v>
      </c>
      <c r="P41" s="167">
        <v>0</v>
      </c>
      <c r="Q41" s="167">
        <v>0</v>
      </c>
      <c r="R41" s="167">
        <v>0</v>
      </c>
      <c r="S41" s="167">
        <v>0</v>
      </c>
      <c r="T41" s="167">
        <v>0</v>
      </c>
      <c r="U41" s="167">
        <v>0</v>
      </c>
      <c r="V41" s="167">
        <v>0</v>
      </c>
      <c r="W41" s="167">
        <v>0</v>
      </c>
      <c r="X41" s="167">
        <v>0</v>
      </c>
      <c r="Y41" s="167">
        <v>0</v>
      </c>
      <c r="Z41" s="167">
        <v>0</v>
      </c>
      <c r="AA41" s="167">
        <v>0</v>
      </c>
      <c r="AB41" s="167">
        <v>0</v>
      </c>
      <c r="AC41" s="167">
        <v>0</v>
      </c>
      <c r="AD41" s="167">
        <v>0</v>
      </c>
      <c r="AE41" s="167">
        <v>0</v>
      </c>
      <c r="AF41" s="167">
        <v>0</v>
      </c>
      <c r="AG41" s="167">
        <v>0</v>
      </c>
      <c r="AH41" s="167">
        <v>0</v>
      </c>
      <c r="AI41" s="167">
        <v>0</v>
      </c>
      <c r="AJ41" s="167">
        <v>0</v>
      </c>
      <c r="AK41" s="167">
        <v>0</v>
      </c>
      <c r="AL41" s="167">
        <v>0</v>
      </c>
      <c r="AM41" s="167">
        <v>0</v>
      </c>
      <c r="AN41" s="167">
        <v>0</v>
      </c>
      <c r="AO41" s="167">
        <v>0</v>
      </c>
      <c r="AP41" s="167">
        <v>0</v>
      </c>
      <c r="AQ41" s="167">
        <v>0</v>
      </c>
      <c r="AR41" s="167">
        <v>0</v>
      </c>
      <c r="AS41" s="167">
        <v>0</v>
      </c>
      <c r="AT41" s="167">
        <v>0</v>
      </c>
      <c r="AU41" s="167">
        <v>0</v>
      </c>
      <c r="AV41" s="167">
        <v>0</v>
      </c>
      <c r="AW41" s="167">
        <v>0</v>
      </c>
      <c r="AX41" s="167">
        <v>0</v>
      </c>
      <c r="AY41" s="167">
        <v>0</v>
      </c>
      <c r="AZ41" s="167">
        <v>0</v>
      </c>
      <c r="BA41" s="167">
        <v>0</v>
      </c>
      <c r="BB41" s="167">
        <v>0</v>
      </c>
      <c r="BC41" s="167">
        <v>0</v>
      </c>
      <c r="BD41" s="167">
        <v>0</v>
      </c>
      <c r="BE41" s="167">
        <v>0</v>
      </c>
      <c r="BF41" s="167">
        <v>0</v>
      </c>
      <c r="BG41" s="167">
        <v>0</v>
      </c>
      <c r="BH41" s="299">
        <v>0</v>
      </c>
      <c r="BI41" s="299">
        <v>0</v>
      </c>
      <c r="BJ41" s="299">
        <v>0</v>
      </c>
      <c r="BK41" s="299">
        <v>0</v>
      </c>
      <c r="BL41" s="299">
        <v>0</v>
      </c>
      <c r="BM41" s="299">
        <v>0</v>
      </c>
      <c r="BN41" s="299">
        <v>0</v>
      </c>
      <c r="BO41" s="299">
        <v>1</v>
      </c>
      <c r="BP41" s="299">
        <v>1</v>
      </c>
      <c r="BQ41" s="242">
        <v>1</v>
      </c>
      <c r="BR41" s="299">
        <v>1</v>
      </c>
      <c r="BS41" s="299">
        <v>2</v>
      </c>
      <c r="BT41" s="299">
        <v>2</v>
      </c>
      <c r="BU41" s="299">
        <v>1</v>
      </c>
      <c r="BV41" s="299">
        <v>2</v>
      </c>
      <c r="BW41" s="299">
        <v>1</v>
      </c>
      <c r="BX41" s="299">
        <v>1</v>
      </c>
      <c r="BY41" s="299">
        <v>1</v>
      </c>
      <c r="BZ41" s="299">
        <v>1</v>
      </c>
      <c r="CA41" s="299">
        <v>1</v>
      </c>
      <c r="CB41" s="299">
        <v>1</v>
      </c>
      <c r="CC41" s="299">
        <v>1</v>
      </c>
      <c r="CD41" s="299">
        <v>1</v>
      </c>
      <c r="CE41" s="299">
        <v>1</v>
      </c>
      <c r="CF41" s="299">
        <v>0</v>
      </c>
      <c r="CG41" s="299">
        <v>1</v>
      </c>
      <c r="CH41" s="299">
        <v>1</v>
      </c>
      <c r="CI41" s="299">
        <v>1</v>
      </c>
      <c r="CJ41" s="299">
        <v>1</v>
      </c>
      <c r="CK41" s="299">
        <v>1</v>
      </c>
      <c r="CL41" s="299">
        <v>0</v>
      </c>
      <c r="CM41" s="299">
        <v>1</v>
      </c>
      <c r="CN41" s="299">
        <v>1</v>
      </c>
      <c r="CO41" s="299">
        <v>1</v>
      </c>
      <c r="CP41" s="299">
        <v>1</v>
      </c>
      <c r="CQ41" s="299">
        <v>1</v>
      </c>
      <c r="CR41" s="299">
        <v>1</v>
      </c>
      <c r="CS41" s="299">
        <v>1</v>
      </c>
      <c r="CT41" s="299">
        <v>1</v>
      </c>
      <c r="CU41" s="299">
        <v>1</v>
      </c>
      <c r="CV41" s="299">
        <v>1</v>
      </c>
      <c r="CW41" s="299">
        <v>1</v>
      </c>
    </row>
    <row r="42" spans="1:101" customFormat="1" ht="13.15" customHeight="1" x14ac:dyDescent="0.25">
      <c r="A42" s="22"/>
      <c r="B42" s="15"/>
      <c r="C42" s="66" t="s">
        <v>18</v>
      </c>
      <c r="D42" s="299">
        <v>0</v>
      </c>
      <c r="E42" s="150">
        <f t="shared" ref="E42:F44" si="101">E26</f>
        <v>1037.57</v>
      </c>
      <c r="F42" s="152">
        <f t="shared" si="101"/>
        <v>796.58999999999992</v>
      </c>
      <c r="G42" s="152">
        <f>G26</f>
        <v>240.98</v>
      </c>
      <c r="H42" s="27" t="str">
        <f>+"Total:"&amp;TEXT(E42/I42-1,"0.00%")&amp;"/ EE:"&amp;TEXT(G42/J42-1,"0.00%")</f>
        <v>Total:18.99%/ EE:0.00%</v>
      </c>
      <c r="I42" s="27">
        <f>+'[2]St Joe &amp; St Mary''s'!E42</f>
        <v>872</v>
      </c>
      <c r="J42" s="27">
        <f>+'[2]St Joe &amp; St Mary''s'!G42</f>
        <v>240.98</v>
      </c>
      <c r="K42" s="167">
        <v>0</v>
      </c>
      <c r="L42" s="167">
        <v>0</v>
      </c>
      <c r="M42" s="167">
        <v>0</v>
      </c>
      <c r="N42" s="167">
        <v>0</v>
      </c>
      <c r="O42" s="167">
        <v>0</v>
      </c>
      <c r="P42" s="167">
        <v>0</v>
      </c>
      <c r="Q42" s="167">
        <v>0</v>
      </c>
      <c r="R42" s="167">
        <v>0</v>
      </c>
      <c r="S42" s="167">
        <v>0</v>
      </c>
      <c r="T42" s="167">
        <v>0</v>
      </c>
      <c r="U42" s="167">
        <v>0</v>
      </c>
      <c r="V42" s="167">
        <v>0</v>
      </c>
      <c r="W42" s="167">
        <v>0</v>
      </c>
      <c r="X42" s="167">
        <v>0</v>
      </c>
      <c r="Y42" s="167">
        <v>0</v>
      </c>
      <c r="Z42" s="167">
        <v>0</v>
      </c>
      <c r="AA42" s="167">
        <v>0</v>
      </c>
      <c r="AB42" s="167">
        <v>0</v>
      </c>
      <c r="AC42" s="167">
        <v>0</v>
      </c>
      <c r="AD42" s="167">
        <v>0</v>
      </c>
      <c r="AE42" s="167">
        <v>0</v>
      </c>
      <c r="AF42" s="167">
        <v>0</v>
      </c>
      <c r="AG42" s="167">
        <v>0</v>
      </c>
      <c r="AH42" s="167">
        <v>0</v>
      </c>
      <c r="AI42" s="167">
        <v>0</v>
      </c>
      <c r="AJ42" s="167">
        <v>0</v>
      </c>
      <c r="AK42" s="167">
        <v>0</v>
      </c>
      <c r="AL42" s="167">
        <v>0</v>
      </c>
      <c r="AM42" s="167">
        <v>0</v>
      </c>
      <c r="AN42" s="167">
        <v>0</v>
      </c>
      <c r="AO42" s="167">
        <v>0</v>
      </c>
      <c r="AP42" s="167">
        <v>0</v>
      </c>
      <c r="AQ42" s="167">
        <v>0</v>
      </c>
      <c r="AR42" s="167">
        <v>0</v>
      </c>
      <c r="AS42" s="167">
        <v>0</v>
      </c>
      <c r="AT42" s="167">
        <v>0</v>
      </c>
      <c r="AU42" s="167">
        <v>0</v>
      </c>
      <c r="AV42" s="167">
        <v>0</v>
      </c>
      <c r="AW42" s="167">
        <v>0</v>
      </c>
      <c r="AX42" s="167">
        <v>0</v>
      </c>
      <c r="AY42" s="167">
        <v>0</v>
      </c>
      <c r="AZ42" s="167">
        <v>0</v>
      </c>
      <c r="BA42" s="167">
        <v>0</v>
      </c>
      <c r="BB42" s="167">
        <v>0</v>
      </c>
      <c r="BC42" s="167">
        <v>0</v>
      </c>
      <c r="BD42" s="167">
        <v>0</v>
      </c>
      <c r="BE42" s="167">
        <v>0</v>
      </c>
      <c r="BF42" s="167">
        <v>0</v>
      </c>
      <c r="BG42" s="167">
        <v>0</v>
      </c>
      <c r="BH42" s="299">
        <v>0</v>
      </c>
      <c r="BI42" s="299">
        <v>0</v>
      </c>
      <c r="BJ42" s="299">
        <v>0</v>
      </c>
      <c r="BK42" s="299">
        <v>0</v>
      </c>
      <c r="BL42" s="299">
        <v>0</v>
      </c>
      <c r="BM42" s="299">
        <v>0</v>
      </c>
      <c r="BN42" s="299">
        <v>0</v>
      </c>
      <c r="BO42" s="299">
        <v>0</v>
      </c>
      <c r="BP42" s="299">
        <v>0</v>
      </c>
      <c r="BQ42" s="242">
        <v>0</v>
      </c>
      <c r="BR42" s="299">
        <v>0</v>
      </c>
      <c r="BS42" s="299">
        <v>0</v>
      </c>
      <c r="BT42" s="299">
        <v>0</v>
      </c>
      <c r="BU42" s="299">
        <v>0</v>
      </c>
      <c r="BV42" s="299">
        <v>0</v>
      </c>
      <c r="BW42" s="299">
        <v>0</v>
      </c>
      <c r="BX42" s="299">
        <v>0</v>
      </c>
      <c r="BY42" s="299">
        <v>0</v>
      </c>
      <c r="BZ42" s="299">
        <v>0</v>
      </c>
      <c r="CA42" s="299">
        <v>0</v>
      </c>
      <c r="CB42" s="299">
        <v>0</v>
      </c>
      <c r="CC42" s="299">
        <v>0</v>
      </c>
      <c r="CD42" s="299">
        <v>1</v>
      </c>
      <c r="CE42" s="299">
        <v>1</v>
      </c>
      <c r="CF42" s="299">
        <v>1</v>
      </c>
      <c r="CG42" s="299">
        <v>1</v>
      </c>
      <c r="CH42" s="299">
        <v>1</v>
      </c>
      <c r="CI42" s="299">
        <v>1</v>
      </c>
      <c r="CJ42" s="299">
        <v>1</v>
      </c>
      <c r="CK42" s="299">
        <v>1</v>
      </c>
      <c r="CL42" s="299">
        <v>1</v>
      </c>
      <c r="CM42" s="299">
        <v>1</v>
      </c>
      <c r="CN42" s="299">
        <v>1</v>
      </c>
      <c r="CO42" s="299">
        <v>1</v>
      </c>
      <c r="CP42" s="299">
        <v>1</v>
      </c>
      <c r="CQ42" s="299">
        <v>0</v>
      </c>
      <c r="CR42" s="299">
        <v>0</v>
      </c>
      <c r="CS42" s="299">
        <v>0</v>
      </c>
      <c r="CT42" s="299">
        <v>0</v>
      </c>
      <c r="CU42" s="299">
        <v>0</v>
      </c>
      <c r="CV42" s="299">
        <v>0</v>
      </c>
      <c r="CW42" s="299">
        <v>0</v>
      </c>
    </row>
    <row r="43" spans="1:101" customFormat="1" ht="13.15" customHeight="1" x14ac:dyDescent="0.25">
      <c r="A43" s="22"/>
      <c r="B43" s="15"/>
      <c r="C43" s="66" t="s">
        <v>19</v>
      </c>
      <c r="D43" s="299">
        <v>0</v>
      </c>
      <c r="E43" s="150">
        <f t="shared" si="101"/>
        <v>933.8</v>
      </c>
      <c r="F43" s="152">
        <f t="shared" si="101"/>
        <v>732.57999999999993</v>
      </c>
      <c r="G43" s="152">
        <f>G27</f>
        <v>201.22</v>
      </c>
      <c r="H43" s="27" t="str">
        <f>+"Total:"&amp;TEXT(E43/I43-1,"0.00%")&amp;"/ EE:"&amp;TEXT(G43/J43-1,"0.00%")</f>
        <v>Total:18.99%/ EE:0.00%</v>
      </c>
      <c r="I43" s="27">
        <f>+'[2]St Joe &amp; St Mary''s'!E43</f>
        <v>784.79</v>
      </c>
      <c r="J43" s="27">
        <f>+'[2]St Joe &amp; St Mary''s'!G43</f>
        <v>201.22</v>
      </c>
      <c r="K43" s="167">
        <v>0</v>
      </c>
      <c r="L43" s="167">
        <v>0</v>
      </c>
      <c r="M43" s="167">
        <v>0</v>
      </c>
      <c r="N43" s="167">
        <v>0</v>
      </c>
      <c r="O43" s="167">
        <v>0</v>
      </c>
      <c r="P43" s="167">
        <v>0</v>
      </c>
      <c r="Q43" s="167">
        <v>0</v>
      </c>
      <c r="R43" s="167">
        <v>0</v>
      </c>
      <c r="S43" s="167">
        <v>0</v>
      </c>
      <c r="T43" s="167">
        <v>0</v>
      </c>
      <c r="U43" s="167">
        <v>0</v>
      </c>
      <c r="V43" s="167">
        <v>0</v>
      </c>
      <c r="W43" s="167">
        <v>0</v>
      </c>
      <c r="X43" s="167">
        <v>0</v>
      </c>
      <c r="Y43" s="167">
        <v>0</v>
      </c>
      <c r="Z43" s="167">
        <v>0</v>
      </c>
      <c r="AA43" s="167">
        <v>0</v>
      </c>
      <c r="AB43" s="167">
        <v>0</v>
      </c>
      <c r="AC43" s="167">
        <v>0</v>
      </c>
      <c r="AD43" s="167">
        <v>0</v>
      </c>
      <c r="AE43" s="167">
        <v>0</v>
      </c>
      <c r="AF43" s="167">
        <v>0</v>
      </c>
      <c r="AG43" s="167">
        <v>0</v>
      </c>
      <c r="AH43" s="167">
        <v>0</v>
      </c>
      <c r="AI43" s="167">
        <v>0</v>
      </c>
      <c r="AJ43" s="167">
        <v>0</v>
      </c>
      <c r="AK43" s="167">
        <v>0</v>
      </c>
      <c r="AL43" s="167">
        <v>0</v>
      </c>
      <c r="AM43" s="167">
        <v>0</v>
      </c>
      <c r="AN43" s="167">
        <v>0</v>
      </c>
      <c r="AO43" s="167">
        <v>0</v>
      </c>
      <c r="AP43" s="167">
        <v>0</v>
      </c>
      <c r="AQ43" s="167">
        <v>0</v>
      </c>
      <c r="AR43" s="167">
        <v>0</v>
      </c>
      <c r="AS43" s="167">
        <v>0</v>
      </c>
      <c r="AT43" s="167">
        <v>0</v>
      </c>
      <c r="AU43" s="167">
        <v>0</v>
      </c>
      <c r="AV43" s="167">
        <v>0</v>
      </c>
      <c r="AW43" s="167">
        <v>0</v>
      </c>
      <c r="AX43" s="167">
        <v>0</v>
      </c>
      <c r="AY43" s="167">
        <v>0</v>
      </c>
      <c r="AZ43" s="167">
        <v>0</v>
      </c>
      <c r="BA43" s="167">
        <v>0</v>
      </c>
      <c r="BB43" s="167">
        <v>0</v>
      </c>
      <c r="BC43" s="167">
        <v>0</v>
      </c>
      <c r="BD43" s="167">
        <v>0</v>
      </c>
      <c r="BE43" s="167">
        <v>0</v>
      </c>
      <c r="BF43" s="167">
        <v>0</v>
      </c>
      <c r="BG43" s="167">
        <v>0</v>
      </c>
      <c r="BH43" s="299">
        <v>0</v>
      </c>
      <c r="BI43" s="299">
        <v>0</v>
      </c>
      <c r="BJ43" s="299">
        <v>0</v>
      </c>
      <c r="BK43" s="299">
        <v>0</v>
      </c>
      <c r="BL43" s="299">
        <v>0</v>
      </c>
      <c r="BM43" s="299">
        <v>0</v>
      </c>
      <c r="BN43" s="299">
        <v>0</v>
      </c>
      <c r="BO43" s="299">
        <v>0</v>
      </c>
      <c r="BP43" s="299">
        <v>0</v>
      </c>
      <c r="BQ43" s="242">
        <v>0</v>
      </c>
      <c r="BR43" s="299">
        <v>0</v>
      </c>
      <c r="BS43" s="299">
        <v>0</v>
      </c>
      <c r="BT43" s="299">
        <v>0</v>
      </c>
      <c r="BU43" s="299">
        <v>0</v>
      </c>
      <c r="BV43" s="299">
        <v>0</v>
      </c>
      <c r="BW43" s="299">
        <v>0</v>
      </c>
      <c r="BX43" s="299">
        <v>0</v>
      </c>
      <c r="BY43" s="299">
        <v>0</v>
      </c>
      <c r="BZ43" s="299">
        <v>0</v>
      </c>
      <c r="CA43" s="299">
        <v>0</v>
      </c>
      <c r="CB43" s="299">
        <v>0</v>
      </c>
      <c r="CC43" s="299">
        <v>1</v>
      </c>
      <c r="CD43" s="299">
        <v>0</v>
      </c>
      <c r="CE43" s="299">
        <v>0</v>
      </c>
      <c r="CF43" s="299">
        <v>0</v>
      </c>
      <c r="CG43" s="299">
        <v>0</v>
      </c>
      <c r="CH43" s="299">
        <v>0</v>
      </c>
      <c r="CI43" s="299">
        <v>0</v>
      </c>
      <c r="CJ43" s="299">
        <v>0</v>
      </c>
      <c r="CK43" s="299">
        <v>0</v>
      </c>
      <c r="CL43" s="299">
        <v>0</v>
      </c>
      <c r="CM43" s="299">
        <v>0</v>
      </c>
      <c r="CN43" s="299">
        <v>0</v>
      </c>
      <c r="CO43" s="299">
        <v>0</v>
      </c>
      <c r="CP43" s="299">
        <v>0</v>
      </c>
      <c r="CQ43" s="299">
        <v>0</v>
      </c>
      <c r="CR43" s="299">
        <v>0</v>
      </c>
      <c r="CS43" s="299">
        <v>0</v>
      </c>
      <c r="CT43" s="299">
        <v>0</v>
      </c>
      <c r="CU43" s="299">
        <v>0</v>
      </c>
      <c r="CV43" s="299">
        <v>0</v>
      </c>
      <c r="CW43" s="299">
        <v>0</v>
      </c>
    </row>
    <row r="44" spans="1:101" customFormat="1" ht="13.15" customHeight="1" x14ac:dyDescent="0.25">
      <c r="A44" s="22"/>
      <c r="B44" s="15"/>
      <c r="C44" s="66" t="s">
        <v>12</v>
      </c>
      <c r="D44" s="300">
        <v>0</v>
      </c>
      <c r="E44" s="151">
        <f t="shared" si="101"/>
        <v>1556.37</v>
      </c>
      <c r="F44" s="153">
        <f t="shared" si="101"/>
        <v>1154.78</v>
      </c>
      <c r="G44" s="153">
        <f>G28</f>
        <v>401.59</v>
      </c>
      <c r="H44" s="134" t="str">
        <f>+"Total:"&amp;TEXT(E44/I44-1,"0.00%")&amp;"/ EE:"&amp;TEXT(G44/J44-1,"0.00%")</f>
        <v>Total:18.99%/ EE:0.00%</v>
      </c>
      <c r="I44" s="27">
        <f>+'[2]St Joe &amp; St Mary''s'!E44</f>
        <v>1308</v>
      </c>
      <c r="J44" s="27">
        <f>+'[2]St Joe &amp; St Mary''s'!G44</f>
        <v>401.59</v>
      </c>
      <c r="K44" s="168">
        <v>0</v>
      </c>
      <c r="L44" s="168">
        <v>0</v>
      </c>
      <c r="M44" s="168">
        <v>0</v>
      </c>
      <c r="N44" s="168">
        <v>0</v>
      </c>
      <c r="O44" s="168">
        <v>0</v>
      </c>
      <c r="P44" s="168">
        <v>0</v>
      </c>
      <c r="Q44" s="168">
        <v>0</v>
      </c>
      <c r="R44" s="168">
        <v>0</v>
      </c>
      <c r="S44" s="168">
        <v>0</v>
      </c>
      <c r="T44" s="168">
        <v>0</v>
      </c>
      <c r="U44" s="168">
        <v>0</v>
      </c>
      <c r="V44" s="168">
        <v>0</v>
      </c>
      <c r="W44" s="168">
        <v>0</v>
      </c>
      <c r="X44" s="168">
        <v>0</v>
      </c>
      <c r="Y44" s="168">
        <v>0</v>
      </c>
      <c r="Z44" s="168">
        <v>0</v>
      </c>
      <c r="AA44" s="168">
        <v>0</v>
      </c>
      <c r="AB44" s="168">
        <v>0</v>
      </c>
      <c r="AC44" s="168">
        <v>0</v>
      </c>
      <c r="AD44" s="168">
        <v>0</v>
      </c>
      <c r="AE44" s="168">
        <v>0</v>
      </c>
      <c r="AF44" s="168">
        <v>0</v>
      </c>
      <c r="AG44" s="168">
        <v>0</v>
      </c>
      <c r="AH44" s="168">
        <v>0</v>
      </c>
      <c r="AI44" s="168">
        <v>0</v>
      </c>
      <c r="AJ44" s="168">
        <v>0</v>
      </c>
      <c r="AK44" s="168">
        <v>0</v>
      </c>
      <c r="AL44" s="168">
        <v>0</v>
      </c>
      <c r="AM44" s="168">
        <v>0</v>
      </c>
      <c r="AN44" s="168">
        <v>0</v>
      </c>
      <c r="AO44" s="168">
        <v>0</v>
      </c>
      <c r="AP44" s="168">
        <v>0</v>
      </c>
      <c r="AQ44" s="168">
        <v>0</v>
      </c>
      <c r="AR44" s="168">
        <v>0</v>
      </c>
      <c r="AS44" s="168">
        <v>0</v>
      </c>
      <c r="AT44" s="168">
        <v>0</v>
      </c>
      <c r="AU44" s="168">
        <v>0</v>
      </c>
      <c r="AV44" s="168">
        <v>0</v>
      </c>
      <c r="AW44" s="168">
        <v>0</v>
      </c>
      <c r="AX44" s="168">
        <v>0</v>
      </c>
      <c r="AY44" s="168">
        <v>0</v>
      </c>
      <c r="AZ44" s="168">
        <v>0</v>
      </c>
      <c r="BA44" s="168">
        <v>0</v>
      </c>
      <c r="BB44" s="168">
        <v>0</v>
      </c>
      <c r="BC44" s="168">
        <v>0</v>
      </c>
      <c r="BD44" s="168">
        <v>1</v>
      </c>
      <c r="BE44" s="168">
        <v>1</v>
      </c>
      <c r="BF44" s="168">
        <v>1</v>
      </c>
      <c r="BG44" s="168">
        <v>1</v>
      </c>
      <c r="BH44" s="300">
        <v>1</v>
      </c>
      <c r="BI44" s="300">
        <v>1</v>
      </c>
      <c r="BJ44" s="300">
        <v>1</v>
      </c>
      <c r="BK44" s="300">
        <v>1</v>
      </c>
      <c r="BL44" s="300">
        <v>1</v>
      </c>
      <c r="BM44" s="300">
        <v>1</v>
      </c>
      <c r="BN44" s="300">
        <v>1</v>
      </c>
      <c r="BO44" s="300">
        <v>1</v>
      </c>
      <c r="BP44" s="300">
        <v>1</v>
      </c>
      <c r="BQ44" s="243">
        <v>1</v>
      </c>
      <c r="BR44" s="300">
        <v>1</v>
      </c>
      <c r="BS44" s="300">
        <v>1</v>
      </c>
      <c r="BT44" s="300">
        <v>1</v>
      </c>
      <c r="BU44" s="300">
        <v>1</v>
      </c>
      <c r="BV44" s="300">
        <v>1</v>
      </c>
      <c r="BW44" s="300">
        <v>1</v>
      </c>
      <c r="BX44" s="300">
        <v>0</v>
      </c>
      <c r="BY44" s="300">
        <v>0</v>
      </c>
      <c r="BZ44" s="300">
        <v>0</v>
      </c>
      <c r="CA44" s="300">
        <v>0</v>
      </c>
      <c r="CB44" s="300">
        <v>0</v>
      </c>
      <c r="CC44" s="300">
        <v>0</v>
      </c>
      <c r="CD44" s="300">
        <v>1</v>
      </c>
      <c r="CE44" s="300">
        <v>1</v>
      </c>
      <c r="CF44" s="300">
        <v>1</v>
      </c>
      <c r="CG44" s="300">
        <v>1</v>
      </c>
      <c r="CH44" s="300">
        <v>1</v>
      </c>
      <c r="CI44" s="300">
        <v>1</v>
      </c>
      <c r="CJ44" s="300">
        <v>1</v>
      </c>
      <c r="CK44" s="300">
        <v>1</v>
      </c>
      <c r="CL44" s="300">
        <v>1</v>
      </c>
      <c r="CM44" s="300">
        <v>1</v>
      </c>
      <c r="CN44" s="300">
        <v>0</v>
      </c>
      <c r="CO44" s="300">
        <v>0</v>
      </c>
      <c r="CP44" s="300">
        <v>0</v>
      </c>
      <c r="CQ44" s="300">
        <v>0</v>
      </c>
      <c r="CR44" s="300">
        <v>0</v>
      </c>
      <c r="CS44" s="300">
        <v>0</v>
      </c>
      <c r="CT44" s="300">
        <v>0</v>
      </c>
      <c r="CU44" s="300">
        <v>0</v>
      </c>
      <c r="CV44" s="300">
        <v>0</v>
      </c>
      <c r="CW44" s="300">
        <v>0</v>
      </c>
    </row>
    <row r="45" spans="1:101" customFormat="1" ht="13.15" customHeight="1" x14ac:dyDescent="0.25">
      <c r="A45" s="20"/>
      <c r="B45" s="15"/>
      <c r="C45" s="69" t="s">
        <v>7</v>
      </c>
      <c r="D45" s="67">
        <f>SUM(D41:D44)</f>
        <v>1</v>
      </c>
      <c r="E45" s="70">
        <f>SUMPRODUCT(E41:E44,$D41:$D44)</f>
        <v>518.77</v>
      </c>
      <c r="F45" s="70">
        <f>SUMPRODUCT(F41:F44,$D41:$D44)</f>
        <v>405.57</v>
      </c>
      <c r="G45" s="70">
        <f>SUMPRODUCT(G41:G44,$D41:$D44)</f>
        <v>113.2</v>
      </c>
      <c r="H45" s="34"/>
      <c r="I45" s="34"/>
      <c r="K45" s="67">
        <f t="shared" ref="K45:P45" si="102">SUM(K41:K44)</f>
        <v>0</v>
      </c>
      <c r="L45" s="67">
        <f t="shared" si="102"/>
        <v>0</v>
      </c>
      <c r="M45" s="67">
        <f t="shared" si="102"/>
        <v>0</v>
      </c>
      <c r="N45" s="67">
        <f t="shared" si="102"/>
        <v>0</v>
      </c>
      <c r="O45" s="67">
        <f t="shared" si="102"/>
        <v>0</v>
      </c>
      <c r="P45" s="67">
        <f t="shared" si="102"/>
        <v>0</v>
      </c>
      <c r="Q45" s="67">
        <f t="shared" ref="Q45:V45" si="103">SUM(Q41:Q44)</f>
        <v>0</v>
      </c>
      <c r="R45" s="67">
        <f t="shared" si="103"/>
        <v>0</v>
      </c>
      <c r="S45" s="67">
        <f t="shared" si="103"/>
        <v>0</v>
      </c>
      <c r="T45" s="67">
        <f t="shared" si="103"/>
        <v>0</v>
      </c>
      <c r="U45" s="67">
        <f t="shared" si="103"/>
        <v>0</v>
      </c>
      <c r="V45" s="67">
        <f t="shared" si="103"/>
        <v>0</v>
      </c>
      <c r="W45" s="67">
        <f t="shared" ref="W45:AB45" si="104">SUM(W41:W44)</f>
        <v>0</v>
      </c>
      <c r="X45" s="67">
        <f t="shared" si="104"/>
        <v>0</v>
      </c>
      <c r="Y45" s="67">
        <f t="shared" si="104"/>
        <v>0</v>
      </c>
      <c r="Z45" s="67">
        <f t="shared" si="104"/>
        <v>0</v>
      </c>
      <c r="AA45" s="67">
        <f t="shared" si="104"/>
        <v>0</v>
      </c>
      <c r="AB45" s="67">
        <f t="shared" si="104"/>
        <v>0</v>
      </c>
      <c r="AC45" s="67">
        <f t="shared" ref="AC45:AH45" si="105">SUM(AC41:AC44)</f>
        <v>0</v>
      </c>
      <c r="AD45" s="67">
        <f t="shared" si="105"/>
        <v>0</v>
      </c>
      <c r="AE45" s="67">
        <f t="shared" si="105"/>
        <v>0</v>
      </c>
      <c r="AF45" s="67">
        <f t="shared" si="105"/>
        <v>0</v>
      </c>
      <c r="AG45" s="67">
        <f t="shared" si="105"/>
        <v>0</v>
      </c>
      <c r="AH45" s="67">
        <f t="shared" si="105"/>
        <v>0</v>
      </c>
      <c r="AI45" s="67">
        <f t="shared" ref="AI45:AN45" si="106">SUM(AI41:AI44)</f>
        <v>0</v>
      </c>
      <c r="AJ45" s="67">
        <f t="shared" si="106"/>
        <v>0</v>
      </c>
      <c r="AK45" s="67">
        <f t="shared" si="106"/>
        <v>0</v>
      </c>
      <c r="AL45" s="67">
        <f t="shared" si="106"/>
        <v>0</v>
      </c>
      <c r="AM45" s="67">
        <f t="shared" si="106"/>
        <v>0</v>
      </c>
      <c r="AN45" s="67">
        <f t="shared" si="106"/>
        <v>0</v>
      </c>
      <c r="AO45" s="67">
        <f t="shared" ref="AO45:AT45" si="107">SUM(AO41:AO44)</f>
        <v>0</v>
      </c>
      <c r="AP45" s="67">
        <f t="shared" si="107"/>
        <v>0</v>
      </c>
      <c r="AQ45" s="67">
        <f t="shared" si="107"/>
        <v>0</v>
      </c>
      <c r="AR45" s="67">
        <f t="shared" si="107"/>
        <v>0</v>
      </c>
      <c r="AS45" s="67">
        <f t="shared" si="107"/>
        <v>0</v>
      </c>
      <c r="AT45" s="67">
        <f t="shared" si="107"/>
        <v>0</v>
      </c>
      <c r="AU45" s="67">
        <f t="shared" ref="AU45:AZ45" si="108">SUM(AU41:AU44)</f>
        <v>0</v>
      </c>
      <c r="AV45" s="67">
        <f t="shared" si="108"/>
        <v>0</v>
      </c>
      <c r="AW45" s="67">
        <f t="shared" si="108"/>
        <v>0</v>
      </c>
      <c r="AX45" s="67">
        <f t="shared" si="108"/>
        <v>0</v>
      </c>
      <c r="AY45" s="67">
        <f t="shared" si="108"/>
        <v>0</v>
      </c>
      <c r="AZ45" s="67">
        <f t="shared" si="108"/>
        <v>0</v>
      </c>
      <c r="BA45" s="67">
        <f t="shared" ref="BA45:BF45" si="109">SUM(BA41:BA44)</f>
        <v>0</v>
      </c>
      <c r="BB45" s="67">
        <f t="shared" si="109"/>
        <v>0</v>
      </c>
      <c r="BC45" s="67">
        <f t="shared" si="109"/>
        <v>0</v>
      </c>
      <c r="BD45" s="67">
        <f t="shared" si="109"/>
        <v>1</v>
      </c>
      <c r="BE45" s="67">
        <f t="shared" si="109"/>
        <v>1</v>
      </c>
      <c r="BF45" s="67">
        <f t="shared" si="109"/>
        <v>1</v>
      </c>
      <c r="BG45" s="67">
        <f t="shared" ref="BG45:BL45" si="110">SUM(BG41:BG44)</f>
        <v>1</v>
      </c>
      <c r="BH45" s="67">
        <f t="shared" si="110"/>
        <v>1</v>
      </c>
      <c r="BI45" s="67">
        <f t="shared" si="110"/>
        <v>1</v>
      </c>
      <c r="BJ45" s="67">
        <f t="shared" si="110"/>
        <v>1</v>
      </c>
      <c r="BK45" s="67">
        <f t="shared" si="110"/>
        <v>1</v>
      </c>
      <c r="BL45" s="67">
        <f t="shared" si="110"/>
        <v>1</v>
      </c>
      <c r="BM45" s="67">
        <f t="shared" ref="BM45:BR45" si="111">SUM(BM41:BM44)</f>
        <v>1</v>
      </c>
      <c r="BN45" s="67">
        <f t="shared" si="111"/>
        <v>1</v>
      </c>
      <c r="BO45" s="67">
        <f t="shared" si="111"/>
        <v>2</v>
      </c>
      <c r="BP45" s="67">
        <f t="shared" si="111"/>
        <v>2</v>
      </c>
      <c r="BQ45" s="94">
        <f t="shared" si="111"/>
        <v>2</v>
      </c>
      <c r="BR45" s="67">
        <f t="shared" si="111"/>
        <v>2</v>
      </c>
      <c r="BS45" s="67">
        <f t="shared" ref="BS45:BX45" si="112">SUM(BS41:BS44)</f>
        <v>3</v>
      </c>
      <c r="BT45" s="67">
        <f t="shared" si="112"/>
        <v>3</v>
      </c>
      <c r="BU45" s="67">
        <f t="shared" si="112"/>
        <v>2</v>
      </c>
      <c r="BV45" s="67">
        <f t="shared" si="112"/>
        <v>3</v>
      </c>
      <c r="BW45" s="67">
        <f t="shared" si="112"/>
        <v>2</v>
      </c>
      <c r="BX45" s="67">
        <f t="shared" si="112"/>
        <v>1</v>
      </c>
      <c r="BY45" s="67">
        <f t="shared" ref="BY45:CD45" si="113">SUM(BY41:BY44)</f>
        <v>1</v>
      </c>
      <c r="BZ45" s="67">
        <f t="shared" si="113"/>
        <v>1</v>
      </c>
      <c r="CA45" s="67">
        <f t="shared" si="113"/>
        <v>1</v>
      </c>
      <c r="CB45" s="67">
        <f t="shared" si="113"/>
        <v>1</v>
      </c>
      <c r="CC45" s="67">
        <f t="shared" si="113"/>
        <v>2</v>
      </c>
      <c r="CD45" s="67">
        <f t="shared" si="113"/>
        <v>3</v>
      </c>
      <c r="CE45" s="67">
        <f t="shared" ref="CE45:CJ45" si="114">SUM(CE41:CE44)</f>
        <v>3</v>
      </c>
      <c r="CF45" s="67">
        <f t="shared" si="114"/>
        <v>2</v>
      </c>
      <c r="CG45" s="67">
        <f t="shared" si="114"/>
        <v>3</v>
      </c>
      <c r="CH45" s="67">
        <f t="shared" si="114"/>
        <v>3</v>
      </c>
      <c r="CI45" s="67">
        <f t="shared" si="114"/>
        <v>3</v>
      </c>
      <c r="CJ45" s="67">
        <f t="shared" si="114"/>
        <v>3</v>
      </c>
      <c r="CK45" s="67">
        <f t="shared" ref="CK45:CP45" si="115">SUM(CK41:CK44)</f>
        <v>3</v>
      </c>
      <c r="CL45" s="67">
        <f t="shared" si="115"/>
        <v>2</v>
      </c>
      <c r="CM45" s="67">
        <f t="shared" si="115"/>
        <v>3</v>
      </c>
      <c r="CN45" s="67">
        <f t="shared" si="115"/>
        <v>2</v>
      </c>
      <c r="CO45" s="67">
        <f t="shared" si="115"/>
        <v>2</v>
      </c>
      <c r="CP45" s="67">
        <f t="shared" si="115"/>
        <v>2</v>
      </c>
      <c r="CQ45" s="67">
        <f>SUM(CQ41:CQ44)</f>
        <v>1</v>
      </c>
      <c r="CR45" s="67">
        <v>1</v>
      </c>
      <c r="CS45" s="67">
        <f>SUM(CS41:CS44)</f>
        <v>1</v>
      </c>
      <c r="CT45" s="67">
        <f>SUM(CT41:CT44)</f>
        <v>1</v>
      </c>
      <c r="CU45" s="67">
        <f>SUM(CU41:CU44)</f>
        <v>1</v>
      </c>
      <c r="CV45" s="67">
        <f>SUM(CV41:CV44)</f>
        <v>1</v>
      </c>
      <c r="CW45" s="67">
        <f>SUM(CW41:CW44)</f>
        <v>1</v>
      </c>
    </row>
    <row r="46" spans="1:101" customFormat="1" ht="13.15" customHeight="1" x14ac:dyDescent="0.25">
      <c r="A46" s="20"/>
      <c r="B46" s="15"/>
      <c r="C46" s="12"/>
      <c r="D46" s="16"/>
      <c r="E46" s="21"/>
      <c r="F46" s="21"/>
      <c r="G46" s="21"/>
      <c r="H46" s="135"/>
      <c r="I46" s="135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</row>
    <row r="47" spans="1:101" customFormat="1" ht="13.15" customHeight="1" x14ac:dyDescent="0.25">
      <c r="A47" s="71" t="s">
        <v>8</v>
      </c>
      <c r="B47" s="72"/>
      <c r="C47" s="29" t="s">
        <v>10</v>
      </c>
      <c r="D47" s="30">
        <f>+D39+D45</f>
        <v>26</v>
      </c>
      <c r="E47" s="86">
        <f>+E39+E45</f>
        <v>35105.649999999994</v>
      </c>
      <c r="F47" s="86">
        <f>+F39+F45</f>
        <v>32327.89</v>
      </c>
      <c r="G47" s="86">
        <f>+G39+G45</f>
        <v>2777.7599999999998</v>
      </c>
      <c r="H47" s="136"/>
      <c r="I47" s="136"/>
      <c r="K47" s="30">
        <f t="shared" ref="K47:P47" si="116">+K39+K45</f>
        <v>27</v>
      </c>
      <c r="L47" s="30">
        <f t="shared" si="116"/>
        <v>23</v>
      </c>
      <c r="M47" s="30">
        <f t="shared" si="116"/>
        <v>23</v>
      </c>
      <c r="N47" s="30">
        <f t="shared" si="116"/>
        <v>24</v>
      </c>
      <c r="O47" s="30">
        <f t="shared" si="116"/>
        <v>25</v>
      </c>
      <c r="P47" s="30">
        <f t="shared" si="116"/>
        <v>25</v>
      </c>
      <c r="Q47" s="30">
        <f t="shared" ref="Q47:V47" si="117">+Q39+Q45</f>
        <v>27</v>
      </c>
      <c r="R47" s="30">
        <f t="shared" si="117"/>
        <v>27</v>
      </c>
      <c r="S47" s="30">
        <f t="shared" si="117"/>
        <v>27</v>
      </c>
      <c r="T47" s="30">
        <f t="shared" si="117"/>
        <v>26</v>
      </c>
      <c r="U47" s="30">
        <f t="shared" si="117"/>
        <v>25</v>
      </c>
      <c r="V47" s="30">
        <f t="shared" si="117"/>
        <v>24</v>
      </c>
      <c r="W47" s="30">
        <f t="shared" ref="W47:AB47" si="118">+W39+W45</f>
        <v>21</v>
      </c>
      <c r="X47" s="30">
        <f t="shared" si="118"/>
        <v>21</v>
      </c>
      <c r="Y47" s="30">
        <f t="shared" si="118"/>
        <v>21</v>
      </c>
      <c r="Z47" s="30">
        <f t="shared" si="118"/>
        <v>21</v>
      </c>
      <c r="AA47" s="30">
        <f t="shared" si="118"/>
        <v>22</v>
      </c>
      <c r="AB47" s="30">
        <f t="shared" si="118"/>
        <v>22</v>
      </c>
      <c r="AC47" s="30">
        <f t="shared" ref="AC47:AH47" si="119">+AC39+AC45</f>
        <v>22</v>
      </c>
      <c r="AD47" s="30">
        <f t="shared" si="119"/>
        <v>22</v>
      </c>
      <c r="AE47" s="30">
        <f t="shared" si="119"/>
        <v>21</v>
      </c>
      <c r="AF47" s="30">
        <f t="shared" si="119"/>
        <v>22</v>
      </c>
      <c r="AG47" s="30">
        <f t="shared" si="119"/>
        <v>22</v>
      </c>
      <c r="AH47" s="30">
        <f t="shared" si="119"/>
        <v>22</v>
      </c>
      <c r="AI47" s="30">
        <f t="shared" ref="AI47:AN47" si="120">+AI39+AI45</f>
        <v>24</v>
      </c>
      <c r="AJ47" s="30">
        <f t="shared" si="120"/>
        <v>23</v>
      </c>
      <c r="AK47" s="30">
        <f t="shared" si="120"/>
        <v>21</v>
      </c>
      <c r="AL47" s="30">
        <f t="shared" si="120"/>
        <v>22</v>
      </c>
      <c r="AM47" s="30">
        <f t="shared" si="120"/>
        <v>22</v>
      </c>
      <c r="AN47" s="30">
        <f t="shared" si="120"/>
        <v>22</v>
      </c>
      <c r="AO47" s="30">
        <f t="shared" ref="AO47:AT47" si="121">+AO39+AO45</f>
        <v>22</v>
      </c>
      <c r="AP47" s="30">
        <f t="shared" si="121"/>
        <v>22</v>
      </c>
      <c r="AQ47" s="30">
        <f t="shared" si="121"/>
        <v>22</v>
      </c>
      <c r="AR47" s="30">
        <f t="shared" si="121"/>
        <v>22</v>
      </c>
      <c r="AS47" s="30">
        <f t="shared" si="121"/>
        <v>22</v>
      </c>
      <c r="AT47" s="30">
        <f t="shared" si="121"/>
        <v>22</v>
      </c>
      <c r="AU47" s="30">
        <f t="shared" ref="AU47:AZ47" si="122">+AU39+AU45</f>
        <v>23</v>
      </c>
      <c r="AV47" s="30">
        <f t="shared" si="122"/>
        <v>23</v>
      </c>
      <c r="AW47" s="30">
        <f t="shared" si="122"/>
        <v>23</v>
      </c>
      <c r="AX47" s="30">
        <f t="shared" si="122"/>
        <v>22</v>
      </c>
      <c r="AY47" s="30">
        <f t="shared" si="122"/>
        <v>22</v>
      </c>
      <c r="AZ47" s="30">
        <f t="shared" si="122"/>
        <v>24</v>
      </c>
      <c r="BA47" s="30">
        <f t="shared" ref="BA47:BF47" si="123">+BA39+BA45</f>
        <v>24</v>
      </c>
      <c r="BB47" s="30">
        <f t="shared" si="123"/>
        <v>24</v>
      </c>
      <c r="BC47" s="30">
        <f t="shared" si="123"/>
        <v>25</v>
      </c>
      <c r="BD47" s="30">
        <f t="shared" si="123"/>
        <v>27</v>
      </c>
      <c r="BE47" s="30">
        <f t="shared" si="123"/>
        <v>26</v>
      </c>
      <c r="BF47" s="30">
        <f t="shared" si="123"/>
        <v>25</v>
      </c>
      <c r="BG47" s="30">
        <f t="shared" ref="BG47:BL47" si="124">+BG39+BG45</f>
        <v>26</v>
      </c>
      <c r="BH47" s="30">
        <f t="shared" si="124"/>
        <v>26</v>
      </c>
      <c r="BI47" s="30">
        <f t="shared" si="124"/>
        <v>26</v>
      </c>
      <c r="BJ47" s="30">
        <f t="shared" si="124"/>
        <v>27</v>
      </c>
      <c r="BK47" s="30">
        <f t="shared" si="124"/>
        <v>27</v>
      </c>
      <c r="BL47" s="30">
        <f t="shared" si="124"/>
        <v>26</v>
      </c>
      <c r="BM47" s="30">
        <f t="shared" ref="BM47:BR47" si="125">+BM39+BM45</f>
        <v>27</v>
      </c>
      <c r="BN47" s="30">
        <f t="shared" si="125"/>
        <v>27</v>
      </c>
      <c r="BO47" s="30">
        <f t="shared" si="125"/>
        <v>27</v>
      </c>
      <c r="BP47" s="30">
        <f t="shared" si="125"/>
        <v>28</v>
      </c>
      <c r="BQ47" s="30">
        <f t="shared" si="125"/>
        <v>28</v>
      </c>
      <c r="BR47" s="30">
        <f t="shared" si="125"/>
        <v>29</v>
      </c>
      <c r="BS47" s="30">
        <f t="shared" ref="BS47:BX47" si="126">+BS39+BS45</f>
        <v>30</v>
      </c>
      <c r="BT47" s="30">
        <f t="shared" si="126"/>
        <v>31</v>
      </c>
      <c r="BU47" s="30">
        <f t="shared" si="126"/>
        <v>30</v>
      </c>
      <c r="BV47" s="30">
        <f t="shared" si="126"/>
        <v>30</v>
      </c>
      <c r="BW47" s="30">
        <f t="shared" si="126"/>
        <v>30</v>
      </c>
      <c r="BX47" s="30">
        <f t="shared" si="126"/>
        <v>29</v>
      </c>
      <c r="BY47" s="30">
        <f t="shared" ref="BY47:CD47" si="127">+BY39+BY45</f>
        <v>29</v>
      </c>
      <c r="BZ47" s="30">
        <f t="shared" si="127"/>
        <v>29</v>
      </c>
      <c r="CA47" s="30">
        <f t="shared" si="127"/>
        <v>28</v>
      </c>
      <c r="CB47" s="30">
        <f t="shared" si="127"/>
        <v>27</v>
      </c>
      <c r="CC47" s="30">
        <f t="shared" si="127"/>
        <v>26</v>
      </c>
      <c r="CD47" s="30">
        <f t="shared" si="127"/>
        <v>27</v>
      </c>
      <c r="CE47" s="30">
        <f t="shared" ref="CE47:CJ47" si="128">+CE39+CE45</f>
        <v>28</v>
      </c>
      <c r="CF47" s="30">
        <f t="shared" si="128"/>
        <v>26</v>
      </c>
      <c r="CG47" s="30">
        <f t="shared" si="128"/>
        <v>26</v>
      </c>
      <c r="CH47" s="30">
        <f t="shared" si="128"/>
        <v>27</v>
      </c>
      <c r="CI47" s="30">
        <f t="shared" si="128"/>
        <v>27</v>
      </c>
      <c r="CJ47" s="30">
        <f t="shared" si="128"/>
        <v>29</v>
      </c>
      <c r="CK47" s="30">
        <f t="shared" ref="CK47:CP47" si="129">+CK39+CK45</f>
        <v>28</v>
      </c>
      <c r="CL47" s="30">
        <f t="shared" si="129"/>
        <v>27</v>
      </c>
      <c r="CM47" s="30">
        <f t="shared" si="129"/>
        <v>28</v>
      </c>
      <c r="CN47" s="30">
        <f t="shared" si="129"/>
        <v>26</v>
      </c>
      <c r="CO47" s="30">
        <f t="shared" si="129"/>
        <v>26</v>
      </c>
      <c r="CP47" s="30">
        <f t="shared" si="129"/>
        <v>26</v>
      </c>
      <c r="CQ47" s="30">
        <f>+CQ39+CQ45</f>
        <v>25</v>
      </c>
      <c r="CR47" s="30">
        <v>25</v>
      </c>
      <c r="CS47" s="30">
        <f>+CS39+CS45</f>
        <v>25</v>
      </c>
      <c r="CT47" s="30">
        <f>+CT39+CT45</f>
        <v>27</v>
      </c>
      <c r="CU47" s="30">
        <f>+CU39+CU45</f>
        <v>27</v>
      </c>
      <c r="CV47" s="30">
        <f>+CV39+CV45</f>
        <v>27</v>
      </c>
      <c r="CW47" s="30">
        <f>+CW39+CW45</f>
        <v>26</v>
      </c>
    </row>
    <row r="48" spans="1:101" customFormat="1" ht="13.15" customHeight="1" x14ac:dyDescent="0.25">
      <c r="A48" s="71" t="s">
        <v>9</v>
      </c>
      <c r="B48" s="29"/>
      <c r="C48" s="89"/>
      <c r="D48" s="30"/>
      <c r="E48" s="86">
        <f>E47*12</f>
        <v>421267.79999999993</v>
      </c>
      <c r="F48" s="86">
        <f>F47*12</f>
        <v>387934.68</v>
      </c>
      <c r="G48" s="86">
        <f>G47*12</f>
        <v>33333.119999999995</v>
      </c>
      <c r="H48" s="136"/>
      <c r="I48" s="136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</row>
    <row r="49" spans="1:101" customFormat="1" ht="13.15" customHeight="1" x14ac:dyDescent="0.25">
      <c r="A49" s="20"/>
      <c r="B49" s="15"/>
      <c r="C49" s="12"/>
      <c r="D49" s="16"/>
      <c r="E49" s="21"/>
      <c r="F49" s="21"/>
      <c r="G49" s="21"/>
      <c r="H49" s="135"/>
      <c r="I49" s="135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</row>
    <row r="50" spans="1:101" customFormat="1" ht="13.15" customHeight="1" x14ac:dyDescent="0.25">
      <c r="A50" s="76" t="s">
        <v>118</v>
      </c>
      <c r="B50" s="77"/>
      <c r="C50" s="78"/>
      <c r="D50" s="111"/>
      <c r="E50" s="80"/>
      <c r="F50" s="80"/>
      <c r="G50" s="80"/>
      <c r="H50" s="268"/>
      <c r="I50" s="268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</row>
    <row r="51" spans="1:101" customFormat="1" ht="13.15" customHeight="1" x14ac:dyDescent="0.25">
      <c r="A51" s="64" t="s">
        <v>23</v>
      </c>
      <c r="B51" s="65" t="str">
        <f>Legacy!$E$4</f>
        <v>1/1/25 - 12/31/25</v>
      </c>
      <c r="C51" s="66" t="s">
        <v>11</v>
      </c>
      <c r="D51" s="173">
        <v>0</v>
      </c>
      <c r="E51" s="150">
        <f>E35</f>
        <v>859.51</v>
      </c>
      <c r="F51" s="152">
        <f>F35</f>
        <v>805.34</v>
      </c>
      <c r="G51" s="152">
        <f>G35</f>
        <v>54.17</v>
      </c>
      <c r="H51" s="27" t="str">
        <f>+"Total:"&amp;TEXT(E51/I51-1,"0.00%")&amp;"/ EE:"&amp;TEXT(G51/J51-1,"0.00%")</f>
        <v>Total:18.99%/ EE:0.00%</v>
      </c>
      <c r="I51" s="27">
        <f>+'[2]St Joe &amp; St Mary''s'!E51</f>
        <v>722.35</v>
      </c>
      <c r="J51" s="27">
        <f>+'[2]St Joe &amp; St Mary''s'!G51</f>
        <v>54.17</v>
      </c>
      <c r="K51" s="165">
        <v>28</v>
      </c>
      <c r="L51" s="165">
        <v>30</v>
      </c>
      <c r="M51" s="165">
        <v>30</v>
      </c>
      <c r="N51" s="165">
        <v>29</v>
      </c>
      <c r="O51" s="165">
        <v>29</v>
      </c>
      <c r="P51" s="165">
        <v>26</v>
      </c>
      <c r="Q51" s="165">
        <v>28</v>
      </c>
      <c r="R51" s="165">
        <v>28</v>
      </c>
      <c r="S51" s="165">
        <v>30</v>
      </c>
      <c r="T51" s="165">
        <v>30</v>
      </c>
      <c r="U51" s="165">
        <v>31</v>
      </c>
      <c r="V51" s="165">
        <v>31</v>
      </c>
      <c r="W51" s="165">
        <v>28</v>
      </c>
      <c r="X51" s="165">
        <v>27</v>
      </c>
      <c r="Y51" s="165">
        <v>26</v>
      </c>
      <c r="Z51" s="165">
        <v>24</v>
      </c>
      <c r="AA51" s="165">
        <v>25</v>
      </c>
      <c r="AB51" s="165">
        <v>25</v>
      </c>
      <c r="AC51" s="165">
        <v>23</v>
      </c>
      <c r="AD51" s="165">
        <v>23</v>
      </c>
      <c r="AE51" s="165">
        <v>5</v>
      </c>
      <c r="AF51" s="165">
        <v>4</v>
      </c>
      <c r="AG51" s="165">
        <v>2</v>
      </c>
      <c r="AH51" s="165">
        <v>2</v>
      </c>
      <c r="AI51" s="165">
        <v>1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73">
        <v>0</v>
      </c>
      <c r="BI51" s="173">
        <v>0</v>
      </c>
      <c r="BJ51" s="173">
        <v>0</v>
      </c>
      <c r="BK51" s="173">
        <v>0</v>
      </c>
      <c r="BL51" s="173">
        <v>0</v>
      </c>
      <c r="BM51" s="173">
        <v>0</v>
      </c>
      <c r="BN51" s="173">
        <v>0</v>
      </c>
      <c r="BO51" s="173">
        <v>0</v>
      </c>
      <c r="BP51" s="173">
        <v>0</v>
      </c>
      <c r="BQ51" s="240">
        <v>0</v>
      </c>
      <c r="BR51" s="173">
        <v>0</v>
      </c>
      <c r="BS51" s="173">
        <v>0</v>
      </c>
      <c r="BT51" s="173">
        <v>0</v>
      </c>
      <c r="BU51" s="173">
        <v>0</v>
      </c>
      <c r="BV51" s="173">
        <v>0</v>
      </c>
      <c r="BW51" s="173">
        <v>0</v>
      </c>
      <c r="BX51" s="173">
        <v>0</v>
      </c>
      <c r="BY51" s="173">
        <v>0</v>
      </c>
      <c r="BZ51" s="173">
        <v>0</v>
      </c>
      <c r="CA51" s="173">
        <v>0</v>
      </c>
      <c r="CB51" s="173">
        <v>0</v>
      </c>
      <c r="CC51" s="173">
        <v>0</v>
      </c>
      <c r="CD51" s="173">
        <v>0</v>
      </c>
      <c r="CE51" s="173">
        <v>0</v>
      </c>
      <c r="CF51" s="173">
        <v>0</v>
      </c>
      <c r="CG51" s="173">
        <v>0</v>
      </c>
      <c r="CH51" s="173">
        <v>0</v>
      </c>
      <c r="CI51" s="173">
        <v>0</v>
      </c>
      <c r="CJ51" s="173">
        <v>0</v>
      </c>
      <c r="CK51" s="173">
        <v>0</v>
      </c>
      <c r="CL51" s="173">
        <v>0</v>
      </c>
      <c r="CM51" s="173">
        <v>0</v>
      </c>
      <c r="CN51" s="173">
        <v>0</v>
      </c>
      <c r="CO51" s="173">
        <v>0</v>
      </c>
      <c r="CP51" s="173">
        <v>0</v>
      </c>
      <c r="CQ51" s="173">
        <v>0</v>
      </c>
      <c r="CR51" s="173">
        <v>0</v>
      </c>
      <c r="CS51" s="173">
        <v>0</v>
      </c>
      <c r="CT51" s="173">
        <v>0</v>
      </c>
      <c r="CU51" s="173">
        <v>0</v>
      </c>
      <c r="CV51" s="173">
        <v>0</v>
      </c>
      <c r="CW51" s="173">
        <v>0</v>
      </c>
    </row>
    <row r="52" spans="1:101" customFormat="1" ht="13.15" customHeight="1" x14ac:dyDescent="0.25">
      <c r="A52" s="22"/>
      <c r="B52" s="15"/>
      <c r="C52" s="66" t="s">
        <v>18</v>
      </c>
      <c r="D52" s="173">
        <v>0</v>
      </c>
      <c r="E52" s="150">
        <f t="shared" ref="E52:F54" si="130">E36</f>
        <v>1805</v>
      </c>
      <c r="F52" s="152">
        <f t="shared" si="130"/>
        <v>1653.8600000000001</v>
      </c>
      <c r="G52" s="152">
        <f>G36</f>
        <v>151.13999999999999</v>
      </c>
      <c r="H52" s="27" t="str">
        <f>+"Total:"&amp;TEXT(E52/I52-1,"0.00%")&amp;"/ EE:"&amp;TEXT(G52/J52-1,"0.00%")</f>
        <v>Total:18.99%/ EE:0.00%</v>
      </c>
      <c r="I52" s="27">
        <f>+'[2]St Joe &amp; St Mary''s'!E52</f>
        <v>1516.96</v>
      </c>
      <c r="J52" s="27">
        <f>+'[2]St Joe &amp; St Mary''s'!G52</f>
        <v>151.13999999999999</v>
      </c>
      <c r="K52" s="165">
        <v>5</v>
      </c>
      <c r="L52" s="165">
        <v>3</v>
      </c>
      <c r="M52" s="165">
        <v>3</v>
      </c>
      <c r="N52" s="165">
        <v>4</v>
      </c>
      <c r="O52" s="165">
        <v>4</v>
      </c>
      <c r="P52" s="165">
        <v>4</v>
      </c>
      <c r="Q52" s="165">
        <v>3</v>
      </c>
      <c r="R52" s="165">
        <v>3</v>
      </c>
      <c r="S52" s="165">
        <v>3</v>
      </c>
      <c r="T52" s="165">
        <v>3</v>
      </c>
      <c r="U52" s="165">
        <v>3</v>
      </c>
      <c r="V52" s="165">
        <v>3</v>
      </c>
      <c r="W52" s="165">
        <v>2</v>
      </c>
      <c r="X52" s="165">
        <v>2</v>
      </c>
      <c r="Y52" s="165">
        <v>2</v>
      </c>
      <c r="Z52" s="165">
        <v>3</v>
      </c>
      <c r="AA52" s="165">
        <v>3</v>
      </c>
      <c r="AB52" s="165">
        <v>4</v>
      </c>
      <c r="AC52" s="165">
        <v>4</v>
      </c>
      <c r="AD52" s="165">
        <v>4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73">
        <v>0</v>
      </c>
      <c r="BI52" s="173">
        <v>0</v>
      </c>
      <c r="BJ52" s="173">
        <v>0</v>
      </c>
      <c r="BK52" s="173">
        <v>0</v>
      </c>
      <c r="BL52" s="173">
        <v>0</v>
      </c>
      <c r="BM52" s="173">
        <v>0</v>
      </c>
      <c r="BN52" s="173">
        <v>0</v>
      </c>
      <c r="BO52" s="173">
        <v>0</v>
      </c>
      <c r="BP52" s="173">
        <v>0</v>
      </c>
      <c r="BQ52" s="240">
        <v>0</v>
      </c>
      <c r="BR52" s="173">
        <v>0</v>
      </c>
      <c r="BS52" s="173">
        <v>0</v>
      </c>
      <c r="BT52" s="173">
        <v>0</v>
      </c>
      <c r="BU52" s="173">
        <v>0</v>
      </c>
      <c r="BV52" s="173">
        <v>0</v>
      </c>
      <c r="BW52" s="173">
        <v>0</v>
      </c>
      <c r="BX52" s="173">
        <v>0</v>
      </c>
      <c r="BY52" s="173">
        <v>0</v>
      </c>
      <c r="BZ52" s="173">
        <v>0</v>
      </c>
      <c r="CA52" s="173">
        <v>0</v>
      </c>
      <c r="CB52" s="173">
        <v>0</v>
      </c>
      <c r="CC52" s="173">
        <v>0</v>
      </c>
      <c r="CD52" s="173">
        <v>0</v>
      </c>
      <c r="CE52" s="173">
        <v>0</v>
      </c>
      <c r="CF52" s="173">
        <v>0</v>
      </c>
      <c r="CG52" s="173">
        <v>0</v>
      </c>
      <c r="CH52" s="173">
        <v>0</v>
      </c>
      <c r="CI52" s="173">
        <v>0</v>
      </c>
      <c r="CJ52" s="173">
        <v>0</v>
      </c>
      <c r="CK52" s="173">
        <v>0</v>
      </c>
      <c r="CL52" s="173">
        <v>0</v>
      </c>
      <c r="CM52" s="173">
        <v>0</v>
      </c>
      <c r="CN52" s="173">
        <v>0</v>
      </c>
      <c r="CO52" s="173">
        <v>0</v>
      </c>
      <c r="CP52" s="173">
        <v>0</v>
      </c>
      <c r="CQ52" s="173">
        <v>0</v>
      </c>
      <c r="CR52" s="173">
        <v>0</v>
      </c>
      <c r="CS52" s="173">
        <v>0</v>
      </c>
      <c r="CT52" s="173">
        <v>0</v>
      </c>
      <c r="CU52" s="173">
        <v>0</v>
      </c>
      <c r="CV52" s="173">
        <v>0</v>
      </c>
      <c r="CW52" s="173">
        <v>0</v>
      </c>
    </row>
    <row r="53" spans="1:101" customFormat="1" ht="13.15" customHeight="1" x14ac:dyDescent="0.25">
      <c r="A53" s="22"/>
      <c r="B53" s="15"/>
      <c r="C53" s="66" t="s">
        <v>19</v>
      </c>
      <c r="D53" s="173">
        <v>0</v>
      </c>
      <c r="E53" s="150">
        <f>E37</f>
        <v>1624.48</v>
      </c>
      <c r="F53" s="152">
        <f t="shared" si="130"/>
        <v>1500.82</v>
      </c>
      <c r="G53" s="152">
        <f>G37</f>
        <v>123.66</v>
      </c>
      <c r="H53" s="27" t="str">
        <f>+"Total:"&amp;TEXT(E53/I53-1,"0.00%")&amp;"/ EE:"&amp;TEXT(G53/J53-1,"0.00%")</f>
        <v>Total:18.99%/ EE:0.00%</v>
      </c>
      <c r="I53" s="27">
        <f>+'[2]St Joe &amp; St Mary''s'!E53</f>
        <v>1365.25</v>
      </c>
      <c r="J53" s="27">
        <f>+'[2]St Joe &amp; St Mary''s'!G53</f>
        <v>123.66</v>
      </c>
      <c r="K53" s="165">
        <v>14</v>
      </c>
      <c r="L53" s="165">
        <v>13</v>
      </c>
      <c r="M53" s="165">
        <v>12</v>
      </c>
      <c r="N53" s="165">
        <v>11</v>
      </c>
      <c r="O53" s="165">
        <v>10</v>
      </c>
      <c r="P53" s="165">
        <v>9</v>
      </c>
      <c r="Q53" s="165">
        <v>7</v>
      </c>
      <c r="R53" s="165">
        <v>6</v>
      </c>
      <c r="S53" s="165">
        <v>8</v>
      </c>
      <c r="T53" s="165">
        <v>9</v>
      </c>
      <c r="U53" s="165">
        <v>9</v>
      </c>
      <c r="V53" s="165">
        <v>10</v>
      </c>
      <c r="W53" s="165">
        <v>9</v>
      </c>
      <c r="X53" s="165">
        <v>9</v>
      </c>
      <c r="Y53" s="165">
        <v>9</v>
      </c>
      <c r="Z53" s="165">
        <v>9</v>
      </c>
      <c r="AA53" s="165">
        <v>9</v>
      </c>
      <c r="AB53" s="165">
        <v>10</v>
      </c>
      <c r="AC53" s="165">
        <v>11</v>
      </c>
      <c r="AD53" s="165">
        <v>11</v>
      </c>
      <c r="AE53" s="165">
        <v>4</v>
      </c>
      <c r="AF53" s="165">
        <v>4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73">
        <v>0</v>
      </c>
      <c r="BI53" s="173">
        <v>0</v>
      </c>
      <c r="BJ53" s="173">
        <v>0</v>
      </c>
      <c r="BK53" s="173">
        <v>0</v>
      </c>
      <c r="BL53" s="173">
        <v>0</v>
      </c>
      <c r="BM53" s="173">
        <v>0</v>
      </c>
      <c r="BN53" s="173">
        <v>0</v>
      </c>
      <c r="BO53" s="173">
        <v>0</v>
      </c>
      <c r="BP53" s="173">
        <v>0</v>
      </c>
      <c r="BQ53" s="240">
        <v>0</v>
      </c>
      <c r="BR53" s="173">
        <v>0</v>
      </c>
      <c r="BS53" s="173">
        <v>0</v>
      </c>
      <c r="BT53" s="173">
        <v>0</v>
      </c>
      <c r="BU53" s="173">
        <v>0</v>
      </c>
      <c r="BV53" s="173">
        <v>0</v>
      </c>
      <c r="BW53" s="173">
        <v>0</v>
      </c>
      <c r="BX53" s="173">
        <v>0</v>
      </c>
      <c r="BY53" s="173">
        <v>0</v>
      </c>
      <c r="BZ53" s="173">
        <v>0</v>
      </c>
      <c r="CA53" s="173">
        <v>0</v>
      </c>
      <c r="CB53" s="173">
        <v>0</v>
      </c>
      <c r="CC53" s="173">
        <v>0</v>
      </c>
      <c r="CD53" s="173">
        <v>0</v>
      </c>
      <c r="CE53" s="173">
        <v>0</v>
      </c>
      <c r="CF53" s="173">
        <v>0</v>
      </c>
      <c r="CG53" s="173">
        <v>0</v>
      </c>
      <c r="CH53" s="173">
        <v>0</v>
      </c>
      <c r="CI53" s="173">
        <v>0</v>
      </c>
      <c r="CJ53" s="173">
        <v>0</v>
      </c>
      <c r="CK53" s="173">
        <v>0</v>
      </c>
      <c r="CL53" s="173">
        <v>0</v>
      </c>
      <c r="CM53" s="173">
        <v>0</v>
      </c>
      <c r="CN53" s="173">
        <v>0</v>
      </c>
      <c r="CO53" s="173">
        <v>0</v>
      </c>
      <c r="CP53" s="173">
        <v>0</v>
      </c>
      <c r="CQ53" s="173">
        <v>0</v>
      </c>
      <c r="CR53" s="173">
        <v>0</v>
      </c>
      <c r="CS53" s="173">
        <v>0</v>
      </c>
      <c r="CT53" s="173">
        <v>0</v>
      </c>
      <c r="CU53" s="173">
        <v>0</v>
      </c>
      <c r="CV53" s="173">
        <v>0</v>
      </c>
      <c r="CW53" s="173">
        <v>0</v>
      </c>
    </row>
    <row r="54" spans="1:101" customFormat="1" ht="13.15" customHeight="1" x14ac:dyDescent="0.25">
      <c r="A54" s="22"/>
      <c r="B54" s="15"/>
      <c r="C54" s="66" t="s">
        <v>12</v>
      </c>
      <c r="D54" s="174">
        <v>0</v>
      </c>
      <c r="E54" s="151">
        <f>E38</f>
        <v>2707.5</v>
      </c>
      <c r="F54" s="153">
        <f t="shared" si="130"/>
        <v>2398.3200000000002</v>
      </c>
      <c r="G54" s="153">
        <f>G38</f>
        <v>309.18</v>
      </c>
      <c r="H54" s="134" t="str">
        <f>+"Total:"&amp;TEXT(E54/I54-1,"0.00%")&amp;"/ EE:"&amp;TEXT(G54/J54-1,"0.00%")</f>
        <v>Total:18.99%/ EE:0.00%</v>
      </c>
      <c r="I54" s="27">
        <f>+'[2]St Joe &amp; St Mary''s'!E54</f>
        <v>2275.44</v>
      </c>
      <c r="J54" s="27">
        <f>+'[2]St Joe &amp; St Mary''s'!G54</f>
        <v>309.18</v>
      </c>
      <c r="K54" s="166">
        <v>4</v>
      </c>
      <c r="L54" s="166">
        <v>4</v>
      </c>
      <c r="M54" s="166">
        <v>5</v>
      </c>
      <c r="N54" s="166">
        <v>5</v>
      </c>
      <c r="O54" s="166">
        <v>5</v>
      </c>
      <c r="P54" s="166">
        <v>5</v>
      </c>
      <c r="Q54" s="166">
        <v>4</v>
      </c>
      <c r="R54" s="166">
        <v>4</v>
      </c>
      <c r="S54" s="166">
        <v>4</v>
      </c>
      <c r="T54" s="166">
        <v>5</v>
      </c>
      <c r="U54" s="166">
        <v>4</v>
      </c>
      <c r="V54" s="166">
        <v>4</v>
      </c>
      <c r="W54" s="166">
        <v>4</v>
      </c>
      <c r="X54" s="166">
        <v>4</v>
      </c>
      <c r="Y54" s="166">
        <v>4</v>
      </c>
      <c r="Z54" s="166">
        <v>4</v>
      </c>
      <c r="AA54" s="166">
        <v>4</v>
      </c>
      <c r="AB54" s="166">
        <v>4</v>
      </c>
      <c r="AC54" s="166">
        <v>5</v>
      </c>
      <c r="AD54" s="166">
        <v>5</v>
      </c>
      <c r="AE54" s="166">
        <v>2</v>
      </c>
      <c r="AF54" s="166">
        <v>0</v>
      </c>
      <c r="AG54" s="166">
        <v>0</v>
      </c>
      <c r="AH54" s="166">
        <v>0</v>
      </c>
      <c r="AI54" s="166">
        <v>0</v>
      </c>
      <c r="AJ54" s="166">
        <v>0</v>
      </c>
      <c r="AK54" s="166">
        <v>0</v>
      </c>
      <c r="AL54" s="166">
        <v>0</v>
      </c>
      <c r="AM54" s="166">
        <v>0</v>
      </c>
      <c r="AN54" s="166">
        <v>0</v>
      </c>
      <c r="AO54" s="166">
        <v>0</v>
      </c>
      <c r="AP54" s="166">
        <v>0</v>
      </c>
      <c r="AQ54" s="166">
        <v>0</v>
      </c>
      <c r="AR54" s="166">
        <v>0</v>
      </c>
      <c r="AS54" s="166">
        <v>0</v>
      </c>
      <c r="AT54" s="166">
        <v>0</v>
      </c>
      <c r="AU54" s="166">
        <v>0</v>
      </c>
      <c r="AV54" s="166">
        <v>0</v>
      </c>
      <c r="AW54" s="166">
        <v>0</v>
      </c>
      <c r="AX54" s="166">
        <v>0</v>
      </c>
      <c r="AY54" s="166">
        <v>0</v>
      </c>
      <c r="AZ54" s="166">
        <v>0</v>
      </c>
      <c r="BA54" s="166">
        <v>0</v>
      </c>
      <c r="BB54" s="166">
        <v>0</v>
      </c>
      <c r="BC54" s="166">
        <v>0</v>
      </c>
      <c r="BD54" s="166">
        <v>0</v>
      </c>
      <c r="BE54" s="166">
        <v>0</v>
      </c>
      <c r="BF54" s="166">
        <v>0</v>
      </c>
      <c r="BG54" s="166">
        <v>0</v>
      </c>
      <c r="BH54" s="174">
        <v>0</v>
      </c>
      <c r="BI54" s="174">
        <v>0</v>
      </c>
      <c r="BJ54" s="174">
        <v>0</v>
      </c>
      <c r="BK54" s="174">
        <v>0</v>
      </c>
      <c r="BL54" s="174">
        <v>0</v>
      </c>
      <c r="BM54" s="174">
        <v>0</v>
      </c>
      <c r="BN54" s="174">
        <v>0</v>
      </c>
      <c r="BO54" s="174">
        <v>0</v>
      </c>
      <c r="BP54" s="174">
        <v>0</v>
      </c>
      <c r="BQ54" s="241">
        <v>0</v>
      </c>
      <c r="BR54" s="174">
        <v>0</v>
      </c>
      <c r="BS54" s="174">
        <v>0</v>
      </c>
      <c r="BT54" s="174">
        <v>0</v>
      </c>
      <c r="BU54" s="174">
        <v>0</v>
      </c>
      <c r="BV54" s="174">
        <v>0</v>
      </c>
      <c r="BW54" s="174">
        <v>0</v>
      </c>
      <c r="BX54" s="174">
        <v>0</v>
      </c>
      <c r="BY54" s="174">
        <v>0</v>
      </c>
      <c r="BZ54" s="174">
        <v>0</v>
      </c>
      <c r="CA54" s="174">
        <v>0</v>
      </c>
      <c r="CB54" s="174">
        <v>0</v>
      </c>
      <c r="CC54" s="174">
        <v>0</v>
      </c>
      <c r="CD54" s="174">
        <v>0</v>
      </c>
      <c r="CE54" s="174">
        <v>0</v>
      </c>
      <c r="CF54" s="174">
        <v>0</v>
      </c>
      <c r="CG54" s="174">
        <v>0</v>
      </c>
      <c r="CH54" s="174">
        <v>0</v>
      </c>
      <c r="CI54" s="174">
        <v>0</v>
      </c>
      <c r="CJ54" s="174">
        <v>0</v>
      </c>
      <c r="CK54" s="174">
        <v>0</v>
      </c>
      <c r="CL54" s="174">
        <v>0</v>
      </c>
      <c r="CM54" s="174">
        <v>0</v>
      </c>
      <c r="CN54" s="174">
        <v>0</v>
      </c>
      <c r="CO54" s="174">
        <v>0</v>
      </c>
      <c r="CP54" s="174">
        <v>0</v>
      </c>
      <c r="CQ54" s="174">
        <v>0</v>
      </c>
      <c r="CR54" s="174">
        <v>0</v>
      </c>
      <c r="CS54" s="174">
        <v>0</v>
      </c>
      <c r="CT54" s="174">
        <v>0</v>
      </c>
      <c r="CU54" s="174">
        <v>0</v>
      </c>
      <c r="CV54" s="174">
        <v>0</v>
      </c>
      <c r="CW54" s="174">
        <v>0</v>
      </c>
    </row>
    <row r="55" spans="1:101" customFormat="1" ht="13.15" customHeight="1" x14ac:dyDescent="0.25">
      <c r="A55" s="20"/>
      <c r="B55" s="15"/>
      <c r="C55" s="69" t="s">
        <v>7</v>
      </c>
      <c r="D55" s="67">
        <f>SUM(D51:D54)</f>
        <v>0</v>
      </c>
      <c r="E55" s="70">
        <f>SUMPRODUCT(E51:E54,$D51:$D54)</f>
        <v>0</v>
      </c>
      <c r="F55" s="70">
        <f>SUMPRODUCT(F51:F54,$D51:$D54)</f>
        <v>0</v>
      </c>
      <c r="G55" s="70">
        <f>SUMPRODUCT(G51:G54,$D51:$D54)</f>
        <v>0</v>
      </c>
      <c r="H55" s="34"/>
      <c r="I55" s="34"/>
      <c r="J55" s="14"/>
      <c r="K55" s="67">
        <f t="shared" ref="K55:P55" si="131">SUM(K51:K54)</f>
        <v>51</v>
      </c>
      <c r="L55" s="67">
        <f t="shared" si="131"/>
        <v>50</v>
      </c>
      <c r="M55" s="67">
        <f t="shared" si="131"/>
        <v>50</v>
      </c>
      <c r="N55" s="67">
        <f t="shared" si="131"/>
        <v>49</v>
      </c>
      <c r="O55" s="67">
        <f t="shared" si="131"/>
        <v>48</v>
      </c>
      <c r="P55" s="67">
        <f t="shared" si="131"/>
        <v>44</v>
      </c>
      <c r="Q55" s="67">
        <f t="shared" ref="Q55:V55" si="132">SUM(Q51:Q54)</f>
        <v>42</v>
      </c>
      <c r="R55" s="67">
        <f t="shared" si="132"/>
        <v>41</v>
      </c>
      <c r="S55" s="67">
        <f t="shared" si="132"/>
        <v>45</v>
      </c>
      <c r="T55" s="67">
        <f t="shared" si="132"/>
        <v>47</v>
      </c>
      <c r="U55" s="67">
        <f t="shared" si="132"/>
        <v>47</v>
      </c>
      <c r="V55" s="67">
        <f t="shared" si="132"/>
        <v>48</v>
      </c>
      <c r="W55" s="67">
        <f t="shared" ref="W55:AB55" si="133">SUM(W51:W54)</f>
        <v>43</v>
      </c>
      <c r="X55" s="67">
        <f t="shared" si="133"/>
        <v>42</v>
      </c>
      <c r="Y55" s="67">
        <f t="shared" si="133"/>
        <v>41</v>
      </c>
      <c r="Z55" s="67">
        <f t="shared" si="133"/>
        <v>40</v>
      </c>
      <c r="AA55" s="67">
        <f t="shared" si="133"/>
        <v>41</v>
      </c>
      <c r="AB55" s="67">
        <f t="shared" si="133"/>
        <v>43</v>
      </c>
      <c r="AC55" s="67">
        <f t="shared" ref="AC55:AH55" si="134">SUM(AC51:AC54)</f>
        <v>43</v>
      </c>
      <c r="AD55" s="67">
        <f t="shared" si="134"/>
        <v>43</v>
      </c>
      <c r="AE55" s="67">
        <f t="shared" si="134"/>
        <v>11</v>
      </c>
      <c r="AF55" s="67">
        <f t="shared" si="134"/>
        <v>8</v>
      </c>
      <c r="AG55" s="67">
        <f t="shared" si="134"/>
        <v>2</v>
      </c>
      <c r="AH55" s="67">
        <f t="shared" si="134"/>
        <v>2</v>
      </c>
      <c r="AI55" s="67">
        <f t="shared" ref="AI55:AN55" si="135">SUM(AI51:AI54)</f>
        <v>1</v>
      </c>
      <c r="AJ55" s="67">
        <f t="shared" si="135"/>
        <v>0</v>
      </c>
      <c r="AK55" s="67">
        <f t="shared" si="135"/>
        <v>0</v>
      </c>
      <c r="AL55" s="67">
        <f t="shared" si="135"/>
        <v>0</v>
      </c>
      <c r="AM55" s="67">
        <f t="shared" si="135"/>
        <v>0</v>
      </c>
      <c r="AN55" s="67">
        <f t="shared" si="135"/>
        <v>0</v>
      </c>
      <c r="AO55" s="67">
        <f t="shared" ref="AO55:AT55" si="136">SUM(AO51:AO54)</f>
        <v>0</v>
      </c>
      <c r="AP55" s="67">
        <f t="shared" si="136"/>
        <v>0</v>
      </c>
      <c r="AQ55" s="67">
        <f t="shared" si="136"/>
        <v>0</v>
      </c>
      <c r="AR55" s="67">
        <f t="shared" si="136"/>
        <v>0</v>
      </c>
      <c r="AS55" s="67">
        <f t="shared" si="136"/>
        <v>0</v>
      </c>
      <c r="AT55" s="67">
        <f t="shared" si="136"/>
        <v>0</v>
      </c>
      <c r="AU55" s="67">
        <f t="shared" ref="AU55:AZ55" si="137">SUM(AU51:AU54)</f>
        <v>0</v>
      </c>
      <c r="AV55" s="67">
        <f t="shared" si="137"/>
        <v>0</v>
      </c>
      <c r="AW55" s="67">
        <f t="shared" si="137"/>
        <v>0</v>
      </c>
      <c r="AX55" s="67">
        <f t="shared" si="137"/>
        <v>0</v>
      </c>
      <c r="AY55" s="67">
        <f t="shared" si="137"/>
        <v>0</v>
      </c>
      <c r="AZ55" s="67">
        <f t="shared" si="137"/>
        <v>0</v>
      </c>
      <c r="BA55" s="67">
        <f t="shared" ref="BA55:BF55" si="138">SUM(BA51:BA54)</f>
        <v>0</v>
      </c>
      <c r="BB55" s="67">
        <f t="shared" si="138"/>
        <v>0</v>
      </c>
      <c r="BC55" s="67">
        <f t="shared" si="138"/>
        <v>0</v>
      </c>
      <c r="BD55" s="67">
        <f t="shared" si="138"/>
        <v>0</v>
      </c>
      <c r="BE55" s="67">
        <f t="shared" si="138"/>
        <v>0</v>
      </c>
      <c r="BF55" s="67">
        <f t="shared" si="138"/>
        <v>0</v>
      </c>
      <c r="BG55" s="67">
        <f t="shared" ref="BG55:BL55" si="139">SUM(BG51:BG54)</f>
        <v>0</v>
      </c>
      <c r="BH55" s="67">
        <f t="shared" si="139"/>
        <v>0</v>
      </c>
      <c r="BI55" s="67">
        <f t="shared" si="139"/>
        <v>0</v>
      </c>
      <c r="BJ55" s="67">
        <f t="shared" si="139"/>
        <v>0</v>
      </c>
      <c r="BK55" s="67">
        <f t="shared" si="139"/>
        <v>0</v>
      </c>
      <c r="BL55" s="67">
        <f t="shared" si="139"/>
        <v>0</v>
      </c>
      <c r="BM55" s="67">
        <f t="shared" ref="BM55:BR55" si="140">SUM(BM51:BM54)</f>
        <v>0</v>
      </c>
      <c r="BN55" s="67">
        <f t="shared" si="140"/>
        <v>0</v>
      </c>
      <c r="BO55" s="67">
        <f t="shared" si="140"/>
        <v>0</v>
      </c>
      <c r="BP55" s="67">
        <f t="shared" si="140"/>
        <v>0</v>
      </c>
      <c r="BQ55" s="94">
        <f t="shared" si="140"/>
        <v>0</v>
      </c>
      <c r="BR55" s="67">
        <f t="shared" si="140"/>
        <v>0</v>
      </c>
      <c r="BS55" s="67">
        <f t="shared" ref="BS55:BX55" si="141">SUM(BS51:BS54)</f>
        <v>0</v>
      </c>
      <c r="BT55" s="67">
        <f t="shared" si="141"/>
        <v>0</v>
      </c>
      <c r="BU55" s="67">
        <f t="shared" si="141"/>
        <v>0</v>
      </c>
      <c r="BV55" s="67">
        <f t="shared" si="141"/>
        <v>0</v>
      </c>
      <c r="BW55" s="67">
        <f t="shared" si="141"/>
        <v>0</v>
      </c>
      <c r="BX55" s="67">
        <f t="shared" si="141"/>
        <v>0</v>
      </c>
      <c r="BY55" s="67">
        <f t="shared" ref="BY55:CD55" si="142">SUM(BY51:BY54)</f>
        <v>0</v>
      </c>
      <c r="BZ55" s="67">
        <f t="shared" si="142"/>
        <v>0</v>
      </c>
      <c r="CA55" s="67">
        <f t="shared" si="142"/>
        <v>0</v>
      </c>
      <c r="CB55" s="67">
        <f t="shared" si="142"/>
        <v>0</v>
      </c>
      <c r="CC55" s="67">
        <f t="shared" si="142"/>
        <v>0</v>
      </c>
      <c r="CD55" s="67">
        <f t="shared" si="142"/>
        <v>0</v>
      </c>
      <c r="CE55" s="67">
        <f t="shared" ref="CE55:CJ55" si="143">SUM(CE51:CE54)</f>
        <v>0</v>
      </c>
      <c r="CF55" s="67">
        <f t="shared" si="143"/>
        <v>0</v>
      </c>
      <c r="CG55" s="67">
        <f t="shared" si="143"/>
        <v>0</v>
      </c>
      <c r="CH55" s="67">
        <f t="shared" si="143"/>
        <v>0</v>
      </c>
      <c r="CI55" s="67">
        <f t="shared" si="143"/>
        <v>0</v>
      </c>
      <c r="CJ55" s="67">
        <f t="shared" si="143"/>
        <v>0</v>
      </c>
      <c r="CK55" s="67">
        <f t="shared" ref="CK55:CP55" si="144">SUM(CK51:CK54)</f>
        <v>0</v>
      </c>
      <c r="CL55" s="67">
        <f t="shared" si="144"/>
        <v>0</v>
      </c>
      <c r="CM55" s="67">
        <f t="shared" si="144"/>
        <v>0</v>
      </c>
      <c r="CN55" s="67">
        <f t="shared" si="144"/>
        <v>0</v>
      </c>
      <c r="CO55" s="67">
        <f t="shared" si="144"/>
        <v>0</v>
      </c>
      <c r="CP55" s="67">
        <f t="shared" si="144"/>
        <v>0</v>
      </c>
      <c r="CQ55" s="67">
        <f>SUM(CQ51:CQ54)</f>
        <v>0</v>
      </c>
      <c r="CR55" s="67">
        <v>0</v>
      </c>
      <c r="CS55" s="67">
        <f>SUM(CS51:CS54)</f>
        <v>0</v>
      </c>
      <c r="CT55" s="67">
        <f>SUM(CT51:CT54)</f>
        <v>0</v>
      </c>
      <c r="CU55" s="67">
        <f>SUM(CU51:CU54)</f>
        <v>0</v>
      </c>
      <c r="CV55" s="67">
        <f>SUM(CV51:CV54)</f>
        <v>0</v>
      </c>
      <c r="CW55" s="67">
        <f>SUM(CW51:CW54)</f>
        <v>0</v>
      </c>
    </row>
    <row r="56" spans="1:101" customFormat="1" ht="13.15" customHeight="1" x14ac:dyDescent="0.25">
      <c r="A56" s="20"/>
      <c r="B56" s="15"/>
      <c r="C56" s="12"/>
      <c r="D56" s="16"/>
      <c r="E56" s="21"/>
      <c r="F56" s="21"/>
      <c r="G56" s="21"/>
      <c r="H56" s="135"/>
      <c r="I56" s="135"/>
      <c r="J56" s="14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</row>
    <row r="57" spans="1:101" customFormat="1" ht="13.15" customHeight="1" x14ac:dyDescent="0.25">
      <c r="A57" s="64" t="s">
        <v>22</v>
      </c>
      <c r="B57" s="65" t="str">
        <f>Legacy!$E$4</f>
        <v>1/1/25 - 12/31/25</v>
      </c>
      <c r="C57" s="66" t="s">
        <v>11</v>
      </c>
      <c r="D57" s="299">
        <v>0</v>
      </c>
      <c r="E57" s="150">
        <f>E41</f>
        <v>518.77</v>
      </c>
      <c r="F57" s="152">
        <f>F41</f>
        <v>405.57</v>
      </c>
      <c r="G57" s="152">
        <f>G41</f>
        <v>113.2</v>
      </c>
      <c r="H57" s="27" t="str">
        <f>+"Total:"&amp;TEXT(E57/I57-1,"0.00%")&amp;"/ EE:"&amp;TEXT(G57/J57-1,"0.00%")</f>
        <v>Total:18.99%/ EE:9.74%</v>
      </c>
      <c r="I57" s="27">
        <f>+'[2]St Joe &amp; St Mary''s'!E57</f>
        <v>435.99</v>
      </c>
      <c r="J57" s="27">
        <f>+'[2]St Joe &amp; St Mary''s'!G57</f>
        <v>103.15</v>
      </c>
      <c r="K57" s="167">
        <v>0</v>
      </c>
      <c r="L57" s="167">
        <v>0</v>
      </c>
      <c r="M57" s="167">
        <v>0</v>
      </c>
      <c r="N57" s="167">
        <v>0</v>
      </c>
      <c r="O57" s="167">
        <v>1</v>
      </c>
      <c r="P57" s="167">
        <v>1</v>
      </c>
      <c r="Q57" s="167">
        <v>1</v>
      </c>
      <c r="R57" s="167">
        <v>0</v>
      </c>
      <c r="S57" s="167">
        <v>0</v>
      </c>
      <c r="T57" s="167">
        <v>0</v>
      </c>
      <c r="U57" s="167">
        <v>0</v>
      </c>
      <c r="V57" s="167">
        <v>0</v>
      </c>
      <c r="W57" s="167">
        <v>0</v>
      </c>
      <c r="X57" s="167">
        <v>0</v>
      </c>
      <c r="Y57" s="167">
        <v>0</v>
      </c>
      <c r="Z57" s="167">
        <v>0</v>
      </c>
      <c r="AA57" s="167">
        <v>0</v>
      </c>
      <c r="AB57" s="167">
        <v>0</v>
      </c>
      <c r="AC57" s="167">
        <v>0</v>
      </c>
      <c r="AD57" s="167">
        <v>0</v>
      </c>
      <c r="AE57" s="167">
        <v>0</v>
      </c>
      <c r="AF57" s="167">
        <v>0</v>
      </c>
      <c r="AG57" s="167">
        <v>0</v>
      </c>
      <c r="AH57" s="167">
        <v>0</v>
      </c>
      <c r="AI57" s="167">
        <v>0</v>
      </c>
      <c r="AJ57" s="167">
        <v>0</v>
      </c>
      <c r="AK57" s="167">
        <v>0</v>
      </c>
      <c r="AL57" s="167">
        <v>0</v>
      </c>
      <c r="AM57" s="167">
        <v>0</v>
      </c>
      <c r="AN57" s="167">
        <v>0</v>
      </c>
      <c r="AO57" s="167">
        <v>0</v>
      </c>
      <c r="AP57" s="167">
        <v>0</v>
      </c>
      <c r="AQ57" s="167">
        <v>0</v>
      </c>
      <c r="AR57" s="167">
        <v>0</v>
      </c>
      <c r="AS57" s="167">
        <v>0</v>
      </c>
      <c r="AT57" s="167">
        <v>0</v>
      </c>
      <c r="AU57" s="167">
        <v>0</v>
      </c>
      <c r="AV57" s="167">
        <v>0</v>
      </c>
      <c r="AW57" s="167">
        <v>0</v>
      </c>
      <c r="AX57" s="167">
        <v>0</v>
      </c>
      <c r="AY57" s="167">
        <v>0</v>
      </c>
      <c r="AZ57" s="167">
        <v>0</v>
      </c>
      <c r="BA57" s="167">
        <v>0</v>
      </c>
      <c r="BB57" s="167">
        <v>0</v>
      </c>
      <c r="BC57" s="167">
        <v>0</v>
      </c>
      <c r="BD57" s="167">
        <v>0</v>
      </c>
      <c r="BE57" s="167">
        <v>0</v>
      </c>
      <c r="BF57" s="167">
        <v>0</v>
      </c>
      <c r="BG57" s="167">
        <v>0</v>
      </c>
      <c r="BH57" s="299">
        <v>0</v>
      </c>
      <c r="BI57" s="299">
        <v>0</v>
      </c>
      <c r="BJ57" s="299">
        <v>0</v>
      </c>
      <c r="BK57" s="299">
        <v>0</v>
      </c>
      <c r="BL57" s="299">
        <v>0</v>
      </c>
      <c r="BM57" s="299">
        <v>0</v>
      </c>
      <c r="BN57" s="299">
        <v>0</v>
      </c>
      <c r="BO57" s="299">
        <v>0</v>
      </c>
      <c r="BP57" s="299">
        <v>0</v>
      </c>
      <c r="BQ57" s="242">
        <v>0</v>
      </c>
      <c r="BR57" s="299">
        <v>0</v>
      </c>
      <c r="BS57" s="299">
        <v>0</v>
      </c>
      <c r="BT57" s="299">
        <v>0</v>
      </c>
      <c r="BU57" s="299">
        <v>0</v>
      </c>
      <c r="BV57" s="299">
        <v>0</v>
      </c>
      <c r="BW57" s="299">
        <v>0</v>
      </c>
      <c r="BX57" s="299">
        <v>0</v>
      </c>
      <c r="BY57" s="299">
        <v>0</v>
      </c>
      <c r="BZ57" s="299">
        <v>0</v>
      </c>
      <c r="CA57" s="299">
        <v>0</v>
      </c>
      <c r="CB57" s="299">
        <v>0</v>
      </c>
      <c r="CC57" s="299">
        <v>0</v>
      </c>
      <c r="CD57" s="299">
        <v>0</v>
      </c>
      <c r="CE57" s="299">
        <v>0</v>
      </c>
      <c r="CF57" s="299">
        <v>0</v>
      </c>
      <c r="CG57" s="299">
        <v>0</v>
      </c>
      <c r="CH57" s="299">
        <v>0</v>
      </c>
      <c r="CI57" s="299">
        <v>0</v>
      </c>
      <c r="CJ57" s="299">
        <v>0</v>
      </c>
      <c r="CK57" s="299">
        <v>0</v>
      </c>
      <c r="CL57" s="299">
        <v>0</v>
      </c>
      <c r="CM57" s="299">
        <v>0</v>
      </c>
      <c r="CN57" s="299">
        <v>0</v>
      </c>
      <c r="CO57" s="299">
        <v>0</v>
      </c>
      <c r="CP57" s="299">
        <v>0</v>
      </c>
      <c r="CQ57" s="299">
        <v>0</v>
      </c>
      <c r="CR57" s="299">
        <v>0</v>
      </c>
      <c r="CS57" s="299">
        <v>0</v>
      </c>
      <c r="CT57" s="299">
        <v>0</v>
      </c>
      <c r="CU57" s="299">
        <v>0</v>
      </c>
      <c r="CV57" s="299">
        <v>0</v>
      </c>
      <c r="CW57" s="299">
        <v>0</v>
      </c>
    </row>
    <row r="58" spans="1:101" customFormat="1" ht="13.15" customHeight="1" x14ac:dyDescent="0.25">
      <c r="A58" s="22"/>
      <c r="B58" s="15"/>
      <c r="C58" s="66" t="s">
        <v>18</v>
      </c>
      <c r="D58" s="299">
        <v>0</v>
      </c>
      <c r="E58" s="150">
        <f t="shared" ref="E58:F60" si="145">E42</f>
        <v>1037.57</v>
      </c>
      <c r="F58" s="152">
        <f t="shared" si="145"/>
        <v>796.58999999999992</v>
      </c>
      <c r="G58" s="152">
        <f>G42</f>
        <v>240.98</v>
      </c>
      <c r="H58" s="27" t="str">
        <f>+"Total:"&amp;TEXT(E58/I58-1,"0.00%")&amp;"/ EE:"&amp;TEXT(G58/J58-1,"0.00%")</f>
        <v>Total:18.99%/ EE:0.00%</v>
      </c>
      <c r="I58" s="27">
        <f>+'[2]St Joe &amp; St Mary''s'!E58</f>
        <v>872</v>
      </c>
      <c r="J58" s="27">
        <f>+'[2]St Joe &amp; St Mary''s'!G58</f>
        <v>240.98</v>
      </c>
      <c r="K58" s="167">
        <v>0</v>
      </c>
      <c r="L58" s="167">
        <v>0</v>
      </c>
      <c r="M58" s="167">
        <v>0</v>
      </c>
      <c r="N58" s="167">
        <v>0</v>
      </c>
      <c r="O58" s="167">
        <v>0</v>
      </c>
      <c r="P58" s="167">
        <v>0</v>
      </c>
      <c r="Q58" s="167">
        <v>0</v>
      </c>
      <c r="R58" s="167">
        <v>0</v>
      </c>
      <c r="S58" s="167">
        <v>0</v>
      </c>
      <c r="T58" s="167">
        <v>0</v>
      </c>
      <c r="U58" s="167">
        <v>0</v>
      </c>
      <c r="V58" s="167">
        <v>0</v>
      </c>
      <c r="W58" s="167">
        <v>0</v>
      </c>
      <c r="X58" s="167">
        <v>0</v>
      </c>
      <c r="Y58" s="167">
        <v>0</v>
      </c>
      <c r="Z58" s="167">
        <v>0</v>
      </c>
      <c r="AA58" s="167">
        <v>0</v>
      </c>
      <c r="AB58" s="167">
        <v>0</v>
      </c>
      <c r="AC58" s="167">
        <v>0</v>
      </c>
      <c r="AD58" s="167">
        <v>0</v>
      </c>
      <c r="AE58" s="167">
        <v>0</v>
      </c>
      <c r="AF58" s="167">
        <v>0</v>
      </c>
      <c r="AG58" s="167">
        <v>0</v>
      </c>
      <c r="AH58" s="167">
        <v>0</v>
      </c>
      <c r="AI58" s="167">
        <v>0</v>
      </c>
      <c r="AJ58" s="167">
        <v>0</v>
      </c>
      <c r="AK58" s="167">
        <v>0</v>
      </c>
      <c r="AL58" s="167">
        <v>0</v>
      </c>
      <c r="AM58" s="167">
        <v>0</v>
      </c>
      <c r="AN58" s="167">
        <v>0</v>
      </c>
      <c r="AO58" s="167">
        <v>0</v>
      </c>
      <c r="AP58" s="167">
        <v>0</v>
      </c>
      <c r="AQ58" s="167">
        <v>0</v>
      </c>
      <c r="AR58" s="167">
        <v>0</v>
      </c>
      <c r="AS58" s="167">
        <v>0</v>
      </c>
      <c r="AT58" s="167">
        <v>0</v>
      </c>
      <c r="AU58" s="167">
        <v>0</v>
      </c>
      <c r="AV58" s="167">
        <v>0</v>
      </c>
      <c r="AW58" s="167">
        <v>0</v>
      </c>
      <c r="AX58" s="167">
        <v>0</v>
      </c>
      <c r="AY58" s="167">
        <v>0</v>
      </c>
      <c r="AZ58" s="167">
        <v>0</v>
      </c>
      <c r="BA58" s="167">
        <v>0</v>
      </c>
      <c r="BB58" s="167">
        <v>0</v>
      </c>
      <c r="BC58" s="167">
        <v>0</v>
      </c>
      <c r="BD58" s="167">
        <v>0</v>
      </c>
      <c r="BE58" s="167">
        <v>0</v>
      </c>
      <c r="BF58" s="167">
        <v>0</v>
      </c>
      <c r="BG58" s="167">
        <v>0</v>
      </c>
      <c r="BH58" s="299">
        <v>0</v>
      </c>
      <c r="BI58" s="299">
        <v>0</v>
      </c>
      <c r="BJ58" s="299">
        <v>0</v>
      </c>
      <c r="BK58" s="299">
        <v>0</v>
      </c>
      <c r="BL58" s="299">
        <v>0</v>
      </c>
      <c r="BM58" s="299">
        <v>0</v>
      </c>
      <c r="BN58" s="299">
        <v>0</v>
      </c>
      <c r="BO58" s="299">
        <v>0</v>
      </c>
      <c r="BP58" s="299">
        <v>0</v>
      </c>
      <c r="BQ58" s="242">
        <v>0</v>
      </c>
      <c r="BR58" s="299">
        <v>0</v>
      </c>
      <c r="BS58" s="299">
        <v>0</v>
      </c>
      <c r="BT58" s="299">
        <v>0</v>
      </c>
      <c r="BU58" s="299">
        <v>0</v>
      </c>
      <c r="BV58" s="299">
        <v>0</v>
      </c>
      <c r="BW58" s="299">
        <v>0</v>
      </c>
      <c r="BX58" s="299">
        <v>0</v>
      </c>
      <c r="BY58" s="299">
        <v>0</v>
      </c>
      <c r="BZ58" s="299">
        <v>0</v>
      </c>
      <c r="CA58" s="299">
        <v>0</v>
      </c>
      <c r="CB58" s="299">
        <v>0</v>
      </c>
      <c r="CC58" s="299">
        <v>0</v>
      </c>
      <c r="CD58" s="299">
        <v>0</v>
      </c>
      <c r="CE58" s="299">
        <v>0</v>
      </c>
      <c r="CF58" s="299">
        <v>0</v>
      </c>
      <c r="CG58" s="299">
        <v>0</v>
      </c>
      <c r="CH58" s="299">
        <v>0</v>
      </c>
      <c r="CI58" s="299">
        <v>0</v>
      </c>
      <c r="CJ58" s="299">
        <v>0</v>
      </c>
      <c r="CK58" s="299">
        <v>0</v>
      </c>
      <c r="CL58" s="299">
        <v>0</v>
      </c>
      <c r="CM58" s="299">
        <v>0</v>
      </c>
      <c r="CN58" s="299">
        <v>0</v>
      </c>
      <c r="CO58" s="299">
        <v>0</v>
      </c>
      <c r="CP58" s="299">
        <v>0</v>
      </c>
      <c r="CQ58" s="299">
        <v>0</v>
      </c>
      <c r="CR58" s="299">
        <v>0</v>
      </c>
      <c r="CS58" s="299">
        <v>0</v>
      </c>
      <c r="CT58" s="299">
        <v>0</v>
      </c>
      <c r="CU58" s="299">
        <v>0</v>
      </c>
      <c r="CV58" s="299">
        <v>0</v>
      </c>
      <c r="CW58" s="299">
        <v>0</v>
      </c>
    </row>
    <row r="59" spans="1:101" customFormat="1" ht="13.15" customHeight="1" x14ac:dyDescent="0.25">
      <c r="A59" s="22"/>
      <c r="B59" s="15"/>
      <c r="C59" s="66" t="s">
        <v>19</v>
      </c>
      <c r="D59" s="299">
        <v>0</v>
      </c>
      <c r="E59" s="150">
        <f t="shared" si="145"/>
        <v>933.8</v>
      </c>
      <c r="F59" s="152">
        <f t="shared" si="145"/>
        <v>732.57999999999993</v>
      </c>
      <c r="G59" s="152">
        <f>G43</f>
        <v>201.22</v>
      </c>
      <c r="H59" s="27" t="str">
        <f>+"Total:"&amp;TEXT(E59/I59-1,"0.00%")&amp;"/ EE:"&amp;TEXT(G59/J59-1,"0.00%")</f>
        <v>Total:18.99%/ EE:0.00%</v>
      </c>
      <c r="I59" s="27">
        <f>+'[2]St Joe &amp; St Mary''s'!E59</f>
        <v>784.79</v>
      </c>
      <c r="J59" s="27">
        <f>+'[2]St Joe &amp; St Mary''s'!G59</f>
        <v>201.22</v>
      </c>
      <c r="K59" s="167">
        <v>0</v>
      </c>
      <c r="L59" s="167">
        <v>0</v>
      </c>
      <c r="M59" s="167">
        <v>0</v>
      </c>
      <c r="N59" s="167">
        <v>0</v>
      </c>
      <c r="O59" s="167">
        <v>0</v>
      </c>
      <c r="P59" s="167">
        <v>0</v>
      </c>
      <c r="Q59" s="167">
        <v>0</v>
      </c>
      <c r="R59" s="167">
        <v>0</v>
      </c>
      <c r="S59" s="167">
        <v>0</v>
      </c>
      <c r="T59" s="167">
        <v>0</v>
      </c>
      <c r="U59" s="167">
        <v>0</v>
      </c>
      <c r="V59" s="167">
        <v>0</v>
      </c>
      <c r="W59" s="167">
        <v>0</v>
      </c>
      <c r="X59" s="167">
        <v>0</v>
      </c>
      <c r="Y59" s="167">
        <v>0</v>
      </c>
      <c r="Z59" s="167">
        <v>0</v>
      </c>
      <c r="AA59" s="167">
        <v>0</v>
      </c>
      <c r="AB59" s="167">
        <v>0</v>
      </c>
      <c r="AC59" s="167">
        <v>0</v>
      </c>
      <c r="AD59" s="167">
        <v>0</v>
      </c>
      <c r="AE59" s="167">
        <v>0</v>
      </c>
      <c r="AF59" s="167">
        <v>0</v>
      </c>
      <c r="AG59" s="167">
        <v>0</v>
      </c>
      <c r="AH59" s="167">
        <v>0</v>
      </c>
      <c r="AI59" s="167">
        <v>0</v>
      </c>
      <c r="AJ59" s="167">
        <v>0</v>
      </c>
      <c r="AK59" s="167">
        <v>0</v>
      </c>
      <c r="AL59" s="167">
        <v>0</v>
      </c>
      <c r="AM59" s="167">
        <v>0</v>
      </c>
      <c r="AN59" s="167">
        <v>0</v>
      </c>
      <c r="AO59" s="167">
        <v>0</v>
      </c>
      <c r="AP59" s="167">
        <v>0</v>
      </c>
      <c r="AQ59" s="167">
        <v>0</v>
      </c>
      <c r="AR59" s="167">
        <v>0</v>
      </c>
      <c r="AS59" s="167">
        <v>0</v>
      </c>
      <c r="AT59" s="167">
        <v>0</v>
      </c>
      <c r="AU59" s="167">
        <v>0</v>
      </c>
      <c r="AV59" s="167">
        <v>0</v>
      </c>
      <c r="AW59" s="167">
        <v>0</v>
      </c>
      <c r="AX59" s="167">
        <v>0</v>
      </c>
      <c r="AY59" s="167">
        <v>0</v>
      </c>
      <c r="AZ59" s="167">
        <v>0</v>
      </c>
      <c r="BA59" s="167">
        <v>0</v>
      </c>
      <c r="BB59" s="167">
        <v>0</v>
      </c>
      <c r="BC59" s="167">
        <v>0</v>
      </c>
      <c r="BD59" s="167">
        <v>0</v>
      </c>
      <c r="BE59" s="167">
        <v>0</v>
      </c>
      <c r="BF59" s="167">
        <v>0</v>
      </c>
      <c r="BG59" s="167">
        <v>0</v>
      </c>
      <c r="BH59" s="299">
        <v>0</v>
      </c>
      <c r="BI59" s="299">
        <v>0</v>
      </c>
      <c r="BJ59" s="299">
        <v>0</v>
      </c>
      <c r="BK59" s="299">
        <v>0</v>
      </c>
      <c r="BL59" s="299">
        <v>0</v>
      </c>
      <c r="BM59" s="299">
        <v>0</v>
      </c>
      <c r="BN59" s="299">
        <v>0</v>
      </c>
      <c r="BO59" s="299">
        <v>0</v>
      </c>
      <c r="BP59" s="299">
        <v>0</v>
      </c>
      <c r="BQ59" s="242">
        <v>0</v>
      </c>
      <c r="BR59" s="299">
        <v>0</v>
      </c>
      <c r="BS59" s="299">
        <v>0</v>
      </c>
      <c r="BT59" s="299">
        <v>0</v>
      </c>
      <c r="BU59" s="299">
        <v>0</v>
      </c>
      <c r="BV59" s="299">
        <v>0</v>
      </c>
      <c r="BW59" s="299">
        <v>0</v>
      </c>
      <c r="BX59" s="299">
        <v>0</v>
      </c>
      <c r="BY59" s="299">
        <v>0</v>
      </c>
      <c r="BZ59" s="299">
        <v>0</v>
      </c>
      <c r="CA59" s="299">
        <v>0</v>
      </c>
      <c r="CB59" s="299">
        <v>0</v>
      </c>
      <c r="CC59" s="299">
        <v>0</v>
      </c>
      <c r="CD59" s="299">
        <v>0</v>
      </c>
      <c r="CE59" s="299">
        <v>0</v>
      </c>
      <c r="CF59" s="299">
        <v>0</v>
      </c>
      <c r="CG59" s="299">
        <v>0</v>
      </c>
      <c r="CH59" s="299">
        <v>0</v>
      </c>
      <c r="CI59" s="299">
        <v>0</v>
      </c>
      <c r="CJ59" s="299">
        <v>0</v>
      </c>
      <c r="CK59" s="299">
        <v>0</v>
      </c>
      <c r="CL59" s="299">
        <v>0</v>
      </c>
      <c r="CM59" s="299">
        <v>0</v>
      </c>
      <c r="CN59" s="299">
        <v>0</v>
      </c>
      <c r="CO59" s="299">
        <v>0</v>
      </c>
      <c r="CP59" s="299">
        <v>0</v>
      </c>
      <c r="CQ59" s="299">
        <v>0</v>
      </c>
      <c r="CR59" s="299">
        <v>0</v>
      </c>
      <c r="CS59" s="299">
        <v>0</v>
      </c>
      <c r="CT59" s="299">
        <v>0</v>
      </c>
      <c r="CU59" s="299">
        <v>0</v>
      </c>
      <c r="CV59" s="299">
        <v>0</v>
      </c>
      <c r="CW59" s="299">
        <v>0</v>
      </c>
    </row>
    <row r="60" spans="1:101" customFormat="1" ht="13.15" customHeight="1" x14ac:dyDescent="0.25">
      <c r="A60" s="22"/>
      <c r="B60" s="15"/>
      <c r="C60" s="66" t="s">
        <v>12</v>
      </c>
      <c r="D60" s="300">
        <v>0</v>
      </c>
      <c r="E60" s="151">
        <f t="shared" si="145"/>
        <v>1556.37</v>
      </c>
      <c r="F60" s="153">
        <f t="shared" si="145"/>
        <v>1154.78</v>
      </c>
      <c r="G60" s="153">
        <f>G44</f>
        <v>401.59</v>
      </c>
      <c r="H60" s="134" t="str">
        <f>+"Total:"&amp;TEXT(E60/I60-1,"0.00%")&amp;"/ EE:"&amp;TEXT(G60/J60-1,"0.00%")</f>
        <v>Total:18.99%/ EE:0.00%</v>
      </c>
      <c r="I60" s="27">
        <f>+'[2]St Joe &amp; St Mary''s'!E60</f>
        <v>1308</v>
      </c>
      <c r="J60" s="27">
        <f>+'[2]St Joe &amp; St Mary''s'!G60</f>
        <v>401.59</v>
      </c>
      <c r="K60" s="168">
        <v>1</v>
      </c>
      <c r="L60" s="168">
        <v>1</v>
      </c>
      <c r="M60" s="168">
        <v>1</v>
      </c>
      <c r="N60" s="168">
        <v>1</v>
      </c>
      <c r="O60" s="168">
        <v>1</v>
      </c>
      <c r="P60" s="168">
        <v>1</v>
      </c>
      <c r="Q60" s="168">
        <v>1</v>
      </c>
      <c r="R60" s="168">
        <v>1</v>
      </c>
      <c r="S60" s="168">
        <v>1</v>
      </c>
      <c r="T60" s="168">
        <v>1</v>
      </c>
      <c r="U60" s="168">
        <v>1</v>
      </c>
      <c r="V60" s="168">
        <v>1</v>
      </c>
      <c r="W60" s="168">
        <v>1</v>
      </c>
      <c r="X60" s="168">
        <v>1</v>
      </c>
      <c r="Y60" s="168">
        <v>1</v>
      </c>
      <c r="Z60" s="168">
        <v>1</v>
      </c>
      <c r="AA60" s="168">
        <v>1</v>
      </c>
      <c r="AB60" s="168">
        <v>1</v>
      </c>
      <c r="AC60" s="168">
        <v>1</v>
      </c>
      <c r="AD60" s="168">
        <v>1</v>
      </c>
      <c r="AE60" s="168">
        <v>0</v>
      </c>
      <c r="AF60" s="168">
        <v>0</v>
      </c>
      <c r="AG60" s="168">
        <v>0</v>
      </c>
      <c r="AH60" s="168">
        <v>0</v>
      </c>
      <c r="AI60" s="168">
        <v>0</v>
      </c>
      <c r="AJ60" s="168">
        <v>0</v>
      </c>
      <c r="AK60" s="168">
        <v>0</v>
      </c>
      <c r="AL60" s="168">
        <v>0</v>
      </c>
      <c r="AM60" s="168">
        <v>0</v>
      </c>
      <c r="AN60" s="168">
        <v>0</v>
      </c>
      <c r="AO60" s="168">
        <v>0</v>
      </c>
      <c r="AP60" s="168">
        <v>0</v>
      </c>
      <c r="AQ60" s="168">
        <v>0</v>
      </c>
      <c r="AR60" s="168">
        <v>0</v>
      </c>
      <c r="AS60" s="168">
        <v>0</v>
      </c>
      <c r="AT60" s="168">
        <v>0</v>
      </c>
      <c r="AU60" s="168">
        <v>0</v>
      </c>
      <c r="AV60" s="168">
        <v>0</v>
      </c>
      <c r="AW60" s="168">
        <v>0</v>
      </c>
      <c r="AX60" s="168">
        <v>0</v>
      </c>
      <c r="AY60" s="168">
        <v>0</v>
      </c>
      <c r="AZ60" s="168">
        <v>0</v>
      </c>
      <c r="BA60" s="168">
        <v>0</v>
      </c>
      <c r="BB60" s="168">
        <v>0</v>
      </c>
      <c r="BC60" s="168">
        <v>0</v>
      </c>
      <c r="BD60" s="168">
        <v>0</v>
      </c>
      <c r="BE60" s="168">
        <v>0</v>
      </c>
      <c r="BF60" s="168">
        <v>0</v>
      </c>
      <c r="BG60" s="168">
        <v>0</v>
      </c>
      <c r="BH60" s="300">
        <v>0</v>
      </c>
      <c r="BI60" s="300">
        <v>0</v>
      </c>
      <c r="BJ60" s="300">
        <v>0</v>
      </c>
      <c r="BK60" s="300">
        <v>0</v>
      </c>
      <c r="BL60" s="300">
        <v>0</v>
      </c>
      <c r="BM60" s="300">
        <v>0</v>
      </c>
      <c r="BN60" s="300">
        <v>0</v>
      </c>
      <c r="BO60" s="300">
        <v>0</v>
      </c>
      <c r="BP60" s="300">
        <v>0</v>
      </c>
      <c r="BQ60" s="243">
        <v>0</v>
      </c>
      <c r="BR60" s="300">
        <v>0</v>
      </c>
      <c r="BS60" s="300">
        <v>0</v>
      </c>
      <c r="BT60" s="300">
        <v>0</v>
      </c>
      <c r="BU60" s="300">
        <v>0</v>
      </c>
      <c r="BV60" s="300">
        <v>0</v>
      </c>
      <c r="BW60" s="300">
        <v>0</v>
      </c>
      <c r="BX60" s="300">
        <v>0</v>
      </c>
      <c r="BY60" s="300">
        <v>0</v>
      </c>
      <c r="BZ60" s="300">
        <v>0</v>
      </c>
      <c r="CA60" s="300">
        <v>0</v>
      </c>
      <c r="CB60" s="300">
        <v>0</v>
      </c>
      <c r="CC60" s="300">
        <v>0</v>
      </c>
      <c r="CD60" s="300">
        <v>0</v>
      </c>
      <c r="CE60" s="300">
        <v>0</v>
      </c>
      <c r="CF60" s="300">
        <v>0</v>
      </c>
      <c r="CG60" s="300">
        <v>0</v>
      </c>
      <c r="CH60" s="300">
        <v>0</v>
      </c>
      <c r="CI60" s="300">
        <v>0</v>
      </c>
      <c r="CJ60" s="300">
        <v>0</v>
      </c>
      <c r="CK60" s="300">
        <v>0</v>
      </c>
      <c r="CL60" s="300">
        <v>0</v>
      </c>
      <c r="CM60" s="300">
        <v>0</v>
      </c>
      <c r="CN60" s="300">
        <v>0</v>
      </c>
      <c r="CO60" s="300">
        <v>0</v>
      </c>
      <c r="CP60" s="300">
        <v>0</v>
      </c>
      <c r="CQ60" s="300">
        <v>0</v>
      </c>
      <c r="CR60" s="300">
        <v>0</v>
      </c>
      <c r="CS60" s="300">
        <v>0</v>
      </c>
      <c r="CT60" s="300">
        <v>0</v>
      </c>
      <c r="CU60" s="300">
        <v>0</v>
      </c>
      <c r="CV60" s="300">
        <v>0</v>
      </c>
      <c r="CW60" s="300">
        <v>0</v>
      </c>
    </row>
    <row r="61" spans="1:101" customFormat="1" ht="13.15" customHeight="1" x14ac:dyDescent="0.25">
      <c r="A61" s="20"/>
      <c r="B61" s="15"/>
      <c r="C61" s="69" t="s">
        <v>7</v>
      </c>
      <c r="D61" s="67">
        <f>SUM(D57:D60)</f>
        <v>0</v>
      </c>
      <c r="E61" s="70">
        <f>SUMPRODUCT(E57:E60,$D57:$D60)</f>
        <v>0</v>
      </c>
      <c r="F61" s="70">
        <f>SUMPRODUCT(F57:F60,$D57:$D60)</f>
        <v>0</v>
      </c>
      <c r="G61" s="70">
        <f>SUMPRODUCT(G57:G60,$D57:$D60)</f>
        <v>0</v>
      </c>
      <c r="H61" s="34"/>
      <c r="I61" s="34"/>
      <c r="K61" s="67">
        <f t="shared" ref="K61:P61" si="146">SUM(K57:K60)</f>
        <v>1</v>
      </c>
      <c r="L61" s="67">
        <f t="shared" si="146"/>
        <v>1</v>
      </c>
      <c r="M61" s="67">
        <f t="shared" si="146"/>
        <v>1</v>
      </c>
      <c r="N61" s="67">
        <f t="shared" si="146"/>
        <v>1</v>
      </c>
      <c r="O61" s="67">
        <f t="shared" si="146"/>
        <v>2</v>
      </c>
      <c r="P61" s="67">
        <f t="shared" si="146"/>
        <v>2</v>
      </c>
      <c r="Q61" s="67">
        <f t="shared" ref="Q61:V61" si="147">SUM(Q57:Q60)</f>
        <v>2</v>
      </c>
      <c r="R61" s="67">
        <f t="shared" si="147"/>
        <v>1</v>
      </c>
      <c r="S61" s="67">
        <f t="shared" si="147"/>
        <v>1</v>
      </c>
      <c r="T61" s="67">
        <f t="shared" si="147"/>
        <v>1</v>
      </c>
      <c r="U61" s="67">
        <f t="shared" si="147"/>
        <v>1</v>
      </c>
      <c r="V61" s="67">
        <f t="shared" si="147"/>
        <v>1</v>
      </c>
      <c r="W61" s="67">
        <f t="shared" ref="W61:AB61" si="148">SUM(W57:W60)</f>
        <v>1</v>
      </c>
      <c r="X61" s="67">
        <f t="shared" si="148"/>
        <v>1</v>
      </c>
      <c r="Y61" s="67">
        <f t="shared" si="148"/>
        <v>1</v>
      </c>
      <c r="Z61" s="67">
        <f t="shared" si="148"/>
        <v>1</v>
      </c>
      <c r="AA61" s="67">
        <f t="shared" si="148"/>
        <v>1</v>
      </c>
      <c r="AB61" s="67">
        <f t="shared" si="148"/>
        <v>1</v>
      </c>
      <c r="AC61" s="67">
        <f t="shared" ref="AC61:AH61" si="149">SUM(AC57:AC60)</f>
        <v>1</v>
      </c>
      <c r="AD61" s="67">
        <f t="shared" si="149"/>
        <v>1</v>
      </c>
      <c r="AE61" s="67">
        <f t="shared" si="149"/>
        <v>0</v>
      </c>
      <c r="AF61" s="67">
        <f t="shared" si="149"/>
        <v>0</v>
      </c>
      <c r="AG61" s="67">
        <f t="shared" si="149"/>
        <v>0</v>
      </c>
      <c r="AH61" s="67">
        <f t="shared" si="149"/>
        <v>0</v>
      </c>
      <c r="AI61" s="67">
        <f t="shared" ref="AI61:AN61" si="150">SUM(AI57:AI60)</f>
        <v>0</v>
      </c>
      <c r="AJ61" s="67">
        <f t="shared" si="150"/>
        <v>0</v>
      </c>
      <c r="AK61" s="67">
        <f t="shared" si="150"/>
        <v>0</v>
      </c>
      <c r="AL61" s="67">
        <f t="shared" si="150"/>
        <v>0</v>
      </c>
      <c r="AM61" s="67">
        <f t="shared" si="150"/>
        <v>0</v>
      </c>
      <c r="AN61" s="67">
        <f t="shared" si="150"/>
        <v>0</v>
      </c>
      <c r="AO61" s="67">
        <f t="shared" ref="AO61:AT61" si="151">SUM(AO57:AO60)</f>
        <v>0</v>
      </c>
      <c r="AP61" s="67">
        <f t="shared" si="151"/>
        <v>0</v>
      </c>
      <c r="AQ61" s="67">
        <f t="shared" si="151"/>
        <v>0</v>
      </c>
      <c r="AR61" s="67">
        <f t="shared" si="151"/>
        <v>0</v>
      </c>
      <c r="AS61" s="67">
        <f t="shared" si="151"/>
        <v>0</v>
      </c>
      <c r="AT61" s="67">
        <f t="shared" si="151"/>
        <v>0</v>
      </c>
      <c r="AU61" s="67">
        <f t="shared" ref="AU61:AZ61" si="152">SUM(AU57:AU60)</f>
        <v>0</v>
      </c>
      <c r="AV61" s="67">
        <f t="shared" si="152"/>
        <v>0</v>
      </c>
      <c r="AW61" s="67">
        <f t="shared" si="152"/>
        <v>0</v>
      </c>
      <c r="AX61" s="67">
        <f t="shared" si="152"/>
        <v>0</v>
      </c>
      <c r="AY61" s="67">
        <f t="shared" si="152"/>
        <v>0</v>
      </c>
      <c r="AZ61" s="67">
        <f t="shared" si="152"/>
        <v>0</v>
      </c>
      <c r="BA61" s="67">
        <f t="shared" ref="BA61:BF61" si="153">SUM(BA57:BA60)</f>
        <v>0</v>
      </c>
      <c r="BB61" s="67">
        <f t="shared" si="153"/>
        <v>0</v>
      </c>
      <c r="BC61" s="67">
        <f t="shared" si="153"/>
        <v>0</v>
      </c>
      <c r="BD61" s="67">
        <f t="shared" si="153"/>
        <v>0</v>
      </c>
      <c r="BE61" s="67">
        <f t="shared" si="153"/>
        <v>0</v>
      </c>
      <c r="BF61" s="67">
        <f t="shared" si="153"/>
        <v>0</v>
      </c>
      <c r="BG61" s="67">
        <f t="shared" ref="BG61:BL61" si="154">SUM(BG57:BG60)</f>
        <v>0</v>
      </c>
      <c r="BH61" s="67">
        <f t="shared" si="154"/>
        <v>0</v>
      </c>
      <c r="BI61" s="67">
        <f t="shared" si="154"/>
        <v>0</v>
      </c>
      <c r="BJ61" s="67">
        <f t="shared" si="154"/>
        <v>0</v>
      </c>
      <c r="BK61" s="67">
        <f t="shared" si="154"/>
        <v>0</v>
      </c>
      <c r="BL61" s="67">
        <f t="shared" si="154"/>
        <v>0</v>
      </c>
      <c r="BM61" s="67">
        <f t="shared" ref="BM61:BR61" si="155">SUM(BM57:BM60)</f>
        <v>0</v>
      </c>
      <c r="BN61" s="67">
        <f t="shared" si="155"/>
        <v>0</v>
      </c>
      <c r="BO61" s="67">
        <f t="shared" si="155"/>
        <v>0</v>
      </c>
      <c r="BP61" s="67">
        <f t="shared" si="155"/>
        <v>0</v>
      </c>
      <c r="BQ61" s="94">
        <f t="shared" si="155"/>
        <v>0</v>
      </c>
      <c r="BR61" s="67">
        <f t="shared" si="155"/>
        <v>0</v>
      </c>
      <c r="BS61" s="67">
        <f t="shared" ref="BS61:BX61" si="156">SUM(BS57:BS60)</f>
        <v>0</v>
      </c>
      <c r="BT61" s="67">
        <f t="shared" si="156"/>
        <v>0</v>
      </c>
      <c r="BU61" s="67">
        <f t="shared" si="156"/>
        <v>0</v>
      </c>
      <c r="BV61" s="67">
        <f t="shared" si="156"/>
        <v>0</v>
      </c>
      <c r="BW61" s="67">
        <f t="shared" si="156"/>
        <v>0</v>
      </c>
      <c r="BX61" s="67">
        <f t="shared" si="156"/>
        <v>0</v>
      </c>
      <c r="BY61" s="67">
        <f t="shared" ref="BY61:CD61" si="157">SUM(BY57:BY60)</f>
        <v>0</v>
      </c>
      <c r="BZ61" s="67">
        <f t="shared" si="157"/>
        <v>0</v>
      </c>
      <c r="CA61" s="67">
        <f t="shared" si="157"/>
        <v>0</v>
      </c>
      <c r="CB61" s="67">
        <f t="shared" si="157"/>
        <v>0</v>
      </c>
      <c r="CC61" s="67">
        <f t="shared" si="157"/>
        <v>0</v>
      </c>
      <c r="CD61" s="67">
        <f t="shared" si="157"/>
        <v>0</v>
      </c>
      <c r="CE61" s="67">
        <f t="shared" ref="CE61:CJ61" si="158">SUM(CE57:CE60)</f>
        <v>0</v>
      </c>
      <c r="CF61" s="67">
        <f t="shared" si="158"/>
        <v>0</v>
      </c>
      <c r="CG61" s="67">
        <f t="shared" si="158"/>
        <v>0</v>
      </c>
      <c r="CH61" s="67">
        <f t="shared" si="158"/>
        <v>0</v>
      </c>
      <c r="CI61" s="67">
        <f t="shared" si="158"/>
        <v>0</v>
      </c>
      <c r="CJ61" s="67">
        <f t="shared" si="158"/>
        <v>0</v>
      </c>
      <c r="CK61" s="67">
        <f t="shared" ref="CK61:CP61" si="159">SUM(CK57:CK60)</f>
        <v>0</v>
      </c>
      <c r="CL61" s="67">
        <f t="shared" si="159"/>
        <v>0</v>
      </c>
      <c r="CM61" s="67">
        <f t="shared" si="159"/>
        <v>0</v>
      </c>
      <c r="CN61" s="67">
        <f t="shared" si="159"/>
        <v>0</v>
      </c>
      <c r="CO61" s="67">
        <f t="shared" si="159"/>
        <v>0</v>
      </c>
      <c r="CP61" s="67">
        <f t="shared" si="159"/>
        <v>0</v>
      </c>
      <c r="CQ61" s="67">
        <f>SUM(CQ57:CQ60)</f>
        <v>0</v>
      </c>
      <c r="CR61" s="67">
        <v>0</v>
      </c>
      <c r="CS61" s="67">
        <f>SUM(CS57:CS60)</f>
        <v>0</v>
      </c>
      <c r="CT61" s="67">
        <f>SUM(CT57:CT60)</f>
        <v>0</v>
      </c>
      <c r="CU61" s="67">
        <f>SUM(CU57:CU60)</f>
        <v>0</v>
      </c>
      <c r="CV61" s="67">
        <f>SUM(CV57:CV60)</f>
        <v>0</v>
      </c>
      <c r="CW61" s="67">
        <f>SUM(CW57:CW60)</f>
        <v>0</v>
      </c>
    </row>
    <row r="62" spans="1:101" customFormat="1" ht="13.15" customHeight="1" x14ac:dyDescent="0.25">
      <c r="A62" s="20"/>
      <c r="B62" s="15"/>
      <c r="C62" s="12"/>
      <c r="D62" s="16"/>
      <c r="E62" s="21"/>
      <c r="F62" s="21"/>
      <c r="G62" s="21"/>
      <c r="H62" s="135"/>
      <c r="I62" s="135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</row>
    <row r="63" spans="1:101" customFormat="1" ht="13.15" customHeight="1" x14ac:dyDescent="0.25">
      <c r="A63" s="71" t="s">
        <v>8</v>
      </c>
      <c r="B63" s="72"/>
      <c r="C63" s="29" t="s">
        <v>10</v>
      </c>
      <c r="D63" s="30">
        <f>+D55+D61</f>
        <v>0</v>
      </c>
      <c r="E63" s="86">
        <f>+E55+E61</f>
        <v>0</v>
      </c>
      <c r="F63" s="86">
        <f>+F55+F61</f>
        <v>0</v>
      </c>
      <c r="G63" s="86">
        <f>+G55+G61</f>
        <v>0</v>
      </c>
      <c r="H63" s="136"/>
      <c r="I63" s="136"/>
      <c r="K63" s="30">
        <f t="shared" ref="K63:P63" si="160">+K55+K61</f>
        <v>52</v>
      </c>
      <c r="L63" s="30">
        <f t="shared" si="160"/>
        <v>51</v>
      </c>
      <c r="M63" s="30">
        <f t="shared" si="160"/>
        <v>51</v>
      </c>
      <c r="N63" s="30">
        <f t="shared" si="160"/>
        <v>50</v>
      </c>
      <c r="O63" s="30">
        <f t="shared" si="160"/>
        <v>50</v>
      </c>
      <c r="P63" s="30">
        <f t="shared" si="160"/>
        <v>46</v>
      </c>
      <c r="Q63" s="30">
        <f t="shared" ref="Q63:V63" si="161">+Q55+Q61</f>
        <v>44</v>
      </c>
      <c r="R63" s="30">
        <f t="shared" si="161"/>
        <v>42</v>
      </c>
      <c r="S63" s="30">
        <f t="shared" si="161"/>
        <v>46</v>
      </c>
      <c r="T63" s="30">
        <f t="shared" si="161"/>
        <v>48</v>
      </c>
      <c r="U63" s="30">
        <f t="shared" si="161"/>
        <v>48</v>
      </c>
      <c r="V63" s="30">
        <f t="shared" si="161"/>
        <v>49</v>
      </c>
      <c r="W63" s="30">
        <f t="shared" ref="W63:AB63" si="162">+W55+W61</f>
        <v>44</v>
      </c>
      <c r="X63" s="30">
        <f t="shared" si="162"/>
        <v>43</v>
      </c>
      <c r="Y63" s="30">
        <f t="shared" si="162"/>
        <v>42</v>
      </c>
      <c r="Z63" s="30">
        <f t="shared" si="162"/>
        <v>41</v>
      </c>
      <c r="AA63" s="30">
        <f t="shared" si="162"/>
        <v>42</v>
      </c>
      <c r="AB63" s="30">
        <f t="shared" si="162"/>
        <v>44</v>
      </c>
      <c r="AC63" s="30">
        <f t="shared" ref="AC63:AH63" si="163">+AC55+AC61</f>
        <v>44</v>
      </c>
      <c r="AD63" s="30">
        <f t="shared" si="163"/>
        <v>44</v>
      </c>
      <c r="AE63" s="30">
        <f t="shared" si="163"/>
        <v>11</v>
      </c>
      <c r="AF63" s="30">
        <f t="shared" si="163"/>
        <v>8</v>
      </c>
      <c r="AG63" s="30">
        <f t="shared" si="163"/>
        <v>2</v>
      </c>
      <c r="AH63" s="30">
        <f t="shared" si="163"/>
        <v>2</v>
      </c>
      <c r="AI63" s="30">
        <f t="shared" ref="AI63:AN63" si="164">+AI55+AI61</f>
        <v>1</v>
      </c>
      <c r="AJ63" s="30">
        <f t="shared" si="164"/>
        <v>0</v>
      </c>
      <c r="AK63" s="30">
        <f t="shared" si="164"/>
        <v>0</v>
      </c>
      <c r="AL63" s="30">
        <f t="shared" si="164"/>
        <v>0</v>
      </c>
      <c r="AM63" s="30">
        <f t="shared" si="164"/>
        <v>0</v>
      </c>
      <c r="AN63" s="30">
        <f t="shared" si="164"/>
        <v>0</v>
      </c>
      <c r="AO63" s="30">
        <f t="shared" ref="AO63:AT63" si="165">+AO55+AO61</f>
        <v>0</v>
      </c>
      <c r="AP63" s="30">
        <f t="shared" si="165"/>
        <v>0</v>
      </c>
      <c r="AQ63" s="30">
        <f t="shared" si="165"/>
        <v>0</v>
      </c>
      <c r="AR63" s="30">
        <f t="shared" si="165"/>
        <v>0</v>
      </c>
      <c r="AS63" s="30">
        <f t="shared" si="165"/>
        <v>0</v>
      </c>
      <c r="AT63" s="30">
        <f t="shared" si="165"/>
        <v>0</v>
      </c>
      <c r="AU63" s="30">
        <f t="shared" ref="AU63:AZ63" si="166">+AU55+AU61</f>
        <v>0</v>
      </c>
      <c r="AV63" s="30">
        <f t="shared" si="166"/>
        <v>0</v>
      </c>
      <c r="AW63" s="30">
        <f t="shared" si="166"/>
        <v>0</v>
      </c>
      <c r="AX63" s="30">
        <f t="shared" si="166"/>
        <v>0</v>
      </c>
      <c r="AY63" s="30">
        <f t="shared" si="166"/>
        <v>0</v>
      </c>
      <c r="AZ63" s="30">
        <f t="shared" si="166"/>
        <v>0</v>
      </c>
      <c r="BA63" s="30">
        <f t="shared" ref="BA63:BF63" si="167">+BA55+BA61</f>
        <v>0</v>
      </c>
      <c r="BB63" s="30">
        <f t="shared" si="167"/>
        <v>0</v>
      </c>
      <c r="BC63" s="30">
        <f t="shared" si="167"/>
        <v>0</v>
      </c>
      <c r="BD63" s="30">
        <f t="shared" si="167"/>
        <v>0</v>
      </c>
      <c r="BE63" s="30">
        <f t="shared" si="167"/>
        <v>0</v>
      </c>
      <c r="BF63" s="30">
        <f t="shared" si="167"/>
        <v>0</v>
      </c>
      <c r="BG63" s="30">
        <f t="shared" ref="BG63:BL63" si="168">+BG55+BG61</f>
        <v>0</v>
      </c>
      <c r="BH63" s="30">
        <f t="shared" si="168"/>
        <v>0</v>
      </c>
      <c r="BI63" s="30">
        <f t="shared" si="168"/>
        <v>0</v>
      </c>
      <c r="BJ63" s="30">
        <f t="shared" si="168"/>
        <v>0</v>
      </c>
      <c r="BK63" s="30">
        <f t="shared" si="168"/>
        <v>0</v>
      </c>
      <c r="BL63" s="30">
        <f t="shared" si="168"/>
        <v>0</v>
      </c>
      <c r="BM63" s="30">
        <f t="shared" ref="BM63:BR63" si="169">+BM55+BM61</f>
        <v>0</v>
      </c>
      <c r="BN63" s="30">
        <f t="shared" si="169"/>
        <v>0</v>
      </c>
      <c r="BO63" s="30">
        <f t="shared" si="169"/>
        <v>0</v>
      </c>
      <c r="BP63" s="30">
        <f t="shared" si="169"/>
        <v>0</v>
      </c>
      <c r="BQ63" s="30">
        <f t="shared" si="169"/>
        <v>0</v>
      </c>
      <c r="BR63" s="30">
        <f t="shared" si="169"/>
        <v>0</v>
      </c>
      <c r="BS63" s="30">
        <f t="shared" ref="BS63:BX63" si="170">+BS55+BS61</f>
        <v>0</v>
      </c>
      <c r="BT63" s="30">
        <f t="shared" si="170"/>
        <v>0</v>
      </c>
      <c r="BU63" s="30">
        <f t="shared" si="170"/>
        <v>0</v>
      </c>
      <c r="BV63" s="30">
        <f t="shared" si="170"/>
        <v>0</v>
      </c>
      <c r="BW63" s="30">
        <f t="shared" si="170"/>
        <v>0</v>
      </c>
      <c r="BX63" s="30">
        <f t="shared" si="170"/>
        <v>0</v>
      </c>
      <c r="BY63" s="30">
        <f t="shared" ref="BY63:CD63" si="171">+BY55+BY61</f>
        <v>0</v>
      </c>
      <c r="BZ63" s="30">
        <f t="shared" si="171"/>
        <v>0</v>
      </c>
      <c r="CA63" s="30">
        <f t="shared" si="171"/>
        <v>0</v>
      </c>
      <c r="CB63" s="30">
        <f t="shared" si="171"/>
        <v>0</v>
      </c>
      <c r="CC63" s="30">
        <f t="shared" si="171"/>
        <v>0</v>
      </c>
      <c r="CD63" s="30">
        <f t="shared" si="171"/>
        <v>0</v>
      </c>
      <c r="CE63" s="30">
        <f t="shared" ref="CE63:CJ63" si="172">+CE55+CE61</f>
        <v>0</v>
      </c>
      <c r="CF63" s="30">
        <f t="shared" si="172"/>
        <v>0</v>
      </c>
      <c r="CG63" s="30">
        <f t="shared" si="172"/>
        <v>0</v>
      </c>
      <c r="CH63" s="30">
        <f t="shared" si="172"/>
        <v>0</v>
      </c>
      <c r="CI63" s="30">
        <f t="shared" si="172"/>
        <v>0</v>
      </c>
      <c r="CJ63" s="30">
        <f t="shared" si="172"/>
        <v>0</v>
      </c>
      <c r="CK63" s="30">
        <f t="shared" ref="CK63:CP63" si="173">+CK55+CK61</f>
        <v>0</v>
      </c>
      <c r="CL63" s="30">
        <f t="shared" si="173"/>
        <v>0</v>
      </c>
      <c r="CM63" s="30">
        <f t="shared" si="173"/>
        <v>0</v>
      </c>
      <c r="CN63" s="30">
        <f t="shared" si="173"/>
        <v>0</v>
      </c>
      <c r="CO63" s="30">
        <f t="shared" si="173"/>
        <v>0</v>
      </c>
      <c r="CP63" s="30">
        <f t="shared" si="173"/>
        <v>0</v>
      </c>
      <c r="CQ63" s="30">
        <f>+CQ55+CQ61</f>
        <v>0</v>
      </c>
      <c r="CR63" s="30">
        <v>0</v>
      </c>
      <c r="CS63" s="30">
        <f>+CS55+CS61</f>
        <v>0</v>
      </c>
      <c r="CT63" s="30">
        <f>+CT55+CT61</f>
        <v>0</v>
      </c>
      <c r="CU63" s="30">
        <f>+CU55+CU61</f>
        <v>0</v>
      </c>
      <c r="CV63" s="30">
        <f>+CV55+CV61</f>
        <v>0</v>
      </c>
      <c r="CW63" s="30">
        <f>+CW55+CW61</f>
        <v>0</v>
      </c>
    </row>
    <row r="64" spans="1:101" customFormat="1" ht="13.15" customHeight="1" x14ac:dyDescent="0.25">
      <c r="A64" s="71" t="s">
        <v>9</v>
      </c>
      <c r="B64" s="29"/>
      <c r="C64" s="89"/>
      <c r="D64" s="30"/>
      <c r="E64" s="86">
        <f>E63*12</f>
        <v>0</v>
      </c>
      <c r="F64" s="86">
        <f>F63*12</f>
        <v>0</v>
      </c>
      <c r="G64" s="86">
        <f>G63*12</f>
        <v>0</v>
      </c>
      <c r="H64" s="136"/>
      <c r="I64" s="136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</row>
    <row r="65" spans="1:101" customFormat="1" ht="13.15" customHeight="1" x14ac:dyDescent="0.25">
      <c r="A65" s="20"/>
      <c r="B65" s="15"/>
      <c r="C65" s="12"/>
      <c r="D65" s="16"/>
      <c r="E65" s="21"/>
      <c r="F65" s="21"/>
      <c r="G65" s="21"/>
      <c r="H65" s="135"/>
      <c r="I65" s="135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</row>
    <row r="66" spans="1:101" customFormat="1" ht="13.15" customHeight="1" x14ac:dyDescent="0.25">
      <c r="A66" s="76" t="s">
        <v>135</v>
      </c>
      <c r="B66" s="77"/>
      <c r="C66" s="78"/>
      <c r="D66" s="111"/>
      <c r="E66" s="80"/>
      <c r="F66" s="80"/>
      <c r="G66" s="80"/>
      <c r="H66" s="268"/>
      <c r="I66" s="268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</row>
    <row r="67" spans="1:101" customFormat="1" ht="13.15" customHeight="1" x14ac:dyDescent="0.25">
      <c r="A67" s="64" t="s">
        <v>23</v>
      </c>
      <c r="B67" s="65" t="str">
        <f>Legacy!$E$4</f>
        <v>1/1/25 - 12/31/25</v>
      </c>
      <c r="C67" s="66" t="s">
        <v>11</v>
      </c>
      <c r="D67" s="299">
        <v>21</v>
      </c>
      <c r="E67" s="150">
        <f>E51</f>
        <v>859.51</v>
      </c>
      <c r="F67" s="152">
        <f>F51</f>
        <v>805.34</v>
      </c>
      <c r="G67" s="152">
        <f>G51</f>
        <v>54.17</v>
      </c>
      <c r="H67" s="27" t="str">
        <f>+"Total:"&amp;TEXT(E67/I67-1,"0.00%")&amp;"/ EE:"&amp;TEXT(G67/J67-1,"0.00%")</f>
        <v>Total:18.99%/ EE:0.00%</v>
      </c>
      <c r="I67" s="27">
        <f>+'[2]St Joe &amp; St Mary''s'!E67</f>
        <v>722.35</v>
      </c>
      <c r="J67" s="27">
        <f>+'[2]St Joe &amp; St Mary''s'!G67</f>
        <v>54.17</v>
      </c>
      <c r="K67" s="165">
        <v>37</v>
      </c>
      <c r="L67" s="165">
        <v>38</v>
      </c>
      <c r="M67" s="165">
        <v>35</v>
      </c>
      <c r="N67" s="165">
        <v>35</v>
      </c>
      <c r="O67" s="165">
        <v>32</v>
      </c>
      <c r="P67" s="165">
        <v>36</v>
      </c>
      <c r="Q67" s="165">
        <v>38</v>
      </c>
      <c r="R67" s="165">
        <v>39</v>
      </c>
      <c r="S67" s="165">
        <v>40</v>
      </c>
      <c r="T67" s="165">
        <v>42</v>
      </c>
      <c r="U67" s="165">
        <v>39</v>
      </c>
      <c r="V67" s="165">
        <v>39</v>
      </c>
      <c r="W67" s="165">
        <v>35</v>
      </c>
      <c r="X67" s="165">
        <v>34</v>
      </c>
      <c r="Y67" s="165">
        <v>33</v>
      </c>
      <c r="Z67" s="165">
        <v>34</v>
      </c>
      <c r="AA67" s="165">
        <v>36</v>
      </c>
      <c r="AB67" s="165">
        <v>35</v>
      </c>
      <c r="AC67" s="165">
        <v>31</v>
      </c>
      <c r="AD67" s="165">
        <v>31</v>
      </c>
      <c r="AE67" s="165">
        <v>36</v>
      </c>
      <c r="AF67" s="165">
        <v>35</v>
      </c>
      <c r="AG67" s="165">
        <v>37</v>
      </c>
      <c r="AH67" s="165">
        <v>36</v>
      </c>
      <c r="AI67" s="165">
        <v>41</v>
      </c>
      <c r="AJ67" s="165">
        <v>29</v>
      </c>
      <c r="AK67" s="165">
        <v>28</v>
      </c>
      <c r="AL67" s="165">
        <v>28</v>
      </c>
      <c r="AM67" s="165">
        <v>29</v>
      </c>
      <c r="AN67" s="165">
        <v>23</v>
      </c>
      <c r="AO67" s="165">
        <v>27</v>
      </c>
      <c r="AP67" s="165">
        <v>27</v>
      </c>
      <c r="AQ67" s="165">
        <v>26</v>
      </c>
      <c r="AR67" s="165">
        <v>24</v>
      </c>
      <c r="AS67" s="165">
        <v>24</v>
      </c>
      <c r="AT67" s="165">
        <v>22</v>
      </c>
      <c r="AU67" s="165">
        <v>23</v>
      </c>
      <c r="AV67" s="165">
        <v>24</v>
      </c>
      <c r="AW67" s="165">
        <v>24</v>
      </c>
      <c r="AX67" s="165">
        <v>24</v>
      </c>
      <c r="AY67" s="165">
        <v>24</v>
      </c>
      <c r="AZ67" s="165">
        <v>24</v>
      </c>
      <c r="BA67" s="165">
        <v>24</v>
      </c>
      <c r="BB67" s="165">
        <v>23</v>
      </c>
      <c r="BC67" s="165">
        <v>23</v>
      </c>
      <c r="BD67" s="165">
        <v>23</v>
      </c>
      <c r="BE67" s="165">
        <v>24</v>
      </c>
      <c r="BF67" s="165">
        <v>22</v>
      </c>
      <c r="BG67" s="165">
        <v>22</v>
      </c>
      <c r="BH67" s="173">
        <v>22</v>
      </c>
      <c r="BI67" s="173">
        <v>22</v>
      </c>
      <c r="BJ67" s="173">
        <v>21</v>
      </c>
      <c r="BK67" s="173">
        <v>23</v>
      </c>
      <c r="BL67" s="173">
        <v>23</v>
      </c>
      <c r="BM67" s="173">
        <v>24</v>
      </c>
      <c r="BN67" s="173">
        <v>25</v>
      </c>
      <c r="BO67" s="173">
        <v>24</v>
      </c>
      <c r="BP67" s="173">
        <v>24</v>
      </c>
      <c r="BQ67" s="242">
        <v>24</v>
      </c>
      <c r="BR67" s="299">
        <v>24</v>
      </c>
      <c r="BS67" s="299">
        <v>23</v>
      </c>
      <c r="BT67" s="299">
        <v>23</v>
      </c>
      <c r="BU67" s="299">
        <v>25</v>
      </c>
      <c r="BV67" s="299">
        <v>22</v>
      </c>
      <c r="BW67" s="299">
        <v>23</v>
      </c>
      <c r="BX67" s="299">
        <v>23</v>
      </c>
      <c r="BY67" s="299">
        <v>21</v>
      </c>
      <c r="BZ67" s="299">
        <v>22</v>
      </c>
      <c r="CA67" s="299">
        <v>22</v>
      </c>
      <c r="CB67" s="299">
        <v>22</v>
      </c>
      <c r="CC67" s="299">
        <v>22</v>
      </c>
      <c r="CD67" s="299">
        <v>22</v>
      </c>
      <c r="CE67" s="299">
        <v>20</v>
      </c>
      <c r="CF67" s="299">
        <v>20</v>
      </c>
      <c r="CG67" s="299">
        <v>19</v>
      </c>
      <c r="CH67" s="299">
        <v>20</v>
      </c>
      <c r="CI67" s="299">
        <v>20</v>
      </c>
      <c r="CJ67" s="299">
        <v>20</v>
      </c>
      <c r="CK67" s="299">
        <v>19</v>
      </c>
      <c r="CL67" s="299">
        <v>19</v>
      </c>
      <c r="CM67" s="299">
        <v>16</v>
      </c>
      <c r="CN67" s="299">
        <v>16</v>
      </c>
      <c r="CO67" s="299">
        <v>16</v>
      </c>
      <c r="CP67" s="299">
        <v>18</v>
      </c>
      <c r="CQ67" s="299">
        <v>20</v>
      </c>
      <c r="CR67" s="299">
        <v>19</v>
      </c>
      <c r="CS67" s="299">
        <v>19</v>
      </c>
      <c r="CT67" s="299">
        <v>19</v>
      </c>
      <c r="CU67" s="299">
        <v>19</v>
      </c>
      <c r="CV67" s="299">
        <v>21</v>
      </c>
      <c r="CW67" s="299">
        <v>21</v>
      </c>
    </row>
    <row r="68" spans="1:101" customFormat="1" ht="13.15" customHeight="1" x14ac:dyDescent="0.25">
      <c r="A68" s="22"/>
      <c r="B68" s="15"/>
      <c r="C68" s="66" t="s">
        <v>18</v>
      </c>
      <c r="D68" s="299">
        <v>4</v>
      </c>
      <c r="E68" s="150">
        <f t="shared" ref="E68:F70" si="174">E52</f>
        <v>1805</v>
      </c>
      <c r="F68" s="152">
        <f t="shared" si="174"/>
        <v>1653.8600000000001</v>
      </c>
      <c r="G68" s="152">
        <f>G52</f>
        <v>151.13999999999999</v>
      </c>
      <c r="H68" s="27" t="str">
        <f>+"Total:"&amp;TEXT(E68/I68-1,"0.00%")&amp;"/ EE:"&amp;TEXT(G68/J68-1,"0.00%")</f>
        <v>Total:18.99%/ EE:0.00%</v>
      </c>
      <c r="I68" s="27">
        <f>+'[2]St Joe &amp; St Mary''s'!E68</f>
        <v>1516.96</v>
      </c>
      <c r="J68" s="27">
        <f>+'[2]St Joe &amp; St Mary''s'!G68</f>
        <v>151.13999999999999</v>
      </c>
      <c r="K68" s="165">
        <v>3</v>
      </c>
      <c r="L68" s="165">
        <v>3</v>
      </c>
      <c r="M68" s="165">
        <v>4</v>
      </c>
      <c r="N68" s="165">
        <v>4</v>
      </c>
      <c r="O68" s="165">
        <v>4</v>
      </c>
      <c r="P68" s="165">
        <v>4</v>
      </c>
      <c r="Q68" s="165">
        <v>3</v>
      </c>
      <c r="R68" s="165">
        <v>4</v>
      </c>
      <c r="S68" s="165">
        <v>4</v>
      </c>
      <c r="T68" s="165">
        <v>4</v>
      </c>
      <c r="U68" s="165">
        <v>3</v>
      </c>
      <c r="V68" s="165">
        <v>3</v>
      </c>
      <c r="W68" s="165">
        <v>3</v>
      </c>
      <c r="X68" s="165">
        <v>3</v>
      </c>
      <c r="Y68" s="165">
        <v>4</v>
      </c>
      <c r="Z68" s="165">
        <v>4</v>
      </c>
      <c r="AA68" s="165">
        <v>4</v>
      </c>
      <c r="AB68" s="165">
        <v>4</v>
      </c>
      <c r="AC68" s="165">
        <v>4</v>
      </c>
      <c r="AD68" s="165">
        <v>4</v>
      </c>
      <c r="AE68" s="165">
        <v>4</v>
      </c>
      <c r="AF68" s="165">
        <v>4</v>
      </c>
      <c r="AG68" s="165">
        <v>4</v>
      </c>
      <c r="AH68" s="165">
        <v>4</v>
      </c>
      <c r="AI68" s="165">
        <v>5</v>
      </c>
      <c r="AJ68" s="165">
        <v>12</v>
      </c>
      <c r="AK68" s="165">
        <v>12</v>
      </c>
      <c r="AL68" s="165">
        <v>13</v>
      </c>
      <c r="AM68" s="165">
        <v>13</v>
      </c>
      <c r="AN68" s="165">
        <v>12</v>
      </c>
      <c r="AO68" s="165">
        <v>14</v>
      </c>
      <c r="AP68" s="165">
        <v>14</v>
      </c>
      <c r="AQ68" s="165">
        <v>13</v>
      </c>
      <c r="AR68" s="165">
        <v>13</v>
      </c>
      <c r="AS68" s="165">
        <v>12</v>
      </c>
      <c r="AT68" s="165">
        <v>13</v>
      </c>
      <c r="AU68" s="165">
        <v>13</v>
      </c>
      <c r="AV68" s="165">
        <v>13</v>
      </c>
      <c r="AW68" s="165">
        <v>13</v>
      </c>
      <c r="AX68" s="165">
        <v>13</v>
      </c>
      <c r="AY68" s="165">
        <v>13</v>
      </c>
      <c r="AZ68" s="165">
        <v>13</v>
      </c>
      <c r="BA68" s="165">
        <v>13</v>
      </c>
      <c r="BB68" s="165">
        <v>13</v>
      </c>
      <c r="BC68" s="165">
        <v>13</v>
      </c>
      <c r="BD68" s="165">
        <v>13</v>
      </c>
      <c r="BE68" s="165">
        <v>12</v>
      </c>
      <c r="BF68" s="165">
        <v>14</v>
      </c>
      <c r="BG68" s="165">
        <v>15</v>
      </c>
      <c r="BH68" s="173">
        <v>16</v>
      </c>
      <c r="BI68" s="173">
        <v>15</v>
      </c>
      <c r="BJ68" s="173">
        <v>14</v>
      </c>
      <c r="BK68" s="173">
        <v>13</v>
      </c>
      <c r="BL68" s="173">
        <v>13</v>
      </c>
      <c r="BM68" s="173">
        <v>11</v>
      </c>
      <c r="BN68" s="173">
        <v>11</v>
      </c>
      <c r="BO68" s="173">
        <v>11</v>
      </c>
      <c r="BP68" s="173">
        <v>10</v>
      </c>
      <c r="BQ68" s="242">
        <v>9</v>
      </c>
      <c r="BR68" s="299">
        <v>9</v>
      </c>
      <c r="BS68" s="299">
        <v>8</v>
      </c>
      <c r="BT68" s="299">
        <v>8</v>
      </c>
      <c r="BU68" s="299">
        <v>7</v>
      </c>
      <c r="BV68" s="299">
        <v>8</v>
      </c>
      <c r="BW68" s="299">
        <v>8</v>
      </c>
      <c r="BX68" s="299">
        <v>8</v>
      </c>
      <c r="BY68" s="299">
        <v>9</v>
      </c>
      <c r="BZ68" s="299">
        <v>9</v>
      </c>
      <c r="CA68" s="299">
        <v>9</v>
      </c>
      <c r="CB68" s="299">
        <v>10</v>
      </c>
      <c r="CC68" s="299">
        <v>9</v>
      </c>
      <c r="CD68" s="299">
        <v>9</v>
      </c>
      <c r="CE68" s="299">
        <v>9</v>
      </c>
      <c r="CF68" s="299">
        <v>9</v>
      </c>
      <c r="CG68" s="299">
        <v>9</v>
      </c>
      <c r="CH68" s="299">
        <v>9</v>
      </c>
      <c r="CI68" s="299">
        <v>9</v>
      </c>
      <c r="CJ68" s="299">
        <v>9</v>
      </c>
      <c r="CK68" s="299">
        <v>9</v>
      </c>
      <c r="CL68" s="299">
        <v>9</v>
      </c>
      <c r="CM68" s="299">
        <v>8</v>
      </c>
      <c r="CN68" s="299">
        <v>8</v>
      </c>
      <c r="CO68" s="299">
        <v>8</v>
      </c>
      <c r="CP68" s="299">
        <v>7</v>
      </c>
      <c r="CQ68" s="299">
        <v>6</v>
      </c>
      <c r="CR68" s="299">
        <v>6</v>
      </c>
      <c r="CS68" s="299">
        <v>5</v>
      </c>
      <c r="CT68" s="299">
        <v>5</v>
      </c>
      <c r="CU68" s="299">
        <v>4</v>
      </c>
      <c r="CV68" s="299">
        <v>4</v>
      </c>
      <c r="CW68" s="299">
        <v>4</v>
      </c>
    </row>
    <row r="69" spans="1:101" customFormat="1" ht="13.15" customHeight="1" x14ac:dyDescent="0.25">
      <c r="A69" s="22"/>
      <c r="B69" s="15"/>
      <c r="C69" s="66" t="s">
        <v>19</v>
      </c>
      <c r="D69" s="299">
        <v>10</v>
      </c>
      <c r="E69" s="150">
        <f>E53</f>
        <v>1624.48</v>
      </c>
      <c r="F69" s="152">
        <f t="shared" si="174"/>
        <v>1500.82</v>
      </c>
      <c r="G69" s="152">
        <f>G53</f>
        <v>123.66</v>
      </c>
      <c r="H69" s="27" t="str">
        <f>+"Total:"&amp;TEXT(E69/I69-1,"0.00%")&amp;"/ EE:"&amp;TEXT(G69/J69-1,"0.00%")</f>
        <v>Total:18.99%/ EE:0.00%</v>
      </c>
      <c r="I69" s="27">
        <f>+'[2]St Joe &amp; St Mary''s'!E69</f>
        <v>1365.25</v>
      </c>
      <c r="J69" s="27">
        <f>+'[2]St Joe &amp; St Mary''s'!G69</f>
        <v>123.66</v>
      </c>
      <c r="K69" s="165">
        <v>20</v>
      </c>
      <c r="L69" s="165">
        <v>21</v>
      </c>
      <c r="M69" s="165">
        <v>24</v>
      </c>
      <c r="N69" s="165">
        <v>24</v>
      </c>
      <c r="O69" s="165">
        <v>25</v>
      </c>
      <c r="P69" s="165">
        <v>25</v>
      </c>
      <c r="Q69" s="165">
        <v>25</v>
      </c>
      <c r="R69" s="165">
        <v>25</v>
      </c>
      <c r="S69" s="165">
        <v>26</v>
      </c>
      <c r="T69" s="165">
        <v>27</v>
      </c>
      <c r="U69" s="165">
        <v>27</v>
      </c>
      <c r="V69" s="165">
        <v>29</v>
      </c>
      <c r="W69" s="165">
        <v>30</v>
      </c>
      <c r="X69" s="165">
        <v>30</v>
      </c>
      <c r="Y69" s="165">
        <v>30</v>
      </c>
      <c r="Z69" s="165">
        <v>28</v>
      </c>
      <c r="AA69" s="165">
        <v>25</v>
      </c>
      <c r="AB69" s="165">
        <v>25</v>
      </c>
      <c r="AC69" s="165">
        <v>26</v>
      </c>
      <c r="AD69" s="165">
        <v>26</v>
      </c>
      <c r="AE69" s="165">
        <v>27</v>
      </c>
      <c r="AF69" s="165">
        <v>26</v>
      </c>
      <c r="AG69" s="165">
        <v>28</v>
      </c>
      <c r="AH69" s="165">
        <v>28</v>
      </c>
      <c r="AI69" s="165">
        <v>31</v>
      </c>
      <c r="AJ69" s="165">
        <v>18</v>
      </c>
      <c r="AK69" s="165">
        <v>18</v>
      </c>
      <c r="AL69" s="165">
        <v>17</v>
      </c>
      <c r="AM69" s="165">
        <v>17</v>
      </c>
      <c r="AN69" s="165">
        <v>15</v>
      </c>
      <c r="AO69" s="165">
        <v>16</v>
      </c>
      <c r="AP69" s="165">
        <v>16</v>
      </c>
      <c r="AQ69" s="165">
        <v>16</v>
      </c>
      <c r="AR69" s="165">
        <v>16</v>
      </c>
      <c r="AS69" s="165">
        <v>16</v>
      </c>
      <c r="AT69" s="165">
        <v>17</v>
      </c>
      <c r="AU69" s="165">
        <v>15</v>
      </c>
      <c r="AV69" s="165">
        <v>15</v>
      </c>
      <c r="AW69" s="165">
        <v>15</v>
      </c>
      <c r="AX69" s="165">
        <v>15</v>
      </c>
      <c r="AY69" s="165">
        <v>15</v>
      </c>
      <c r="AZ69" s="165">
        <v>15</v>
      </c>
      <c r="BA69" s="165">
        <v>15</v>
      </c>
      <c r="BB69" s="165">
        <v>15</v>
      </c>
      <c r="BC69" s="165">
        <v>15</v>
      </c>
      <c r="BD69" s="165">
        <v>15</v>
      </c>
      <c r="BE69" s="165">
        <v>14</v>
      </c>
      <c r="BF69" s="165">
        <v>14</v>
      </c>
      <c r="BG69" s="165">
        <v>14</v>
      </c>
      <c r="BH69" s="173">
        <v>14</v>
      </c>
      <c r="BI69" s="173">
        <v>13</v>
      </c>
      <c r="BJ69" s="173">
        <v>14</v>
      </c>
      <c r="BK69" s="173">
        <v>14</v>
      </c>
      <c r="BL69" s="173">
        <v>12</v>
      </c>
      <c r="BM69" s="173">
        <v>12</v>
      </c>
      <c r="BN69" s="173">
        <v>12</v>
      </c>
      <c r="BO69" s="173">
        <v>12</v>
      </c>
      <c r="BP69" s="173">
        <v>11</v>
      </c>
      <c r="BQ69" s="242">
        <v>10</v>
      </c>
      <c r="BR69" s="299">
        <v>11</v>
      </c>
      <c r="BS69" s="299">
        <v>12</v>
      </c>
      <c r="BT69" s="299">
        <v>14</v>
      </c>
      <c r="BU69" s="299">
        <v>15</v>
      </c>
      <c r="BV69" s="299">
        <v>13</v>
      </c>
      <c r="BW69" s="299">
        <v>14</v>
      </c>
      <c r="BX69" s="299">
        <v>13</v>
      </c>
      <c r="BY69" s="299">
        <v>15</v>
      </c>
      <c r="BZ69" s="299">
        <v>16</v>
      </c>
      <c r="CA69" s="299">
        <v>15</v>
      </c>
      <c r="CB69" s="299">
        <v>14</v>
      </c>
      <c r="CC69" s="299">
        <v>14</v>
      </c>
      <c r="CD69" s="299">
        <v>13</v>
      </c>
      <c r="CE69" s="299">
        <v>14</v>
      </c>
      <c r="CF69" s="299">
        <v>14</v>
      </c>
      <c r="CG69" s="299">
        <v>14</v>
      </c>
      <c r="CH69" s="299">
        <v>14</v>
      </c>
      <c r="CI69" s="299">
        <v>11</v>
      </c>
      <c r="CJ69" s="299">
        <v>11</v>
      </c>
      <c r="CK69" s="299">
        <v>11</v>
      </c>
      <c r="CL69" s="299">
        <v>11</v>
      </c>
      <c r="CM69" s="299">
        <v>11</v>
      </c>
      <c r="CN69" s="299">
        <v>11</v>
      </c>
      <c r="CO69" s="299">
        <v>10</v>
      </c>
      <c r="CP69" s="299">
        <v>11</v>
      </c>
      <c r="CQ69" s="299">
        <v>11</v>
      </c>
      <c r="CR69" s="299">
        <v>11</v>
      </c>
      <c r="CS69" s="299">
        <v>11</v>
      </c>
      <c r="CT69" s="299">
        <v>9</v>
      </c>
      <c r="CU69" s="299">
        <v>10</v>
      </c>
      <c r="CV69" s="299">
        <v>10</v>
      </c>
      <c r="CW69" s="299">
        <v>10</v>
      </c>
    </row>
    <row r="70" spans="1:101" customFormat="1" ht="13.15" customHeight="1" x14ac:dyDescent="0.25">
      <c r="A70" s="22"/>
      <c r="B70" s="15"/>
      <c r="C70" s="66" t="s">
        <v>12</v>
      </c>
      <c r="D70" s="299">
        <v>9</v>
      </c>
      <c r="E70" s="151">
        <f>E54</f>
        <v>2707.5</v>
      </c>
      <c r="F70" s="153">
        <f t="shared" si="174"/>
        <v>2398.3200000000002</v>
      </c>
      <c r="G70" s="153">
        <f>G54</f>
        <v>309.18</v>
      </c>
      <c r="H70" s="134" t="str">
        <f>+"Total:"&amp;TEXT(E70/I70-1,"0.00%")&amp;"/ EE:"&amp;TEXT(G70/J70-1,"0.00%")</f>
        <v>Total:18.99%/ EE:0.00%</v>
      </c>
      <c r="I70" s="27">
        <f>+'[2]St Joe &amp; St Mary''s'!E70</f>
        <v>2275.44</v>
      </c>
      <c r="J70" s="27">
        <f>+'[2]St Joe &amp; St Mary''s'!G70</f>
        <v>309.18</v>
      </c>
      <c r="K70" s="166">
        <v>6</v>
      </c>
      <c r="L70" s="166">
        <v>7</v>
      </c>
      <c r="M70" s="166">
        <v>8</v>
      </c>
      <c r="N70" s="166">
        <v>8</v>
      </c>
      <c r="O70" s="166">
        <v>8</v>
      </c>
      <c r="P70" s="166">
        <v>8</v>
      </c>
      <c r="Q70" s="166">
        <v>8</v>
      </c>
      <c r="R70" s="166">
        <v>7</v>
      </c>
      <c r="S70" s="166">
        <v>7</v>
      </c>
      <c r="T70" s="166">
        <v>7</v>
      </c>
      <c r="U70" s="166">
        <v>7</v>
      </c>
      <c r="V70" s="166">
        <v>8</v>
      </c>
      <c r="W70" s="166">
        <v>9</v>
      </c>
      <c r="X70" s="166">
        <v>9</v>
      </c>
      <c r="Y70" s="166">
        <v>9</v>
      </c>
      <c r="Z70" s="166">
        <v>9</v>
      </c>
      <c r="AA70" s="166">
        <v>7</v>
      </c>
      <c r="AB70" s="166">
        <v>8</v>
      </c>
      <c r="AC70" s="166">
        <v>8</v>
      </c>
      <c r="AD70" s="166">
        <v>8</v>
      </c>
      <c r="AE70" s="166">
        <v>8</v>
      </c>
      <c r="AF70" s="166">
        <v>8</v>
      </c>
      <c r="AG70" s="166">
        <v>9</v>
      </c>
      <c r="AH70" s="166">
        <v>9</v>
      </c>
      <c r="AI70" s="166">
        <v>9</v>
      </c>
      <c r="AJ70" s="166">
        <v>10</v>
      </c>
      <c r="AK70" s="166">
        <v>10</v>
      </c>
      <c r="AL70" s="166">
        <v>9</v>
      </c>
      <c r="AM70" s="166">
        <v>9</v>
      </c>
      <c r="AN70" s="166">
        <v>8</v>
      </c>
      <c r="AO70" s="166">
        <v>9</v>
      </c>
      <c r="AP70" s="166">
        <v>9</v>
      </c>
      <c r="AQ70" s="166">
        <v>9</v>
      </c>
      <c r="AR70" s="166">
        <v>8</v>
      </c>
      <c r="AS70" s="166">
        <v>8</v>
      </c>
      <c r="AT70" s="166">
        <v>8</v>
      </c>
      <c r="AU70" s="166">
        <v>8</v>
      </c>
      <c r="AV70" s="166">
        <v>7</v>
      </c>
      <c r="AW70" s="166">
        <v>7</v>
      </c>
      <c r="AX70" s="166">
        <v>7</v>
      </c>
      <c r="AY70" s="166">
        <v>7</v>
      </c>
      <c r="AZ70" s="166">
        <v>7</v>
      </c>
      <c r="BA70" s="166">
        <v>7</v>
      </c>
      <c r="BB70" s="166">
        <v>7</v>
      </c>
      <c r="BC70" s="166">
        <v>7</v>
      </c>
      <c r="BD70" s="166">
        <v>7</v>
      </c>
      <c r="BE70" s="166">
        <v>7</v>
      </c>
      <c r="BF70" s="166">
        <v>7</v>
      </c>
      <c r="BG70" s="166">
        <v>10</v>
      </c>
      <c r="BH70" s="174">
        <v>10</v>
      </c>
      <c r="BI70" s="174">
        <v>11</v>
      </c>
      <c r="BJ70" s="174">
        <v>10</v>
      </c>
      <c r="BK70" s="174">
        <v>10</v>
      </c>
      <c r="BL70" s="174">
        <v>10</v>
      </c>
      <c r="BM70" s="174">
        <v>10</v>
      </c>
      <c r="BN70" s="174">
        <v>10</v>
      </c>
      <c r="BO70" s="174">
        <v>11</v>
      </c>
      <c r="BP70" s="174">
        <v>12</v>
      </c>
      <c r="BQ70" s="242">
        <v>12</v>
      </c>
      <c r="BR70" s="299">
        <v>13</v>
      </c>
      <c r="BS70" s="299">
        <v>12</v>
      </c>
      <c r="BT70" s="299">
        <v>12</v>
      </c>
      <c r="BU70" s="299">
        <v>12</v>
      </c>
      <c r="BV70" s="299">
        <v>12</v>
      </c>
      <c r="BW70" s="299">
        <v>12</v>
      </c>
      <c r="BX70" s="299">
        <v>13</v>
      </c>
      <c r="BY70" s="299">
        <v>13</v>
      </c>
      <c r="BZ70" s="299">
        <v>12</v>
      </c>
      <c r="CA70" s="299">
        <v>12</v>
      </c>
      <c r="CB70" s="299">
        <v>13</v>
      </c>
      <c r="CC70" s="299">
        <v>12</v>
      </c>
      <c r="CD70" s="299">
        <v>12</v>
      </c>
      <c r="CE70" s="299">
        <v>12</v>
      </c>
      <c r="CF70" s="299">
        <v>11</v>
      </c>
      <c r="CG70" s="299">
        <v>11</v>
      </c>
      <c r="CH70" s="299">
        <v>11</v>
      </c>
      <c r="CI70" s="299">
        <v>11</v>
      </c>
      <c r="CJ70" s="299">
        <v>11</v>
      </c>
      <c r="CK70" s="299">
        <v>10</v>
      </c>
      <c r="CL70" s="299">
        <v>11</v>
      </c>
      <c r="CM70" s="299">
        <v>10</v>
      </c>
      <c r="CN70" s="299">
        <v>10</v>
      </c>
      <c r="CO70" s="299">
        <v>10</v>
      </c>
      <c r="CP70" s="299">
        <v>10</v>
      </c>
      <c r="CQ70" s="299">
        <v>9</v>
      </c>
      <c r="CR70" s="299">
        <v>9</v>
      </c>
      <c r="CS70" s="299">
        <v>9</v>
      </c>
      <c r="CT70" s="299">
        <v>9</v>
      </c>
      <c r="CU70" s="299">
        <v>9</v>
      </c>
      <c r="CV70" s="299">
        <v>10</v>
      </c>
      <c r="CW70" s="299">
        <v>9</v>
      </c>
    </row>
    <row r="71" spans="1:101" customFormat="1" ht="13.15" customHeight="1" x14ac:dyDescent="0.25">
      <c r="A71" s="20"/>
      <c r="B71" s="15"/>
      <c r="C71" s="69" t="s">
        <v>7</v>
      </c>
      <c r="D71" s="67">
        <f>SUM(D67:D70)</f>
        <v>44</v>
      </c>
      <c r="E71" s="70">
        <f>SUMPRODUCT(E67:E70,$D67:$D70)</f>
        <v>65882.009999999995</v>
      </c>
      <c r="F71" s="70">
        <f>SUMPRODUCT(F67:F70,$D67:$D70)</f>
        <v>60120.66</v>
      </c>
      <c r="G71" s="70">
        <f>SUMPRODUCT(G67:G70,$D67:$D70)</f>
        <v>5761.3499999999995</v>
      </c>
      <c r="H71" s="34"/>
      <c r="I71" s="34"/>
      <c r="J71" s="14"/>
      <c r="K71" s="67">
        <f t="shared" ref="K71:P71" si="175">SUM(K67:K70)</f>
        <v>66</v>
      </c>
      <c r="L71" s="67">
        <f t="shared" si="175"/>
        <v>69</v>
      </c>
      <c r="M71" s="67">
        <f t="shared" si="175"/>
        <v>71</v>
      </c>
      <c r="N71" s="67">
        <f t="shared" si="175"/>
        <v>71</v>
      </c>
      <c r="O71" s="67">
        <f t="shared" si="175"/>
        <v>69</v>
      </c>
      <c r="P71" s="67">
        <f t="shared" si="175"/>
        <v>73</v>
      </c>
      <c r="Q71" s="67">
        <f t="shared" ref="Q71:V71" si="176">SUM(Q67:Q70)</f>
        <v>74</v>
      </c>
      <c r="R71" s="67">
        <f t="shared" si="176"/>
        <v>75</v>
      </c>
      <c r="S71" s="67">
        <f t="shared" si="176"/>
        <v>77</v>
      </c>
      <c r="T71" s="67">
        <f t="shared" si="176"/>
        <v>80</v>
      </c>
      <c r="U71" s="67">
        <f t="shared" si="176"/>
        <v>76</v>
      </c>
      <c r="V71" s="67">
        <f t="shared" si="176"/>
        <v>79</v>
      </c>
      <c r="W71" s="67">
        <f t="shared" ref="W71:AB71" si="177">SUM(W67:W70)</f>
        <v>77</v>
      </c>
      <c r="X71" s="67">
        <f t="shared" si="177"/>
        <v>76</v>
      </c>
      <c r="Y71" s="67">
        <f t="shared" si="177"/>
        <v>76</v>
      </c>
      <c r="Z71" s="67">
        <f t="shared" si="177"/>
        <v>75</v>
      </c>
      <c r="AA71" s="67">
        <f t="shared" si="177"/>
        <v>72</v>
      </c>
      <c r="AB71" s="67">
        <f t="shared" si="177"/>
        <v>72</v>
      </c>
      <c r="AC71" s="67">
        <f t="shared" ref="AC71:AH71" si="178">SUM(AC67:AC70)</f>
        <v>69</v>
      </c>
      <c r="AD71" s="67">
        <f t="shared" si="178"/>
        <v>69</v>
      </c>
      <c r="AE71" s="67">
        <f t="shared" si="178"/>
        <v>75</v>
      </c>
      <c r="AF71" s="67">
        <f t="shared" si="178"/>
        <v>73</v>
      </c>
      <c r="AG71" s="67">
        <f t="shared" si="178"/>
        <v>78</v>
      </c>
      <c r="AH71" s="67">
        <f t="shared" si="178"/>
        <v>77</v>
      </c>
      <c r="AI71" s="67">
        <f t="shared" ref="AI71:AN71" si="179">SUM(AI67:AI70)</f>
        <v>86</v>
      </c>
      <c r="AJ71" s="67">
        <f t="shared" si="179"/>
        <v>69</v>
      </c>
      <c r="AK71" s="67">
        <f t="shared" si="179"/>
        <v>68</v>
      </c>
      <c r="AL71" s="67">
        <f t="shared" si="179"/>
        <v>67</v>
      </c>
      <c r="AM71" s="67">
        <f t="shared" si="179"/>
        <v>68</v>
      </c>
      <c r="AN71" s="67">
        <f t="shared" si="179"/>
        <v>58</v>
      </c>
      <c r="AO71" s="67">
        <f t="shared" ref="AO71:AT71" si="180">SUM(AO67:AO70)</f>
        <v>66</v>
      </c>
      <c r="AP71" s="67">
        <f t="shared" si="180"/>
        <v>66</v>
      </c>
      <c r="AQ71" s="67">
        <f t="shared" si="180"/>
        <v>64</v>
      </c>
      <c r="AR71" s="67">
        <f t="shared" si="180"/>
        <v>61</v>
      </c>
      <c r="AS71" s="67">
        <f t="shared" si="180"/>
        <v>60</v>
      </c>
      <c r="AT71" s="67">
        <f t="shared" si="180"/>
        <v>60</v>
      </c>
      <c r="AU71" s="67">
        <f t="shared" ref="AU71:AZ71" si="181">SUM(AU67:AU70)</f>
        <v>59</v>
      </c>
      <c r="AV71" s="67">
        <f t="shared" si="181"/>
        <v>59</v>
      </c>
      <c r="AW71" s="67">
        <f t="shared" si="181"/>
        <v>59</v>
      </c>
      <c r="AX71" s="67">
        <f t="shared" si="181"/>
        <v>59</v>
      </c>
      <c r="AY71" s="67">
        <f t="shared" si="181"/>
        <v>59</v>
      </c>
      <c r="AZ71" s="67">
        <f t="shared" si="181"/>
        <v>59</v>
      </c>
      <c r="BA71" s="67">
        <f t="shared" ref="BA71:BF71" si="182">SUM(BA67:BA70)</f>
        <v>59</v>
      </c>
      <c r="BB71" s="67">
        <f t="shared" si="182"/>
        <v>58</v>
      </c>
      <c r="BC71" s="67">
        <f t="shared" si="182"/>
        <v>58</v>
      </c>
      <c r="BD71" s="67">
        <f t="shared" si="182"/>
        <v>58</v>
      </c>
      <c r="BE71" s="67">
        <f t="shared" si="182"/>
        <v>57</v>
      </c>
      <c r="BF71" s="67">
        <f t="shared" si="182"/>
        <v>57</v>
      </c>
      <c r="BG71" s="67">
        <f t="shared" ref="BG71:BL71" si="183">SUM(BG67:BG70)</f>
        <v>61</v>
      </c>
      <c r="BH71" s="67">
        <f t="shared" si="183"/>
        <v>62</v>
      </c>
      <c r="BI71" s="67">
        <f t="shared" si="183"/>
        <v>61</v>
      </c>
      <c r="BJ71" s="67">
        <f t="shared" si="183"/>
        <v>59</v>
      </c>
      <c r="BK71" s="67">
        <f t="shared" si="183"/>
        <v>60</v>
      </c>
      <c r="BL71" s="67">
        <f t="shared" si="183"/>
        <v>58</v>
      </c>
      <c r="BM71" s="67">
        <f t="shared" ref="BM71:BR71" si="184">SUM(BM67:BM70)</f>
        <v>57</v>
      </c>
      <c r="BN71" s="67">
        <f t="shared" si="184"/>
        <v>58</v>
      </c>
      <c r="BO71" s="67">
        <f t="shared" si="184"/>
        <v>58</v>
      </c>
      <c r="BP71" s="67">
        <f t="shared" si="184"/>
        <v>57</v>
      </c>
      <c r="BQ71" s="94">
        <f t="shared" si="184"/>
        <v>55</v>
      </c>
      <c r="BR71" s="67">
        <f t="shared" si="184"/>
        <v>57</v>
      </c>
      <c r="BS71" s="67">
        <f t="shared" ref="BS71:BX71" si="185">SUM(BS67:BS70)</f>
        <v>55</v>
      </c>
      <c r="BT71" s="67">
        <f t="shared" si="185"/>
        <v>57</v>
      </c>
      <c r="BU71" s="67">
        <f t="shared" si="185"/>
        <v>59</v>
      </c>
      <c r="BV71" s="67">
        <f t="shared" si="185"/>
        <v>55</v>
      </c>
      <c r="BW71" s="67">
        <f t="shared" si="185"/>
        <v>57</v>
      </c>
      <c r="BX71" s="67">
        <f t="shared" si="185"/>
        <v>57</v>
      </c>
      <c r="BY71" s="67">
        <f t="shared" ref="BY71:CD71" si="186">SUM(BY67:BY70)</f>
        <v>58</v>
      </c>
      <c r="BZ71" s="67">
        <f t="shared" si="186"/>
        <v>59</v>
      </c>
      <c r="CA71" s="67">
        <f t="shared" si="186"/>
        <v>58</v>
      </c>
      <c r="CB71" s="67">
        <f t="shared" si="186"/>
        <v>59</v>
      </c>
      <c r="CC71" s="67">
        <f t="shared" si="186"/>
        <v>57</v>
      </c>
      <c r="CD71" s="67">
        <f t="shared" si="186"/>
        <v>56</v>
      </c>
      <c r="CE71" s="67">
        <f t="shared" ref="CE71:CJ71" si="187">SUM(CE67:CE70)</f>
        <v>55</v>
      </c>
      <c r="CF71" s="67">
        <f t="shared" si="187"/>
        <v>54</v>
      </c>
      <c r="CG71" s="67">
        <f t="shared" si="187"/>
        <v>53</v>
      </c>
      <c r="CH71" s="67">
        <f t="shared" si="187"/>
        <v>54</v>
      </c>
      <c r="CI71" s="67">
        <f t="shared" si="187"/>
        <v>51</v>
      </c>
      <c r="CJ71" s="67">
        <f t="shared" si="187"/>
        <v>51</v>
      </c>
      <c r="CK71" s="67">
        <f t="shared" ref="CK71:CP71" si="188">SUM(CK67:CK70)</f>
        <v>49</v>
      </c>
      <c r="CL71" s="67">
        <f t="shared" si="188"/>
        <v>50</v>
      </c>
      <c r="CM71" s="67">
        <f t="shared" si="188"/>
        <v>45</v>
      </c>
      <c r="CN71" s="67">
        <f t="shared" si="188"/>
        <v>45</v>
      </c>
      <c r="CO71" s="67">
        <f t="shared" si="188"/>
        <v>44</v>
      </c>
      <c r="CP71" s="67">
        <f t="shared" si="188"/>
        <v>46</v>
      </c>
      <c r="CQ71" s="67">
        <f>SUM(CQ67:CQ70)</f>
        <v>46</v>
      </c>
      <c r="CR71" s="67">
        <v>45</v>
      </c>
      <c r="CS71" s="67">
        <f>SUM(CS67:CS70)</f>
        <v>44</v>
      </c>
      <c r="CT71" s="67">
        <f>SUM(CT67:CT70)</f>
        <v>42</v>
      </c>
      <c r="CU71" s="67">
        <f>SUM(CU67:CU70)</f>
        <v>42</v>
      </c>
      <c r="CV71" s="67">
        <f>SUM(CV67:CV70)</f>
        <v>45</v>
      </c>
      <c r="CW71" s="67">
        <f>SUM(CW67:CW70)</f>
        <v>44</v>
      </c>
    </row>
    <row r="72" spans="1:101" customFormat="1" ht="13.15" customHeight="1" x14ac:dyDescent="0.25">
      <c r="A72" s="20"/>
      <c r="B72" s="15"/>
      <c r="C72" s="12"/>
      <c r="D72" s="16"/>
      <c r="E72" s="21"/>
      <c r="F72" s="21"/>
      <c r="G72" s="21"/>
      <c r="H72" s="135"/>
      <c r="I72" s="135"/>
      <c r="J72" s="14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</row>
    <row r="73" spans="1:101" customFormat="1" ht="13.15" customHeight="1" x14ac:dyDescent="0.25">
      <c r="A73" s="64" t="s">
        <v>22</v>
      </c>
      <c r="B73" s="65" t="str">
        <f>Legacy!$E$4</f>
        <v>1/1/25 - 12/31/25</v>
      </c>
      <c r="C73" s="66" t="s">
        <v>11</v>
      </c>
      <c r="D73" s="299">
        <v>1</v>
      </c>
      <c r="E73" s="150">
        <f>E57</f>
        <v>518.77</v>
      </c>
      <c r="F73" s="152">
        <f>F57</f>
        <v>405.57</v>
      </c>
      <c r="G73" s="152">
        <f>G57</f>
        <v>113.2</v>
      </c>
      <c r="H73" s="27" t="str">
        <f>+"Total:"&amp;TEXT(E73/I73-1,"0.00%")&amp;"/ EE:"&amp;TEXT(G73/J73-1,"0.00%")</f>
        <v>Total:18.99%/ EE:9.74%</v>
      </c>
      <c r="I73" s="27">
        <f>+'[2]St Joe &amp; St Mary''s'!E73</f>
        <v>435.99</v>
      </c>
      <c r="J73" s="27">
        <f>+'[2]St Joe &amp; St Mary''s'!G73</f>
        <v>103.15</v>
      </c>
      <c r="K73" s="167">
        <v>0</v>
      </c>
      <c r="L73" s="167">
        <v>0</v>
      </c>
      <c r="M73" s="167">
        <v>0</v>
      </c>
      <c r="N73" s="167">
        <v>0</v>
      </c>
      <c r="O73" s="167">
        <v>0</v>
      </c>
      <c r="P73" s="167">
        <v>0</v>
      </c>
      <c r="Q73" s="167">
        <v>0</v>
      </c>
      <c r="R73" s="167">
        <v>0</v>
      </c>
      <c r="S73" s="167">
        <v>0</v>
      </c>
      <c r="T73" s="167">
        <v>0</v>
      </c>
      <c r="U73" s="167">
        <v>0</v>
      </c>
      <c r="V73" s="167">
        <v>0</v>
      </c>
      <c r="W73" s="167">
        <v>1</v>
      </c>
      <c r="X73" s="167">
        <v>1</v>
      </c>
      <c r="Y73" s="167">
        <v>1</v>
      </c>
      <c r="Z73" s="167">
        <v>1</v>
      </c>
      <c r="AA73" s="167">
        <v>1</v>
      </c>
      <c r="AB73" s="167">
        <v>1</v>
      </c>
      <c r="AC73" s="167">
        <v>1</v>
      </c>
      <c r="AD73" s="167">
        <v>1</v>
      </c>
      <c r="AE73" s="167">
        <v>1</v>
      </c>
      <c r="AF73" s="167">
        <v>1</v>
      </c>
      <c r="AG73" s="167">
        <v>1</v>
      </c>
      <c r="AH73" s="167">
        <v>1</v>
      </c>
      <c r="AI73" s="167">
        <v>0</v>
      </c>
      <c r="AJ73" s="167">
        <v>0</v>
      </c>
      <c r="AK73" s="167">
        <v>0</v>
      </c>
      <c r="AL73" s="167">
        <v>0</v>
      </c>
      <c r="AM73" s="167">
        <v>0</v>
      </c>
      <c r="AN73" s="167">
        <v>0</v>
      </c>
      <c r="AO73" s="167">
        <v>0</v>
      </c>
      <c r="AP73" s="167">
        <v>0</v>
      </c>
      <c r="AQ73" s="167">
        <v>0</v>
      </c>
      <c r="AR73" s="167">
        <v>0</v>
      </c>
      <c r="AS73" s="167">
        <v>0</v>
      </c>
      <c r="AT73" s="167">
        <v>0</v>
      </c>
      <c r="AU73" s="167">
        <v>0</v>
      </c>
      <c r="AV73" s="167">
        <v>0</v>
      </c>
      <c r="AW73" s="167">
        <v>0</v>
      </c>
      <c r="AX73" s="167">
        <v>0</v>
      </c>
      <c r="AY73" s="167">
        <v>0</v>
      </c>
      <c r="AZ73" s="167">
        <v>0</v>
      </c>
      <c r="BA73" s="167">
        <v>0</v>
      </c>
      <c r="BB73" s="167">
        <v>0</v>
      </c>
      <c r="BC73" s="167">
        <v>0</v>
      </c>
      <c r="BD73" s="167">
        <v>0</v>
      </c>
      <c r="BE73" s="167">
        <v>0</v>
      </c>
      <c r="BF73" s="167">
        <v>0</v>
      </c>
      <c r="BG73" s="167">
        <v>0</v>
      </c>
      <c r="BH73" s="299">
        <v>0</v>
      </c>
      <c r="BI73" s="299">
        <v>0</v>
      </c>
      <c r="BJ73" s="299">
        <v>0</v>
      </c>
      <c r="BK73" s="299">
        <v>0</v>
      </c>
      <c r="BL73" s="299">
        <v>0</v>
      </c>
      <c r="BM73" s="299">
        <v>0</v>
      </c>
      <c r="BN73" s="299">
        <v>0</v>
      </c>
      <c r="BO73" s="299">
        <v>0</v>
      </c>
      <c r="BP73" s="299">
        <v>0</v>
      </c>
      <c r="BQ73" s="242">
        <v>0</v>
      </c>
      <c r="BR73" s="299">
        <v>0</v>
      </c>
      <c r="BS73" s="299"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1</v>
      </c>
      <c r="CC73" s="299">
        <v>1</v>
      </c>
      <c r="CD73" s="299">
        <v>1</v>
      </c>
      <c r="CE73" s="299">
        <v>1</v>
      </c>
      <c r="CF73" s="299">
        <v>1</v>
      </c>
      <c r="CG73" s="299">
        <v>1</v>
      </c>
      <c r="CH73" s="299">
        <v>1</v>
      </c>
      <c r="CI73" s="299">
        <v>1</v>
      </c>
      <c r="CJ73" s="299">
        <v>1</v>
      </c>
      <c r="CK73" s="299">
        <v>1</v>
      </c>
      <c r="CL73" s="299">
        <v>1</v>
      </c>
      <c r="CM73" s="299">
        <v>0</v>
      </c>
      <c r="CN73" s="299">
        <v>0</v>
      </c>
      <c r="CO73" s="299">
        <v>1</v>
      </c>
      <c r="CP73" s="299">
        <v>1</v>
      </c>
      <c r="CQ73" s="299">
        <v>1</v>
      </c>
      <c r="CR73" s="299">
        <v>1</v>
      </c>
      <c r="CS73" s="299">
        <v>1</v>
      </c>
      <c r="CT73" s="299">
        <v>1</v>
      </c>
      <c r="CU73" s="299">
        <v>1</v>
      </c>
      <c r="CV73" s="299">
        <v>1</v>
      </c>
      <c r="CW73" s="299">
        <v>1</v>
      </c>
    </row>
    <row r="74" spans="1:101" customFormat="1" ht="13.15" customHeight="1" x14ac:dyDescent="0.25">
      <c r="A74" s="22"/>
      <c r="B74" s="15"/>
      <c r="C74" s="66" t="s">
        <v>18</v>
      </c>
      <c r="D74" s="299">
        <v>0</v>
      </c>
      <c r="E74" s="150">
        <f t="shared" ref="E74:F76" si="189">E58</f>
        <v>1037.57</v>
      </c>
      <c r="F74" s="152">
        <f t="shared" si="189"/>
        <v>796.58999999999992</v>
      </c>
      <c r="G74" s="152">
        <f>G58</f>
        <v>240.98</v>
      </c>
      <c r="H74" s="27" t="str">
        <f>+"Total:"&amp;TEXT(E74/I74-1,"0.00%")&amp;"/ EE:"&amp;TEXT(G74/J74-1,"0.00%")</f>
        <v>Total:18.99%/ EE:0.00%</v>
      </c>
      <c r="I74" s="27">
        <f>+'[2]St Joe &amp; St Mary''s'!E74</f>
        <v>872</v>
      </c>
      <c r="J74" s="27">
        <f>+'[2]St Joe &amp; St Mary''s'!G74</f>
        <v>240.98</v>
      </c>
      <c r="K74" s="167">
        <v>0</v>
      </c>
      <c r="L74" s="167">
        <v>0</v>
      </c>
      <c r="M74" s="167">
        <v>0</v>
      </c>
      <c r="N74" s="167">
        <v>0</v>
      </c>
      <c r="O74" s="167">
        <v>0</v>
      </c>
      <c r="P74" s="167">
        <v>0</v>
      </c>
      <c r="Q74" s="167">
        <v>0</v>
      </c>
      <c r="R74" s="167">
        <v>0</v>
      </c>
      <c r="S74" s="167">
        <v>0</v>
      </c>
      <c r="T74" s="167">
        <v>0</v>
      </c>
      <c r="U74" s="167">
        <v>0</v>
      </c>
      <c r="V74" s="167">
        <v>0</v>
      </c>
      <c r="W74" s="167">
        <v>1</v>
      </c>
      <c r="X74" s="167">
        <v>1</v>
      </c>
      <c r="Y74" s="167">
        <v>1</v>
      </c>
      <c r="Z74" s="167">
        <v>1</v>
      </c>
      <c r="AA74" s="167">
        <v>1</v>
      </c>
      <c r="AB74" s="167">
        <v>1</v>
      </c>
      <c r="AC74" s="167">
        <v>1</v>
      </c>
      <c r="AD74" s="167">
        <v>1</v>
      </c>
      <c r="AE74" s="167">
        <v>1</v>
      </c>
      <c r="AF74" s="167">
        <v>1</v>
      </c>
      <c r="AG74" s="167">
        <v>1</v>
      </c>
      <c r="AH74" s="167">
        <v>1</v>
      </c>
      <c r="AI74" s="167">
        <v>1</v>
      </c>
      <c r="AJ74" s="167">
        <v>0</v>
      </c>
      <c r="AK74" s="167">
        <v>0</v>
      </c>
      <c r="AL74" s="167">
        <v>0</v>
      </c>
      <c r="AM74" s="167">
        <v>0</v>
      </c>
      <c r="AN74" s="167">
        <v>0</v>
      </c>
      <c r="AO74" s="167">
        <v>0</v>
      </c>
      <c r="AP74" s="167">
        <v>0</v>
      </c>
      <c r="AQ74" s="167">
        <v>0</v>
      </c>
      <c r="AR74" s="167">
        <v>0</v>
      </c>
      <c r="AS74" s="167">
        <v>0</v>
      </c>
      <c r="AT74" s="167">
        <v>0</v>
      </c>
      <c r="AU74" s="167">
        <v>0</v>
      </c>
      <c r="AV74" s="167">
        <v>0</v>
      </c>
      <c r="AW74" s="167">
        <v>0</v>
      </c>
      <c r="AX74" s="167">
        <v>0</v>
      </c>
      <c r="AY74" s="167">
        <v>0</v>
      </c>
      <c r="AZ74" s="167">
        <v>0</v>
      </c>
      <c r="BA74" s="167">
        <v>0</v>
      </c>
      <c r="BB74" s="167">
        <v>0</v>
      </c>
      <c r="BC74" s="167">
        <v>0</v>
      </c>
      <c r="BD74" s="167">
        <v>0</v>
      </c>
      <c r="BE74" s="167">
        <v>0</v>
      </c>
      <c r="BF74" s="167">
        <v>0</v>
      </c>
      <c r="BG74" s="167">
        <v>0</v>
      </c>
      <c r="BH74" s="299">
        <v>0</v>
      </c>
      <c r="BI74" s="299">
        <v>0</v>
      </c>
      <c r="BJ74" s="299">
        <v>0</v>
      </c>
      <c r="BK74" s="299">
        <v>0</v>
      </c>
      <c r="BL74" s="299">
        <v>0</v>
      </c>
      <c r="BM74" s="299">
        <v>0</v>
      </c>
      <c r="BN74" s="299">
        <v>0</v>
      </c>
      <c r="BO74" s="299">
        <v>0</v>
      </c>
      <c r="BP74" s="299">
        <v>0</v>
      </c>
      <c r="BQ74" s="242">
        <v>0</v>
      </c>
      <c r="BR74" s="299">
        <v>0</v>
      </c>
      <c r="BS74" s="299">
        <v>0</v>
      </c>
      <c r="BT74" s="299"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F74" s="299">
        <v>0</v>
      </c>
      <c r="CG74" s="299">
        <v>0</v>
      </c>
      <c r="CH74" s="299">
        <v>0</v>
      </c>
      <c r="CI74" s="299">
        <v>0</v>
      </c>
      <c r="CJ74" s="299">
        <v>0</v>
      </c>
      <c r="CK74" s="299">
        <v>0</v>
      </c>
      <c r="CL74" s="299">
        <v>0</v>
      </c>
      <c r="CM74" s="299">
        <v>0</v>
      </c>
      <c r="CN74" s="299">
        <v>0</v>
      </c>
      <c r="CO74" s="299">
        <v>0</v>
      </c>
      <c r="CP74" s="299">
        <v>0</v>
      </c>
      <c r="CQ74" s="299">
        <v>0</v>
      </c>
      <c r="CR74" s="299">
        <v>0</v>
      </c>
      <c r="CS74" s="299">
        <v>0</v>
      </c>
      <c r="CT74" s="299">
        <v>0</v>
      </c>
      <c r="CU74" s="299">
        <v>0</v>
      </c>
      <c r="CV74" s="299">
        <v>0</v>
      </c>
      <c r="CW74" s="299">
        <v>0</v>
      </c>
    </row>
    <row r="75" spans="1:101" customFormat="1" ht="13.15" customHeight="1" x14ac:dyDescent="0.25">
      <c r="A75" s="22"/>
      <c r="B75" s="15"/>
      <c r="C75" s="66" t="s">
        <v>19</v>
      </c>
      <c r="D75" s="299">
        <v>0</v>
      </c>
      <c r="E75" s="150">
        <f t="shared" si="189"/>
        <v>933.8</v>
      </c>
      <c r="F75" s="152">
        <f t="shared" si="189"/>
        <v>732.57999999999993</v>
      </c>
      <c r="G75" s="152">
        <f>G59</f>
        <v>201.22</v>
      </c>
      <c r="H75" s="27" t="str">
        <f>+"Total:"&amp;TEXT(E75/I75-1,"0.00%")&amp;"/ EE:"&amp;TEXT(G75/J75-1,"0.00%")</f>
        <v>Total:18.99%/ EE:0.00%</v>
      </c>
      <c r="I75" s="27">
        <f>+'[2]St Joe &amp; St Mary''s'!E75</f>
        <v>784.79</v>
      </c>
      <c r="J75" s="27">
        <f>+'[2]St Joe &amp; St Mary''s'!G75</f>
        <v>201.22</v>
      </c>
      <c r="K75" s="167">
        <v>0</v>
      </c>
      <c r="L75" s="167">
        <v>0</v>
      </c>
      <c r="M75" s="167">
        <v>0</v>
      </c>
      <c r="N75" s="167">
        <v>0</v>
      </c>
      <c r="O75" s="167">
        <v>0</v>
      </c>
      <c r="P75" s="167">
        <v>0</v>
      </c>
      <c r="Q75" s="167">
        <v>0</v>
      </c>
      <c r="R75" s="167">
        <v>0</v>
      </c>
      <c r="S75" s="167">
        <v>0</v>
      </c>
      <c r="T75" s="167">
        <v>0</v>
      </c>
      <c r="U75" s="167">
        <v>0</v>
      </c>
      <c r="V75" s="167">
        <v>0</v>
      </c>
      <c r="W75" s="167">
        <v>2</v>
      </c>
      <c r="X75" s="167">
        <v>2</v>
      </c>
      <c r="Y75" s="167">
        <v>2</v>
      </c>
      <c r="Z75" s="167">
        <v>2</v>
      </c>
      <c r="AA75" s="167">
        <v>2</v>
      </c>
      <c r="AB75" s="167">
        <v>2</v>
      </c>
      <c r="AC75" s="167">
        <v>2</v>
      </c>
      <c r="AD75" s="167">
        <v>2</v>
      </c>
      <c r="AE75" s="167">
        <v>1</v>
      </c>
      <c r="AF75" s="167">
        <v>1</v>
      </c>
      <c r="AG75" s="167">
        <v>1</v>
      </c>
      <c r="AH75" s="167">
        <v>1</v>
      </c>
      <c r="AI75" s="167">
        <v>0</v>
      </c>
      <c r="AJ75" s="167">
        <v>0</v>
      </c>
      <c r="AK75" s="167">
        <v>0</v>
      </c>
      <c r="AL75" s="167">
        <v>0</v>
      </c>
      <c r="AM75" s="167">
        <v>0</v>
      </c>
      <c r="AN75" s="167">
        <v>0</v>
      </c>
      <c r="AO75" s="167">
        <v>0</v>
      </c>
      <c r="AP75" s="167">
        <v>0</v>
      </c>
      <c r="AQ75" s="167">
        <v>0</v>
      </c>
      <c r="AR75" s="167">
        <v>0</v>
      </c>
      <c r="AS75" s="167">
        <v>0</v>
      </c>
      <c r="AT75" s="167">
        <v>0</v>
      </c>
      <c r="AU75" s="167">
        <v>0</v>
      </c>
      <c r="AV75" s="167">
        <v>0</v>
      </c>
      <c r="AW75" s="167">
        <v>0</v>
      </c>
      <c r="AX75" s="167">
        <v>0</v>
      </c>
      <c r="AY75" s="167">
        <v>0</v>
      </c>
      <c r="AZ75" s="167">
        <v>0</v>
      </c>
      <c r="BA75" s="167">
        <v>0</v>
      </c>
      <c r="BB75" s="167">
        <v>0</v>
      </c>
      <c r="BC75" s="167">
        <v>0</v>
      </c>
      <c r="BD75" s="167">
        <v>0</v>
      </c>
      <c r="BE75" s="167">
        <v>0</v>
      </c>
      <c r="BF75" s="167">
        <v>0</v>
      </c>
      <c r="BG75" s="167">
        <v>0</v>
      </c>
      <c r="BH75" s="299">
        <v>0</v>
      </c>
      <c r="BI75" s="299">
        <v>0</v>
      </c>
      <c r="BJ75" s="299">
        <v>0</v>
      </c>
      <c r="BK75" s="299">
        <v>0</v>
      </c>
      <c r="BL75" s="299">
        <v>0</v>
      </c>
      <c r="BM75" s="299">
        <v>0</v>
      </c>
      <c r="BN75" s="299">
        <v>0</v>
      </c>
      <c r="BO75" s="299">
        <v>0</v>
      </c>
      <c r="BP75" s="299">
        <v>0</v>
      </c>
      <c r="BQ75" s="242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F75" s="299">
        <v>0</v>
      </c>
      <c r="CG75" s="299">
        <v>0</v>
      </c>
      <c r="CH75" s="299">
        <v>0</v>
      </c>
      <c r="CI75" s="299">
        <v>0</v>
      </c>
      <c r="CJ75" s="299">
        <v>0</v>
      </c>
      <c r="CK75" s="299">
        <v>0</v>
      </c>
      <c r="CL75" s="299">
        <v>0</v>
      </c>
      <c r="CM75" s="299">
        <v>0</v>
      </c>
      <c r="CN75" s="299">
        <v>0</v>
      </c>
      <c r="CO75" s="299">
        <v>0</v>
      </c>
      <c r="CP75" s="299">
        <v>0</v>
      </c>
      <c r="CQ75" s="299">
        <v>0</v>
      </c>
      <c r="CR75" s="299">
        <v>0</v>
      </c>
      <c r="CS75" s="299">
        <v>0</v>
      </c>
      <c r="CT75" s="299">
        <v>0</v>
      </c>
      <c r="CU75" s="299">
        <v>0</v>
      </c>
      <c r="CV75" s="299">
        <v>0</v>
      </c>
      <c r="CW75" s="299">
        <v>0</v>
      </c>
    </row>
    <row r="76" spans="1:101" customFormat="1" ht="13.15" customHeight="1" x14ac:dyDescent="0.25">
      <c r="A76" s="22"/>
      <c r="B76" s="15"/>
      <c r="C76" s="66" t="s">
        <v>12</v>
      </c>
      <c r="D76" s="300">
        <v>1</v>
      </c>
      <c r="E76" s="151">
        <f t="shared" si="189"/>
        <v>1556.37</v>
      </c>
      <c r="F76" s="153">
        <f t="shared" si="189"/>
        <v>1154.78</v>
      </c>
      <c r="G76" s="153">
        <f>G60</f>
        <v>401.59</v>
      </c>
      <c r="H76" s="134" t="str">
        <f>+"Total:"&amp;TEXT(E76/I76-1,"0.00%")&amp;"/ EE:"&amp;TEXT(G76/J76-1,"0.00%")</f>
        <v>Total:18.99%/ EE:0.00%</v>
      </c>
      <c r="I76" s="27">
        <f>+'[2]St Joe &amp; St Mary''s'!E76</f>
        <v>1308</v>
      </c>
      <c r="J76" s="27">
        <f>+'[2]St Joe &amp; St Mary''s'!G76</f>
        <v>401.59</v>
      </c>
      <c r="K76" s="168">
        <v>1</v>
      </c>
      <c r="L76" s="168">
        <v>1</v>
      </c>
      <c r="M76" s="168">
        <v>3</v>
      </c>
      <c r="N76" s="168">
        <v>3</v>
      </c>
      <c r="O76" s="168">
        <v>3</v>
      </c>
      <c r="P76" s="168">
        <v>3</v>
      </c>
      <c r="Q76" s="168">
        <v>3</v>
      </c>
      <c r="R76" s="168">
        <v>3</v>
      </c>
      <c r="S76" s="168">
        <v>3</v>
      </c>
      <c r="T76" s="168">
        <v>2</v>
      </c>
      <c r="U76" s="168">
        <v>2</v>
      </c>
      <c r="V76" s="168">
        <v>2</v>
      </c>
      <c r="W76" s="168">
        <v>2</v>
      </c>
      <c r="X76" s="168">
        <v>2</v>
      </c>
      <c r="Y76" s="168">
        <v>2</v>
      </c>
      <c r="Z76" s="168">
        <v>2</v>
      </c>
      <c r="AA76" s="168">
        <v>3</v>
      </c>
      <c r="AB76" s="168">
        <v>3</v>
      </c>
      <c r="AC76" s="168">
        <v>3</v>
      </c>
      <c r="AD76" s="168">
        <v>3</v>
      </c>
      <c r="AE76" s="168">
        <v>3</v>
      </c>
      <c r="AF76" s="168">
        <v>3</v>
      </c>
      <c r="AG76" s="168">
        <v>3</v>
      </c>
      <c r="AH76" s="168">
        <v>3</v>
      </c>
      <c r="AI76" s="168">
        <v>4</v>
      </c>
      <c r="AJ76" s="168">
        <v>0</v>
      </c>
      <c r="AK76" s="168">
        <v>0</v>
      </c>
      <c r="AL76" s="168">
        <v>0</v>
      </c>
      <c r="AM76" s="168">
        <v>0</v>
      </c>
      <c r="AN76" s="168">
        <v>0</v>
      </c>
      <c r="AO76" s="168">
        <v>0</v>
      </c>
      <c r="AP76" s="168">
        <v>0</v>
      </c>
      <c r="AQ76" s="168">
        <v>0</v>
      </c>
      <c r="AR76" s="168">
        <v>0</v>
      </c>
      <c r="AS76" s="168">
        <v>0</v>
      </c>
      <c r="AT76" s="168">
        <v>0</v>
      </c>
      <c r="AU76" s="168">
        <v>0</v>
      </c>
      <c r="AV76" s="168">
        <v>0</v>
      </c>
      <c r="AW76" s="168">
        <v>0</v>
      </c>
      <c r="AX76" s="168">
        <v>0</v>
      </c>
      <c r="AY76" s="168">
        <v>0</v>
      </c>
      <c r="AZ76" s="168">
        <v>0</v>
      </c>
      <c r="BA76" s="168">
        <v>0</v>
      </c>
      <c r="BB76" s="168">
        <v>0</v>
      </c>
      <c r="BC76" s="168">
        <v>0</v>
      </c>
      <c r="BD76" s="168">
        <v>0</v>
      </c>
      <c r="BE76" s="168">
        <v>0</v>
      </c>
      <c r="BF76" s="168">
        <v>0</v>
      </c>
      <c r="BG76" s="168">
        <v>0</v>
      </c>
      <c r="BH76" s="300">
        <v>0</v>
      </c>
      <c r="BI76" s="300">
        <v>0</v>
      </c>
      <c r="BJ76" s="300">
        <v>0</v>
      </c>
      <c r="BK76" s="300">
        <v>0</v>
      </c>
      <c r="BL76" s="300">
        <v>0</v>
      </c>
      <c r="BM76" s="300">
        <v>0</v>
      </c>
      <c r="BN76" s="300">
        <v>0</v>
      </c>
      <c r="BO76" s="300">
        <v>0</v>
      </c>
      <c r="BP76" s="300">
        <v>0</v>
      </c>
      <c r="BQ76" s="243">
        <v>0</v>
      </c>
      <c r="BR76" s="300">
        <v>0</v>
      </c>
      <c r="BS76" s="300">
        <v>0</v>
      </c>
      <c r="BT76" s="300">
        <v>0</v>
      </c>
      <c r="BU76" s="300">
        <v>0</v>
      </c>
      <c r="BV76" s="300">
        <v>0</v>
      </c>
      <c r="BW76" s="300">
        <v>0</v>
      </c>
      <c r="BX76" s="300">
        <v>0</v>
      </c>
      <c r="BY76" s="300">
        <v>0</v>
      </c>
      <c r="BZ76" s="300">
        <v>0</v>
      </c>
      <c r="CA76" s="300">
        <v>0</v>
      </c>
      <c r="CB76" s="300">
        <v>0</v>
      </c>
      <c r="CC76" s="300">
        <v>0</v>
      </c>
      <c r="CD76" s="300">
        <v>0</v>
      </c>
      <c r="CE76" s="300">
        <v>0</v>
      </c>
      <c r="CF76" s="300">
        <v>0</v>
      </c>
      <c r="CG76" s="300">
        <v>1</v>
      </c>
      <c r="CH76" s="300">
        <v>1</v>
      </c>
      <c r="CI76" s="300">
        <v>1</v>
      </c>
      <c r="CJ76" s="300">
        <v>1</v>
      </c>
      <c r="CK76" s="300">
        <v>1</v>
      </c>
      <c r="CL76" s="300">
        <v>1</v>
      </c>
      <c r="CM76" s="300">
        <v>1</v>
      </c>
      <c r="CN76" s="300">
        <v>1</v>
      </c>
      <c r="CO76" s="300">
        <v>1</v>
      </c>
      <c r="CP76" s="300">
        <v>1</v>
      </c>
      <c r="CQ76" s="300">
        <v>1</v>
      </c>
      <c r="CR76" s="300">
        <v>1</v>
      </c>
      <c r="CS76" s="300">
        <v>1</v>
      </c>
      <c r="CT76" s="300">
        <v>1</v>
      </c>
      <c r="CU76" s="300">
        <v>1</v>
      </c>
      <c r="CV76" s="300">
        <v>1</v>
      </c>
      <c r="CW76" s="300">
        <v>1</v>
      </c>
    </row>
    <row r="77" spans="1:101" customFormat="1" ht="13.15" customHeight="1" x14ac:dyDescent="0.25">
      <c r="A77" s="20"/>
      <c r="B77" s="15"/>
      <c r="C77" s="69" t="s">
        <v>7</v>
      </c>
      <c r="D77" s="67">
        <f>SUM(D73:D76)</f>
        <v>2</v>
      </c>
      <c r="E77" s="70">
        <f>SUMPRODUCT(E73:E76,$D73:$D76)</f>
        <v>2075.14</v>
      </c>
      <c r="F77" s="70">
        <f>SUMPRODUCT(F73:F76,$D73:$D76)</f>
        <v>1560.35</v>
      </c>
      <c r="G77" s="70">
        <f>SUMPRODUCT(G73:G76,$D73:$D76)</f>
        <v>514.79</v>
      </c>
      <c r="H77" s="34"/>
      <c r="I77" s="34"/>
      <c r="K77" s="67">
        <f t="shared" ref="K77:P77" si="190">SUM(K73:K76)</f>
        <v>1</v>
      </c>
      <c r="L77" s="67">
        <f t="shared" si="190"/>
        <v>1</v>
      </c>
      <c r="M77" s="67">
        <f t="shared" si="190"/>
        <v>3</v>
      </c>
      <c r="N77" s="67">
        <f t="shared" si="190"/>
        <v>3</v>
      </c>
      <c r="O77" s="67">
        <f t="shared" si="190"/>
        <v>3</v>
      </c>
      <c r="P77" s="67">
        <f t="shared" si="190"/>
        <v>3</v>
      </c>
      <c r="Q77" s="67">
        <f t="shared" ref="Q77:V77" si="191">SUM(Q73:Q76)</f>
        <v>3</v>
      </c>
      <c r="R77" s="67">
        <f t="shared" si="191"/>
        <v>3</v>
      </c>
      <c r="S77" s="67">
        <f t="shared" si="191"/>
        <v>3</v>
      </c>
      <c r="T77" s="67">
        <f t="shared" si="191"/>
        <v>2</v>
      </c>
      <c r="U77" s="67">
        <f t="shared" si="191"/>
        <v>2</v>
      </c>
      <c r="V77" s="67">
        <f t="shared" si="191"/>
        <v>2</v>
      </c>
      <c r="W77" s="67">
        <f t="shared" ref="W77:AB77" si="192">SUM(W73:W76)</f>
        <v>6</v>
      </c>
      <c r="X77" s="67">
        <f t="shared" si="192"/>
        <v>6</v>
      </c>
      <c r="Y77" s="67">
        <f t="shared" si="192"/>
        <v>6</v>
      </c>
      <c r="Z77" s="67">
        <f t="shared" si="192"/>
        <v>6</v>
      </c>
      <c r="AA77" s="67">
        <f t="shared" si="192"/>
        <v>7</v>
      </c>
      <c r="AB77" s="67">
        <f t="shared" si="192"/>
        <v>7</v>
      </c>
      <c r="AC77" s="67">
        <f t="shared" ref="AC77:AH77" si="193">SUM(AC73:AC76)</f>
        <v>7</v>
      </c>
      <c r="AD77" s="67">
        <f t="shared" si="193"/>
        <v>7</v>
      </c>
      <c r="AE77" s="67">
        <f t="shared" si="193"/>
        <v>6</v>
      </c>
      <c r="AF77" s="67">
        <f t="shared" si="193"/>
        <v>6</v>
      </c>
      <c r="AG77" s="67">
        <f t="shared" si="193"/>
        <v>6</v>
      </c>
      <c r="AH77" s="67">
        <f t="shared" si="193"/>
        <v>6</v>
      </c>
      <c r="AI77" s="67">
        <f t="shared" ref="AI77:AN77" si="194">SUM(AI73:AI76)</f>
        <v>5</v>
      </c>
      <c r="AJ77" s="67">
        <f t="shared" si="194"/>
        <v>0</v>
      </c>
      <c r="AK77" s="67">
        <f t="shared" si="194"/>
        <v>0</v>
      </c>
      <c r="AL77" s="67">
        <f t="shared" si="194"/>
        <v>0</v>
      </c>
      <c r="AM77" s="67">
        <f t="shared" si="194"/>
        <v>0</v>
      </c>
      <c r="AN77" s="67">
        <f t="shared" si="194"/>
        <v>0</v>
      </c>
      <c r="AO77" s="67">
        <f t="shared" ref="AO77:AT77" si="195">SUM(AO73:AO76)</f>
        <v>0</v>
      </c>
      <c r="AP77" s="67">
        <f t="shared" si="195"/>
        <v>0</v>
      </c>
      <c r="AQ77" s="67">
        <f t="shared" si="195"/>
        <v>0</v>
      </c>
      <c r="AR77" s="67">
        <f t="shared" si="195"/>
        <v>0</v>
      </c>
      <c r="AS77" s="67">
        <f t="shared" si="195"/>
        <v>0</v>
      </c>
      <c r="AT77" s="67">
        <f t="shared" si="195"/>
        <v>0</v>
      </c>
      <c r="AU77" s="67">
        <f t="shared" ref="AU77:AZ77" si="196">SUM(AU73:AU76)</f>
        <v>0</v>
      </c>
      <c r="AV77" s="67">
        <f t="shared" si="196"/>
        <v>0</v>
      </c>
      <c r="AW77" s="67">
        <f t="shared" si="196"/>
        <v>0</v>
      </c>
      <c r="AX77" s="67">
        <f t="shared" si="196"/>
        <v>0</v>
      </c>
      <c r="AY77" s="67">
        <f t="shared" si="196"/>
        <v>0</v>
      </c>
      <c r="AZ77" s="67">
        <f t="shared" si="196"/>
        <v>0</v>
      </c>
      <c r="BA77" s="67">
        <f t="shared" ref="BA77:BF77" si="197">SUM(BA73:BA76)</f>
        <v>0</v>
      </c>
      <c r="BB77" s="67">
        <f t="shared" si="197"/>
        <v>0</v>
      </c>
      <c r="BC77" s="67">
        <f t="shared" si="197"/>
        <v>0</v>
      </c>
      <c r="BD77" s="67">
        <f t="shared" si="197"/>
        <v>0</v>
      </c>
      <c r="BE77" s="67">
        <f t="shared" si="197"/>
        <v>0</v>
      </c>
      <c r="BF77" s="67">
        <f t="shared" si="197"/>
        <v>0</v>
      </c>
      <c r="BG77" s="67">
        <f t="shared" ref="BG77:BL77" si="198">SUM(BG73:BG76)</f>
        <v>0</v>
      </c>
      <c r="BH77" s="67">
        <f t="shared" si="198"/>
        <v>0</v>
      </c>
      <c r="BI77" s="67">
        <f t="shared" si="198"/>
        <v>0</v>
      </c>
      <c r="BJ77" s="67">
        <f t="shared" si="198"/>
        <v>0</v>
      </c>
      <c r="BK77" s="67">
        <f t="shared" si="198"/>
        <v>0</v>
      </c>
      <c r="BL77" s="67">
        <f t="shared" si="198"/>
        <v>0</v>
      </c>
      <c r="BM77" s="67">
        <f t="shared" ref="BM77:BR77" si="199">SUM(BM73:BM76)</f>
        <v>0</v>
      </c>
      <c r="BN77" s="67">
        <f t="shared" si="199"/>
        <v>0</v>
      </c>
      <c r="BO77" s="67">
        <f t="shared" si="199"/>
        <v>0</v>
      </c>
      <c r="BP77" s="67">
        <f t="shared" si="199"/>
        <v>0</v>
      </c>
      <c r="BQ77" s="94">
        <f t="shared" si="199"/>
        <v>0</v>
      </c>
      <c r="BR77" s="67">
        <f t="shared" si="199"/>
        <v>0</v>
      </c>
      <c r="BS77" s="67">
        <f t="shared" ref="BS77:BX77" si="200">SUM(BS73:BS76)</f>
        <v>0</v>
      </c>
      <c r="BT77" s="67">
        <f t="shared" si="200"/>
        <v>0</v>
      </c>
      <c r="BU77" s="67">
        <f t="shared" si="200"/>
        <v>0</v>
      </c>
      <c r="BV77" s="67">
        <f t="shared" si="200"/>
        <v>0</v>
      </c>
      <c r="BW77" s="67">
        <f t="shared" si="200"/>
        <v>0</v>
      </c>
      <c r="BX77" s="67">
        <f t="shared" si="200"/>
        <v>0</v>
      </c>
      <c r="BY77" s="67">
        <f t="shared" ref="BY77:CD77" si="201">SUM(BY73:BY76)</f>
        <v>0</v>
      </c>
      <c r="BZ77" s="67">
        <f t="shared" si="201"/>
        <v>0</v>
      </c>
      <c r="CA77" s="67">
        <f t="shared" si="201"/>
        <v>0</v>
      </c>
      <c r="CB77" s="67">
        <f t="shared" si="201"/>
        <v>1</v>
      </c>
      <c r="CC77" s="67">
        <f t="shared" si="201"/>
        <v>1</v>
      </c>
      <c r="CD77" s="67">
        <f t="shared" si="201"/>
        <v>1</v>
      </c>
      <c r="CE77" s="67">
        <f t="shared" ref="CE77:CJ77" si="202">SUM(CE73:CE76)</f>
        <v>1</v>
      </c>
      <c r="CF77" s="67">
        <f t="shared" si="202"/>
        <v>1</v>
      </c>
      <c r="CG77" s="67">
        <f t="shared" si="202"/>
        <v>2</v>
      </c>
      <c r="CH77" s="67">
        <f t="shared" si="202"/>
        <v>2</v>
      </c>
      <c r="CI77" s="67">
        <f t="shared" si="202"/>
        <v>2</v>
      </c>
      <c r="CJ77" s="67">
        <f t="shared" si="202"/>
        <v>2</v>
      </c>
      <c r="CK77" s="67">
        <f t="shared" ref="CK77:CP77" si="203">SUM(CK73:CK76)</f>
        <v>2</v>
      </c>
      <c r="CL77" s="67">
        <f t="shared" si="203"/>
        <v>2</v>
      </c>
      <c r="CM77" s="67">
        <f t="shared" si="203"/>
        <v>1</v>
      </c>
      <c r="CN77" s="67">
        <f t="shared" si="203"/>
        <v>1</v>
      </c>
      <c r="CO77" s="67">
        <f t="shared" si="203"/>
        <v>2</v>
      </c>
      <c r="CP77" s="67">
        <f t="shared" si="203"/>
        <v>2</v>
      </c>
      <c r="CQ77" s="67">
        <f>SUM(CQ73:CQ76)</f>
        <v>2</v>
      </c>
      <c r="CR77" s="67">
        <v>2</v>
      </c>
      <c r="CS77" s="67">
        <f>SUM(CS73:CS76)</f>
        <v>2</v>
      </c>
      <c r="CT77" s="67">
        <f>SUM(CT73:CT76)</f>
        <v>2</v>
      </c>
      <c r="CU77" s="67">
        <f>SUM(CU73:CU76)</f>
        <v>2</v>
      </c>
      <c r="CV77" s="67">
        <f>SUM(CV73:CV76)</f>
        <v>2</v>
      </c>
      <c r="CW77" s="67">
        <f>SUM(CW73:CW76)</f>
        <v>2</v>
      </c>
    </row>
    <row r="78" spans="1:101" customFormat="1" ht="13.15" customHeight="1" x14ac:dyDescent="0.25">
      <c r="A78" s="20"/>
      <c r="B78" s="15"/>
      <c r="C78" s="12"/>
      <c r="D78" s="16"/>
      <c r="E78" s="21"/>
      <c r="F78" s="21"/>
      <c r="G78" s="21"/>
      <c r="H78" s="135"/>
      <c r="I78" s="135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</row>
    <row r="79" spans="1:101" customFormat="1" ht="13.15" customHeight="1" x14ac:dyDescent="0.25">
      <c r="A79" s="71" t="s">
        <v>8</v>
      </c>
      <c r="B79" s="72"/>
      <c r="C79" s="29" t="s">
        <v>10</v>
      </c>
      <c r="D79" s="30">
        <f>+D71+D77</f>
        <v>46</v>
      </c>
      <c r="E79" s="86">
        <f>+E71+E77</f>
        <v>67957.149999999994</v>
      </c>
      <c r="F79" s="86">
        <f>+F71+F77</f>
        <v>61681.01</v>
      </c>
      <c r="G79" s="86">
        <f>+G71+G77</f>
        <v>6276.1399999999994</v>
      </c>
      <c r="H79" s="136"/>
      <c r="I79" s="136"/>
      <c r="K79" s="30">
        <f t="shared" ref="K79:P79" si="204">+K71+K77</f>
        <v>67</v>
      </c>
      <c r="L79" s="30">
        <f t="shared" si="204"/>
        <v>70</v>
      </c>
      <c r="M79" s="30">
        <f t="shared" si="204"/>
        <v>74</v>
      </c>
      <c r="N79" s="30">
        <f t="shared" si="204"/>
        <v>74</v>
      </c>
      <c r="O79" s="30">
        <f t="shared" si="204"/>
        <v>72</v>
      </c>
      <c r="P79" s="30">
        <f t="shared" si="204"/>
        <v>76</v>
      </c>
      <c r="Q79" s="30">
        <f t="shared" ref="Q79:V79" si="205">+Q71+Q77</f>
        <v>77</v>
      </c>
      <c r="R79" s="30">
        <f t="shared" si="205"/>
        <v>78</v>
      </c>
      <c r="S79" s="30">
        <f t="shared" si="205"/>
        <v>80</v>
      </c>
      <c r="T79" s="30">
        <f t="shared" si="205"/>
        <v>82</v>
      </c>
      <c r="U79" s="30">
        <f t="shared" si="205"/>
        <v>78</v>
      </c>
      <c r="V79" s="30">
        <f t="shared" si="205"/>
        <v>81</v>
      </c>
      <c r="W79" s="30">
        <f t="shared" ref="W79:AB79" si="206">+W71+W77</f>
        <v>83</v>
      </c>
      <c r="X79" s="30">
        <f t="shared" si="206"/>
        <v>82</v>
      </c>
      <c r="Y79" s="30">
        <f t="shared" si="206"/>
        <v>82</v>
      </c>
      <c r="Z79" s="30">
        <f t="shared" si="206"/>
        <v>81</v>
      </c>
      <c r="AA79" s="30">
        <f t="shared" si="206"/>
        <v>79</v>
      </c>
      <c r="AB79" s="30">
        <f t="shared" si="206"/>
        <v>79</v>
      </c>
      <c r="AC79" s="30">
        <f t="shared" ref="AC79:AH79" si="207">+AC71+AC77</f>
        <v>76</v>
      </c>
      <c r="AD79" s="30">
        <f t="shared" si="207"/>
        <v>76</v>
      </c>
      <c r="AE79" s="30">
        <f t="shared" si="207"/>
        <v>81</v>
      </c>
      <c r="AF79" s="30">
        <f t="shared" si="207"/>
        <v>79</v>
      </c>
      <c r="AG79" s="30">
        <f t="shared" si="207"/>
        <v>84</v>
      </c>
      <c r="AH79" s="30">
        <f t="shared" si="207"/>
        <v>83</v>
      </c>
      <c r="AI79" s="30">
        <f t="shared" ref="AI79:AN79" si="208">+AI71+AI77</f>
        <v>91</v>
      </c>
      <c r="AJ79" s="30">
        <f t="shared" si="208"/>
        <v>69</v>
      </c>
      <c r="AK79" s="30">
        <f t="shared" si="208"/>
        <v>68</v>
      </c>
      <c r="AL79" s="30">
        <f t="shared" si="208"/>
        <v>67</v>
      </c>
      <c r="AM79" s="30">
        <f t="shared" si="208"/>
        <v>68</v>
      </c>
      <c r="AN79" s="30">
        <f t="shared" si="208"/>
        <v>58</v>
      </c>
      <c r="AO79" s="30">
        <f t="shared" ref="AO79:AT79" si="209">+AO71+AO77</f>
        <v>66</v>
      </c>
      <c r="AP79" s="30">
        <f t="shared" si="209"/>
        <v>66</v>
      </c>
      <c r="AQ79" s="30">
        <f t="shared" si="209"/>
        <v>64</v>
      </c>
      <c r="AR79" s="30">
        <f t="shared" si="209"/>
        <v>61</v>
      </c>
      <c r="AS79" s="30">
        <f t="shared" si="209"/>
        <v>60</v>
      </c>
      <c r="AT79" s="30">
        <f t="shared" si="209"/>
        <v>60</v>
      </c>
      <c r="AU79" s="30">
        <f t="shared" ref="AU79:AZ79" si="210">+AU71+AU77</f>
        <v>59</v>
      </c>
      <c r="AV79" s="30">
        <f t="shared" si="210"/>
        <v>59</v>
      </c>
      <c r="AW79" s="30">
        <f t="shared" si="210"/>
        <v>59</v>
      </c>
      <c r="AX79" s="30">
        <f t="shared" si="210"/>
        <v>59</v>
      </c>
      <c r="AY79" s="30">
        <f t="shared" si="210"/>
        <v>59</v>
      </c>
      <c r="AZ79" s="30">
        <f t="shared" si="210"/>
        <v>59</v>
      </c>
      <c r="BA79" s="30">
        <f t="shared" ref="BA79:BF79" si="211">+BA71+BA77</f>
        <v>59</v>
      </c>
      <c r="BB79" s="30">
        <f t="shared" si="211"/>
        <v>58</v>
      </c>
      <c r="BC79" s="30">
        <f t="shared" si="211"/>
        <v>58</v>
      </c>
      <c r="BD79" s="30">
        <f t="shared" si="211"/>
        <v>58</v>
      </c>
      <c r="BE79" s="30">
        <f t="shared" si="211"/>
        <v>57</v>
      </c>
      <c r="BF79" s="30">
        <f t="shared" si="211"/>
        <v>57</v>
      </c>
      <c r="BG79" s="30">
        <f t="shared" ref="BG79:BL79" si="212">+BG71+BG77</f>
        <v>61</v>
      </c>
      <c r="BH79" s="30">
        <f t="shared" si="212"/>
        <v>62</v>
      </c>
      <c r="BI79" s="30">
        <f t="shared" si="212"/>
        <v>61</v>
      </c>
      <c r="BJ79" s="30">
        <f t="shared" si="212"/>
        <v>59</v>
      </c>
      <c r="BK79" s="30">
        <f t="shared" si="212"/>
        <v>60</v>
      </c>
      <c r="BL79" s="30">
        <f t="shared" si="212"/>
        <v>58</v>
      </c>
      <c r="BM79" s="30">
        <f t="shared" ref="BM79:BR79" si="213">+BM71+BM77</f>
        <v>57</v>
      </c>
      <c r="BN79" s="30">
        <f t="shared" si="213"/>
        <v>58</v>
      </c>
      <c r="BO79" s="30">
        <f t="shared" si="213"/>
        <v>58</v>
      </c>
      <c r="BP79" s="30">
        <f t="shared" si="213"/>
        <v>57</v>
      </c>
      <c r="BQ79" s="30">
        <f t="shared" si="213"/>
        <v>55</v>
      </c>
      <c r="BR79" s="30">
        <f t="shared" si="213"/>
        <v>57</v>
      </c>
      <c r="BS79" s="30">
        <f t="shared" ref="BS79:BX79" si="214">+BS71+BS77</f>
        <v>55</v>
      </c>
      <c r="BT79" s="30">
        <f t="shared" si="214"/>
        <v>57</v>
      </c>
      <c r="BU79" s="30">
        <f t="shared" si="214"/>
        <v>59</v>
      </c>
      <c r="BV79" s="30">
        <f t="shared" si="214"/>
        <v>55</v>
      </c>
      <c r="BW79" s="30">
        <f t="shared" si="214"/>
        <v>57</v>
      </c>
      <c r="BX79" s="30">
        <f t="shared" si="214"/>
        <v>57</v>
      </c>
      <c r="BY79" s="30">
        <f t="shared" ref="BY79:CD79" si="215">+BY71+BY77</f>
        <v>58</v>
      </c>
      <c r="BZ79" s="30">
        <f t="shared" si="215"/>
        <v>59</v>
      </c>
      <c r="CA79" s="30">
        <f t="shared" si="215"/>
        <v>58</v>
      </c>
      <c r="CB79" s="30">
        <f t="shared" si="215"/>
        <v>60</v>
      </c>
      <c r="CC79" s="30">
        <f t="shared" si="215"/>
        <v>58</v>
      </c>
      <c r="CD79" s="30">
        <f t="shared" si="215"/>
        <v>57</v>
      </c>
      <c r="CE79" s="30">
        <f t="shared" ref="CE79:CJ79" si="216">+CE71+CE77</f>
        <v>56</v>
      </c>
      <c r="CF79" s="30">
        <f t="shared" si="216"/>
        <v>55</v>
      </c>
      <c r="CG79" s="30">
        <f t="shared" si="216"/>
        <v>55</v>
      </c>
      <c r="CH79" s="30">
        <f t="shared" si="216"/>
        <v>56</v>
      </c>
      <c r="CI79" s="30">
        <f t="shared" si="216"/>
        <v>53</v>
      </c>
      <c r="CJ79" s="30">
        <f t="shared" si="216"/>
        <v>53</v>
      </c>
      <c r="CK79" s="30">
        <f t="shared" ref="CK79:CP79" si="217">+CK71+CK77</f>
        <v>51</v>
      </c>
      <c r="CL79" s="30">
        <f t="shared" si="217"/>
        <v>52</v>
      </c>
      <c r="CM79" s="30">
        <f t="shared" si="217"/>
        <v>46</v>
      </c>
      <c r="CN79" s="30">
        <f t="shared" si="217"/>
        <v>46</v>
      </c>
      <c r="CO79" s="30">
        <f t="shared" si="217"/>
        <v>46</v>
      </c>
      <c r="CP79" s="30">
        <f t="shared" si="217"/>
        <v>48</v>
      </c>
      <c r="CQ79" s="30">
        <f>+CQ71+CQ77</f>
        <v>48</v>
      </c>
      <c r="CR79" s="30">
        <v>47</v>
      </c>
      <c r="CS79" s="30">
        <f>+CS71+CS77</f>
        <v>46</v>
      </c>
      <c r="CT79" s="30">
        <f>+CT71+CT77</f>
        <v>44</v>
      </c>
      <c r="CU79" s="30">
        <f>+CU71+CU77</f>
        <v>44</v>
      </c>
      <c r="CV79" s="30">
        <f>+CV71+CV77</f>
        <v>47</v>
      </c>
      <c r="CW79" s="30">
        <f>+CW71+CW77</f>
        <v>46</v>
      </c>
    </row>
    <row r="80" spans="1:101" customFormat="1" ht="13.15" customHeight="1" x14ac:dyDescent="0.25">
      <c r="A80" s="71" t="s">
        <v>9</v>
      </c>
      <c r="B80" s="29"/>
      <c r="C80" s="89"/>
      <c r="D80" s="30"/>
      <c r="E80" s="86">
        <f>E79*12</f>
        <v>815485.79999999993</v>
      </c>
      <c r="F80" s="86">
        <f>F79*12</f>
        <v>740172.12</v>
      </c>
      <c r="G80" s="86">
        <f>G79*12</f>
        <v>75313.679999999993</v>
      </c>
      <c r="H80" s="136"/>
      <c r="I80" s="136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</row>
    <row r="81" spans="1:101" customFormat="1" ht="13.15" customHeight="1" x14ac:dyDescent="0.25">
      <c r="A81" s="20"/>
      <c r="B81" s="15"/>
      <c r="C81" s="12"/>
      <c r="D81" s="16"/>
      <c r="E81" s="21"/>
      <c r="F81" s="21"/>
      <c r="G81" s="21"/>
      <c r="H81" s="135"/>
      <c r="I81" s="135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</row>
    <row r="82" spans="1:101" customFormat="1" ht="13.15" customHeight="1" x14ac:dyDescent="0.25">
      <c r="A82" s="76" t="s">
        <v>119</v>
      </c>
      <c r="B82" s="77"/>
      <c r="C82" s="78"/>
      <c r="D82" s="111"/>
      <c r="E82" s="80"/>
      <c r="F82" s="80"/>
      <c r="G82" s="80"/>
      <c r="H82" s="268"/>
      <c r="I82" s="268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/>
      <c r="CW82" s="111"/>
    </row>
    <row r="83" spans="1:101" customFormat="1" ht="13.15" customHeight="1" x14ac:dyDescent="0.25">
      <c r="A83" s="64" t="s">
        <v>23</v>
      </c>
      <c r="B83" s="65" t="str">
        <f>Legacy!$E$4</f>
        <v>1/1/25 - 12/31/25</v>
      </c>
      <c r="C83" s="66" t="s">
        <v>11</v>
      </c>
      <c r="D83" s="240">
        <v>16</v>
      </c>
      <c r="E83" s="150">
        <f t="shared" ref="E83:G84" si="218">E51</f>
        <v>859.51</v>
      </c>
      <c r="F83" s="152">
        <f t="shared" si="218"/>
        <v>805.34</v>
      </c>
      <c r="G83" s="152">
        <f t="shared" si="218"/>
        <v>54.17</v>
      </c>
      <c r="H83" s="27" t="str">
        <f>+"Total:"&amp;TEXT(E83/I83-1,"0.00%")&amp;"/ EE:"&amp;TEXT(G83/J83-1,"0.00%")</f>
        <v>Total:18.99%/ EE:0.00%</v>
      </c>
      <c r="I83" s="27">
        <f>+'[2]St Joe &amp; St Mary''s'!E83</f>
        <v>722.35</v>
      </c>
      <c r="J83" s="27">
        <f>+'[2]St Joe &amp; St Mary''s'!G83</f>
        <v>54.17</v>
      </c>
      <c r="K83" s="165">
        <v>26</v>
      </c>
      <c r="L83" s="165">
        <v>27</v>
      </c>
      <c r="M83" s="165">
        <v>27</v>
      </c>
      <c r="N83" s="165">
        <v>25</v>
      </c>
      <c r="O83" s="165">
        <v>26</v>
      </c>
      <c r="P83" s="165">
        <v>26</v>
      </c>
      <c r="Q83" s="165">
        <v>26</v>
      </c>
      <c r="R83" s="165">
        <v>27</v>
      </c>
      <c r="S83" s="165">
        <v>28</v>
      </c>
      <c r="T83" s="165">
        <v>28</v>
      </c>
      <c r="U83" s="165">
        <v>27</v>
      </c>
      <c r="V83" s="165">
        <v>28</v>
      </c>
      <c r="W83" s="165">
        <v>26</v>
      </c>
      <c r="X83" s="165">
        <v>26</v>
      </c>
      <c r="Y83" s="165">
        <v>26</v>
      </c>
      <c r="Z83" s="165">
        <v>26</v>
      </c>
      <c r="AA83" s="165">
        <v>26</v>
      </c>
      <c r="AB83" s="165">
        <v>26</v>
      </c>
      <c r="AC83" s="165">
        <v>26</v>
      </c>
      <c r="AD83" s="165">
        <v>26</v>
      </c>
      <c r="AE83" s="165">
        <v>26</v>
      </c>
      <c r="AF83" s="165">
        <v>26</v>
      </c>
      <c r="AG83" s="165">
        <v>26</v>
      </c>
      <c r="AH83" s="165">
        <v>26</v>
      </c>
      <c r="AI83" s="165">
        <v>27</v>
      </c>
      <c r="AJ83" s="165">
        <v>41</v>
      </c>
      <c r="AK83" s="165">
        <v>42</v>
      </c>
      <c r="AL83" s="165">
        <v>47</v>
      </c>
      <c r="AM83" s="165">
        <v>45</v>
      </c>
      <c r="AN83" s="165">
        <v>45</v>
      </c>
      <c r="AO83" s="165">
        <v>46</v>
      </c>
      <c r="AP83" s="165">
        <v>47</v>
      </c>
      <c r="AQ83" s="165">
        <v>46</v>
      </c>
      <c r="AR83" s="165">
        <v>46</v>
      </c>
      <c r="AS83" s="165">
        <v>46</v>
      </c>
      <c r="AT83" s="165">
        <v>45</v>
      </c>
      <c r="AU83" s="165">
        <v>49</v>
      </c>
      <c r="AV83" s="165">
        <v>45</v>
      </c>
      <c r="AW83" s="165">
        <v>43</v>
      </c>
      <c r="AX83" s="165">
        <v>43</v>
      </c>
      <c r="AY83" s="165">
        <v>42</v>
      </c>
      <c r="AZ83" s="165">
        <v>40</v>
      </c>
      <c r="BA83" s="165">
        <v>40</v>
      </c>
      <c r="BB83" s="165">
        <v>42</v>
      </c>
      <c r="BC83" s="165">
        <v>40</v>
      </c>
      <c r="BD83" s="165">
        <v>39</v>
      </c>
      <c r="BE83" s="165">
        <v>39</v>
      </c>
      <c r="BF83" s="165">
        <v>39</v>
      </c>
      <c r="BG83" s="165">
        <v>44</v>
      </c>
      <c r="BH83" s="173">
        <v>47</v>
      </c>
      <c r="BI83" s="173">
        <v>39</v>
      </c>
      <c r="BJ83" s="173">
        <v>41</v>
      </c>
      <c r="BK83" s="173">
        <v>40</v>
      </c>
      <c r="BL83" s="173">
        <v>42</v>
      </c>
      <c r="BM83" s="173">
        <v>43</v>
      </c>
      <c r="BN83" s="173">
        <v>42</v>
      </c>
      <c r="BO83" s="173">
        <v>47</v>
      </c>
      <c r="BP83" s="173">
        <v>47</v>
      </c>
      <c r="BQ83" s="240">
        <v>47</v>
      </c>
      <c r="BR83" s="240">
        <v>46</v>
      </c>
      <c r="BS83" s="240">
        <v>48</v>
      </c>
      <c r="BT83" s="240">
        <v>47</v>
      </c>
      <c r="BU83" s="240">
        <v>46</v>
      </c>
      <c r="BV83" s="240">
        <v>48</v>
      </c>
      <c r="BW83" s="240">
        <v>46</v>
      </c>
      <c r="BX83" s="240">
        <v>42</v>
      </c>
      <c r="BY83" s="240">
        <v>33</v>
      </c>
      <c r="BZ83" s="240">
        <v>34</v>
      </c>
      <c r="CA83" s="240">
        <v>31</v>
      </c>
      <c r="CB83" s="240">
        <v>29</v>
      </c>
      <c r="CC83" s="240">
        <v>27</v>
      </c>
      <c r="CD83" s="240">
        <v>28</v>
      </c>
      <c r="CE83" s="240">
        <v>31</v>
      </c>
      <c r="CF83" s="240">
        <v>31</v>
      </c>
      <c r="CG83" s="240">
        <v>32</v>
      </c>
      <c r="CH83" s="240">
        <v>31</v>
      </c>
      <c r="CI83" s="240">
        <v>30</v>
      </c>
      <c r="CJ83" s="240">
        <v>30</v>
      </c>
      <c r="CK83" s="240">
        <v>28</v>
      </c>
      <c r="CL83" s="240">
        <v>26</v>
      </c>
      <c r="CM83" s="240">
        <v>25</v>
      </c>
      <c r="CN83" s="240">
        <v>24</v>
      </c>
      <c r="CO83" s="240">
        <v>24</v>
      </c>
      <c r="CP83" s="240">
        <v>21</v>
      </c>
      <c r="CQ83" s="240">
        <v>19</v>
      </c>
      <c r="CR83" s="240">
        <v>18</v>
      </c>
      <c r="CS83" s="240">
        <v>17</v>
      </c>
      <c r="CT83" s="240">
        <v>18</v>
      </c>
      <c r="CU83" s="240">
        <v>17</v>
      </c>
      <c r="CV83" s="240">
        <v>17</v>
      </c>
      <c r="CW83" s="240">
        <v>16</v>
      </c>
    </row>
    <row r="84" spans="1:101" customFormat="1" ht="13.15" customHeight="1" x14ac:dyDescent="0.25">
      <c r="A84" s="22"/>
      <c r="B84" s="15"/>
      <c r="C84" s="66" t="s">
        <v>18</v>
      </c>
      <c r="D84" s="240">
        <v>6</v>
      </c>
      <c r="E84" s="150">
        <f t="shared" si="218"/>
        <v>1805</v>
      </c>
      <c r="F84" s="152">
        <f t="shared" si="218"/>
        <v>1653.8600000000001</v>
      </c>
      <c r="G84" s="152">
        <f t="shared" si="218"/>
        <v>151.13999999999999</v>
      </c>
      <c r="H84" s="27" t="str">
        <f>+"Total:"&amp;TEXT(E84/I84-1,"0.00%")&amp;"/ EE:"&amp;TEXT(G84/J84-1,"0.00%")</f>
        <v>Total:18.99%/ EE:0.00%</v>
      </c>
      <c r="I84" s="27">
        <f>+'[2]St Joe &amp; St Mary''s'!E84</f>
        <v>1516.96</v>
      </c>
      <c r="J84" s="27">
        <f>+'[2]St Joe &amp; St Mary''s'!G84</f>
        <v>151.13999999999999</v>
      </c>
      <c r="K84" s="165">
        <v>15</v>
      </c>
      <c r="L84" s="165">
        <v>15</v>
      </c>
      <c r="M84" s="165">
        <v>15</v>
      </c>
      <c r="N84" s="165">
        <v>15</v>
      </c>
      <c r="O84" s="165">
        <v>14</v>
      </c>
      <c r="P84" s="165">
        <v>14</v>
      </c>
      <c r="Q84" s="165">
        <v>14</v>
      </c>
      <c r="R84" s="165">
        <v>15</v>
      </c>
      <c r="S84" s="165">
        <v>14</v>
      </c>
      <c r="T84" s="165">
        <v>15</v>
      </c>
      <c r="U84" s="165">
        <v>15</v>
      </c>
      <c r="V84" s="165">
        <v>14</v>
      </c>
      <c r="W84" s="165">
        <v>11</v>
      </c>
      <c r="X84" s="165">
        <v>11</v>
      </c>
      <c r="Y84" s="165">
        <v>11</v>
      </c>
      <c r="Z84" s="165">
        <v>13</v>
      </c>
      <c r="AA84" s="165">
        <v>13</v>
      </c>
      <c r="AB84" s="165">
        <v>12</v>
      </c>
      <c r="AC84" s="165">
        <v>12</v>
      </c>
      <c r="AD84" s="165">
        <v>12</v>
      </c>
      <c r="AE84" s="165">
        <v>12</v>
      </c>
      <c r="AF84" s="165">
        <v>13</v>
      </c>
      <c r="AG84" s="165">
        <v>13</v>
      </c>
      <c r="AH84" s="165">
        <v>13</v>
      </c>
      <c r="AI84" s="165">
        <v>13</v>
      </c>
      <c r="AJ84" s="165">
        <v>3</v>
      </c>
      <c r="AK84" s="165">
        <v>3</v>
      </c>
      <c r="AL84" s="165">
        <v>3</v>
      </c>
      <c r="AM84" s="165">
        <v>3</v>
      </c>
      <c r="AN84" s="165">
        <v>3</v>
      </c>
      <c r="AO84" s="165">
        <v>3</v>
      </c>
      <c r="AP84" s="165">
        <v>3</v>
      </c>
      <c r="AQ84" s="165">
        <v>3</v>
      </c>
      <c r="AR84" s="165">
        <v>3</v>
      </c>
      <c r="AS84" s="165">
        <v>3</v>
      </c>
      <c r="AT84" s="165">
        <v>3</v>
      </c>
      <c r="AU84" s="165">
        <v>4</v>
      </c>
      <c r="AV84" s="165">
        <v>4</v>
      </c>
      <c r="AW84" s="165">
        <v>4</v>
      </c>
      <c r="AX84" s="165">
        <v>4</v>
      </c>
      <c r="AY84" s="165">
        <v>4</v>
      </c>
      <c r="AZ84" s="165">
        <v>4</v>
      </c>
      <c r="BA84" s="165">
        <v>4</v>
      </c>
      <c r="BB84" s="165">
        <v>4</v>
      </c>
      <c r="BC84" s="165">
        <v>4</v>
      </c>
      <c r="BD84" s="165">
        <v>4</v>
      </c>
      <c r="BE84" s="165">
        <v>5</v>
      </c>
      <c r="BF84" s="165">
        <v>5</v>
      </c>
      <c r="BG84" s="165">
        <v>5</v>
      </c>
      <c r="BH84" s="173">
        <v>4</v>
      </c>
      <c r="BI84" s="173">
        <v>5</v>
      </c>
      <c r="BJ84" s="173">
        <v>6</v>
      </c>
      <c r="BK84" s="173">
        <v>5</v>
      </c>
      <c r="BL84" s="173">
        <v>5</v>
      </c>
      <c r="BM84" s="173">
        <v>5</v>
      </c>
      <c r="BN84" s="173">
        <v>6</v>
      </c>
      <c r="BO84" s="173">
        <v>6</v>
      </c>
      <c r="BP84" s="173">
        <v>7</v>
      </c>
      <c r="BQ84" s="240">
        <v>7</v>
      </c>
      <c r="BR84" s="240">
        <v>8</v>
      </c>
      <c r="BS84" s="240">
        <v>7</v>
      </c>
      <c r="BT84" s="240">
        <v>6</v>
      </c>
      <c r="BU84" s="240">
        <v>6</v>
      </c>
      <c r="BV84" s="240">
        <v>6</v>
      </c>
      <c r="BW84" s="240">
        <v>6</v>
      </c>
      <c r="BX84" s="240">
        <v>6</v>
      </c>
      <c r="BY84" s="240">
        <v>5</v>
      </c>
      <c r="BZ84" s="240">
        <v>5</v>
      </c>
      <c r="CA84" s="240">
        <v>5</v>
      </c>
      <c r="CB84" s="240">
        <v>5</v>
      </c>
      <c r="CC84" s="240">
        <v>5</v>
      </c>
      <c r="CD84" s="240">
        <v>5</v>
      </c>
      <c r="CE84" s="240">
        <v>5</v>
      </c>
      <c r="CF84" s="240">
        <v>5</v>
      </c>
      <c r="CG84" s="240">
        <v>3</v>
      </c>
      <c r="CH84" s="240">
        <v>3</v>
      </c>
      <c r="CI84" s="240">
        <v>3</v>
      </c>
      <c r="CJ84" s="240">
        <v>4</v>
      </c>
      <c r="CK84" s="240">
        <v>5</v>
      </c>
      <c r="CL84" s="240">
        <v>5</v>
      </c>
      <c r="CM84" s="240">
        <v>5</v>
      </c>
      <c r="CN84" s="240">
        <v>5</v>
      </c>
      <c r="CO84" s="240">
        <v>5</v>
      </c>
      <c r="CP84" s="240">
        <v>6</v>
      </c>
      <c r="CQ84" s="240">
        <v>6</v>
      </c>
      <c r="CR84" s="240">
        <v>6</v>
      </c>
      <c r="CS84" s="240">
        <v>5</v>
      </c>
      <c r="CT84" s="240">
        <v>6</v>
      </c>
      <c r="CU84" s="240">
        <v>6</v>
      </c>
      <c r="CV84" s="240">
        <v>6</v>
      </c>
      <c r="CW84" s="240">
        <v>6</v>
      </c>
    </row>
    <row r="85" spans="1:101" customFormat="1" ht="13.15" customHeight="1" x14ac:dyDescent="0.25">
      <c r="A85" s="22"/>
      <c r="B85" s="15"/>
      <c r="C85" s="66" t="s">
        <v>19</v>
      </c>
      <c r="D85" s="240">
        <v>8</v>
      </c>
      <c r="E85" s="150">
        <f t="shared" ref="E85:G86" si="219">E53</f>
        <v>1624.48</v>
      </c>
      <c r="F85" s="152">
        <f t="shared" si="219"/>
        <v>1500.82</v>
      </c>
      <c r="G85" s="152">
        <f t="shared" si="219"/>
        <v>123.66</v>
      </c>
      <c r="H85" s="27" t="str">
        <f>+"Total:"&amp;TEXT(E85/I85-1,"0.00%")&amp;"/ EE:"&amp;TEXT(G85/J85-1,"0.00%")</f>
        <v>Total:18.99%/ EE:0.00%</v>
      </c>
      <c r="I85" s="27">
        <f>+'[2]St Joe &amp; St Mary''s'!E85</f>
        <v>1365.25</v>
      </c>
      <c r="J85" s="27">
        <f>+'[2]St Joe &amp; St Mary''s'!G85</f>
        <v>123.66</v>
      </c>
      <c r="K85" s="165">
        <v>11</v>
      </c>
      <c r="L85" s="165">
        <v>14</v>
      </c>
      <c r="M85" s="165">
        <v>13</v>
      </c>
      <c r="N85" s="165">
        <v>13</v>
      </c>
      <c r="O85" s="165">
        <v>14</v>
      </c>
      <c r="P85" s="165">
        <v>16</v>
      </c>
      <c r="Q85" s="165">
        <v>16</v>
      </c>
      <c r="R85" s="165">
        <v>17</v>
      </c>
      <c r="S85" s="165">
        <v>17</v>
      </c>
      <c r="T85" s="165">
        <v>16</v>
      </c>
      <c r="U85" s="165">
        <v>16</v>
      </c>
      <c r="V85" s="165">
        <v>17</v>
      </c>
      <c r="W85" s="165">
        <v>15</v>
      </c>
      <c r="X85" s="165">
        <v>15</v>
      </c>
      <c r="Y85" s="165">
        <v>15</v>
      </c>
      <c r="Z85" s="165">
        <v>17</v>
      </c>
      <c r="AA85" s="165">
        <v>17</v>
      </c>
      <c r="AB85" s="165">
        <v>17</v>
      </c>
      <c r="AC85" s="165">
        <v>18</v>
      </c>
      <c r="AD85" s="165">
        <v>17</v>
      </c>
      <c r="AE85" s="165">
        <v>18</v>
      </c>
      <c r="AF85" s="165">
        <v>18</v>
      </c>
      <c r="AG85" s="165">
        <v>17</v>
      </c>
      <c r="AH85" s="165">
        <v>17</v>
      </c>
      <c r="AI85" s="165">
        <v>16</v>
      </c>
      <c r="AJ85" s="165">
        <v>29</v>
      </c>
      <c r="AK85" s="165">
        <v>27</v>
      </c>
      <c r="AL85" s="165">
        <v>29</v>
      </c>
      <c r="AM85" s="165">
        <v>28</v>
      </c>
      <c r="AN85" s="165">
        <v>28</v>
      </c>
      <c r="AO85" s="165">
        <v>29</v>
      </c>
      <c r="AP85" s="165">
        <v>31</v>
      </c>
      <c r="AQ85" s="165">
        <v>31</v>
      </c>
      <c r="AR85" s="165">
        <v>28</v>
      </c>
      <c r="AS85" s="165">
        <v>27</v>
      </c>
      <c r="AT85" s="165">
        <v>26</v>
      </c>
      <c r="AU85" s="165">
        <v>24</v>
      </c>
      <c r="AV85" s="165">
        <v>24</v>
      </c>
      <c r="AW85" s="165">
        <v>26</v>
      </c>
      <c r="AX85" s="165">
        <v>28</v>
      </c>
      <c r="AY85" s="165">
        <v>29</v>
      </c>
      <c r="AZ85" s="165">
        <v>29</v>
      </c>
      <c r="BA85" s="165">
        <v>29</v>
      </c>
      <c r="BB85" s="165">
        <v>29</v>
      </c>
      <c r="BC85" s="165">
        <v>30</v>
      </c>
      <c r="BD85" s="165">
        <v>29</v>
      </c>
      <c r="BE85" s="165">
        <v>29</v>
      </c>
      <c r="BF85" s="165">
        <v>28</v>
      </c>
      <c r="BG85" s="165">
        <v>27</v>
      </c>
      <c r="BH85" s="173">
        <v>27</v>
      </c>
      <c r="BI85" s="173">
        <v>25</v>
      </c>
      <c r="BJ85" s="173">
        <v>25</v>
      </c>
      <c r="BK85" s="173">
        <v>25</v>
      </c>
      <c r="BL85" s="173">
        <v>28</v>
      </c>
      <c r="BM85" s="173">
        <v>26</v>
      </c>
      <c r="BN85" s="173">
        <v>26</v>
      </c>
      <c r="BO85" s="173">
        <v>25</v>
      </c>
      <c r="BP85" s="173">
        <v>26</v>
      </c>
      <c r="BQ85" s="240">
        <v>26</v>
      </c>
      <c r="BR85" s="240">
        <v>26</v>
      </c>
      <c r="BS85" s="240">
        <v>26</v>
      </c>
      <c r="BT85" s="240">
        <v>24</v>
      </c>
      <c r="BU85" s="240">
        <v>23</v>
      </c>
      <c r="BV85" s="240">
        <v>24</v>
      </c>
      <c r="BW85" s="240">
        <v>20</v>
      </c>
      <c r="BX85" s="240">
        <v>18</v>
      </c>
      <c r="BY85" s="240">
        <v>16</v>
      </c>
      <c r="BZ85" s="240">
        <v>15</v>
      </c>
      <c r="CA85" s="240">
        <v>15</v>
      </c>
      <c r="CB85" s="240">
        <v>12</v>
      </c>
      <c r="CC85" s="240">
        <v>13</v>
      </c>
      <c r="CD85" s="240">
        <v>13</v>
      </c>
      <c r="CE85" s="240">
        <v>12</v>
      </c>
      <c r="CF85" s="240">
        <v>12</v>
      </c>
      <c r="CG85" s="240">
        <v>11</v>
      </c>
      <c r="CH85" s="240">
        <v>11</v>
      </c>
      <c r="CI85" s="240">
        <v>12</v>
      </c>
      <c r="CJ85" s="240">
        <v>11</v>
      </c>
      <c r="CK85" s="240">
        <v>11</v>
      </c>
      <c r="CL85" s="240">
        <v>11</v>
      </c>
      <c r="CM85" s="240">
        <v>11</v>
      </c>
      <c r="CN85" s="240">
        <v>11</v>
      </c>
      <c r="CO85" s="240">
        <v>12</v>
      </c>
      <c r="CP85" s="240">
        <v>10</v>
      </c>
      <c r="CQ85" s="240">
        <v>10</v>
      </c>
      <c r="CR85" s="240">
        <v>10</v>
      </c>
      <c r="CS85" s="240">
        <v>9</v>
      </c>
      <c r="CT85" s="240">
        <v>9</v>
      </c>
      <c r="CU85" s="240">
        <v>9</v>
      </c>
      <c r="CV85" s="240">
        <v>9</v>
      </c>
      <c r="CW85" s="240">
        <v>8</v>
      </c>
    </row>
    <row r="86" spans="1:101" customFormat="1" ht="13.15" customHeight="1" x14ac:dyDescent="0.25">
      <c r="A86" s="22"/>
      <c r="B86" s="15"/>
      <c r="C86" s="66" t="s">
        <v>12</v>
      </c>
      <c r="D86" s="241">
        <v>8</v>
      </c>
      <c r="E86" s="151">
        <f t="shared" si="219"/>
        <v>2707.5</v>
      </c>
      <c r="F86" s="153">
        <f t="shared" si="219"/>
        <v>2398.3200000000002</v>
      </c>
      <c r="G86" s="153">
        <f t="shared" si="219"/>
        <v>309.18</v>
      </c>
      <c r="H86" s="134" t="str">
        <f>+"Total:"&amp;TEXT(E86/I86-1,"0.00%")&amp;"/ EE:"&amp;TEXT(G86/J86-1,"0.00%")</f>
        <v>Total:18.99%/ EE:0.00%</v>
      </c>
      <c r="I86" s="27">
        <f>+'[2]St Joe &amp; St Mary''s'!E86</f>
        <v>2275.44</v>
      </c>
      <c r="J86" s="27">
        <f>+'[2]St Joe &amp; St Mary''s'!G86</f>
        <v>309.18</v>
      </c>
      <c r="K86" s="166">
        <v>11</v>
      </c>
      <c r="L86" s="166">
        <v>10</v>
      </c>
      <c r="M86" s="166">
        <v>11</v>
      </c>
      <c r="N86" s="166">
        <v>11</v>
      </c>
      <c r="O86" s="166">
        <v>11</v>
      </c>
      <c r="P86" s="166">
        <v>9</v>
      </c>
      <c r="Q86" s="166">
        <v>9</v>
      </c>
      <c r="R86" s="166">
        <v>9</v>
      </c>
      <c r="S86" s="166">
        <v>9</v>
      </c>
      <c r="T86" s="166">
        <v>8</v>
      </c>
      <c r="U86" s="166">
        <v>6</v>
      </c>
      <c r="V86" s="166">
        <v>6</v>
      </c>
      <c r="W86" s="166">
        <v>6</v>
      </c>
      <c r="X86" s="166">
        <v>6</v>
      </c>
      <c r="Y86" s="166">
        <v>6</v>
      </c>
      <c r="Z86" s="166">
        <v>5</v>
      </c>
      <c r="AA86" s="166">
        <v>6</v>
      </c>
      <c r="AB86" s="166">
        <v>8</v>
      </c>
      <c r="AC86" s="166">
        <v>8</v>
      </c>
      <c r="AD86" s="166">
        <v>8</v>
      </c>
      <c r="AE86" s="166">
        <v>7</v>
      </c>
      <c r="AF86" s="166">
        <v>7</v>
      </c>
      <c r="AG86" s="166">
        <v>7</v>
      </c>
      <c r="AH86" s="166">
        <v>7</v>
      </c>
      <c r="AI86" s="166">
        <v>10</v>
      </c>
      <c r="AJ86" s="166">
        <v>10</v>
      </c>
      <c r="AK86" s="166">
        <v>10</v>
      </c>
      <c r="AL86" s="166">
        <v>8</v>
      </c>
      <c r="AM86" s="166">
        <v>9</v>
      </c>
      <c r="AN86" s="166">
        <v>9</v>
      </c>
      <c r="AO86" s="166">
        <v>9</v>
      </c>
      <c r="AP86" s="166">
        <v>10</v>
      </c>
      <c r="AQ86" s="166">
        <v>10</v>
      </c>
      <c r="AR86" s="166">
        <v>9</v>
      </c>
      <c r="AS86" s="166">
        <v>8</v>
      </c>
      <c r="AT86" s="166">
        <v>8</v>
      </c>
      <c r="AU86" s="166">
        <v>8</v>
      </c>
      <c r="AV86" s="166">
        <v>9</v>
      </c>
      <c r="AW86" s="166">
        <v>8</v>
      </c>
      <c r="AX86" s="166">
        <v>6</v>
      </c>
      <c r="AY86" s="166">
        <v>7</v>
      </c>
      <c r="AZ86" s="166">
        <v>6</v>
      </c>
      <c r="BA86" s="166">
        <v>6</v>
      </c>
      <c r="BB86" s="166">
        <v>6</v>
      </c>
      <c r="BC86" s="166">
        <v>6</v>
      </c>
      <c r="BD86" s="166">
        <v>5</v>
      </c>
      <c r="BE86" s="166">
        <v>5</v>
      </c>
      <c r="BF86" s="166">
        <v>5</v>
      </c>
      <c r="BG86" s="166">
        <v>6</v>
      </c>
      <c r="BH86" s="174">
        <v>6</v>
      </c>
      <c r="BI86" s="174">
        <v>6</v>
      </c>
      <c r="BJ86" s="174">
        <v>8</v>
      </c>
      <c r="BK86" s="174">
        <v>8</v>
      </c>
      <c r="BL86" s="174">
        <v>6</v>
      </c>
      <c r="BM86" s="174">
        <v>6</v>
      </c>
      <c r="BN86" s="174">
        <v>6</v>
      </c>
      <c r="BO86" s="174">
        <v>6</v>
      </c>
      <c r="BP86" s="174">
        <v>6</v>
      </c>
      <c r="BQ86" s="241">
        <v>6</v>
      </c>
      <c r="BR86" s="241">
        <v>6</v>
      </c>
      <c r="BS86" s="241">
        <v>8</v>
      </c>
      <c r="BT86" s="241">
        <v>9</v>
      </c>
      <c r="BU86" s="241">
        <v>9</v>
      </c>
      <c r="BV86" s="241">
        <v>10</v>
      </c>
      <c r="BW86" s="241">
        <v>9</v>
      </c>
      <c r="BX86" s="241">
        <v>10</v>
      </c>
      <c r="BY86" s="241">
        <v>9</v>
      </c>
      <c r="BZ86" s="241">
        <v>10</v>
      </c>
      <c r="CA86" s="241">
        <v>12</v>
      </c>
      <c r="CB86" s="241">
        <v>12</v>
      </c>
      <c r="CC86" s="241">
        <v>12</v>
      </c>
      <c r="CD86" s="241">
        <v>12</v>
      </c>
      <c r="CE86" s="241">
        <v>12</v>
      </c>
      <c r="CF86" s="241">
        <v>12</v>
      </c>
      <c r="CG86" s="241">
        <v>13</v>
      </c>
      <c r="CH86" s="241">
        <v>11</v>
      </c>
      <c r="CI86" s="241">
        <v>11</v>
      </c>
      <c r="CJ86" s="241">
        <v>12</v>
      </c>
      <c r="CK86" s="241">
        <v>12</v>
      </c>
      <c r="CL86" s="241">
        <v>12</v>
      </c>
      <c r="CM86" s="241">
        <v>10</v>
      </c>
      <c r="CN86" s="241">
        <v>10</v>
      </c>
      <c r="CO86" s="241">
        <v>10</v>
      </c>
      <c r="CP86" s="241">
        <v>7</v>
      </c>
      <c r="CQ86" s="241">
        <v>7</v>
      </c>
      <c r="CR86" s="241">
        <v>7</v>
      </c>
      <c r="CS86" s="241">
        <v>8</v>
      </c>
      <c r="CT86" s="241">
        <v>8</v>
      </c>
      <c r="CU86" s="241">
        <v>7</v>
      </c>
      <c r="CV86" s="241">
        <v>7</v>
      </c>
      <c r="CW86" s="241">
        <v>8</v>
      </c>
    </row>
    <row r="87" spans="1:101" customFormat="1" ht="13.15" customHeight="1" x14ac:dyDescent="0.25">
      <c r="A87" s="20"/>
      <c r="B87" s="15"/>
      <c r="C87" s="69" t="s">
        <v>7</v>
      </c>
      <c r="D87" s="67">
        <f>SUM(D83:D86)</f>
        <v>38</v>
      </c>
      <c r="E87" s="70">
        <f>SUMPRODUCT(E83:E86,$D83:$D86)</f>
        <v>59238</v>
      </c>
      <c r="F87" s="70">
        <f>SUMPRODUCT(F83:F86,$D83:$D86)</f>
        <v>54001.72</v>
      </c>
      <c r="G87" s="70">
        <f>SUMPRODUCT(G83:G86,$D83:$D86)</f>
        <v>5236.2800000000007</v>
      </c>
      <c r="H87" s="34"/>
      <c r="I87" s="34"/>
      <c r="J87" s="14"/>
      <c r="K87" s="67">
        <f t="shared" ref="K87:P87" si="220">SUM(K83:K86)</f>
        <v>63</v>
      </c>
      <c r="L87" s="67">
        <f t="shared" si="220"/>
        <v>66</v>
      </c>
      <c r="M87" s="67">
        <f t="shared" si="220"/>
        <v>66</v>
      </c>
      <c r="N87" s="67">
        <f t="shared" si="220"/>
        <v>64</v>
      </c>
      <c r="O87" s="67">
        <f t="shared" si="220"/>
        <v>65</v>
      </c>
      <c r="P87" s="67">
        <f t="shared" si="220"/>
        <v>65</v>
      </c>
      <c r="Q87" s="67">
        <f t="shared" ref="Q87:V87" si="221">SUM(Q83:Q86)</f>
        <v>65</v>
      </c>
      <c r="R87" s="67">
        <f t="shared" si="221"/>
        <v>68</v>
      </c>
      <c r="S87" s="67">
        <f t="shared" si="221"/>
        <v>68</v>
      </c>
      <c r="T87" s="67">
        <f t="shared" si="221"/>
        <v>67</v>
      </c>
      <c r="U87" s="67">
        <f t="shared" si="221"/>
        <v>64</v>
      </c>
      <c r="V87" s="67">
        <f t="shared" si="221"/>
        <v>65</v>
      </c>
      <c r="W87" s="67">
        <f t="shared" ref="W87:AB87" si="222">SUM(W83:W86)</f>
        <v>58</v>
      </c>
      <c r="X87" s="67">
        <f t="shared" si="222"/>
        <v>58</v>
      </c>
      <c r="Y87" s="67">
        <f t="shared" si="222"/>
        <v>58</v>
      </c>
      <c r="Z87" s="67">
        <f t="shared" si="222"/>
        <v>61</v>
      </c>
      <c r="AA87" s="67">
        <f t="shared" si="222"/>
        <v>62</v>
      </c>
      <c r="AB87" s="67">
        <f t="shared" si="222"/>
        <v>63</v>
      </c>
      <c r="AC87" s="67">
        <f t="shared" ref="AC87:AH87" si="223">SUM(AC83:AC86)</f>
        <v>64</v>
      </c>
      <c r="AD87" s="67">
        <f t="shared" si="223"/>
        <v>63</v>
      </c>
      <c r="AE87" s="67">
        <f t="shared" si="223"/>
        <v>63</v>
      </c>
      <c r="AF87" s="67">
        <f t="shared" si="223"/>
        <v>64</v>
      </c>
      <c r="AG87" s="67">
        <f t="shared" si="223"/>
        <v>63</v>
      </c>
      <c r="AH87" s="67">
        <f t="shared" si="223"/>
        <v>63</v>
      </c>
      <c r="AI87" s="67">
        <f t="shared" ref="AI87:AN87" si="224">SUM(AI83:AI86)</f>
        <v>66</v>
      </c>
      <c r="AJ87" s="67">
        <f t="shared" si="224"/>
        <v>83</v>
      </c>
      <c r="AK87" s="67">
        <f t="shared" si="224"/>
        <v>82</v>
      </c>
      <c r="AL87" s="67">
        <f t="shared" si="224"/>
        <v>87</v>
      </c>
      <c r="AM87" s="67">
        <f t="shared" si="224"/>
        <v>85</v>
      </c>
      <c r="AN87" s="67">
        <f t="shared" si="224"/>
        <v>85</v>
      </c>
      <c r="AO87" s="67">
        <f t="shared" ref="AO87:AT87" si="225">SUM(AO83:AO86)</f>
        <v>87</v>
      </c>
      <c r="AP87" s="67">
        <f t="shared" si="225"/>
        <v>91</v>
      </c>
      <c r="AQ87" s="67">
        <f t="shared" si="225"/>
        <v>90</v>
      </c>
      <c r="AR87" s="67">
        <f t="shared" si="225"/>
        <v>86</v>
      </c>
      <c r="AS87" s="67">
        <f t="shared" si="225"/>
        <v>84</v>
      </c>
      <c r="AT87" s="67">
        <f t="shared" si="225"/>
        <v>82</v>
      </c>
      <c r="AU87" s="67">
        <f t="shared" ref="AU87:AZ87" si="226">SUM(AU83:AU86)</f>
        <v>85</v>
      </c>
      <c r="AV87" s="67">
        <f t="shared" si="226"/>
        <v>82</v>
      </c>
      <c r="AW87" s="67">
        <f t="shared" si="226"/>
        <v>81</v>
      </c>
      <c r="AX87" s="67">
        <f t="shared" si="226"/>
        <v>81</v>
      </c>
      <c r="AY87" s="67">
        <f t="shared" si="226"/>
        <v>82</v>
      </c>
      <c r="AZ87" s="67">
        <f t="shared" si="226"/>
        <v>79</v>
      </c>
      <c r="BA87" s="67">
        <f t="shared" ref="BA87:BF87" si="227">SUM(BA83:BA86)</f>
        <v>79</v>
      </c>
      <c r="BB87" s="67">
        <f t="shared" si="227"/>
        <v>81</v>
      </c>
      <c r="BC87" s="67">
        <f t="shared" si="227"/>
        <v>80</v>
      </c>
      <c r="BD87" s="67">
        <f t="shared" si="227"/>
        <v>77</v>
      </c>
      <c r="BE87" s="67">
        <f t="shared" si="227"/>
        <v>78</v>
      </c>
      <c r="BF87" s="67">
        <f t="shared" si="227"/>
        <v>77</v>
      </c>
      <c r="BG87" s="67">
        <f t="shared" ref="BG87:BL87" si="228">SUM(BG83:BG86)</f>
        <v>82</v>
      </c>
      <c r="BH87" s="67">
        <f t="shared" si="228"/>
        <v>84</v>
      </c>
      <c r="BI87" s="67">
        <f t="shared" si="228"/>
        <v>75</v>
      </c>
      <c r="BJ87" s="67">
        <f t="shared" si="228"/>
        <v>80</v>
      </c>
      <c r="BK87" s="67">
        <f t="shared" si="228"/>
        <v>78</v>
      </c>
      <c r="BL87" s="67">
        <f t="shared" si="228"/>
        <v>81</v>
      </c>
      <c r="BM87" s="67">
        <f t="shared" ref="BM87:BR87" si="229">SUM(BM83:BM86)</f>
        <v>80</v>
      </c>
      <c r="BN87" s="67">
        <f t="shared" si="229"/>
        <v>80</v>
      </c>
      <c r="BO87" s="67">
        <f t="shared" si="229"/>
        <v>84</v>
      </c>
      <c r="BP87" s="67">
        <f t="shared" si="229"/>
        <v>86</v>
      </c>
      <c r="BQ87" s="94">
        <f t="shared" si="229"/>
        <v>86</v>
      </c>
      <c r="BR87" s="67">
        <f t="shared" si="229"/>
        <v>86</v>
      </c>
      <c r="BS87" s="67">
        <f t="shared" ref="BS87:BX87" si="230">SUM(BS83:BS86)</f>
        <v>89</v>
      </c>
      <c r="BT87" s="67">
        <f t="shared" si="230"/>
        <v>86</v>
      </c>
      <c r="BU87" s="67">
        <f t="shared" si="230"/>
        <v>84</v>
      </c>
      <c r="BV87" s="67">
        <f t="shared" si="230"/>
        <v>88</v>
      </c>
      <c r="BW87" s="67">
        <f t="shared" si="230"/>
        <v>81</v>
      </c>
      <c r="BX87" s="67">
        <f t="shared" si="230"/>
        <v>76</v>
      </c>
      <c r="BY87" s="67">
        <f t="shared" ref="BY87:CD87" si="231">SUM(BY83:BY86)</f>
        <v>63</v>
      </c>
      <c r="BZ87" s="67">
        <f t="shared" si="231"/>
        <v>64</v>
      </c>
      <c r="CA87" s="67">
        <f t="shared" si="231"/>
        <v>63</v>
      </c>
      <c r="CB87" s="67">
        <f t="shared" si="231"/>
        <v>58</v>
      </c>
      <c r="CC87" s="67">
        <f t="shared" si="231"/>
        <v>57</v>
      </c>
      <c r="CD87" s="67">
        <f t="shared" si="231"/>
        <v>58</v>
      </c>
      <c r="CE87" s="67">
        <f t="shared" ref="CE87:CJ87" si="232">SUM(CE83:CE86)</f>
        <v>60</v>
      </c>
      <c r="CF87" s="67">
        <f t="shared" si="232"/>
        <v>60</v>
      </c>
      <c r="CG87" s="67">
        <f t="shared" si="232"/>
        <v>59</v>
      </c>
      <c r="CH87" s="67">
        <f t="shared" si="232"/>
        <v>56</v>
      </c>
      <c r="CI87" s="67">
        <f t="shared" si="232"/>
        <v>56</v>
      </c>
      <c r="CJ87" s="67">
        <f t="shared" si="232"/>
        <v>57</v>
      </c>
      <c r="CK87" s="67">
        <f t="shared" ref="CK87:CP87" si="233">SUM(CK83:CK86)</f>
        <v>56</v>
      </c>
      <c r="CL87" s="67">
        <f t="shared" si="233"/>
        <v>54</v>
      </c>
      <c r="CM87" s="67">
        <f t="shared" si="233"/>
        <v>51</v>
      </c>
      <c r="CN87" s="67">
        <f t="shared" si="233"/>
        <v>50</v>
      </c>
      <c r="CO87" s="67">
        <f t="shared" si="233"/>
        <v>51</v>
      </c>
      <c r="CP87" s="67">
        <f t="shared" si="233"/>
        <v>44</v>
      </c>
      <c r="CQ87" s="67">
        <f>SUM(CQ83:CQ86)</f>
        <v>42</v>
      </c>
      <c r="CR87" s="67">
        <v>41</v>
      </c>
      <c r="CS87" s="67">
        <f>SUM(CS83:CS86)</f>
        <v>39</v>
      </c>
      <c r="CT87" s="67">
        <f>SUM(CT83:CT86)</f>
        <v>41</v>
      </c>
      <c r="CU87" s="67">
        <f>SUM(CU83:CU86)</f>
        <v>39</v>
      </c>
      <c r="CV87" s="67">
        <f>SUM(CV83:CV86)</f>
        <v>39</v>
      </c>
      <c r="CW87" s="67">
        <f>SUM(CW83:CW86)</f>
        <v>38</v>
      </c>
    </row>
    <row r="88" spans="1:101" customFormat="1" ht="13.15" customHeight="1" x14ac:dyDescent="0.25">
      <c r="A88" s="20"/>
      <c r="B88" s="15"/>
      <c r="C88" s="12"/>
      <c r="D88" s="16"/>
      <c r="E88" s="21"/>
      <c r="F88" s="21"/>
      <c r="G88" s="21"/>
      <c r="H88" s="135"/>
      <c r="I88" s="135"/>
      <c r="J88" s="14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</row>
    <row r="89" spans="1:101" customFormat="1" ht="13.15" customHeight="1" x14ac:dyDescent="0.25">
      <c r="A89" s="64" t="s">
        <v>22</v>
      </c>
      <c r="B89" s="65" t="str">
        <f>Legacy!$E$4</f>
        <v>1/1/25 - 12/31/25</v>
      </c>
      <c r="C89" s="66" t="s">
        <v>11</v>
      </c>
      <c r="D89" s="242">
        <v>1</v>
      </c>
      <c r="E89" s="150">
        <f t="shared" ref="E89:G90" si="234">E57</f>
        <v>518.77</v>
      </c>
      <c r="F89" s="152">
        <f t="shared" si="234"/>
        <v>405.57</v>
      </c>
      <c r="G89" s="152">
        <f t="shared" si="234"/>
        <v>113.2</v>
      </c>
      <c r="H89" s="27" t="str">
        <f>+"Total:"&amp;TEXT(E89/I89-1,"0.00%")&amp;"/ EE:"&amp;TEXT(G89/J89-1,"0.00%")</f>
        <v>Total:18.99%/ EE:9.74%</v>
      </c>
      <c r="I89" s="27">
        <f>+'[2]St Joe &amp; St Mary''s'!E89</f>
        <v>435.99</v>
      </c>
      <c r="J89" s="27">
        <f>+'[2]St Joe &amp; St Mary''s'!G89</f>
        <v>103.15</v>
      </c>
      <c r="K89" s="167">
        <v>0</v>
      </c>
      <c r="L89" s="167">
        <v>0</v>
      </c>
      <c r="M89" s="167">
        <v>1</v>
      </c>
      <c r="N89" s="167">
        <v>1</v>
      </c>
      <c r="O89" s="167">
        <v>1</v>
      </c>
      <c r="P89" s="167">
        <v>1</v>
      </c>
      <c r="Q89" s="167">
        <v>1</v>
      </c>
      <c r="R89" s="167">
        <v>1</v>
      </c>
      <c r="S89" s="167">
        <v>1</v>
      </c>
      <c r="T89" s="167">
        <v>1</v>
      </c>
      <c r="U89" s="167">
        <v>1</v>
      </c>
      <c r="V89" s="167">
        <v>1</v>
      </c>
      <c r="W89" s="167">
        <v>0</v>
      </c>
      <c r="X89" s="167">
        <v>0</v>
      </c>
      <c r="Y89" s="167">
        <v>0</v>
      </c>
      <c r="Z89" s="167">
        <v>1</v>
      </c>
      <c r="AA89" s="167">
        <v>1</v>
      </c>
      <c r="AB89" s="167">
        <v>1</v>
      </c>
      <c r="AC89" s="167">
        <v>1</v>
      </c>
      <c r="AD89" s="167">
        <v>1</v>
      </c>
      <c r="AE89" s="167">
        <v>1</v>
      </c>
      <c r="AF89" s="167">
        <v>0</v>
      </c>
      <c r="AG89" s="167">
        <v>0</v>
      </c>
      <c r="AH89" s="167">
        <v>0</v>
      </c>
      <c r="AI89" s="167">
        <v>0</v>
      </c>
      <c r="AJ89" s="167">
        <v>0</v>
      </c>
      <c r="AK89" s="167">
        <v>0</v>
      </c>
      <c r="AL89" s="167">
        <v>0</v>
      </c>
      <c r="AM89" s="167">
        <v>0</v>
      </c>
      <c r="AN89" s="167">
        <v>0</v>
      </c>
      <c r="AO89" s="167">
        <v>0</v>
      </c>
      <c r="AP89" s="167">
        <v>0</v>
      </c>
      <c r="AQ89" s="167">
        <v>0</v>
      </c>
      <c r="AR89" s="167">
        <v>0</v>
      </c>
      <c r="AS89" s="167">
        <v>0</v>
      </c>
      <c r="AT89" s="167">
        <v>0</v>
      </c>
      <c r="AU89" s="167">
        <v>2</v>
      </c>
      <c r="AV89" s="167">
        <v>1</v>
      </c>
      <c r="AW89" s="167">
        <v>0</v>
      </c>
      <c r="AX89" s="167">
        <v>0</v>
      </c>
      <c r="AY89" s="167">
        <v>0</v>
      </c>
      <c r="AZ89" s="167">
        <v>0</v>
      </c>
      <c r="BA89" s="167">
        <v>0</v>
      </c>
      <c r="BB89" s="167">
        <v>0</v>
      </c>
      <c r="BC89" s="167">
        <v>0</v>
      </c>
      <c r="BD89" s="167">
        <v>0</v>
      </c>
      <c r="BE89" s="167"/>
      <c r="BF89" s="167">
        <v>0</v>
      </c>
      <c r="BG89" s="167">
        <v>0</v>
      </c>
      <c r="BH89" s="299">
        <v>0</v>
      </c>
      <c r="BI89" s="299">
        <v>0</v>
      </c>
      <c r="BJ89" s="299">
        <v>1</v>
      </c>
      <c r="BK89" s="299">
        <v>1</v>
      </c>
      <c r="BL89" s="299">
        <v>2</v>
      </c>
      <c r="BM89" s="299">
        <v>2</v>
      </c>
      <c r="BN89" s="299">
        <v>2</v>
      </c>
      <c r="BO89" s="299">
        <v>2</v>
      </c>
      <c r="BP89" s="299">
        <v>2</v>
      </c>
      <c r="BQ89" s="242">
        <v>3</v>
      </c>
      <c r="BR89" s="242">
        <v>2</v>
      </c>
      <c r="BS89" s="242">
        <v>1</v>
      </c>
      <c r="BT89" s="242">
        <v>1</v>
      </c>
      <c r="BU89" s="242">
        <v>1</v>
      </c>
      <c r="BV89" s="242">
        <v>1</v>
      </c>
      <c r="BW89" s="242">
        <v>1</v>
      </c>
      <c r="BX89" s="242">
        <v>1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1</v>
      </c>
      <c r="CF89" s="242">
        <v>3</v>
      </c>
      <c r="CG89" s="242">
        <v>3</v>
      </c>
      <c r="CH89" s="242">
        <v>3</v>
      </c>
      <c r="CI89" s="242">
        <v>3</v>
      </c>
      <c r="CJ89" s="242">
        <v>3</v>
      </c>
      <c r="CK89" s="242">
        <v>3</v>
      </c>
      <c r="CL89" s="242">
        <v>2</v>
      </c>
      <c r="CM89" s="242">
        <v>2</v>
      </c>
      <c r="CN89" s="242">
        <v>2</v>
      </c>
      <c r="CO89" s="242">
        <v>2</v>
      </c>
      <c r="CP89" s="242">
        <v>2</v>
      </c>
      <c r="CQ89" s="242">
        <v>1</v>
      </c>
      <c r="CR89" s="242">
        <v>1</v>
      </c>
      <c r="CS89" s="242">
        <v>2</v>
      </c>
      <c r="CT89" s="242">
        <v>1</v>
      </c>
      <c r="CU89" s="242">
        <v>1</v>
      </c>
      <c r="CV89" s="242">
        <v>1</v>
      </c>
      <c r="CW89" s="242">
        <v>1</v>
      </c>
    </row>
    <row r="90" spans="1:101" customFormat="1" ht="13.15" customHeight="1" x14ac:dyDescent="0.25">
      <c r="A90" s="22"/>
      <c r="B90" s="15"/>
      <c r="C90" s="66" t="s">
        <v>18</v>
      </c>
      <c r="D90" s="242">
        <v>1</v>
      </c>
      <c r="E90" s="150">
        <f t="shared" si="234"/>
        <v>1037.57</v>
      </c>
      <c r="F90" s="152">
        <f t="shared" si="234"/>
        <v>796.58999999999992</v>
      </c>
      <c r="G90" s="152">
        <f t="shared" si="234"/>
        <v>240.98</v>
      </c>
      <c r="H90" s="27" t="str">
        <f>+"Total:"&amp;TEXT(E90/I90-1,"0.00%")&amp;"/ EE:"&amp;TEXT(G90/J90-1,"0.00%")</f>
        <v>Total:18.99%/ EE:0.00%</v>
      </c>
      <c r="I90" s="27">
        <f>+'[2]St Joe &amp; St Mary''s'!E90</f>
        <v>872</v>
      </c>
      <c r="J90" s="27">
        <f>+'[2]St Joe &amp; St Mary''s'!G90</f>
        <v>240.98</v>
      </c>
      <c r="K90" s="167">
        <v>0</v>
      </c>
      <c r="L90" s="167">
        <v>0</v>
      </c>
      <c r="M90" s="167">
        <v>0</v>
      </c>
      <c r="N90" s="167">
        <v>0</v>
      </c>
      <c r="O90" s="167">
        <v>0</v>
      </c>
      <c r="P90" s="167">
        <v>0</v>
      </c>
      <c r="Q90" s="167">
        <v>0</v>
      </c>
      <c r="R90" s="167">
        <v>0</v>
      </c>
      <c r="S90" s="167">
        <v>0</v>
      </c>
      <c r="T90" s="167">
        <v>0</v>
      </c>
      <c r="U90" s="167">
        <v>0</v>
      </c>
      <c r="V90" s="167">
        <v>0</v>
      </c>
      <c r="W90" s="167">
        <v>1</v>
      </c>
      <c r="X90" s="167">
        <v>1</v>
      </c>
      <c r="Y90" s="167">
        <v>1</v>
      </c>
      <c r="Z90" s="167">
        <v>0</v>
      </c>
      <c r="AA90" s="167">
        <v>0</v>
      </c>
      <c r="AB90" s="167">
        <v>0</v>
      </c>
      <c r="AC90" s="167">
        <v>0</v>
      </c>
      <c r="AD90" s="167">
        <v>0</v>
      </c>
      <c r="AE90" s="167">
        <v>0</v>
      </c>
      <c r="AF90" s="167">
        <v>0</v>
      </c>
      <c r="AG90" s="167">
        <v>0</v>
      </c>
      <c r="AH90" s="167">
        <v>0</v>
      </c>
      <c r="AI90" s="167">
        <v>0</v>
      </c>
      <c r="AJ90" s="167">
        <v>1</v>
      </c>
      <c r="AK90" s="167">
        <v>1</v>
      </c>
      <c r="AL90" s="167">
        <v>1</v>
      </c>
      <c r="AM90" s="167">
        <v>1</v>
      </c>
      <c r="AN90" s="167">
        <v>1</v>
      </c>
      <c r="AO90" s="167">
        <v>1</v>
      </c>
      <c r="AP90" s="167">
        <v>1</v>
      </c>
      <c r="AQ90" s="167">
        <v>1</v>
      </c>
      <c r="AR90" s="167">
        <v>1</v>
      </c>
      <c r="AS90" s="167">
        <v>1</v>
      </c>
      <c r="AT90" s="167">
        <v>1</v>
      </c>
      <c r="AU90" s="167">
        <v>1</v>
      </c>
      <c r="AV90" s="167">
        <v>1</v>
      </c>
      <c r="AW90" s="167">
        <v>1</v>
      </c>
      <c r="AX90" s="167">
        <v>1</v>
      </c>
      <c r="AY90" s="167">
        <v>1</v>
      </c>
      <c r="AZ90" s="167">
        <v>1</v>
      </c>
      <c r="BA90" s="167">
        <v>1</v>
      </c>
      <c r="BB90" s="167">
        <v>1</v>
      </c>
      <c r="BC90" s="167">
        <v>1</v>
      </c>
      <c r="BD90" s="167">
        <v>1</v>
      </c>
      <c r="BE90" s="167">
        <v>1</v>
      </c>
      <c r="BF90" s="167">
        <v>1</v>
      </c>
      <c r="BG90" s="167">
        <v>1</v>
      </c>
      <c r="BH90" s="299">
        <v>1</v>
      </c>
      <c r="BI90" s="299">
        <v>1</v>
      </c>
      <c r="BJ90" s="299">
        <v>1</v>
      </c>
      <c r="BK90" s="299">
        <v>1</v>
      </c>
      <c r="BL90" s="299">
        <v>1</v>
      </c>
      <c r="BM90" s="299">
        <v>1</v>
      </c>
      <c r="BN90" s="299">
        <v>1</v>
      </c>
      <c r="BO90" s="299">
        <v>1</v>
      </c>
      <c r="BP90" s="299">
        <v>1</v>
      </c>
      <c r="BQ90" s="242">
        <v>1</v>
      </c>
      <c r="BR90" s="242">
        <v>1</v>
      </c>
      <c r="BS90" s="242">
        <v>1</v>
      </c>
      <c r="BT90" s="242">
        <v>1</v>
      </c>
      <c r="BU90" s="242">
        <v>1</v>
      </c>
      <c r="BV90" s="242">
        <v>1</v>
      </c>
      <c r="BW90" s="242">
        <v>1</v>
      </c>
      <c r="BX90" s="242">
        <v>1</v>
      </c>
      <c r="BY90" s="242">
        <v>1</v>
      </c>
      <c r="BZ90" s="242">
        <v>1</v>
      </c>
      <c r="CA90" s="242">
        <v>1</v>
      </c>
      <c r="CB90" s="242">
        <v>2</v>
      </c>
      <c r="CC90" s="242">
        <v>2</v>
      </c>
      <c r="CD90" s="242">
        <v>1</v>
      </c>
      <c r="CE90" s="242">
        <v>1</v>
      </c>
      <c r="CF90" s="242">
        <v>1</v>
      </c>
      <c r="CG90" s="242">
        <v>1</v>
      </c>
      <c r="CH90" s="242">
        <v>1</v>
      </c>
      <c r="CI90" s="242">
        <v>1</v>
      </c>
      <c r="CJ90" s="242">
        <v>1</v>
      </c>
      <c r="CK90" s="242">
        <v>1</v>
      </c>
      <c r="CL90" s="242">
        <v>1</v>
      </c>
      <c r="CM90" s="242">
        <v>1</v>
      </c>
      <c r="CN90" s="242">
        <v>1</v>
      </c>
      <c r="CO90" s="242">
        <v>1</v>
      </c>
      <c r="CP90" s="242">
        <v>1</v>
      </c>
      <c r="CQ90" s="242">
        <v>1</v>
      </c>
      <c r="CR90" s="242">
        <v>1</v>
      </c>
      <c r="CS90" s="242">
        <v>1</v>
      </c>
      <c r="CT90" s="242">
        <v>1</v>
      </c>
      <c r="CU90" s="242">
        <v>1</v>
      </c>
      <c r="CV90" s="242">
        <v>1</v>
      </c>
      <c r="CW90" s="242">
        <v>1</v>
      </c>
    </row>
    <row r="91" spans="1:101" customFormat="1" ht="13.15" customHeight="1" x14ac:dyDescent="0.25">
      <c r="A91" s="22"/>
      <c r="B91" s="15"/>
      <c r="C91" s="66" t="s">
        <v>19</v>
      </c>
      <c r="D91" s="242">
        <v>0</v>
      </c>
      <c r="E91" s="150">
        <f t="shared" ref="E91:G92" si="235">E59</f>
        <v>933.8</v>
      </c>
      <c r="F91" s="152">
        <f t="shared" si="235"/>
        <v>732.57999999999993</v>
      </c>
      <c r="G91" s="152">
        <f t="shared" si="235"/>
        <v>201.22</v>
      </c>
      <c r="H91" s="27" t="str">
        <f>+"Total:"&amp;TEXT(E91/I91-1,"0.00%")&amp;"/ EE:"&amp;TEXT(G91/J91-1,"0.00%")</f>
        <v>Total:18.99%/ EE:0.00%</v>
      </c>
      <c r="I91" s="27">
        <f>+'[2]St Joe &amp; St Mary''s'!E91</f>
        <v>784.79</v>
      </c>
      <c r="J91" s="27">
        <f>+'[2]St Joe &amp; St Mary''s'!G91</f>
        <v>201.22</v>
      </c>
      <c r="K91" s="167">
        <v>0</v>
      </c>
      <c r="L91" s="167">
        <v>0</v>
      </c>
      <c r="M91" s="167">
        <v>0</v>
      </c>
      <c r="N91" s="167">
        <v>0</v>
      </c>
      <c r="O91" s="167">
        <v>0</v>
      </c>
      <c r="P91" s="167">
        <v>0</v>
      </c>
      <c r="Q91" s="167">
        <v>0</v>
      </c>
      <c r="R91" s="167">
        <v>0</v>
      </c>
      <c r="S91" s="167">
        <v>0</v>
      </c>
      <c r="T91" s="167">
        <v>0</v>
      </c>
      <c r="U91" s="167">
        <v>0</v>
      </c>
      <c r="V91" s="167">
        <v>0</v>
      </c>
      <c r="W91" s="167">
        <v>0</v>
      </c>
      <c r="X91" s="167">
        <v>0</v>
      </c>
      <c r="Y91" s="167">
        <v>0</v>
      </c>
      <c r="Z91" s="167">
        <v>0</v>
      </c>
      <c r="AA91" s="167">
        <v>0</v>
      </c>
      <c r="AB91" s="167">
        <v>0</v>
      </c>
      <c r="AC91" s="167">
        <v>0</v>
      </c>
      <c r="AD91" s="167">
        <v>0</v>
      </c>
      <c r="AE91" s="167">
        <v>0</v>
      </c>
      <c r="AF91" s="167">
        <v>0</v>
      </c>
      <c r="AG91" s="167">
        <v>0</v>
      </c>
      <c r="AH91" s="167">
        <v>0</v>
      </c>
      <c r="AI91" s="167">
        <v>0</v>
      </c>
      <c r="AJ91" s="167">
        <v>0</v>
      </c>
      <c r="AK91" s="167">
        <v>0</v>
      </c>
      <c r="AL91" s="167">
        <v>0</v>
      </c>
      <c r="AM91" s="167">
        <v>0</v>
      </c>
      <c r="AN91" s="167">
        <v>0</v>
      </c>
      <c r="AO91" s="167">
        <v>0</v>
      </c>
      <c r="AP91" s="167">
        <v>0</v>
      </c>
      <c r="AQ91" s="167">
        <v>0</v>
      </c>
      <c r="AR91" s="167">
        <v>0</v>
      </c>
      <c r="AS91" s="167">
        <v>0</v>
      </c>
      <c r="AT91" s="167">
        <v>0</v>
      </c>
      <c r="AU91" s="167">
        <v>0</v>
      </c>
      <c r="AV91" s="167">
        <v>0</v>
      </c>
      <c r="AW91" s="167">
        <v>0</v>
      </c>
      <c r="AX91" s="167">
        <v>0</v>
      </c>
      <c r="AY91" s="167">
        <v>0</v>
      </c>
      <c r="AZ91" s="167">
        <v>0</v>
      </c>
      <c r="BA91" s="167">
        <v>0</v>
      </c>
      <c r="BB91" s="167">
        <v>0</v>
      </c>
      <c r="BC91" s="167">
        <v>0</v>
      </c>
      <c r="BD91" s="167">
        <v>0</v>
      </c>
      <c r="BE91" s="167"/>
      <c r="BF91" s="167">
        <v>0</v>
      </c>
      <c r="BG91" s="167">
        <v>0</v>
      </c>
      <c r="BH91" s="299">
        <v>0</v>
      </c>
      <c r="BI91" s="299">
        <v>0</v>
      </c>
      <c r="BJ91" s="299">
        <v>0</v>
      </c>
      <c r="BK91" s="299">
        <v>0</v>
      </c>
      <c r="BL91" s="299">
        <v>0</v>
      </c>
      <c r="BM91" s="299">
        <v>0</v>
      </c>
      <c r="BN91" s="299">
        <v>0</v>
      </c>
      <c r="BO91" s="299">
        <v>0</v>
      </c>
      <c r="BP91" s="299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1</v>
      </c>
      <c r="BZ91" s="242">
        <v>1</v>
      </c>
      <c r="CA91" s="242">
        <v>1</v>
      </c>
      <c r="CB91" s="242">
        <v>1</v>
      </c>
      <c r="CC91" s="242">
        <v>1</v>
      </c>
      <c r="CD91" s="242">
        <v>1</v>
      </c>
      <c r="CE91" s="242">
        <v>1</v>
      </c>
      <c r="CF91" s="242">
        <v>1</v>
      </c>
      <c r="CG91" s="242">
        <v>2</v>
      </c>
      <c r="CH91" s="242">
        <v>2</v>
      </c>
      <c r="CI91" s="242">
        <v>2</v>
      </c>
      <c r="CJ91" s="242">
        <v>2</v>
      </c>
      <c r="CK91" s="242">
        <v>2</v>
      </c>
      <c r="CL91" s="242">
        <v>1</v>
      </c>
      <c r="CM91" s="242">
        <v>1</v>
      </c>
      <c r="CN91" s="242">
        <v>1</v>
      </c>
      <c r="CO91" s="242">
        <v>1</v>
      </c>
      <c r="CP91" s="242">
        <v>0</v>
      </c>
      <c r="CQ91" s="242">
        <v>0</v>
      </c>
      <c r="CR91" s="242">
        <v>0</v>
      </c>
      <c r="CS91" s="242">
        <v>0</v>
      </c>
      <c r="CT91" s="242">
        <v>0</v>
      </c>
      <c r="CU91" s="242">
        <v>0</v>
      </c>
      <c r="CV91" s="242">
        <v>0</v>
      </c>
      <c r="CW91" s="242">
        <v>0</v>
      </c>
    </row>
    <row r="92" spans="1:101" customFormat="1" ht="13.15" customHeight="1" x14ac:dyDescent="0.25">
      <c r="A92" s="22"/>
      <c r="B92" s="15"/>
      <c r="C92" s="66" t="s">
        <v>12</v>
      </c>
      <c r="D92" s="243">
        <v>1</v>
      </c>
      <c r="E92" s="151">
        <f t="shared" si="235"/>
        <v>1556.37</v>
      </c>
      <c r="F92" s="153">
        <f t="shared" si="235"/>
        <v>1154.78</v>
      </c>
      <c r="G92" s="153">
        <f t="shared" si="235"/>
        <v>401.59</v>
      </c>
      <c r="H92" s="134" t="str">
        <f>+"Total:"&amp;TEXT(E92/I92-1,"0.00%")&amp;"/ EE:"&amp;TEXT(G92/J92-1,"0.00%")</f>
        <v>Total:18.99%/ EE:0.00%</v>
      </c>
      <c r="I92" s="27">
        <f>+'[2]St Joe &amp; St Mary''s'!E92</f>
        <v>1308</v>
      </c>
      <c r="J92" s="27">
        <f>+'[2]St Joe &amp; St Mary''s'!G92</f>
        <v>401.59</v>
      </c>
      <c r="K92" s="168">
        <v>2</v>
      </c>
      <c r="L92" s="168">
        <v>2</v>
      </c>
      <c r="M92" s="168">
        <v>2</v>
      </c>
      <c r="N92" s="168">
        <v>2</v>
      </c>
      <c r="O92" s="168">
        <v>2</v>
      </c>
      <c r="P92" s="168">
        <v>2</v>
      </c>
      <c r="Q92" s="168">
        <v>2</v>
      </c>
      <c r="R92" s="168">
        <v>2</v>
      </c>
      <c r="S92" s="168">
        <v>2</v>
      </c>
      <c r="T92" s="168">
        <v>2</v>
      </c>
      <c r="U92" s="168">
        <v>2</v>
      </c>
      <c r="V92" s="168">
        <v>2</v>
      </c>
      <c r="W92" s="168">
        <v>3</v>
      </c>
      <c r="X92" s="168">
        <v>3</v>
      </c>
      <c r="Y92" s="168">
        <v>3</v>
      </c>
      <c r="Z92" s="168">
        <v>3</v>
      </c>
      <c r="AA92" s="168">
        <v>3</v>
      </c>
      <c r="AB92" s="168">
        <v>3</v>
      </c>
      <c r="AC92" s="168">
        <v>3</v>
      </c>
      <c r="AD92" s="168">
        <v>3</v>
      </c>
      <c r="AE92" s="168">
        <v>3</v>
      </c>
      <c r="AF92" s="168">
        <v>3</v>
      </c>
      <c r="AG92" s="168">
        <v>3</v>
      </c>
      <c r="AH92" s="168">
        <v>3</v>
      </c>
      <c r="AI92" s="168">
        <v>0</v>
      </c>
      <c r="AJ92" s="168">
        <v>4</v>
      </c>
      <c r="AK92" s="168">
        <v>4</v>
      </c>
      <c r="AL92" s="168">
        <v>4</v>
      </c>
      <c r="AM92" s="168">
        <v>4</v>
      </c>
      <c r="AN92" s="168">
        <v>5</v>
      </c>
      <c r="AO92" s="168">
        <v>5</v>
      </c>
      <c r="AP92" s="168">
        <v>5</v>
      </c>
      <c r="AQ92" s="168">
        <v>5</v>
      </c>
      <c r="AR92" s="168">
        <v>5</v>
      </c>
      <c r="AS92" s="168">
        <v>5</v>
      </c>
      <c r="AT92" s="168">
        <v>5</v>
      </c>
      <c r="AU92" s="168">
        <v>3</v>
      </c>
      <c r="AV92" s="168">
        <v>3</v>
      </c>
      <c r="AW92" s="168">
        <v>2</v>
      </c>
      <c r="AX92" s="168">
        <v>2</v>
      </c>
      <c r="AY92" s="168">
        <v>2</v>
      </c>
      <c r="AZ92" s="168">
        <v>3</v>
      </c>
      <c r="BA92" s="168">
        <v>3</v>
      </c>
      <c r="BB92" s="168">
        <v>3</v>
      </c>
      <c r="BC92" s="168">
        <v>3</v>
      </c>
      <c r="BD92" s="168">
        <v>3</v>
      </c>
      <c r="BE92" s="168">
        <v>3</v>
      </c>
      <c r="BF92" s="168">
        <v>3</v>
      </c>
      <c r="BG92" s="168">
        <v>2</v>
      </c>
      <c r="BH92" s="300">
        <v>2</v>
      </c>
      <c r="BI92" s="300">
        <v>1</v>
      </c>
      <c r="BJ92" s="300">
        <v>1</v>
      </c>
      <c r="BK92" s="300">
        <v>1</v>
      </c>
      <c r="BL92" s="300">
        <v>1</v>
      </c>
      <c r="BM92" s="300">
        <v>1</v>
      </c>
      <c r="BN92" s="300">
        <v>1</v>
      </c>
      <c r="BO92" s="300">
        <v>1</v>
      </c>
      <c r="BP92" s="300">
        <v>1</v>
      </c>
      <c r="BQ92" s="243">
        <v>1</v>
      </c>
      <c r="BR92" s="243">
        <v>1</v>
      </c>
      <c r="BS92" s="243">
        <v>0</v>
      </c>
      <c r="BT92" s="243">
        <v>0</v>
      </c>
      <c r="BU92" s="243">
        <v>0</v>
      </c>
      <c r="BV92" s="243">
        <v>0</v>
      </c>
      <c r="BW92" s="243">
        <v>0</v>
      </c>
      <c r="BX92" s="243">
        <v>0</v>
      </c>
      <c r="BY92" s="243">
        <v>0</v>
      </c>
      <c r="BZ92" s="243">
        <v>0</v>
      </c>
      <c r="CA92" s="243">
        <v>0</v>
      </c>
      <c r="CB92" s="243">
        <v>0</v>
      </c>
      <c r="CC92" s="243">
        <v>0</v>
      </c>
      <c r="CD92" s="243">
        <v>0</v>
      </c>
      <c r="CE92" s="243">
        <v>0</v>
      </c>
      <c r="CF92" s="243">
        <v>1</v>
      </c>
      <c r="CG92" s="243">
        <v>1</v>
      </c>
      <c r="CH92" s="243">
        <v>1</v>
      </c>
      <c r="CI92" s="243">
        <v>1</v>
      </c>
      <c r="CJ92" s="243">
        <v>1</v>
      </c>
      <c r="CK92" s="243">
        <v>1</v>
      </c>
      <c r="CL92" s="243">
        <v>1</v>
      </c>
      <c r="CM92" s="243">
        <v>1</v>
      </c>
      <c r="CN92" s="243">
        <v>1</v>
      </c>
      <c r="CO92" s="243">
        <v>1</v>
      </c>
      <c r="CP92" s="243">
        <v>1</v>
      </c>
      <c r="CQ92" s="243">
        <v>0</v>
      </c>
      <c r="CR92" s="243">
        <v>0</v>
      </c>
      <c r="CS92" s="243">
        <v>0</v>
      </c>
      <c r="CT92" s="243">
        <v>0</v>
      </c>
      <c r="CU92" s="243">
        <v>0</v>
      </c>
      <c r="CV92" s="243">
        <v>1</v>
      </c>
      <c r="CW92" s="243">
        <v>1</v>
      </c>
    </row>
    <row r="93" spans="1:101" customFormat="1" ht="13.15" customHeight="1" x14ac:dyDescent="0.25">
      <c r="A93" s="20"/>
      <c r="B93" s="15"/>
      <c r="C93" s="69" t="s">
        <v>7</v>
      </c>
      <c r="D93" s="67">
        <f>SUM(D89:D92)</f>
        <v>3</v>
      </c>
      <c r="E93" s="70">
        <f>SUMPRODUCT(E89:E92,$D89:$D92)</f>
        <v>3112.71</v>
      </c>
      <c r="F93" s="70">
        <f>SUMPRODUCT(F89:F92,$D89:$D92)</f>
        <v>2356.9399999999996</v>
      </c>
      <c r="G93" s="70">
        <f>SUMPRODUCT(G89:G92,$D89:$D92)</f>
        <v>755.77</v>
      </c>
      <c r="H93" s="34"/>
      <c r="I93" s="34"/>
      <c r="K93" s="67">
        <f t="shared" ref="K93:P93" si="236">SUM(K89:K92)</f>
        <v>2</v>
      </c>
      <c r="L93" s="67">
        <f t="shared" si="236"/>
        <v>2</v>
      </c>
      <c r="M93" s="67">
        <f t="shared" si="236"/>
        <v>3</v>
      </c>
      <c r="N93" s="67">
        <f t="shared" si="236"/>
        <v>3</v>
      </c>
      <c r="O93" s="67">
        <f t="shared" si="236"/>
        <v>3</v>
      </c>
      <c r="P93" s="67">
        <f t="shared" si="236"/>
        <v>3</v>
      </c>
      <c r="Q93" s="67">
        <f t="shared" ref="Q93:V93" si="237">SUM(Q89:Q92)</f>
        <v>3</v>
      </c>
      <c r="R93" s="67">
        <f t="shared" si="237"/>
        <v>3</v>
      </c>
      <c r="S93" s="67">
        <f t="shared" si="237"/>
        <v>3</v>
      </c>
      <c r="T93" s="67">
        <f t="shared" si="237"/>
        <v>3</v>
      </c>
      <c r="U93" s="67">
        <f t="shared" si="237"/>
        <v>3</v>
      </c>
      <c r="V93" s="67">
        <f t="shared" si="237"/>
        <v>3</v>
      </c>
      <c r="W93" s="67">
        <f t="shared" ref="W93:AB93" si="238">SUM(W89:W92)</f>
        <v>4</v>
      </c>
      <c r="X93" s="67">
        <f t="shared" si="238"/>
        <v>4</v>
      </c>
      <c r="Y93" s="67">
        <f t="shared" si="238"/>
        <v>4</v>
      </c>
      <c r="Z93" s="67">
        <f t="shared" si="238"/>
        <v>4</v>
      </c>
      <c r="AA93" s="67">
        <f t="shared" si="238"/>
        <v>4</v>
      </c>
      <c r="AB93" s="67">
        <f t="shared" si="238"/>
        <v>4</v>
      </c>
      <c r="AC93" s="67">
        <f t="shared" ref="AC93:AH93" si="239">SUM(AC89:AC92)</f>
        <v>4</v>
      </c>
      <c r="AD93" s="67">
        <f t="shared" si="239"/>
        <v>4</v>
      </c>
      <c r="AE93" s="67">
        <f t="shared" si="239"/>
        <v>4</v>
      </c>
      <c r="AF93" s="67">
        <f t="shared" si="239"/>
        <v>3</v>
      </c>
      <c r="AG93" s="67">
        <f t="shared" si="239"/>
        <v>3</v>
      </c>
      <c r="AH93" s="67">
        <f t="shared" si="239"/>
        <v>3</v>
      </c>
      <c r="AI93" s="67">
        <f t="shared" ref="AI93:AN93" si="240">SUM(AI89:AI92)</f>
        <v>0</v>
      </c>
      <c r="AJ93" s="67">
        <f t="shared" si="240"/>
        <v>5</v>
      </c>
      <c r="AK93" s="67">
        <f t="shared" si="240"/>
        <v>5</v>
      </c>
      <c r="AL93" s="67">
        <f t="shared" si="240"/>
        <v>5</v>
      </c>
      <c r="AM93" s="67">
        <f t="shared" si="240"/>
        <v>5</v>
      </c>
      <c r="AN93" s="67">
        <f t="shared" si="240"/>
        <v>6</v>
      </c>
      <c r="AO93" s="67">
        <f t="shared" ref="AO93:AT93" si="241">SUM(AO89:AO92)</f>
        <v>6</v>
      </c>
      <c r="AP93" s="67">
        <f t="shared" si="241"/>
        <v>6</v>
      </c>
      <c r="AQ93" s="67">
        <f t="shared" si="241"/>
        <v>6</v>
      </c>
      <c r="AR93" s="67">
        <f t="shared" si="241"/>
        <v>6</v>
      </c>
      <c r="AS93" s="67">
        <f t="shared" si="241"/>
        <v>6</v>
      </c>
      <c r="AT93" s="67">
        <f t="shared" si="241"/>
        <v>6</v>
      </c>
      <c r="AU93" s="67">
        <f t="shared" ref="AU93:AZ93" si="242">SUM(AU89:AU92)</f>
        <v>6</v>
      </c>
      <c r="AV93" s="67">
        <f t="shared" si="242"/>
        <v>5</v>
      </c>
      <c r="AW93" s="67">
        <f t="shared" si="242"/>
        <v>3</v>
      </c>
      <c r="AX93" s="67">
        <f t="shared" si="242"/>
        <v>3</v>
      </c>
      <c r="AY93" s="67">
        <f t="shared" si="242"/>
        <v>3</v>
      </c>
      <c r="AZ93" s="67">
        <f t="shared" si="242"/>
        <v>4</v>
      </c>
      <c r="BA93" s="67">
        <f t="shared" ref="BA93:BF93" si="243">SUM(BA89:BA92)</f>
        <v>4</v>
      </c>
      <c r="BB93" s="67">
        <f t="shared" si="243"/>
        <v>4</v>
      </c>
      <c r="BC93" s="67">
        <f t="shared" si="243"/>
        <v>4</v>
      </c>
      <c r="BD93" s="67">
        <f t="shared" si="243"/>
        <v>4</v>
      </c>
      <c r="BE93" s="67">
        <f t="shared" si="243"/>
        <v>4</v>
      </c>
      <c r="BF93" s="67">
        <f t="shared" si="243"/>
        <v>4</v>
      </c>
      <c r="BG93" s="67">
        <f t="shared" ref="BG93:BL93" si="244">SUM(BG89:BG92)</f>
        <v>3</v>
      </c>
      <c r="BH93" s="67">
        <f t="shared" si="244"/>
        <v>3</v>
      </c>
      <c r="BI93" s="67">
        <f t="shared" si="244"/>
        <v>2</v>
      </c>
      <c r="BJ93" s="67">
        <f t="shared" si="244"/>
        <v>3</v>
      </c>
      <c r="BK93" s="67">
        <f t="shared" si="244"/>
        <v>3</v>
      </c>
      <c r="BL93" s="67">
        <f t="shared" si="244"/>
        <v>4</v>
      </c>
      <c r="BM93" s="67">
        <f t="shared" ref="BM93:BR93" si="245">SUM(BM89:BM92)</f>
        <v>4</v>
      </c>
      <c r="BN93" s="67">
        <f t="shared" si="245"/>
        <v>4</v>
      </c>
      <c r="BO93" s="67">
        <f t="shared" si="245"/>
        <v>4</v>
      </c>
      <c r="BP93" s="67">
        <f t="shared" si="245"/>
        <v>4</v>
      </c>
      <c r="BQ93" s="94">
        <f t="shared" si="245"/>
        <v>5</v>
      </c>
      <c r="BR93" s="67">
        <f t="shared" si="245"/>
        <v>4</v>
      </c>
      <c r="BS93" s="67">
        <f t="shared" ref="BS93:BX93" si="246">SUM(BS89:BS92)</f>
        <v>2</v>
      </c>
      <c r="BT93" s="67">
        <f t="shared" si="246"/>
        <v>2</v>
      </c>
      <c r="BU93" s="67">
        <f t="shared" si="246"/>
        <v>2</v>
      </c>
      <c r="BV93" s="67">
        <f t="shared" si="246"/>
        <v>2</v>
      </c>
      <c r="BW93" s="67">
        <f t="shared" si="246"/>
        <v>2</v>
      </c>
      <c r="BX93" s="67">
        <f t="shared" si="246"/>
        <v>2</v>
      </c>
      <c r="BY93" s="67">
        <f t="shared" ref="BY93:CD93" si="247">SUM(BY89:BY92)</f>
        <v>2</v>
      </c>
      <c r="BZ93" s="67">
        <f t="shared" si="247"/>
        <v>2</v>
      </c>
      <c r="CA93" s="67">
        <f t="shared" si="247"/>
        <v>2</v>
      </c>
      <c r="CB93" s="67">
        <f t="shared" si="247"/>
        <v>3</v>
      </c>
      <c r="CC93" s="67">
        <f t="shared" si="247"/>
        <v>3</v>
      </c>
      <c r="CD93" s="67">
        <f t="shared" si="247"/>
        <v>2</v>
      </c>
      <c r="CE93" s="67">
        <f t="shared" ref="CE93:CJ93" si="248">SUM(CE89:CE92)</f>
        <v>3</v>
      </c>
      <c r="CF93" s="67">
        <f t="shared" si="248"/>
        <v>6</v>
      </c>
      <c r="CG93" s="67">
        <f t="shared" si="248"/>
        <v>7</v>
      </c>
      <c r="CH93" s="67">
        <f t="shared" si="248"/>
        <v>7</v>
      </c>
      <c r="CI93" s="67">
        <f t="shared" si="248"/>
        <v>7</v>
      </c>
      <c r="CJ93" s="67">
        <f t="shared" si="248"/>
        <v>7</v>
      </c>
      <c r="CK93" s="67">
        <f t="shared" ref="CK93:CP93" si="249">SUM(CK89:CK92)</f>
        <v>7</v>
      </c>
      <c r="CL93" s="67">
        <f t="shared" si="249"/>
        <v>5</v>
      </c>
      <c r="CM93" s="67">
        <f t="shared" si="249"/>
        <v>5</v>
      </c>
      <c r="CN93" s="67">
        <f t="shared" si="249"/>
        <v>5</v>
      </c>
      <c r="CO93" s="67">
        <f t="shared" si="249"/>
        <v>5</v>
      </c>
      <c r="CP93" s="67">
        <f t="shared" si="249"/>
        <v>4</v>
      </c>
      <c r="CQ93" s="67">
        <f>SUM(CQ89:CQ92)</f>
        <v>2</v>
      </c>
      <c r="CR93" s="67">
        <v>2</v>
      </c>
      <c r="CS93" s="67">
        <f>SUM(CS89:CS92)</f>
        <v>3</v>
      </c>
      <c r="CT93" s="67">
        <f>SUM(CT89:CT92)</f>
        <v>2</v>
      </c>
      <c r="CU93" s="67">
        <f>SUM(CU89:CU92)</f>
        <v>2</v>
      </c>
      <c r="CV93" s="67">
        <f>SUM(CV89:CV92)</f>
        <v>3</v>
      </c>
      <c r="CW93" s="67">
        <f>SUM(CW89:CW92)</f>
        <v>3</v>
      </c>
    </row>
    <row r="94" spans="1:101" customFormat="1" ht="13.15" customHeight="1" x14ac:dyDescent="0.25">
      <c r="A94" s="20"/>
      <c r="B94" s="15"/>
      <c r="C94" s="12"/>
      <c r="D94" s="16"/>
      <c r="E94" s="21"/>
      <c r="F94" s="21"/>
      <c r="G94" s="21"/>
      <c r="H94" s="135"/>
      <c r="I94" s="135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</row>
    <row r="95" spans="1:101" customFormat="1" ht="13.15" customHeight="1" x14ac:dyDescent="0.25">
      <c r="A95" s="71" t="s">
        <v>8</v>
      </c>
      <c r="B95" s="72"/>
      <c r="C95" s="29" t="s">
        <v>10</v>
      </c>
      <c r="D95" s="30">
        <f>+D87+D93</f>
        <v>41</v>
      </c>
      <c r="E95" s="86">
        <f>+E87+E93</f>
        <v>62350.71</v>
      </c>
      <c r="F95" s="86">
        <f>+F87+F93</f>
        <v>56358.66</v>
      </c>
      <c r="G95" s="86">
        <f>+G87+G93</f>
        <v>5992.0500000000011</v>
      </c>
      <c r="H95" s="136"/>
      <c r="I95" s="136"/>
      <c r="K95" s="30">
        <f t="shared" ref="K95:P95" si="250">+K87+K93</f>
        <v>65</v>
      </c>
      <c r="L95" s="30">
        <f t="shared" si="250"/>
        <v>68</v>
      </c>
      <c r="M95" s="30">
        <f t="shared" si="250"/>
        <v>69</v>
      </c>
      <c r="N95" s="30">
        <f t="shared" si="250"/>
        <v>67</v>
      </c>
      <c r="O95" s="30">
        <f t="shared" si="250"/>
        <v>68</v>
      </c>
      <c r="P95" s="30">
        <f t="shared" si="250"/>
        <v>68</v>
      </c>
      <c r="Q95" s="30">
        <f t="shared" ref="Q95:V95" si="251">+Q87+Q93</f>
        <v>68</v>
      </c>
      <c r="R95" s="30">
        <f t="shared" si="251"/>
        <v>71</v>
      </c>
      <c r="S95" s="30">
        <f t="shared" si="251"/>
        <v>71</v>
      </c>
      <c r="T95" s="30">
        <f t="shared" si="251"/>
        <v>70</v>
      </c>
      <c r="U95" s="30">
        <f t="shared" si="251"/>
        <v>67</v>
      </c>
      <c r="V95" s="30">
        <f t="shared" si="251"/>
        <v>68</v>
      </c>
      <c r="W95" s="30">
        <f t="shared" ref="W95:AB95" si="252">+W87+W93</f>
        <v>62</v>
      </c>
      <c r="X95" s="30">
        <f t="shared" si="252"/>
        <v>62</v>
      </c>
      <c r="Y95" s="30">
        <f t="shared" si="252"/>
        <v>62</v>
      </c>
      <c r="Z95" s="30">
        <f t="shared" si="252"/>
        <v>65</v>
      </c>
      <c r="AA95" s="30">
        <f t="shared" si="252"/>
        <v>66</v>
      </c>
      <c r="AB95" s="30">
        <f t="shared" si="252"/>
        <v>67</v>
      </c>
      <c r="AC95" s="30">
        <f t="shared" ref="AC95:AH95" si="253">+AC87+AC93</f>
        <v>68</v>
      </c>
      <c r="AD95" s="30">
        <f t="shared" si="253"/>
        <v>67</v>
      </c>
      <c r="AE95" s="30">
        <f t="shared" si="253"/>
        <v>67</v>
      </c>
      <c r="AF95" s="30">
        <f t="shared" si="253"/>
        <v>67</v>
      </c>
      <c r="AG95" s="30">
        <f t="shared" si="253"/>
        <v>66</v>
      </c>
      <c r="AH95" s="30">
        <f t="shared" si="253"/>
        <v>66</v>
      </c>
      <c r="AI95" s="30">
        <f t="shared" ref="AI95:AN95" si="254">+AI87+AI93</f>
        <v>66</v>
      </c>
      <c r="AJ95" s="30">
        <f t="shared" si="254"/>
        <v>88</v>
      </c>
      <c r="AK95" s="30">
        <f t="shared" si="254"/>
        <v>87</v>
      </c>
      <c r="AL95" s="30">
        <f t="shared" si="254"/>
        <v>92</v>
      </c>
      <c r="AM95" s="30">
        <f t="shared" si="254"/>
        <v>90</v>
      </c>
      <c r="AN95" s="30">
        <f t="shared" si="254"/>
        <v>91</v>
      </c>
      <c r="AO95" s="30">
        <f t="shared" ref="AO95:AT95" si="255">+AO87+AO93</f>
        <v>93</v>
      </c>
      <c r="AP95" s="30">
        <f t="shared" si="255"/>
        <v>97</v>
      </c>
      <c r="AQ95" s="30">
        <f t="shared" si="255"/>
        <v>96</v>
      </c>
      <c r="AR95" s="30">
        <f t="shared" si="255"/>
        <v>92</v>
      </c>
      <c r="AS95" s="30">
        <f t="shared" si="255"/>
        <v>90</v>
      </c>
      <c r="AT95" s="30">
        <f t="shared" si="255"/>
        <v>88</v>
      </c>
      <c r="AU95" s="30">
        <f t="shared" ref="AU95:AZ95" si="256">+AU87+AU93</f>
        <v>91</v>
      </c>
      <c r="AV95" s="30">
        <f t="shared" si="256"/>
        <v>87</v>
      </c>
      <c r="AW95" s="30">
        <f t="shared" si="256"/>
        <v>84</v>
      </c>
      <c r="AX95" s="30">
        <f t="shared" si="256"/>
        <v>84</v>
      </c>
      <c r="AY95" s="30">
        <f t="shared" si="256"/>
        <v>85</v>
      </c>
      <c r="AZ95" s="30">
        <f t="shared" si="256"/>
        <v>83</v>
      </c>
      <c r="BA95" s="30">
        <f t="shared" ref="BA95:BF95" si="257">+BA87+BA93</f>
        <v>83</v>
      </c>
      <c r="BB95" s="30">
        <f t="shared" si="257"/>
        <v>85</v>
      </c>
      <c r="BC95" s="30">
        <f t="shared" si="257"/>
        <v>84</v>
      </c>
      <c r="BD95" s="30">
        <f t="shared" si="257"/>
        <v>81</v>
      </c>
      <c r="BE95" s="30">
        <f t="shared" si="257"/>
        <v>82</v>
      </c>
      <c r="BF95" s="30">
        <f t="shared" si="257"/>
        <v>81</v>
      </c>
      <c r="BG95" s="30">
        <f t="shared" ref="BG95:BL95" si="258">+BG87+BG93</f>
        <v>85</v>
      </c>
      <c r="BH95" s="30">
        <f t="shared" si="258"/>
        <v>87</v>
      </c>
      <c r="BI95" s="30">
        <f t="shared" si="258"/>
        <v>77</v>
      </c>
      <c r="BJ95" s="30">
        <f t="shared" si="258"/>
        <v>83</v>
      </c>
      <c r="BK95" s="30">
        <f t="shared" si="258"/>
        <v>81</v>
      </c>
      <c r="BL95" s="30">
        <f t="shared" si="258"/>
        <v>85</v>
      </c>
      <c r="BM95" s="30">
        <f t="shared" ref="BM95:BR95" si="259">+BM87+BM93</f>
        <v>84</v>
      </c>
      <c r="BN95" s="30">
        <f t="shared" si="259"/>
        <v>84</v>
      </c>
      <c r="BO95" s="30">
        <f t="shared" si="259"/>
        <v>88</v>
      </c>
      <c r="BP95" s="30">
        <f t="shared" si="259"/>
        <v>90</v>
      </c>
      <c r="BQ95" s="30">
        <f t="shared" si="259"/>
        <v>91</v>
      </c>
      <c r="BR95" s="30">
        <f t="shared" si="259"/>
        <v>90</v>
      </c>
      <c r="BS95" s="30">
        <f t="shared" ref="BS95:BX95" si="260">+BS87+BS93</f>
        <v>91</v>
      </c>
      <c r="BT95" s="30">
        <f t="shared" si="260"/>
        <v>88</v>
      </c>
      <c r="BU95" s="30">
        <f t="shared" si="260"/>
        <v>86</v>
      </c>
      <c r="BV95" s="30">
        <f t="shared" si="260"/>
        <v>90</v>
      </c>
      <c r="BW95" s="30">
        <f t="shared" si="260"/>
        <v>83</v>
      </c>
      <c r="BX95" s="30">
        <f t="shared" si="260"/>
        <v>78</v>
      </c>
      <c r="BY95" s="30">
        <f t="shared" ref="BY95:CD95" si="261">+BY87+BY93</f>
        <v>65</v>
      </c>
      <c r="BZ95" s="30">
        <f t="shared" si="261"/>
        <v>66</v>
      </c>
      <c r="CA95" s="30">
        <f t="shared" si="261"/>
        <v>65</v>
      </c>
      <c r="CB95" s="30">
        <f t="shared" si="261"/>
        <v>61</v>
      </c>
      <c r="CC95" s="30">
        <f t="shared" si="261"/>
        <v>60</v>
      </c>
      <c r="CD95" s="30">
        <f t="shared" si="261"/>
        <v>60</v>
      </c>
      <c r="CE95" s="30">
        <f t="shared" ref="CE95:CJ95" si="262">+CE87+CE93</f>
        <v>63</v>
      </c>
      <c r="CF95" s="30">
        <f t="shared" si="262"/>
        <v>66</v>
      </c>
      <c r="CG95" s="30">
        <f t="shared" si="262"/>
        <v>66</v>
      </c>
      <c r="CH95" s="30">
        <f t="shared" si="262"/>
        <v>63</v>
      </c>
      <c r="CI95" s="30">
        <f t="shared" si="262"/>
        <v>63</v>
      </c>
      <c r="CJ95" s="30">
        <f t="shared" si="262"/>
        <v>64</v>
      </c>
      <c r="CK95" s="30">
        <f t="shared" ref="CK95:CP95" si="263">+CK87+CK93</f>
        <v>63</v>
      </c>
      <c r="CL95" s="30">
        <f t="shared" si="263"/>
        <v>59</v>
      </c>
      <c r="CM95" s="30">
        <f t="shared" si="263"/>
        <v>56</v>
      </c>
      <c r="CN95" s="30">
        <f t="shared" si="263"/>
        <v>55</v>
      </c>
      <c r="CO95" s="30">
        <f t="shared" si="263"/>
        <v>56</v>
      </c>
      <c r="CP95" s="30">
        <f t="shared" si="263"/>
        <v>48</v>
      </c>
      <c r="CQ95" s="30">
        <f>+CQ87+CQ93</f>
        <v>44</v>
      </c>
      <c r="CR95" s="30">
        <v>43</v>
      </c>
      <c r="CS95" s="30">
        <f>+CS87+CS93</f>
        <v>42</v>
      </c>
      <c r="CT95" s="30">
        <f>+CT87+CT93</f>
        <v>43</v>
      </c>
      <c r="CU95" s="30">
        <f>+CU87+CU93</f>
        <v>41</v>
      </c>
      <c r="CV95" s="30">
        <f>+CV87+CV93</f>
        <v>42</v>
      </c>
      <c r="CW95" s="30">
        <f>+CW87+CW93</f>
        <v>41</v>
      </c>
    </row>
    <row r="96" spans="1:101" customFormat="1" ht="13.15" customHeight="1" x14ac:dyDescent="0.25">
      <c r="A96" s="71" t="s">
        <v>9</v>
      </c>
      <c r="B96" s="29"/>
      <c r="C96" s="89"/>
      <c r="D96" s="30"/>
      <c r="E96" s="86">
        <f>E95*12</f>
        <v>748208.52</v>
      </c>
      <c r="F96" s="86">
        <f>F95*12</f>
        <v>676303.92</v>
      </c>
      <c r="G96" s="86">
        <f>G95*12</f>
        <v>71904.600000000006</v>
      </c>
      <c r="H96" s="136"/>
      <c r="I96" s="136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</row>
    <row r="97" spans="1:101" s="14" customFormat="1" ht="13.15" customHeight="1" x14ac:dyDescent="0.25">
      <c r="A97" s="20"/>
      <c r="B97" s="15"/>
      <c r="C97" s="12"/>
      <c r="D97" s="16"/>
      <c r="E97" s="21"/>
      <c r="F97" s="21"/>
      <c r="G97" s="21"/>
      <c r="H97" s="135"/>
      <c r="I97" s="135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</row>
    <row r="98" spans="1:101" customFormat="1" ht="13.15" customHeight="1" x14ac:dyDescent="0.25">
      <c r="A98" s="76" t="s">
        <v>120</v>
      </c>
      <c r="B98" s="77"/>
      <c r="C98" s="78"/>
      <c r="D98" s="111"/>
      <c r="E98" s="80"/>
      <c r="F98" s="80"/>
      <c r="G98" s="80"/>
      <c r="H98" s="268"/>
      <c r="I98" s="268"/>
      <c r="K98" s="382" t="s">
        <v>121</v>
      </c>
      <c r="L98" s="383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</row>
    <row r="99" spans="1:101" customFormat="1" ht="13.15" customHeight="1" x14ac:dyDescent="0.25">
      <c r="A99" s="64" t="s">
        <v>23</v>
      </c>
      <c r="B99" s="65" t="str">
        <f>Legacy!$E$4</f>
        <v>1/1/25 - 12/31/25</v>
      </c>
      <c r="C99" s="66" t="s">
        <v>11</v>
      </c>
      <c r="D99" s="173">
        <v>7</v>
      </c>
      <c r="E99" s="150">
        <f t="shared" ref="E99:G100" si="264">E67</f>
        <v>859.51</v>
      </c>
      <c r="F99" s="152">
        <f t="shared" si="264"/>
        <v>805.34</v>
      </c>
      <c r="G99" s="152">
        <f t="shared" si="264"/>
        <v>54.17</v>
      </c>
      <c r="H99" s="27" t="str">
        <f>+"Total:"&amp;TEXT(E99/I99-1,"0.00%")&amp;"/ EE:"&amp;TEXT(G99/J99-1,"0.00%")</f>
        <v>Total:18.99%/ EE:0.00%</v>
      </c>
      <c r="I99" s="27">
        <f>+'[2]St Joe &amp; St Mary''s'!E99</f>
        <v>722.35</v>
      </c>
      <c r="J99" s="27">
        <f>+'[2]St Joe &amp; St Mary''s'!G99</f>
        <v>54.17</v>
      </c>
      <c r="K99" s="384"/>
      <c r="L99" s="385"/>
      <c r="M99" s="165">
        <v>3</v>
      </c>
      <c r="N99" s="165">
        <v>4</v>
      </c>
      <c r="O99" s="165">
        <v>3</v>
      </c>
      <c r="P99" s="165">
        <v>2</v>
      </c>
      <c r="Q99" s="165">
        <v>2</v>
      </c>
      <c r="R99" s="165">
        <v>2</v>
      </c>
      <c r="S99" s="165">
        <v>2</v>
      </c>
      <c r="T99" s="165">
        <v>2</v>
      </c>
      <c r="U99" s="165">
        <v>2</v>
      </c>
      <c r="V99" s="165">
        <v>2</v>
      </c>
      <c r="W99" s="165">
        <v>1</v>
      </c>
      <c r="X99" s="165">
        <v>2</v>
      </c>
      <c r="Y99" s="165">
        <v>2</v>
      </c>
      <c r="Z99" s="165">
        <v>2</v>
      </c>
      <c r="AA99" s="165">
        <v>3</v>
      </c>
      <c r="AB99" s="165">
        <v>3</v>
      </c>
      <c r="AC99" s="165">
        <v>3</v>
      </c>
      <c r="AD99" s="165">
        <v>3</v>
      </c>
      <c r="AE99" s="165">
        <v>3</v>
      </c>
      <c r="AF99" s="165">
        <v>3</v>
      </c>
      <c r="AG99" s="165">
        <v>4</v>
      </c>
      <c r="AH99" s="165">
        <v>4</v>
      </c>
      <c r="AI99" s="165">
        <v>4</v>
      </c>
      <c r="AJ99" s="165">
        <v>5</v>
      </c>
      <c r="AK99" s="165">
        <v>5</v>
      </c>
      <c r="AL99" s="165">
        <v>5</v>
      </c>
      <c r="AM99" s="165">
        <v>5</v>
      </c>
      <c r="AN99" s="165">
        <v>5</v>
      </c>
      <c r="AO99" s="165">
        <v>5</v>
      </c>
      <c r="AP99" s="165">
        <v>5</v>
      </c>
      <c r="AQ99" s="165">
        <v>5</v>
      </c>
      <c r="AR99" s="165">
        <v>5</v>
      </c>
      <c r="AS99" s="165">
        <v>5</v>
      </c>
      <c r="AT99" s="165">
        <v>6</v>
      </c>
      <c r="AU99" s="165">
        <v>6</v>
      </c>
      <c r="AV99" s="165">
        <v>6</v>
      </c>
      <c r="AW99" s="165">
        <v>6</v>
      </c>
      <c r="AX99" s="165">
        <v>6</v>
      </c>
      <c r="AY99" s="165">
        <v>6</v>
      </c>
      <c r="AZ99" s="165">
        <v>6</v>
      </c>
      <c r="BA99" s="165">
        <v>6</v>
      </c>
      <c r="BB99" s="165">
        <v>5</v>
      </c>
      <c r="BC99" s="165">
        <v>5</v>
      </c>
      <c r="BD99" s="165">
        <v>5</v>
      </c>
      <c r="BE99" s="165">
        <v>5</v>
      </c>
      <c r="BF99" s="165">
        <v>5</v>
      </c>
      <c r="BG99" s="165">
        <v>5</v>
      </c>
      <c r="BH99" s="173">
        <v>5</v>
      </c>
      <c r="BI99" s="173">
        <v>5</v>
      </c>
      <c r="BJ99" s="173">
        <v>5</v>
      </c>
      <c r="BK99" s="173">
        <v>5</v>
      </c>
      <c r="BL99" s="173">
        <v>5</v>
      </c>
      <c r="BM99" s="173">
        <v>5</v>
      </c>
      <c r="BN99" s="173">
        <v>5</v>
      </c>
      <c r="BO99" s="173">
        <v>5</v>
      </c>
      <c r="BP99" s="173">
        <v>5</v>
      </c>
      <c r="BQ99" s="240">
        <v>5</v>
      </c>
      <c r="BR99" s="173">
        <v>5</v>
      </c>
      <c r="BS99" s="173">
        <v>5</v>
      </c>
      <c r="BT99" s="173">
        <v>5</v>
      </c>
      <c r="BU99" s="173">
        <v>5</v>
      </c>
      <c r="BV99" s="173">
        <v>5</v>
      </c>
      <c r="BW99" s="173">
        <v>5</v>
      </c>
      <c r="BX99" s="173">
        <v>5</v>
      </c>
      <c r="BY99" s="173">
        <v>5</v>
      </c>
      <c r="BZ99" s="173">
        <v>5</v>
      </c>
      <c r="CA99" s="173">
        <v>5</v>
      </c>
      <c r="CB99" s="173">
        <v>6</v>
      </c>
      <c r="CC99" s="173">
        <v>6</v>
      </c>
      <c r="CD99" s="173">
        <v>6</v>
      </c>
      <c r="CE99" s="173">
        <v>6</v>
      </c>
      <c r="CF99" s="173">
        <v>7</v>
      </c>
      <c r="CG99" s="173">
        <v>8</v>
      </c>
      <c r="CH99" s="173">
        <v>8</v>
      </c>
      <c r="CI99" s="173">
        <v>8</v>
      </c>
      <c r="CJ99" s="173">
        <v>8</v>
      </c>
      <c r="CK99" s="173">
        <v>8</v>
      </c>
      <c r="CL99" s="173">
        <v>8</v>
      </c>
      <c r="CM99" s="173">
        <v>8</v>
      </c>
      <c r="CN99" s="173">
        <v>8</v>
      </c>
      <c r="CO99" s="173">
        <v>8</v>
      </c>
      <c r="CP99" s="173">
        <v>8</v>
      </c>
      <c r="CQ99" s="173">
        <v>8</v>
      </c>
      <c r="CR99" s="173">
        <v>7</v>
      </c>
      <c r="CS99" s="173">
        <v>7</v>
      </c>
      <c r="CT99" s="173">
        <v>7</v>
      </c>
      <c r="CU99" s="173">
        <v>5</v>
      </c>
      <c r="CV99" s="173">
        <v>6</v>
      </c>
      <c r="CW99" s="173">
        <v>7</v>
      </c>
    </row>
    <row r="100" spans="1:101" customFormat="1" ht="13.15" customHeight="1" x14ac:dyDescent="0.25">
      <c r="A100" s="22"/>
      <c r="B100" s="15"/>
      <c r="C100" s="66" t="s">
        <v>18</v>
      </c>
      <c r="D100" s="173">
        <v>1</v>
      </c>
      <c r="E100" s="150">
        <f t="shared" si="264"/>
        <v>1805</v>
      </c>
      <c r="F100" s="152">
        <f t="shared" si="264"/>
        <v>1653.8600000000001</v>
      </c>
      <c r="G100" s="152">
        <f t="shared" si="264"/>
        <v>151.13999999999999</v>
      </c>
      <c r="H100" s="27" t="str">
        <f>+"Total:"&amp;TEXT(E100/I100-1,"0.00%")&amp;"/ EE:"&amp;TEXT(G100/J100-1,"0.00%")</f>
        <v>Total:18.99%/ EE:0.00%</v>
      </c>
      <c r="I100" s="27">
        <f>+'[2]St Joe &amp; St Mary''s'!E100</f>
        <v>1516.96</v>
      </c>
      <c r="J100" s="27">
        <f>+'[2]St Joe &amp; St Mary''s'!G100</f>
        <v>151.13999999999999</v>
      </c>
      <c r="K100" s="384"/>
      <c r="L100" s="385"/>
      <c r="M100" s="165">
        <v>0</v>
      </c>
      <c r="N100" s="165">
        <v>0</v>
      </c>
      <c r="O100" s="165">
        <v>0</v>
      </c>
      <c r="P100" s="165">
        <v>0</v>
      </c>
      <c r="Q100" s="165">
        <v>0</v>
      </c>
      <c r="R100" s="165">
        <v>0</v>
      </c>
      <c r="S100" s="165">
        <v>0</v>
      </c>
      <c r="T100" s="165">
        <v>0</v>
      </c>
      <c r="U100" s="165">
        <v>0</v>
      </c>
      <c r="V100" s="165">
        <v>0</v>
      </c>
      <c r="W100" s="165">
        <v>0</v>
      </c>
      <c r="X100" s="165">
        <v>0</v>
      </c>
      <c r="Y100" s="165">
        <v>0</v>
      </c>
      <c r="Z100" s="165">
        <v>0</v>
      </c>
      <c r="AA100" s="165">
        <v>0</v>
      </c>
      <c r="AB100" s="165">
        <v>0</v>
      </c>
      <c r="AC100" s="165">
        <v>0</v>
      </c>
      <c r="AD100" s="165">
        <v>0</v>
      </c>
      <c r="AE100" s="165">
        <v>0</v>
      </c>
      <c r="AF100" s="165">
        <v>0</v>
      </c>
      <c r="AG100" s="165">
        <v>0</v>
      </c>
      <c r="AH100" s="165">
        <v>0</v>
      </c>
      <c r="AI100" s="165">
        <v>0</v>
      </c>
      <c r="AJ100" s="165">
        <v>0</v>
      </c>
      <c r="AK100" s="165">
        <v>0</v>
      </c>
      <c r="AL100" s="165">
        <v>0</v>
      </c>
      <c r="AM100" s="165">
        <v>0</v>
      </c>
      <c r="AN100" s="165">
        <v>0</v>
      </c>
      <c r="AO100" s="165">
        <v>0</v>
      </c>
      <c r="AP100" s="165">
        <v>0</v>
      </c>
      <c r="AQ100" s="165">
        <v>1</v>
      </c>
      <c r="AR100" s="165">
        <v>1</v>
      </c>
      <c r="AS100" s="165">
        <v>1</v>
      </c>
      <c r="AT100" s="165">
        <v>1</v>
      </c>
      <c r="AU100" s="165">
        <v>1</v>
      </c>
      <c r="AV100" s="165">
        <v>1</v>
      </c>
      <c r="AW100" s="165">
        <v>1</v>
      </c>
      <c r="AX100" s="165">
        <v>1</v>
      </c>
      <c r="AY100" s="165">
        <v>0</v>
      </c>
      <c r="AZ100" s="165">
        <v>0</v>
      </c>
      <c r="BA100" s="165">
        <v>0</v>
      </c>
      <c r="BB100" s="165">
        <v>0</v>
      </c>
      <c r="BC100" s="165">
        <v>0</v>
      </c>
      <c r="BD100" s="165">
        <v>0</v>
      </c>
      <c r="BE100" s="165">
        <v>0</v>
      </c>
      <c r="BF100" s="165">
        <v>0</v>
      </c>
      <c r="BG100" s="165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240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1</v>
      </c>
      <c r="CO100" s="173">
        <v>1</v>
      </c>
      <c r="CP100" s="173">
        <v>1</v>
      </c>
      <c r="CQ100" s="173">
        <v>1</v>
      </c>
      <c r="CR100" s="173">
        <v>1</v>
      </c>
      <c r="CS100" s="173">
        <v>1</v>
      </c>
      <c r="CT100" s="173">
        <v>1</v>
      </c>
      <c r="CU100" s="173">
        <v>1</v>
      </c>
      <c r="CV100" s="173">
        <v>1</v>
      </c>
      <c r="CW100" s="173">
        <v>1</v>
      </c>
    </row>
    <row r="101" spans="1:101" customFormat="1" ht="13.15" customHeight="1" x14ac:dyDescent="0.25">
      <c r="A101" s="22"/>
      <c r="B101" s="15"/>
      <c r="C101" s="66" t="s">
        <v>19</v>
      </c>
      <c r="D101" s="173">
        <v>3</v>
      </c>
      <c r="E101" s="150">
        <f t="shared" ref="E101:G102" si="265">E69</f>
        <v>1624.48</v>
      </c>
      <c r="F101" s="152">
        <f t="shared" si="265"/>
        <v>1500.82</v>
      </c>
      <c r="G101" s="152">
        <f t="shared" si="265"/>
        <v>123.66</v>
      </c>
      <c r="H101" s="27" t="str">
        <f>+"Total:"&amp;TEXT(E101/I101-1,"0.00%")&amp;"/ EE:"&amp;TEXT(G101/J101-1,"0.00%")</f>
        <v>Total:18.99%/ EE:0.00%</v>
      </c>
      <c r="I101" s="27">
        <f>+'[2]St Joe &amp; St Mary''s'!E101</f>
        <v>1365.25</v>
      </c>
      <c r="J101" s="27">
        <f>+'[2]St Joe &amp; St Mary''s'!G101</f>
        <v>123.66</v>
      </c>
      <c r="K101" s="384"/>
      <c r="L101" s="385"/>
      <c r="M101" s="165">
        <v>2</v>
      </c>
      <c r="N101" s="165">
        <v>2</v>
      </c>
      <c r="O101" s="165">
        <v>2</v>
      </c>
      <c r="P101" s="165">
        <v>2</v>
      </c>
      <c r="Q101" s="165">
        <v>2</v>
      </c>
      <c r="R101" s="165">
        <v>2</v>
      </c>
      <c r="S101" s="165">
        <v>3</v>
      </c>
      <c r="T101" s="165">
        <v>3</v>
      </c>
      <c r="U101" s="165">
        <v>2</v>
      </c>
      <c r="V101" s="165">
        <v>2</v>
      </c>
      <c r="W101" s="165">
        <v>2</v>
      </c>
      <c r="X101" s="165">
        <v>2</v>
      </c>
      <c r="Y101" s="165">
        <v>2</v>
      </c>
      <c r="Z101" s="165">
        <v>3</v>
      </c>
      <c r="AA101" s="165">
        <v>2</v>
      </c>
      <c r="AB101" s="165">
        <v>2</v>
      </c>
      <c r="AC101" s="165">
        <v>2</v>
      </c>
      <c r="AD101" s="165">
        <v>2</v>
      </c>
      <c r="AE101" s="165">
        <v>2</v>
      </c>
      <c r="AF101" s="165">
        <v>2</v>
      </c>
      <c r="AG101" s="165">
        <v>2</v>
      </c>
      <c r="AH101" s="165">
        <v>2</v>
      </c>
      <c r="AI101" s="165">
        <v>2</v>
      </c>
      <c r="AJ101" s="165">
        <v>2</v>
      </c>
      <c r="AK101" s="165">
        <v>2</v>
      </c>
      <c r="AL101" s="165">
        <v>2</v>
      </c>
      <c r="AM101" s="165">
        <v>2</v>
      </c>
      <c r="AN101" s="165">
        <v>2</v>
      </c>
      <c r="AO101" s="165">
        <v>1</v>
      </c>
      <c r="AP101" s="165">
        <v>1</v>
      </c>
      <c r="AQ101" s="165">
        <v>1</v>
      </c>
      <c r="AR101" s="165">
        <v>1</v>
      </c>
      <c r="AS101" s="165">
        <v>1</v>
      </c>
      <c r="AT101" s="165">
        <v>1</v>
      </c>
      <c r="AU101" s="165">
        <v>2</v>
      </c>
      <c r="AV101" s="165">
        <v>2</v>
      </c>
      <c r="AW101" s="165">
        <v>2</v>
      </c>
      <c r="AX101" s="165">
        <v>2</v>
      </c>
      <c r="AY101" s="165">
        <v>2</v>
      </c>
      <c r="AZ101" s="165">
        <v>2</v>
      </c>
      <c r="BA101" s="165">
        <v>2</v>
      </c>
      <c r="BB101" s="165">
        <v>3</v>
      </c>
      <c r="BC101" s="165">
        <v>4</v>
      </c>
      <c r="BD101" s="165">
        <v>4</v>
      </c>
      <c r="BE101" s="165">
        <v>3</v>
      </c>
      <c r="BF101" s="165">
        <v>3</v>
      </c>
      <c r="BG101" s="165">
        <v>3</v>
      </c>
      <c r="BH101" s="173">
        <v>3</v>
      </c>
      <c r="BI101" s="173">
        <v>3</v>
      </c>
      <c r="BJ101" s="173">
        <v>3</v>
      </c>
      <c r="BK101" s="173">
        <v>3</v>
      </c>
      <c r="BL101" s="173">
        <v>3</v>
      </c>
      <c r="BM101" s="173">
        <v>3</v>
      </c>
      <c r="BN101" s="173">
        <v>3</v>
      </c>
      <c r="BO101" s="173">
        <v>3</v>
      </c>
      <c r="BP101" s="173">
        <v>3</v>
      </c>
      <c r="BQ101" s="240">
        <v>3</v>
      </c>
      <c r="BR101" s="173">
        <v>3</v>
      </c>
      <c r="BS101" s="173">
        <v>3</v>
      </c>
      <c r="BT101" s="173">
        <v>3</v>
      </c>
      <c r="BU101" s="173">
        <v>3</v>
      </c>
      <c r="BV101" s="173">
        <v>3</v>
      </c>
      <c r="BW101" s="173">
        <v>3</v>
      </c>
      <c r="BX101" s="173">
        <v>3</v>
      </c>
      <c r="BY101" s="173">
        <v>2</v>
      </c>
      <c r="BZ101" s="173">
        <v>2</v>
      </c>
      <c r="CA101" s="173">
        <v>2</v>
      </c>
      <c r="CB101" s="173">
        <v>3</v>
      </c>
      <c r="CC101" s="173">
        <v>3</v>
      </c>
      <c r="CD101" s="173">
        <v>3</v>
      </c>
      <c r="CE101" s="173">
        <v>4</v>
      </c>
      <c r="CF101" s="173">
        <v>4</v>
      </c>
      <c r="CG101" s="173">
        <v>4</v>
      </c>
      <c r="CH101" s="173">
        <v>4</v>
      </c>
      <c r="CI101" s="173">
        <v>4</v>
      </c>
      <c r="CJ101" s="173">
        <v>4</v>
      </c>
      <c r="CK101" s="173">
        <v>4</v>
      </c>
      <c r="CL101" s="173">
        <v>4</v>
      </c>
      <c r="CM101" s="173">
        <v>4</v>
      </c>
      <c r="CN101" s="173">
        <v>4</v>
      </c>
      <c r="CO101" s="173">
        <v>4</v>
      </c>
      <c r="CP101" s="173">
        <v>4</v>
      </c>
      <c r="CQ101" s="173">
        <v>4</v>
      </c>
      <c r="CR101" s="173">
        <v>3</v>
      </c>
      <c r="CS101" s="173">
        <v>3</v>
      </c>
      <c r="CT101" s="173">
        <v>3</v>
      </c>
      <c r="CU101" s="173">
        <v>3</v>
      </c>
      <c r="CV101" s="173">
        <v>3</v>
      </c>
      <c r="CW101" s="173">
        <v>3</v>
      </c>
    </row>
    <row r="102" spans="1:101" customFormat="1" ht="13.15" customHeight="1" x14ac:dyDescent="0.25">
      <c r="A102" s="22"/>
      <c r="B102" s="15"/>
      <c r="C102" s="66" t="s">
        <v>12</v>
      </c>
      <c r="D102" s="174">
        <v>0</v>
      </c>
      <c r="E102" s="151">
        <f t="shared" si="265"/>
        <v>2707.5</v>
      </c>
      <c r="F102" s="153">
        <f t="shared" si="265"/>
        <v>2398.3200000000002</v>
      </c>
      <c r="G102" s="153">
        <f t="shared" si="265"/>
        <v>309.18</v>
      </c>
      <c r="H102" s="134" t="str">
        <f>+"Total:"&amp;TEXT(E102/I102-1,"0.00%")&amp;"/ EE:"&amp;TEXT(G102/J102-1,"0.00%")</f>
        <v>Total:18.99%/ EE:0.00%</v>
      </c>
      <c r="I102" s="27">
        <f>+'[2]St Joe &amp; St Mary''s'!E102</f>
        <v>2275.44</v>
      </c>
      <c r="J102" s="27">
        <f>+'[2]St Joe &amp; St Mary''s'!G102</f>
        <v>309.18</v>
      </c>
      <c r="K102" s="384"/>
      <c r="L102" s="385"/>
      <c r="M102" s="166">
        <v>2</v>
      </c>
      <c r="N102" s="166">
        <v>2</v>
      </c>
      <c r="O102" s="166">
        <v>2</v>
      </c>
      <c r="P102" s="166">
        <v>2</v>
      </c>
      <c r="Q102" s="166">
        <v>3</v>
      </c>
      <c r="R102" s="166">
        <v>3</v>
      </c>
      <c r="S102" s="166">
        <v>2</v>
      </c>
      <c r="T102" s="166">
        <v>2</v>
      </c>
      <c r="U102" s="166">
        <v>2</v>
      </c>
      <c r="V102" s="166">
        <v>2</v>
      </c>
      <c r="W102" s="166">
        <v>2</v>
      </c>
      <c r="X102" s="166">
        <v>2</v>
      </c>
      <c r="Y102" s="166">
        <v>2</v>
      </c>
      <c r="Z102" s="166">
        <v>1</v>
      </c>
      <c r="AA102" s="166">
        <v>1</v>
      </c>
      <c r="AB102" s="166">
        <v>1</v>
      </c>
      <c r="AC102" s="166">
        <v>1</v>
      </c>
      <c r="AD102" s="166">
        <v>1</v>
      </c>
      <c r="AE102" s="166">
        <v>0</v>
      </c>
      <c r="AF102" s="166">
        <v>0</v>
      </c>
      <c r="AG102" s="166">
        <v>0</v>
      </c>
      <c r="AH102" s="166">
        <v>0</v>
      </c>
      <c r="AI102" s="166">
        <v>0</v>
      </c>
      <c r="AJ102" s="166">
        <v>1</v>
      </c>
      <c r="AK102" s="166">
        <v>0</v>
      </c>
      <c r="AL102" s="166">
        <v>0</v>
      </c>
      <c r="AM102" s="166">
        <v>0</v>
      </c>
      <c r="AN102" s="166">
        <v>0</v>
      </c>
      <c r="AO102" s="166">
        <v>0</v>
      </c>
      <c r="AP102" s="166">
        <v>0</v>
      </c>
      <c r="AQ102" s="166">
        <v>0</v>
      </c>
      <c r="AR102" s="166">
        <v>0</v>
      </c>
      <c r="AS102" s="166">
        <v>0</v>
      </c>
      <c r="AT102" s="166">
        <v>0</v>
      </c>
      <c r="AU102" s="166">
        <v>0</v>
      </c>
      <c r="AV102" s="166">
        <v>0</v>
      </c>
      <c r="AW102" s="166">
        <v>0</v>
      </c>
      <c r="AX102" s="166">
        <v>0</v>
      </c>
      <c r="AY102" s="166">
        <v>0</v>
      </c>
      <c r="AZ102" s="166">
        <v>1</v>
      </c>
      <c r="BA102" s="166">
        <v>1</v>
      </c>
      <c r="BB102" s="166">
        <v>1</v>
      </c>
      <c r="BC102" s="166">
        <v>1</v>
      </c>
      <c r="BD102" s="166">
        <v>1</v>
      </c>
      <c r="BE102" s="166">
        <v>1</v>
      </c>
      <c r="BF102" s="166">
        <v>1</v>
      </c>
      <c r="BG102" s="166">
        <v>1</v>
      </c>
      <c r="BH102" s="174">
        <v>1</v>
      </c>
      <c r="BI102" s="174">
        <v>1</v>
      </c>
      <c r="BJ102" s="174">
        <v>1</v>
      </c>
      <c r="BK102" s="174">
        <v>1</v>
      </c>
      <c r="BL102" s="174">
        <v>1</v>
      </c>
      <c r="BM102" s="174">
        <v>1</v>
      </c>
      <c r="BN102" s="174">
        <v>1</v>
      </c>
      <c r="BO102" s="174">
        <v>1</v>
      </c>
      <c r="BP102" s="174">
        <v>1</v>
      </c>
      <c r="BQ102" s="241">
        <v>1</v>
      </c>
      <c r="BR102" s="174">
        <v>1</v>
      </c>
      <c r="BS102" s="174">
        <v>1</v>
      </c>
      <c r="BT102" s="174">
        <v>1</v>
      </c>
      <c r="BU102" s="174">
        <v>1</v>
      </c>
      <c r="BV102" s="174">
        <v>1</v>
      </c>
      <c r="BW102" s="174">
        <v>0</v>
      </c>
      <c r="BX102" s="174">
        <v>0</v>
      </c>
      <c r="BY102" s="174">
        <v>0</v>
      </c>
      <c r="BZ102" s="174">
        <v>0</v>
      </c>
      <c r="CA102" s="174">
        <v>0</v>
      </c>
      <c r="CB102" s="174">
        <v>0</v>
      </c>
      <c r="CC102" s="174">
        <v>0</v>
      </c>
      <c r="CD102" s="174">
        <v>0</v>
      </c>
      <c r="CE102" s="174">
        <v>0</v>
      </c>
      <c r="CF102" s="174">
        <v>0</v>
      </c>
      <c r="CG102" s="174">
        <v>0</v>
      </c>
      <c r="CH102" s="174">
        <v>0</v>
      </c>
      <c r="CI102" s="174">
        <v>0</v>
      </c>
      <c r="CJ102" s="174">
        <v>0</v>
      </c>
      <c r="CK102" s="174">
        <v>0</v>
      </c>
      <c r="CL102" s="174">
        <v>0</v>
      </c>
      <c r="CM102" s="174">
        <v>0</v>
      </c>
      <c r="CN102" s="174">
        <v>0</v>
      </c>
      <c r="CO102" s="174">
        <v>0</v>
      </c>
      <c r="CP102" s="174">
        <v>0</v>
      </c>
      <c r="CQ102" s="174">
        <v>0</v>
      </c>
      <c r="CR102" s="174">
        <v>0</v>
      </c>
      <c r="CS102" s="174">
        <v>0</v>
      </c>
      <c r="CT102" s="174">
        <v>0</v>
      </c>
      <c r="CU102" s="174">
        <v>0</v>
      </c>
      <c r="CV102" s="174">
        <v>0</v>
      </c>
      <c r="CW102" s="174">
        <v>0</v>
      </c>
    </row>
    <row r="103" spans="1:101" customFormat="1" ht="13.15" customHeight="1" x14ac:dyDescent="0.25">
      <c r="A103" s="20"/>
      <c r="B103" s="15"/>
      <c r="C103" s="69" t="s">
        <v>7</v>
      </c>
      <c r="D103" s="67">
        <f>SUM(D99:D102)</f>
        <v>11</v>
      </c>
      <c r="E103" s="70">
        <f>SUMPRODUCT(E99:E102,$D99:$D102)</f>
        <v>12695.01</v>
      </c>
      <c r="F103" s="70">
        <f>SUMPRODUCT(F99:F102,$D99:$D102)</f>
        <v>11793.7</v>
      </c>
      <c r="G103" s="70">
        <f>SUMPRODUCT(G99:G102,$D99:$D102)</f>
        <v>901.31</v>
      </c>
      <c r="H103" s="34"/>
      <c r="I103" s="34"/>
      <c r="J103" s="14"/>
      <c r="K103" s="384"/>
      <c r="L103" s="385"/>
      <c r="M103" s="67">
        <f t="shared" ref="M103:R103" si="266">SUM(M99:M102)</f>
        <v>7</v>
      </c>
      <c r="N103" s="67">
        <f t="shared" si="266"/>
        <v>8</v>
      </c>
      <c r="O103" s="67">
        <f t="shared" si="266"/>
        <v>7</v>
      </c>
      <c r="P103" s="67">
        <f t="shared" si="266"/>
        <v>6</v>
      </c>
      <c r="Q103" s="67">
        <f t="shared" si="266"/>
        <v>7</v>
      </c>
      <c r="R103" s="67">
        <f t="shared" si="266"/>
        <v>7</v>
      </c>
      <c r="S103" s="67">
        <f t="shared" ref="S103:X103" si="267">SUM(S99:S102)</f>
        <v>7</v>
      </c>
      <c r="T103" s="67">
        <f t="shared" si="267"/>
        <v>7</v>
      </c>
      <c r="U103" s="67">
        <f t="shared" si="267"/>
        <v>6</v>
      </c>
      <c r="V103" s="67">
        <f t="shared" si="267"/>
        <v>6</v>
      </c>
      <c r="W103" s="67">
        <f t="shared" si="267"/>
        <v>5</v>
      </c>
      <c r="X103" s="67">
        <f t="shared" si="267"/>
        <v>6</v>
      </c>
      <c r="Y103" s="67">
        <f t="shared" ref="Y103:AD103" si="268">SUM(Y99:Y102)</f>
        <v>6</v>
      </c>
      <c r="Z103" s="67">
        <f t="shared" si="268"/>
        <v>6</v>
      </c>
      <c r="AA103" s="67">
        <f t="shared" si="268"/>
        <v>6</v>
      </c>
      <c r="AB103" s="67">
        <f t="shared" si="268"/>
        <v>6</v>
      </c>
      <c r="AC103" s="67">
        <f t="shared" si="268"/>
        <v>6</v>
      </c>
      <c r="AD103" s="67">
        <f t="shared" si="268"/>
        <v>6</v>
      </c>
      <c r="AE103" s="67">
        <f t="shared" ref="AE103:AJ103" si="269">SUM(AE99:AE102)</f>
        <v>5</v>
      </c>
      <c r="AF103" s="67">
        <f t="shared" si="269"/>
        <v>5</v>
      </c>
      <c r="AG103" s="67">
        <f t="shared" si="269"/>
        <v>6</v>
      </c>
      <c r="AH103" s="67">
        <f t="shared" si="269"/>
        <v>6</v>
      </c>
      <c r="AI103" s="67">
        <f t="shared" si="269"/>
        <v>6</v>
      </c>
      <c r="AJ103" s="67">
        <f t="shared" si="269"/>
        <v>8</v>
      </c>
      <c r="AK103" s="67">
        <f t="shared" ref="AK103:AP103" si="270">SUM(AK99:AK102)</f>
        <v>7</v>
      </c>
      <c r="AL103" s="67">
        <f t="shared" si="270"/>
        <v>7</v>
      </c>
      <c r="AM103" s="67">
        <f t="shared" si="270"/>
        <v>7</v>
      </c>
      <c r="AN103" s="67">
        <f t="shared" si="270"/>
        <v>7</v>
      </c>
      <c r="AO103" s="67">
        <f t="shared" si="270"/>
        <v>6</v>
      </c>
      <c r="AP103" s="67">
        <f t="shared" si="270"/>
        <v>6</v>
      </c>
      <c r="AQ103" s="67">
        <f t="shared" ref="AQ103:AV103" si="271">SUM(AQ99:AQ102)</f>
        <v>7</v>
      </c>
      <c r="AR103" s="67">
        <f t="shared" si="271"/>
        <v>7</v>
      </c>
      <c r="AS103" s="67">
        <f t="shared" si="271"/>
        <v>7</v>
      </c>
      <c r="AT103" s="67">
        <f t="shared" si="271"/>
        <v>8</v>
      </c>
      <c r="AU103" s="67">
        <f t="shared" si="271"/>
        <v>9</v>
      </c>
      <c r="AV103" s="67">
        <f t="shared" si="271"/>
        <v>9</v>
      </c>
      <c r="AW103" s="67">
        <f t="shared" ref="AW103:BB103" si="272">SUM(AW99:AW102)</f>
        <v>9</v>
      </c>
      <c r="AX103" s="67">
        <f t="shared" si="272"/>
        <v>9</v>
      </c>
      <c r="AY103" s="67">
        <f t="shared" si="272"/>
        <v>8</v>
      </c>
      <c r="AZ103" s="67">
        <f t="shared" si="272"/>
        <v>9</v>
      </c>
      <c r="BA103" s="67">
        <f t="shared" si="272"/>
        <v>9</v>
      </c>
      <c r="BB103" s="67">
        <f t="shared" si="272"/>
        <v>9</v>
      </c>
      <c r="BC103" s="67">
        <f t="shared" ref="BC103:BH103" si="273">SUM(BC99:BC102)</f>
        <v>10</v>
      </c>
      <c r="BD103" s="67">
        <f t="shared" si="273"/>
        <v>10</v>
      </c>
      <c r="BE103" s="67">
        <f t="shared" si="273"/>
        <v>9</v>
      </c>
      <c r="BF103" s="67">
        <f t="shared" si="273"/>
        <v>9</v>
      </c>
      <c r="BG103" s="67">
        <f t="shared" si="273"/>
        <v>9</v>
      </c>
      <c r="BH103" s="67">
        <f t="shared" si="273"/>
        <v>9</v>
      </c>
      <c r="BI103" s="67">
        <f t="shared" ref="BI103:BN103" si="274">SUM(BI99:BI102)</f>
        <v>9</v>
      </c>
      <c r="BJ103" s="67">
        <f t="shared" si="274"/>
        <v>9</v>
      </c>
      <c r="BK103" s="67">
        <f t="shared" si="274"/>
        <v>9</v>
      </c>
      <c r="BL103" s="67">
        <f t="shared" si="274"/>
        <v>9</v>
      </c>
      <c r="BM103" s="67">
        <f t="shared" si="274"/>
        <v>9</v>
      </c>
      <c r="BN103" s="67">
        <f t="shared" si="274"/>
        <v>9</v>
      </c>
      <c r="BO103" s="67">
        <f t="shared" ref="BO103:BT103" si="275">SUM(BO99:BO102)</f>
        <v>9</v>
      </c>
      <c r="BP103" s="67">
        <f t="shared" si="275"/>
        <v>9</v>
      </c>
      <c r="BQ103" s="94">
        <f t="shared" si="275"/>
        <v>9</v>
      </c>
      <c r="BR103" s="67">
        <f t="shared" si="275"/>
        <v>9</v>
      </c>
      <c r="BS103" s="67">
        <f t="shared" si="275"/>
        <v>9</v>
      </c>
      <c r="BT103" s="67">
        <f t="shared" si="275"/>
        <v>9</v>
      </c>
      <c r="BU103" s="67">
        <f t="shared" ref="BU103:BZ103" si="276">SUM(BU99:BU102)</f>
        <v>9</v>
      </c>
      <c r="BV103" s="67">
        <f t="shared" si="276"/>
        <v>9</v>
      </c>
      <c r="BW103" s="67">
        <f t="shared" si="276"/>
        <v>8</v>
      </c>
      <c r="BX103" s="67">
        <f t="shared" si="276"/>
        <v>8</v>
      </c>
      <c r="BY103" s="67">
        <f t="shared" si="276"/>
        <v>7</v>
      </c>
      <c r="BZ103" s="67">
        <f t="shared" si="276"/>
        <v>7</v>
      </c>
      <c r="CA103" s="67">
        <f t="shared" ref="CA103:CF103" si="277">SUM(CA99:CA102)</f>
        <v>7</v>
      </c>
      <c r="CB103" s="67">
        <f t="shared" si="277"/>
        <v>9</v>
      </c>
      <c r="CC103" s="67">
        <f t="shared" si="277"/>
        <v>9</v>
      </c>
      <c r="CD103" s="67">
        <f t="shared" si="277"/>
        <v>9</v>
      </c>
      <c r="CE103" s="67">
        <f t="shared" si="277"/>
        <v>10</v>
      </c>
      <c r="CF103" s="67">
        <f t="shared" si="277"/>
        <v>11</v>
      </c>
      <c r="CG103" s="67">
        <f t="shared" ref="CG103:CL103" si="278">SUM(CG99:CG102)</f>
        <v>12</v>
      </c>
      <c r="CH103" s="67">
        <f t="shared" si="278"/>
        <v>12</v>
      </c>
      <c r="CI103" s="67">
        <f t="shared" si="278"/>
        <v>12</v>
      </c>
      <c r="CJ103" s="67">
        <f t="shared" si="278"/>
        <v>12</v>
      </c>
      <c r="CK103" s="67">
        <f t="shared" si="278"/>
        <v>12</v>
      </c>
      <c r="CL103" s="67">
        <f t="shared" si="278"/>
        <v>12</v>
      </c>
      <c r="CM103" s="67">
        <f>SUM(CM99:CM102)</f>
        <v>12</v>
      </c>
      <c r="CN103" s="67">
        <f>SUM(CN99:CN102)</f>
        <v>13</v>
      </c>
      <c r="CO103" s="67">
        <f>SUM(CO99:CO102)</f>
        <v>13</v>
      </c>
      <c r="CP103" s="67">
        <f>SUM(CP99:CP102)</f>
        <v>13</v>
      </c>
      <c r="CQ103" s="67">
        <f>SUM(CQ99:CQ102)</f>
        <v>13</v>
      </c>
      <c r="CR103" s="67">
        <v>11</v>
      </c>
      <c r="CS103" s="67">
        <f>SUM(CS99:CS102)</f>
        <v>11</v>
      </c>
      <c r="CT103" s="67">
        <f>SUM(CT99:CT102)</f>
        <v>11</v>
      </c>
      <c r="CU103" s="67">
        <f>SUM(CU99:CU102)</f>
        <v>9</v>
      </c>
      <c r="CV103" s="67">
        <f>SUM(CV99:CV102)</f>
        <v>10</v>
      </c>
      <c r="CW103" s="67">
        <f>SUM(CW99:CW102)</f>
        <v>11</v>
      </c>
    </row>
    <row r="104" spans="1:101" customFormat="1" ht="13.15" customHeight="1" x14ac:dyDescent="0.25">
      <c r="A104" s="20"/>
      <c r="B104" s="15"/>
      <c r="C104" s="12"/>
      <c r="D104" s="16"/>
      <c r="E104" s="21"/>
      <c r="F104" s="21"/>
      <c r="G104" s="21"/>
      <c r="H104" s="135"/>
      <c r="I104" s="135"/>
      <c r="J104" s="14"/>
      <c r="K104" s="384"/>
      <c r="L104" s="385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</row>
    <row r="105" spans="1:101" customFormat="1" ht="13.15" customHeight="1" x14ac:dyDescent="0.25">
      <c r="A105" s="64" t="s">
        <v>22</v>
      </c>
      <c r="B105" s="65" t="str">
        <f>Legacy!$E$4</f>
        <v>1/1/25 - 12/31/25</v>
      </c>
      <c r="C105" s="66" t="s">
        <v>11</v>
      </c>
      <c r="D105" s="167">
        <v>1</v>
      </c>
      <c r="E105" s="150">
        <f t="shared" ref="E105:G106" si="279">E73</f>
        <v>518.77</v>
      </c>
      <c r="F105" s="152">
        <f t="shared" si="279"/>
        <v>405.57</v>
      </c>
      <c r="G105" s="152">
        <f t="shared" si="279"/>
        <v>113.2</v>
      </c>
      <c r="H105" s="27" t="str">
        <f>+"Total:"&amp;TEXT(E105/I105-1,"0.00%")&amp;"/ EE:"&amp;TEXT(G105/J105-1,"0.00%")</f>
        <v>Total:18.99%/ EE:9.74%</v>
      </c>
      <c r="I105" s="27">
        <f>+'[2]St Joe &amp; St Mary''s'!E105</f>
        <v>435.99</v>
      </c>
      <c r="J105" s="27">
        <f>+'[2]St Joe &amp; St Mary''s'!G105</f>
        <v>103.15</v>
      </c>
      <c r="K105" s="384"/>
      <c r="L105" s="385"/>
      <c r="M105" s="167">
        <v>0</v>
      </c>
      <c r="N105" s="167">
        <v>0</v>
      </c>
      <c r="O105" s="167">
        <v>0</v>
      </c>
      <c r="P105" s="167">
        <v>0</v>
      </c>
      <c r="Q105" s="167">
        <v>0</v>
      </c>
      <c r="R105" s="167">
        <v>0</v>
      </c>
      <c r="S105" s="167">
        <v>0</v>
      </c>
      <c r="T105" s="167">
        <v>1</v>
      </c>
      <c r="U105" s="167">
        <v>1</v>
      </c>
      <c r="V105" s="167">
        <v>1</v>
      </c>
      <c r="W105" s="167">
        <v>1</v>
      </c>
      <c r="X105" s="167">
        <v>1</v>
      </c>
      <c r="Y105" s="167">
        <v>1</v>
      </c>
      <c r="Z105" s="167">
        <v>1</v>
      </c>
      <c r="AA105" s="167">
        <v>1</v>
      </c>
      <c r="AB105" s="167">
        <v>1</v>
      </c>
      <c r="AC105" s="167">
        <v>1</v>
      </c>
      <c r="AD105" s="167">
        <v>1</v>
      </c>
      <c r="AE105" s="167">
        <v>1</v>
      </c>
      <c r="AF105" s="167">
        <v>1</v>
      </c>
      <c r="AG105" s="167">
        <v>0</v>
      </c>
      <c r="AH105" s="167">
        <v>0</v>
      </c>
      <c r="AI105" s="167">
        <v>0</v>
      </c>
      <c r="AJ105" s="167">
        <v>0</v>
      </c>
      <c r="AK105" s="167">
        <v>0</v>
      </c>
      <c r="AL105" s="167">
        <v>0</v>
      </c>
      <c r="AM105" s="167">
        <v>0</v>
      </c>
      <c r="AN105" s="167">
        <v>0</v>
      </c>
      <c r="AO105" s="167">
        <v>0</v>
      </c>
      <c r="AP105" s="167">
        <v>0</v>
      </c>
      <c r="AQ105" s="167">
        <v>0</v>
      </c>
      <c r="AR105" s="167">
        <v>0</v>
      </c>
      <c r="AS105" s="167">
        <v>0</v>
      </c>
      <c r="AT105" s="167">
        <v>0</v>
      </c>
      <c r="AU105" s="167">
        <v>0</v>
      </c>
      <c r="AV105" s="167">
        <v>0</v>
      </c>
      <c r="AW105" s="167">
        <v>0</v>
      </c>
      <c r="AX105" s="167">
        <v>0</v>
      </c>
      <c r="AY105" s="167">
        <v>0</v>
      </c>
      <c r="AZ105" s="167">
        <v>0</v>
      </c>
      <c r="BA105" s="167">
        <v>0</v>
      </c>
      <c r="BB105" s="167">
        <v>0</v>
      </c>
      <c r="BC105" s="167">
        <v>0</v>
      </c>
      <c r="BD105" s="167">
        <v>0</v>
      </c>
      <c r="BE105" s="167">
        <v>0</v>
      </c>
      <c r="BF105" s="167">
        <v>0</v>
      </c>
      <c r="BG105" s="167">
        <v>0</v>
      </c>
      <c r="BH105" s="299">
        <v>0</v>
      </c>
      <c r="BI105" s="299">
        <v>0</v>
      </c>
      <c r="BJ105" s="299">
        <v>0</v>
      </c>
      <c r="BK105" s="299">
        <v>0</v>
      </c>
      <c r="BL105" s="299">
        <v>0</v>
      </c>
      <c r="BM105" s="299">
        <v>0</v>
      </c>
      <c r="BN105" s="299">
        <v>0</v>
      </c>
      <c r="BO105" s="299">
        <v>0</v>
      </c>
      <c r="BP105" s="299">
        <v>0</v>
      </c>
      <c r="BQ105" s="242">
        <v>0</v>
      </c>
      <c r="BR105" s="167">
        <v>0</v>
      </c>
      <c r="BS105" s="167">
        <v>0</v>
      </c>
      <c r="BT105" s="167">
        <v>0</v>
      </c>
      <c r="BU105" s="167">
        <v>0</v>
      </c>
      <c r="BV105" s="167">
        <v>0</v>
      </c>
      <c r="BW105" s="167">
        <v>0</v>
      </c>
      <c r="BX105" s="167">
        <v>0</v>
      </c>
      <c r="BY105" s="167">
        <v>0</v>
      </c>
      <c r="BZ105" s="167">
        <v>0</v>
      </c>
      <c r="CA105" s="167">
        <v>0</v>
      </c>
      <c r="CB105" s="167">
        <v>1</v>
      </c>
      <c r="CC105" s="167">
        <v>1</v>
      </c>
      <c r="CD105" s="167">
        <v>1</v>
      </c>
      <c r="CE105" s="167">
        <v>1</v>
      </c>
      <c r="CF105" s="167">
        <v>1</v>
      </c>
      <c r="CG105" s="167">
        <v>1</v>
      </c>
      <c r="CH105" s="167">
        <v>1</v>
      </c>
      <c r="CI105" s="167">
        <v>1</v>
      </c>
      <c r="CJ105" s="167">
        <v>1</v>
      </c>
      <c r="CK105" s="167">
        <v>1</v>
      </c>
      <c r="CL105" s="167">
        <v>1</v>
      </c>
      <c r="CM105" s="167">
        <v>1</v>
      </c>
      <c r="CN105" s="167">
        <v>2</v>
      </c>
      <c r="CO105" s="167">
        <v>2</v>
      </c>
      <c r="CP105" s="167">
        <v>1</v>
      </c>
      <c r="CQ105" s="167">
        <v>1</v>
      </c>
      <c r="CR105" s="167">
        <v>1</v>
      </c>
      <c r="CS105" s="167">
        <v>1</v>
      </c>
      <c r="CT105" s="167">
        <v>1</v>
      </c>
      <c r="CU105" s="167">
        <v>1</v>
      </c>
      <c r="CV105" s="167">
        <v>1</v>
      </c>
      <c r="CW105" s="167">
        <v>1</v>
      </c>
    </row>
    <row r="106" spans="1:101" customFormat="1" ht="13.15" customHeight="1" x14ac:dyDescent="0.25">
      <c r="A106" s="22"/>
      <c r="B106" s="15"/>
      <c r="C106" s="66" t="s">
        <v>18</v>
      </c>
      <c r="D106" s="167">
        <v>0</v>
      </c>
      <c r="E106" s="150">
        <f t="shared" si="279"/>
        <v>1037.57</v>
      </c>
      <c r="F106" s="152">
        <f t="shared" si="279"/>
        <v>796.58999999999992</v>
      </c>
      <c r="G106" s="152">
        <f t="shared" si="279"/>
        <v>240.98</v>
      </c>
      <c r="H106" s="27" t="str">
        <f>+"Total:"&amp;TEXT(E106/I106-1,"0.00%")&amp;"/ EE:"&amp;TEXT(G106/J106-1,"0.00%")</f>
        <v>Total:18.99%/ EE:0.00%</v>
      </c>
      <c r="I106" s="27">
        <f>+'[2]St Joe &amp; St Mary''s'!E106</f>
        <v>872</v>
      </c>
      <c r="J106" s="27">
        <f>+'[2]St Joe &amp; St Mary''s'!G106</f>
        <v>240.98</v>
      </c>
      <c r="K106" s="384"/>
      <c r="L106" s="385"/>
      <c r="M106" s="167">
        <v>1</v>
      </c>
      <c r="N106" s="167">
        <v>1</v>
      </c>
      <c r="O106" s="167">
        <v>1</v>
      </c>
      <c r="P106" s="167">
        <v>1</v>
      </c>
      <c r="Q106" s="167">
        <v>1</v>
      </c>
      <c r="R106" s="167">
        <v>1</v>
      </c>
      <c r="S106" s="167">
        <v>1</v>
      </c>
      <c r="T106" s="167">
        <v>0</v>
      </c>
      <c r="U106" s="167">
        <v>0</v>
      </c>
      <c r="V106" s="167">
        <v>0</v>
      </c>
      <c r="W106" s="167">
        <v>0</v>
      </c>
      <c r="X106" s="167">
        <v>0</v>
      </c>
      <c r="Y106" s="167">
        <v>0</v>
      </c>
      <c r="Z106" s="167">
        <v>0</v>
      </c>
      <c r="AA106" s="167">
        <v>0</v>
      </c>
      <c r="AB106" s="167">
        <v>0</v>
      </c>
      <c r="AC106" s="167">
        <v>0</v>
      </c>
      <c r="AD106" s="167">
        <v>0</v>
      </c>
      <c r="AE106" s="167">
        <v>0</v>
      </c>
      <c r="AF106" s="167">
        <v>0</v>
      </c>
      <c r="AG106" s="167">
        <v>0</v>
      </c>
      <c r="AH106" s="167">
        <v>0</v>
      </c>
      <c r="AI106" s="167">
        <v>0</v>
      </c>
      <c r="AJ106" s="167">
        <v>0</v>
      </c>
      <c r="AK106" s="167">
        <v>0</v>
      </c>
      <c r="AL106" s="167">
        <v>0</v>
      </c>
      <c r="AM106" s="167">
        <v>0</v>
      </c>
      <c r="AN106" s="167">
        <v>0</v>
      </c>
      <c r="AO106" s="167">
        <v>0</v>
      </c>
      <c r="AP106" s="167">
        <v>0</v>
      </c>
      <c r="AQ106" s="167">
        <v>0</v>
      </c>
      <c r="AR106" s="167">
        <v>0</v>
      </c>
      <c r="AS106" s="167">
        <v>0</v>
      </c>
      <c r="AT106" s="167">
        <v>0</v>
      </c>
      <c r="AU106" s="167">
        <v>0</v>
      </c>
      <c r="AV106" s="167">
        <v>0</v>
      </c>
      <c r="AW106" s="167">
        <v>0</v>
      </c>
      <c r="AX106" s="167">
        <v>0</v>
      </c>
      <c r="AY106" s="167">
        <v>0</v>
      </c>
      <c r="AZ106" s="167">
        <v>0</v>
      </c>
      <c r="BA106" s="167">
        <v>0</v>
      </c>
      <c r="BB106" s="167">
        <v>0</v>
      </c>
      <c r="BC106" s="167">
        <v>0</v>
      </c>
      <c r="BD106" s="167">
        <v>0</v>
      </c>
      <c r="BE106" s="167">
        <v>0</v>
      </c>
      <c r="BF106" s="167">
        <v>0</v>
      </c>
      <c r="BG106" s="167">
        <v>0</v>
      </c>
      <c r="BH106" s="299">
        <v>0</v>
      </c>
      <c r="BI106" s="299">
        <v>0</v>
      </c>
      <c r="BJ106" s="299">
        <v>0</v>
      </c>
      <c r="BK106" s="299">
        <v>0</v>
      </c>
      <c r="BL106" s="299">
        <v>0</v>
      </c>
      <c r="BM106" s="299">
        <v>0</v>
      </c>
      <c r="BN106" s="299">
        <v>0</v>
      </c>
      <c r="BO106" s="299">
        <v>0</v>
      </c>
      <c r="BP106" s="299">
        <v>0</v>
      </c>
      <c r="BQ106" s="242">
        <v>0</v>
      </c>
      <c r="BR106" s="167">
        <v>0</v>
      </c>
      <c r="BS106" s="167">
        <v>0</v>
      </c>
      <c r="BT106" s="167">
        <v>0</v>
      </c>
      <c r="BU106" s="167">
        <v>0</v>
      </c>
      <c r="BV106" s="167">
        <v>0</v>
      </c>
      <c r="BW106" s="167">
        <v>0</v>
      </c>
      <c r="BX106" s="167">
        <v>0</v>
      </c>
      <c r="BY106" s="167">
        <v>0</v>
      </c>
      <c r="BZ106" s="167">
        <v>0</v>
      </c>
      <c r="CA106" s="167">
        <v>0</v>
      </c>
      <c r="CB106" s="167">
        <v>0</v>
      </c>
      <c r="CC106" s="167">
        <v>0</v>
      </c>
      <c r="CD106" s="167">
        <v>0</v>
      </c>
      <c r="CE106" s="167">
        <v>0</v>
      </c>
      <c r="CF106" s="167">
        <v>0</v>
      </c>
      <c r="CG106" s="167">
        <v>0</v>
      </c>
      <c r="CH106" s="167">
        <v>0</v>
      </c>
      <c r="CI106" s="167">
        <v>0</v>
      </c>
      <c r="CJ106" s="167">
        <v>0</v>
      </c>
      <c r="CK106" s="167">
        <v>0</v>
      </c>
      <c r="CL106" s="167">
        <v>0</v>
      </c>
      <c r="CM106" s="167">
        <v>0</v>
      </c>
      <c r="CN106" s="167">
        <v>0</v>
      </c>
      <c r="CO106" s="167">
        <v>0</v>
      </c>
      <c r="CP106" s="167">
        <v>0</v>
      </c>
      <c r="CQ106" s="167">
        <v>0</v>
      </c>
      <c r="CR106" s="167">
        <v>0</v>
      </c>
      <c r="CS106" s="167">
        <v>0</v>
      </c>
      <c r="CT106" s="167">
        <v>0</v>
      </c>
      <c r="CU106" s="167">
        <v>0</v>
      </c>
      <c r="CV106" s="167">
        <v>0</v>
      </c>
      <c r="CW106" s="167">
        <v>0</v>
      </c>
    </row>
    <row r="107" spans="1:101" customFormat="1" ht="13.15" customHeight="1" x14ac:dyDescent="0.25">
      <c r="A107" s="22"/>
      <c r="B107" s="15"/>
      <c r="C107" s="66" t="s">
        <v>19</v>
      </c>
      <c r="D107" s="167">
        <v>1</v>
      </c>
      <c r="E107" s="150">
        <f t="shared" ref="E107:G108" si="280">E75</f>
        <v>933.8</v>
      </c>
      <c r="F107" s="152">
        <f t="shared" si="280"/>
        <v>732.57999999999993</v>
      </c>
      <c r="G107" s="152">
        <f t="shared" si="280"/>
        <v>201.22</v>
      </c>
      <c r="H107" s="27" t="str">
        <f>+"Total:"&amp;TEXT(E107/I107-1,"0.00%")&amp;"/ EE:"&amp;TEXT(G107/J107-1,"0.00%")</f>
        <v>Total:18.99%/ EE:0.00%</v>
      </c>
      <c r="I107" s="27">
        <f>+'[2]St Joe &amp; St Mary''s'!E107</f>
        <v>784.79</v>
      </c>
      <c r="J107" s="27">
        <f>+'[2]St Joe &amp; St Mary''s'!G107</f>
        <v>201.22</v>
      </c>
      <c r="K107" s="384"/>
      <c r="L107" s="385"/>
      <c r="M107" s="167">
        <v>0</v>
      </c>
      <c r="N107" s="167">
        <v>0</v>
      </c>
      <c r="O107" s="167">
        <v>0</v>
      </c>
      <c r="P107" s="167">
        <v>0</v>
      </c>
      <c r="Q107" s="167">
        <v>0</v>
      </c>
      <c r="R107" s="167">
        <v>0</v>
      </c>
      <c r="S107" s="167">
        <v>0</v>
      </c>
      <c r="T107" s="167">
        <v>0</v>
      </c>
      <c r="U107" s="167">
        <v>0</v>
      </c>
      <c r="V107" s="167">
        <v>0</v>
      </c>
      <c r="W107" s="167">
        <v>0</v>
      </c>
      <c r="X107" s="167">
        <v>0</v>
      </c>
      <c r="Y107" s="167">
        <v>0</v>
      </c>
      <c r="Z107" s="167">
        <v>0</v>
      </c>
      <c r="AA107" s="167">
        <v>0</v>
      </c>
      <c r="AB107" s="167">
        <v>0</v>
      </c>
      <c r="AC107" s="167">
        <v>0</v>
      </c>
      <c r="AD107" s="167">
        <v>0</v>
      </c>
      <c r="AE107" s="167">
        <v>0</v>
      </c>
      <c r="AF107" s="167">
        <v>0</v>
      </c>
      <c r="AG107" s="167">
        <v>0</v>
      </c>
      <c r="AH107" s="167">
        <v>0</v>
      </c>
      <c r="AI107" s="167">
        <v>0</v>
      </c>
      <c r="AJ107" s="167">
        <v>0</v>
      </c>
      <c r="AK107" s="167">
        <v>0</v>
      </c>
      <c r="AL107" s="167">
        <v>0</v>
      </c>
      <c r="AM107" s="167">
        <v>0</v>
      </c>
      <c r="AN107" s="167">
        <v>0</v>
      </c>
      <c r="AO107" s="167">
        <v>0</v>
      </c>
      <c r="AP107" s="167">
        <v>0</v>
      </c>
      <c r="AQ107" s="167">
        <v>0</v>
      </c>
      <c r="AR107" s="167">
        <v>0</v>
      </c>
      <c r="AS107" s="167">
        <v>0</v>
      </c>
      <c r="AT107" s="167">
        <v>0</v>
      </c>
      <c r="AU107" s="167">
        <v>0</v>
      </c>
      <c r="AV107" s="167">
        <v>0</v>
      </c>
      <c r="AW107" s="167">
        <v>0</v>
      </c>
      <c r="AX107" s="167">
        <v>0</v>
      </c>
      <c r="AY107" s="167">
        <v>0</v>
      </c>
      <c r="AZ107" s="167">
        <v>0</v>
      </c>
      <c r="BA107" s="167">
        <v>0</v>
      </c>
      <c r="BB107" s="167">
        <v>0</v>
      </c>
      <c r="BC107" s="167">
        <v>0</v>
      </c>
      <c r="BD107" s="167">
        <v>0</v>
      </c>
      <c r="BE107" s="167">
        <v>0</v>
      </c>
      <c r="BF107" s="167">
        <v>0</v>
      </c>
      <c r="BG107" s="167">
        <v>0</v>
      </c>
      <c r="BH107" s="299">
        <v>0</v>
      </c>
      <c r="BI107" s="299">
        <v>0</v>
      </c>
      <c r="BJ107" s="299">
        <v>0</v>
      </c>
      <c r="BK107" s="299">
        <v>0</v>
      </c>
      <c r="BL107" s="299">
        <v>0</v>
      </c>
      <c r="BM107" s="299">
        <v>0</v>
      </c>
      <c r="BN107" s="299">
        <v>0</v>
      </c>
      <c r="BO107" s="299">
        <v>0</v>
      </c>
      <c r="BP107" s="299">
        <v>0</v>
      </c>
      <c r="BQ107" s="242">
        <v>0</v>
      </c>
      <c r="BR107" s="167">
        <v>0</v>
      </c>
      <c r="BS107" s="167">
        <v>0</v>
      </c>
      <c r="BT107" s="167">
        <v>0</v>
      </c>
      <c r="BU107" s="167">
        <v>0</v>
      </c>
      <c r="BV107" s="167">
        <v>0</v>
      </c>
      <c r="BW107" s="167">
        <v>0</v>
      </c>
      <c r="BX107" s="167">
        <v>0</v>
      </c>
      <c r="BY107" s="167">
        <v>0</v>
      </c>
      <c r="BZ107" s="167">
        <v>0</v>
      </c>
      <c r="CA107" s="167">
        <v>0</v>
      </c>
      <c r="CB107" s="167">
        <v>0</v>
      </c>
      <c r="CC107" s="167">
        <v>0</v>
      </c>
      <c r="CD107" s="167">
        <v>0</v>
      </c>
      <c r="CE107" s="167">
        <v>0</v>
      </c>
      <c r="CF107" s="167">
        <v>0</v>
      </c>
      <c r="CG107" s="167">
        <v>0</v>
      </c>
      <c r="CH107" s="167">
        <v>0</v>
      </c>
      <c r="CI107" s="167">
        <v>0</v>
      </c>
      <c r="CJ107" s="167">
        <v>0</v>
      </c>
      <c r="CK107" s="167">
        <v>0</v>
      </c>
      <c r="CL107" s="167">
        <v>0</v>
      </c>
      <c r="CM107" s="167">
        <v>0</v>
      </c>
      <c r="CN107" s="167">
        <v>0</v>
      </c>
      <c r="CO107" s="167">
        <v>0</v>
      </c>
      <c r="CP107" s="167">
        <v>0</v>
      </c>
      <c r="CQ107" s="167">
        <v>0</v>
      </c>
      <c r="CR107" s="167">
        <v>0</v>
      </c>
      <c r="CS107" s="167">
        <v>0</v>
      </c>
      <c r="CT107" s="167">
        <v>0</v>
      </c>
      <c r="CU107" s="167">
        <v>1</v>
      </c>
      <c r="CV107" s="167">
        <v>1</v>
      </c>
      <c r="CW107" s="167">
        <v>1</v>
      </c>
    </row>
    <row r="108" spans="1:101" customFormat="1" ht="13.15" customHeight="1" x14ac:dyDescent="0.25">
      <c r="A108" s="22"/>
      <c r="B108" s="15"/>
      <c r="C108" s="66" t="s">
        <v>12</v>
      </c>
      <c r="D108" s="168">
        <v>0</v>
      </c>
      <c r="E108" s="151">
        <f t="shared" si="280"/>
        <v>1556.37</v>
      </c>
      <c r="F108" s="153">
        <f t="shared" si="280"/>
        <v>1154.78</v>
      </c>
      <c r="G108" s="153">
        <f t="shared" si="280"/>
        <v>401.59</v>
      </c>
      <c r="H108" s="134" t="str">
        <f>+"Total:"&amp;TEXT(E108/I108-1,"0.00%")&amp;"/ EE:"&amp;TEXT(G108/J108-1,"0.00%")</f>
        <v>Total:18.99%/ EE:0.00%</v>
      </c>
      <c r="I108" s="27">
        <f>+'[2]St Joe &amp; St Mary''s'!E108</f>
        <v>1308</v>
      </c>
      <c r="J108" s="27">
        <f>+'[2]St Joe &amp; St Mary''s'!G108</f>
        <v>401.59</v>
      </c>
      <c r="K108" s="384"/>
      <c r="L108" s="385"/>
      <c r="M108" s="168">
        <v>0</v>
      </c>
      <c r="N108" s="168">
        <v>0</v>
      </c>
      <c r="O108" s="168">
        <v>0</v>
      </c>
      <c r="P108" s="168">
        <v>0</v>
      </c>
      <c r="Q108" s="168">
        <v>0</v>
      </c>
      <c r="R108" s="168">
        <v>0</v>
      </c>
      <c r="S108" s="168">
        <v>0</v>
      </c>
      <c r="T108" s="168">
        <v>0</v>
      </c>
      <c r="U108" s="168">
        <v>0</v>
      </c>
      <c r="V108" s="168">
        <v>0</v>
      </c>
      <c r="W108" s="168">
        <v>0</v>
      </c>
      <c r="X108" s="168">
        <v>0</v>
      </c>
      <c r="Y108" s="168">
        <v>0</v>
      </c>
      <c r="Z108" s="168">
        <v>0</v>
      </c>
      <c r="AA108" s="168">
        <v>0</v>
      </c>
      <c r="AB108" s="168">
        <v>0</v>
      </c>
      <c r="AC108" s="168">
        <v>0</v>
      </c>
      <c r="AD108" s="168">
        <v>0</v>
      </c>
      <c r="AE108" s="168">
        <v>0</v>
      </c>
      <c r="AF108" s="168">
        <v>0</v>
      </c>
      <c r="AG108" s="168">
        <v>0</v>
      </c>
      <c r="AH108" s="168">
        <v>0</v>
      </c>
      <c r="AI108" s="168">
        <v>0</v>
      </c>
      <c r="AJ108" s="168">
        <v>0</v>
      </c>
      <c r="AK108" s="168">
        <v>0</v>
      </c>
      <c r="AL108" s="168">
        <v>0</v>
      </c>
      <c r="AM108" s="168">
        <v>0</v>
      </c>
      <c r="AN108" s="168">
        <v>0</v>
      </c>
      <c r="AO108" s="168">
        <v>0</v>
      </c>
      <c r="AP108" s="168">
        <v>0</v>
      </c>
      <c r="AQ108" s="168">
        <v>0</v>
      </c>
      <c r="AR108" s="168">
        <v>0</v>
      </c>
      <c r="AS108" s="168">
        <v>0</v>
      </c>
      <c r="AT108" s="168">
        <v>0</v>
      </c>
      <c r="AU108" s="168">
        <v>0</v>
      </c>
      <c r="AV108" s="168">
        <v>0</v>
      </c>
      <c r="AW108" s="168">
        <v>0</v>
      </c>
      <c r="AX108" s="168">
        <v>0</v>
      </c>
      <c r="AY108" s="168">
        <v>0</v>
      </c>
      <c r="AZ108" s="168">
        <v>0</v>
      </c>
      <c r="BA108" s="168">
        <v>0</v>
      </c>
      <c r="BB108" s="168">
        <v>0</v>
      </c>
      <c r="BC108" s="168">
        <v>0</v>
      </c>
      <c r="BD108" s="168">
        <v>0</v>
      </c>
      <c r="BE108" s="168">
        <v>0</v>
      </c>
      <c r="BF108" s="168">
        <v>0</v>
      </c>
      <c r="BG108" s="168">
        <v>0</v>
      </c>
      <c r="BH108" s="300">
        <v>0</v>
      </c>
      <c r="BI108" s="300">
        <v>0</v>
      </c>
      <c r="BJ108" s="300">
        <v>0</v>
      </c>
      <c r="BK108" s="300">
        <v>0</v>
      </c>
      <c r="BL108" s="300">
        <v>0</v>
      </c>
      <c r="BM108" s="300">
        <v>0</v>
      </c>
      <c r="BN108" s="300">
        <v>0</v>
      </c>
      <c r="BO108" s="300">
        <v>0</v>
      </c>
      <c r="BP108" s="300">
        <v>0</v>
      </c>
      <c r="BQ108" s="243">
        <v>0</v>
      </c>
      <c r="BR108" s="168">
        <v>0</v>
      </c>
      <c r="BS108" s="168">
        <v>0</v>
      </c>
      <c r="BT108" s="168">
        <v>0</v>
      </c>
      <c r="BU108" s="168">
        <v>0</v>
      </c>
      <c r="BV108" s="168">
        <v>0</v>
      </c>
      <c r="BW108" s="168">
        <v>0</v>
      </c>
      <c r="BX108" s="168">
        <v>0</v>
      </c>
      <c r="BY108" s="168">
        <v>0</v>
      </c>
      <c r="BZ108" s="168">
        <v>0</v>
      </c>
      <c r="CA108" s="168">
        <v>0</v>
      </c>
      <c r="CB108" s="168">
        <v>0</v>
      </c>
      <c r="CC108" s="168">
        <v>0</v>
      </c>
      <c r="CD108" s="168">
        <v>0</v>
      </c>
      <c r="CE108" s="168">
        <v>0</v>
      </c>
      <c r="CF108" s="168">
        <v>0</v>
      </c>
      <c r="CG108" s="168">
        <v>0</v>
      </c>
      <c r="CH108" s="168">
        <v>0</v>
      </c>
      <c r="CI108" s="168">
        <v>0</v>
      </c>
      <c r="CJ108" s="168">
        <v>0</v>
      </c>
      <c r="CK108" s="168">
        <v>0</v>
      </c>
      <c r="CL108" s="168">
        <v>0</v>
      </c>
      <c r="CM108" s="168">
        <v>0</v>
      </c>
      <c r="CN108" s="168">
        <v>0</v>
      </c>
      <c r="CO108" s="168">
        <v>0</v>
      </c>
      <c r="CP108" s="168">
        <v>0</v>
      </c>
      <c r="CQ108" s="168">
        <v>0</v>
      </c>
      <c r="CR108" s="168">
        <v>0</v>
      </c>
      <c r="CS108" s="168">
        <v>0</v>
      </c>
      <c r="CT108" s="168">
        <v>0</v>
      </c>
      <c r="CU108" s="168">
        <v>0</v>
      </c>
      <c r="CV108" s="168">
        <v>0</v>
      </c>
      <c r="CW108" s="168">
        <v>0</v>
      </c>
    </row>
    <row r="109" spans="1:101" customFormat="1" ht="13.15" customHeight="1" x14ac:dyDescent="0.25">
      <c r="A109" s="20"/>
      <c r="B109" s="15"/>
      <c r="C109" s="69" t="s">
        <v>7</v>
      </c>
      <c r="D109" s="67">
        <f>SUM(D105:D108)</f>
        <v>2</v>
      </c>
      <c r="E109" s="70">
        <f>SUMPRODUCT(E105:E108,$D105:$D108)</f>
        <v>1452.57</v>
      </c>
      <c r="F109" s="70">
        <f>SUMPRODUCT(F105:F108,$D105:$D108)</f>
        <v>1138.1499999999999</v>
      </c>
      <c r="G109" s="70">
        <f>SUMPRODUCT(G105:G108,$D105:$D108)</f>
        <v>314.42</v>
      </c>
      <c r="H109" s="34"/>
      <c r="I109" s="34"/>
      <c r="K109" s="384"/>
      <c r="L109" s="385"/>
      <c r="M109" s="67">
        <f t="shared" ref="M109:R109" si="281">SUM(M105:M108)</f>
        <v>1</v>
      </c>
      <c r="N109" s="67">
        <f t="shared" si="281"/>
        <v>1</v>
      </c>
      <c r="O109" s="67">
        <f t="shared" si="281"/>
        <v>1</v>
      </c>
      <c r="P109" s="67">
        <f t="shared" si="281"/>
        <v>1</v>
      </c>
      <c r="Q109" s="67">
        <f t="shared" si="281"/>
        <v>1</v>
      </c>
      <c r="R109" s="67">
        <f t="shared" si="281"/>
        <v>1</v>
      </c>
      <c r="S109" s="67">
        <f t="shared" ref="S109:X109" si="282">SUM(S105:S108)</f>
        <v>1</v>
      </c>
      <c r="T109" s="67">
        <f t="shared" si="282"/>
        <v>1</v>
      </c>
      <c r="U109" s="67">
        <f t="shared" si="282"/>
        <v>1</v>
      </c>
      <c r="V109" s="67">
        <f t="shared" si="282"/>
        <v>1</v>
      </c>
      <c r="W109" s="67">
        <f t="shared" si="282"/>
        <v>1</v>
      </c>
      <c r="X109" s="67">
        <f t="shared" si="282"/>
        <v>1</v>
      </c>
      <c r="Y109" s="67">
        <f t="shared" ref="Y109:AD109" si="283">SUM(Y105:Y108)</f>
        <v>1</v>
      </c>
      <c r="Z109" s="67">
        <f t="shared" si="283"/>
        <v>1</v>
      </c>
      <c r="AA109" s="67">
        <f t="shared" si="283"/>
        <v>1</v>
      </c>
      <c r="AB109" s="67">
        <f t="shared" si="283"/>
        <v>1</v>
      </c>
      <c r="AC109" s="67">
        <f t="shared" si="283"/>
        <v>1</v>
      </c>
      <c r="AD109" s="67">
        <f t="shared" si="283"/>
        <v>1</v>
      </c>
      <c r="AE109" s="67">
        <f t="shared" ref="AE109:AJ109" si="284">SUM(AE105:AE108)</f>
        <v>1</v>
      </c>
      <c r="AF109" s="67">
        <f t="shared" si="284"/>
        <v>1</v>
      </c>
      <c r="AG109" s="67">
        <f t="shared" si="284"/>
        <v>0</v>
      </c>
      <c r="AH109" s="67">
        <f t="shared" si="284"/>
        <v>0</v>
      </c>
      <c r="AI109" s="67">
        <f t="shared" si="284"/>
        <v>0</v>
      </c>
      <c r="AJ109" s="67">
        <f t="shared" si="284"/>
        <v>0</v>
      </c>
      <c r="AK109" s="67">
        <f t="shared" ref="AK109:AP109" si="285">SUM(AK105:AK108)</f>
        <v>0</v>
      </c>
      <c r="AL109" s="67">
        <f t="shared" si="285"/>
        <v>0</v>
      </c>
      <c r="AM109" s="67">
        <f t="shared" si="285"/>
        <v>0</v>
      </c>
      <c r="AN109" s="67">
        <f t="shared" si="285"/>
        <v>0</v>
      </c>
      <c r="AO109" s="67">
        <f t="shared" si="285"/>
        <v>0</v>
      </c>
      <c r="AP109" s="67">
        <f t="shared" si="285"/>
        <v>0</v>
      </c>
      <c r="AQ109" s="67">
        <f t="shared" ref="AQ109:AV109" si="286">SUM(AQ105:AQ108)</f>
        <v>0</v>
      </c>
      <c r="AR109" s="67">
        <f t="shared" si="286"/>
        <v>0</v>
      </c>
      <c r="AS109" s="67">
        <f t="shared" si="286"/>
        <v>0</v>
      </c>
      <c r="AT109" s="67">
        <f t="shared" si="286"/>
        <v>0</v>
      </c>
      <c r="AU109" s="67">
        <f t="shared" si="286"/>
        <v>0</v>
      </c>
      <c r="AV109" s="67">
        <f t="shared" si="286"/>
        <v>0</v>
      </c>
      <c r="AW109" s="67">
        <f t="shared" ref="AW109:BB109" si="287">SUM(AW105:AW108)</f>
        <v>0</v>
      </c>
      <c r="AX109" s="67">
        <f t="shared" si="287"/>
        <v>0</v>
      </c>
      <c r="AY109" s="67">
        <f t="shared" si="287"/>
        <v>0</v>
      </c>
      <c r="AZ109" s="67">
        <f t="shared" si="287"/>
        <v>0</v>
      </c>
      <c r="BA109" s="67">
        <f t="shared" si="287"/>
        <v>0</v>
      </c>
      <c r="BB109" s="67">
        <f t="shared" si="287"/>
        <v>0</v>
      </c>
      <c r="BC109" s="67">
        <f t="shared" ref="BC109:BH109" si="288">SUM(BC105:BC108)</f>
        <v>0</v>
      </c>
      <c r="BD109" s="67">
        <f t="shared" si="288"/>
        <v>0</v>
      </c>
      <c r="BE109" s="67">
        <f t="shared" si="288"/>
        <v>0</v>
      </c>
      <c r="BF109" s="67">
        <f t="shared" si="288"/>
        <v>0</v>
      </c>
      <c r="BG109" s="67">
        <f t="shared" si="288"/>
        <v>0</v>
      </c>
      <c r="BH109" s="67">
        <f t="shared" si="288"/>
        <v>0</v>
      </c>
      <c r="BI109" s="67">
        <f t="shared" ref="BI109:BN109" si="289">SUM(BI105:BI108)</f>
        <v>0</v>
      </c>
      <c r="BJ109" s="67">
        <f t="shared" si="289"/>
        <v>0</v>
      </c>
      <c r="BK109" s="67">
        <f t="shared" si="289"/>
        <v>0</v>
      </c>
      <c r="BL109" s="67">
        <f t="shared" si="289"/>
        <v>0</v>
      </c>
      <c r="BM109" s="67">
        <f t="shared" si="289"/>
        <v>0</v>
      </c>
      <c r="BN109" s="67">
        <f t="shared" si="289"/>
        <v>0</v>
      </c>
      <c r="BO109" s="67">
        <f t="shared" ref="BO109:BT109" si="290">SUM(BO105:BO108)</f>
        <v>0</v>
      </c>
      <c r="BP109" s="67">
        <f t="shared" si="290"/>
        <v>0</v>
      </c>
      <c r="BQ109" s="94">
        <f t="shared" si="290"/>
        <v>0</v>
      </c>
      <c r="BR109" s="67">
        <f t="shared" si="290"/>
        <v>0</v>
      </c>
      <c r="BS109" s="67">
        <f t="shared" si="290"/>
        <v>0</v>
      </c>
      <c r="BT109" s="67">
        <f t="shared" si="290"/>
        <v>0</v>
      </c>
      <c r="BU109" s="67">
        <f t="shared" ref="BU109:BZ109" si="291">SUM(BU105:BU108)</f>
        <v>0</v>
      </c>
      <c r="BV109" s="67">
        <f t="shared" si="291"/>
        <v>0</v>
      </c>
      <c r="BW109" s="67">
        <f t="shared" si="291"/>
        <v>0</v>
      </c>
      <c r="BX109" s="67">
        <f t="shared" si="291"/>
        <v>0</v>
      </c>
      <c r="BY109" s="67">
        <f t="shared" si="291"/>
        <v>0</v>
      </c>
      <c r="BZ109" s="67">
        <f t="shared" si="291"/>
        <v>0</v>
      </c>
      <c r="CA109" s="67">
        <f t="shared" ref="CA109:CF109" si="292">SUM(CA105:CA108)</f>
        <v>0</v>
      </c>
      <c r="CB109" s="67">
        <f t="shared" si="292"/>
        <v>1</v>
      </c>
      <c r="CC109" s="67">
        <f t="shared" si="292"/>
        <v>1</v>
      </c>
      <c r="CD109" s="67">
        <f t="shared" si="292"/>
        <v>1</v>
      </c>
      <c r="CE109" s="67">
        <f t="shared" si="292"/>
        <v>1</v>
      </c>
      <c r="CF109" s="67">
        <f t="shared" si="292"/>
        <v>1</v>
      </c>
      <c r="CG109" s="67">
        <f t="shared" ref="CG109:CL109" si="293">SUM(CG105:CG108)</f>
        <v>1</v>
      </c>
      <c r="CH109" s="67">
        <f t="shared" si="293"/>
        <v>1</v>
      </c>
      <c r="CI109" s="67">
        <f t="shared" si="293"/>
        <v>1</v>
      </c>
      <c r="CJ109" s="67">
        <f t="shared" si="293"/>
        <v>1</v>
      </c>
      <c r="CK109" s="67">
        <f t="shared" si="293"/>
        <v>1</v>
      </c>
      <c r="CL109" s="67">
        <f t="shared" si="293"/>
        <v>1</v>
      </c>
      <c r="CM109" s="67">
        <f>SUM(CM105:CM108)</f>
        <v>1</v>
      </c>
      <c r="CN109" s="67">
        <f>SUM(CN105:CN108)</f>
        <v>2</v>
      </c>
      <c r="CO109" s="67">
        <f>SUM(CO105:CO108)</f>
        <v>2</v>
      </c>
      <c r="CP109" s="67">
        <f>SUM(CP105:CP108)</f>
        <v>1</v>
      </c>
      <c r="CQ109" s="67">
        <f>SUM(CQ105:CQ108)</f>
        <v>1</v>
      </c>
      <c r="CR109" s="67">
        <v>1</v>
      </c>
      <c r="CS109" s="67">
        <f>SUM(CS105:CS108)</f>
        <v>1</v>
      </c>
      <c r="CT109" s="67">
        <f>SUM(CT105:CT108)</f>
        <v>1</v>
      </c>
      <c r="CU109" s="67">
        <f>SUM(CU105:CU108)</f>
        <v>2</v>
      </c>
      <c r="CV109" s="67">
        <f>SUM(CV105:CV108)</f>
        <v>2</v>
      </c>
      <c r="CW109" s="67">
        <f>SUM(CW105:CW108)</f>
        <v>2</v>
      </c>
    </row>
    <row r="110" spans="1:101" customFormat="1" ht="13.15" customHeight="1" x14ac:dyDescent="0.25">
      <c r="A110" s="20"/>
      <c r="B110" s="15"/>
      <c r="C110" s="12"/>
      <c r="D110" s="16"/>
      <c r="E110" s="21"/>
      <c r="F110" s="21"/>
      <c r="G110" s="21"/>
      <c r="H110" s="135"/>
      <c r="I110" s="135"/>
      <c r="K110" s="386"/>
      <c r="L110" s="387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</row>
    <row r="111" spans="1:101" customFormat="1" ht="13.15" customHeight="1" x14ac:dyDescent="0.25">
      <c r="A111" s="71" t="s">
        <v>8</v>
      </c>
      <c r="B111" s="72"/>
      <c r="C111" s="29" t="s">
        <v>10</v>
      </c>
      <c r="D111" s="30">
        <f>+D103+D109</f>
        <v>13</v>
      </c>
      <c r="E111" s="86">
        <f>+E103+E109</f>
        <v>14147.58</v>
      </c>
      <c r="F111" s="86">
        <f>+F103+F109</f>
        <v>12931.85</v>
      </c>
      <c r="G111" s="86">
        <f>+G103+G109</f>
        <v>1215.73</v>
      </c>
      <c r="H111" s="136"/>
      <c r="I111" s="136"/>
      <c r="K111" s="16"/>
      <c r="L111" s="16"/>
      <c r="M111" s="30">
        <f t="shared" ref="M111:R111" si="294">+M103+M109</f>
        <v>8</v>
      </c>
      <c r="N111" s="30">
        <f t="shared" si="294"/>
        <v>9</v>
      </c>
      <c r="O111" s="30">
        <f t="shared" si="294"/>
        <v>8</v>
      </c>
      <c r="P111" s="30">
        <f t="shared" si="294"/>
        <v>7</v>
      </c>
      <c r="Q111" s="30">
        <f t="shared" si="294"/>
        <v>8</v>
      </c>
      <c r="R111" s="30">
        <f t="shared" si="294"/>
        <v>8</v>
      </c>
      <c r="S111" s="30">
        <f t="shared" ref="S111:X111" si="295">+S103+S109</f>
        <v>8</v>
      </c>
      <c r="T111" s="30">
        <f t="shared" si="295"/>
        <v>8</v>
      </c>
      <c r="U111" s="30">
        <f t="shared" si="295"/>
        <v>7</v>
      </c>
      <c r="V111" s="30">
        <f t="shared" si="295"/>
        <v>7</v>
      </c>
      <c r="W111" s="30">
        <f t="shared" si="295"/>
        <v>6</v>
      </c>
      <c r="X111" s="30">
        <f t="shared" si="295"/>
        <v>7</v>
      </c>
      <c r="Y111" s="30">
        <f t="shared" ref="Y111:AD111" si="296">+Y103+Y109</f>
        <v>7</v>
      </c>
      <c r="Z111" s="30">
        <f t="shared" si="296"/>
        <v>7</v>
      </c>
      <c r="AA111" s="30">
        <f t="shared" si="296"/>
        <v>7</v>
      </c>
      <c r="AB111" s="30">
        <f t="shared" si="296"/>
        <v>7</v>
      </c>
      <c r="AC111" s="30">
        <f t="shared" si="296"/>
        <v>7</v>
      </c>
      <c r="AD111" s="30">
        <f t="shared" si="296"/>
        <v>7</v>
      </c>
      <c r="AE111" s="30">
        <f t="shared" ref="AE111:AJ111" si="297">+AE103+AE109</f>
        <v>6</v>
      </c>
      <c r="AF111" s="30">
        <f t="shared" si="297"/>
        <v>6</v>
      </c>
      <c r="AG111" s="30">
        <f t="shared" si="297"/>
        <v>6</v>
      </c>
      <c r="AH111" s="30">
        <f t="shared" si="297"/>
        <v>6</v>
      </c>
      <c r="AI111" s="30">
        <f t="shared" si="297"/>
        <v>6</v>
      </c>
      <c r="AJ111" s="30">
        <f t="shared" si="297"/>
        <v>8</v>
      </c>
      <c r="AK111" s="30">
        <f t="shared" ref="AK111:AP111" si="298">+AK103+AK109</f>
        <v>7</v>
      </c>
      <c r="AL111" s="30">
        <f t="shared" si="298"/>
        <v>7</v>
      </c>
      <c r="AM111" s="30">
        <f t="shared" si="298"/>
        <v>7</v>
      </c>
      <c r="AN111" s="30">
        <f t="shared" si="298"/>
        <v>7</v>
      </c>
      <c r="AO111" s="30">
        <f t="shared" si="298"/>
        <v>6</v>
      </c>
      <c r="AP111" s="30">
        <f t="shared" si="298"/>
        <v>6</v>
      </c>
      <c r="AQ111" s="30">
        <f t="shared" ref="AQ111:AV111" si="299">+AQ103+AQ109</f>
        <v>7</v>
      </c>
      <c r="AR111" s="30">
        <f t="shared" si="299"/>
        <v>7</v>
      </c>
      <c r="AS111" s="30">
        <f t="shared" si="299"/>
        <v>7</v>
      </c>
      <c r="AT111" s="30">
        <f t="shared" si="299"/>
        <v>8</v>
      </c>
      <c r="AU111" s="30">
        <f t="shared" si="299"/>
        <v>9</v>
      </c>
      <c r="AV111" s="30">
        <f t="shared" si="299"/>
        <v>9</v>
      </c>
      <c r="AW111" s="30">
        <f t="shared" ref="AW111:BB111" si="300">+AW103+AW109</f>
        <v>9</v>
      </c>
      <c r="AX111" s="30">
        <f t="shared" si="300"/>
        <v>9</v>
      </c>
      <c r="AY111" s="30">
        <f t="shared" si="300"/>
        <v>8</v>
      </c>
      <c r="AZ111" s="30">
        <f t="shared" si="300"/>
        <v>9</v>
      </c>
      <c r="BA111" s="30">
        <f t="shared" si="300"/>
        <v>9</v>
      </c>
      <c r="BB111" s="30">
        <f t="shared" si="300"/>
        <v>9</v>
      </c>
      <c r="BC111" s="30">
        <f t="shared" ref="BC111:BH111" si="301">+BC103+BC109</f>
        <v>10</v>
      </c>
      <c r="BD111" s="30">
        <f t="shared" si="301"/>
        <v>10</v>
      </c>
      <c r="BE111" s="30">
        <f t="shared" si="301"/>
        <v>9</v>
      </c>
      <c r="BF111" s="30">
        <f t="shared" si="301"/>
        <v>9</v>
      </c>
      <c r="BG111" s="30">
        <f t="shared" si="301"/>
        <v>9</v>
      </c>
      <c r="BH111" s="30">
        <f t="shared" si="301"/>
        <v>9</v>
      </c>
      <c r="BI111" s="30">
        <f t="shared" ref="BI111:BN111" si="302">+BI103+BI109</f>
        <v>9</v>
      </c>
      <c r="BJ111" s="30">
        <f t="shared" si="302"/>
        <v>9</v>
      </c>
      <c r="BK111" s="30">
        <f t="shared" si="302"/>
        <v>9</v>
      </c>
      <c r="BL111" s="30">
        <f t="shared" si="302"/>
        <v>9</v>
      </c>
      <c r="BM111" s="30">
        <f t="shared" si="302"/>
        <v>9</v>
      </c>
      <c r="BN111" s="30">
        <f t="shared" si="302"/>
        <v>9</v>
      </c>
      <c r="BO111" s="30">
        <f t="shared" ref="BO111:BT111" si="303">+BO103+BO109</f>
        <v>9</v>
      </c>
      <c r="BP111" s="30">
        <f t="shared" si="303"/>
        <v>9</v>
      </c>
      <c r="BQ111" s="30">
        <f t="shared" si="303"/>
        <v>9</v>
      </c>
      <c r="BR111" s="30">
        <f t="shared" si="303"/>
        <v>9</v>
      </c>
      <c r="BS111" s="30">
        <f t="shared" si="303"/>
        <v>9</v>
      </c>
      <c r="BT111" s="30">
        <f t="shared" si="303"/>
        <v>9</v>
      </c>
      <c r="BU111" s="30">
        <f t="shared" ref="BU111:BZ111" si="304">+BU103+BU109</f>
        <v>9</v>
      </c>
      <c r="BV111" s="30">
        <f t="shared" si="304"/>
        <v>9</v>
      </c>
      <c r="BW111" s="30">
        <f t="shared" si="304"/>
        <v>8</v>
      </c>
      <c r="BX111" s="30">
        <f t="shared" si="304"/>
        <v>8</v>
      </c>
      <c r="BY111" s="30">
        <f t="shared" si="304"/>
        <v>7</v>
      </c>
      <c r="BZ111" s="30">
        <f t="shared" si="304"/>
        <v>7</v>
      </c>
      <c r="CA111" s="30">
        <f t="shared" ref="CA111:CF111" si="305">+CA103+CA109</f>
        <v>7</v>
      </c>
      <c r="CB111" s="30">
        <f t="shared" si="305"/>
        <v>10</v>
      </c>
      <c r="CC111" s="30">
        <f t="shared" si="305"/>
        <v>10</v>
      </c>
      <c r="CD111" s="30">
        <f t="shared" si="305"/>
        <v>10</v>
      </c>
      <c r="CE111" s="30">
        <f t="shared" si="305"/>
        <v>11</v>
      </c>
      <c r="CF111" s="30">
        <f t="shared" si="305"/>
        <v>12</v>
      </c>
      <c r="CG111" s="30">
        <f t="shared" ref="CG111:CL111" si="306">+CG103+CG109</f>
        <v>13</v>
      </c>
      <c r="CH111" s="30">
        <f t="shared" si="306"/>
        <v>13</v>
      </c>
      <c r="CI111" s="30">
        <f t="shared" si="306"/>
        <v>13</v>
      </c>
      <c r="CJ111" s="30">
        <f t="shared" si="306"/>
        <v>13</v>
      </c>
      <c r="CK111" s="30">
        <f t="shared" si="306"/>
        <v>13</v>
      </c>
      <c r="CL111" s="30">
        <f t="shared" si="306"/>
        <v>13</v>
      </c>
      <c r="CM111" s="30">
        <f>+CM103+CM109</f>
        <v>13</v>
      </c>
      <c r="CN111" s="30">
        <f>+CN103+CN109</f>
        <v>15</v>
      </c>
      <c r="CO111" s="30">
        <f>+CO103+CO109</f>
        <v>15</v>
      </c>
      <c r="CP111" s="30">
        <f>+CP103+CP109</f>
        <v>14</v>
      </c>
      <c r="CQ111" s="30">
        <f>+CQ103+CQ109</f>
        <v>14</v>
      </c>
      <c r="CR111" s="30">
        <v>12</v>
      </c>
      <c r="CS111" s="30">
        <f>+CS103+CS109</f>
        <v>12</v>
      </c>
      <c r="CT111" s="30">
        <f>+CT103+CT109</f>
        <v>12</v>
      </c>
      <c r="CU111" s="30">
        <f>+CU103+CU109</f>
        <v>11</v>
      </c>
      <c r="CV111" s="30">
        <f>+CV103+CV109</f>
        <v>12</v>
      </c>
      <c r="CW111" s="30">
        <f>+CW103+CW109</f>
        <v>13</v>
      </c>
    </row>
    <row r="112" spans="1:101" customFormat="1" ht="13.15" customHeight="1" x14ac:dyDescent="0.25">
      <c r="A112" s="71" t="s">
        <v>9</v>
      </c>
      <c r="B112" s="29"/>
      <c r="C112" s="89"/>
      <c r="D112" s="30"/>
      <c r="E112" s="86">
        <f>E111*12</f>
        <v>169770.96</v>
      </c>
      <c r="F112" s="86">
        <f>F111*12</f>
        <v>155182.20000000001</v>
      </c>
      <c r="G112" s="86">
        <f>G111*12</f>
        <v>14588.76</v>
      </c>
      <c r="H112" s="136"/>
      <c r="I112" s="136"/>
      <c r="K112" s="16"/>
      <c r="L112" s="16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</row>
    <row r="113" spans="1:101" s="14" customFormat="1" ht="13.15" customHeight="1" x14ac:dyDescent="0.25">
      <c r="A113" s="20"/>
      <c r="B113" s="15"/>
      <c r="C113" s="12"/>
      <c r="D113" s="16"/>
      <c r="E113" s="21"/>
      <c r="F113" s="21"/>
      <c r="G113" s="21"/>
      <c r="H113" s="135"/>
      <c r="I113" s="135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</row>
    <row r="114" spans="1:101" s="4" customFormat="1" ht="13.15" customHeight="1" x14ac:dyDescent="0.2">
      <c r="A114" s="48" t="s">
        <v>115</v>
      </c>
      <c r="B114" s="49"/>
      <c r="C114" s="50" t="s">
        <v>10</v>
      </c>
      <c r="D114" s="51">
        <f>+D15+D31+D47+D63+D79+D95+D111</f>
        <v>899</v>
      </c>
      <c r="E114" s="61">
        <f>+E15+E31+E47+E63+E79+E95+E111</f>
        <v>1166626.3</v>
      </c>
      <c r="F114" s="61">
        <f>+F15+F31+F47+F63+F79+F95+F111</f>
        <v>1065797.3600000001</v>
      </c>
      <c r="G114" s="61">
        <f>+G15+G31+G47+G63+G79+G95+G111</f>
        <v>100828.93999999999</v>
      </c>
      <c r="H114" s="275"/>
      <c r="I114" s="275"/>
      <c r="K114" s="51">
        <f>+K15+K31+K47+K63+K79+K95+K111</f>
        <v>1157</v>
      </c>
      <c r="L114" s="51">
        <f>+L15+L31+L47+L63+L79+L95+L111</f>
        <v>1156</v>
      </c>
      <c r="M114" s="51">
        <f t="shared" ref="M114:R114" si="307">+M15+M31+M47+M63+M79+M95+M111</f>
        <v>1162</v>
      </c>
      <c r="N114" s="51">
        <f t="shared" si="307"/>
        <v>1156</v>
      </c>
      <c r="O114" s="51">
        <f t="shared" si="307"/>
        <v>1169</v>
      </c>
      <c r="P114" s="51">
        <f t="shared" si="307"/>
        <v>1170</v>
      </c>
      <c r="Q114" s="51">
        <f t="shared" si="307"/>
        <v>1168</v>
      </c>
      <c r="R114" s="51">
        <f t="shared" si="307"/>
        <v>1173</v>
      </c>
      <c r="S114" s="51">
        <f t="shared" ref="S114:X114" si="308">+S15+S31+S47+S63+S79+S95+S111</f>
        <v>1181</v>
      </c>
      <c r="T114" s="51">
        <f t="shared" si="308"/>
        <v>1184</v>
      </c>
      <c r="U114" s="51">
        <f t="shared" si="308"/>
        <v>1168</v>
      </c>
      <c r="V114" s="51">
        <f t="shared" si="308"/>
        <v>1186</v>
      </c>
      <c r="W114" s="51">
        <f t="shared" si="308"/>
        <v>1120</v>
      </c>
      <c r="X114" s="51">
        <f t="shared" si="308"/>
        <v>1115</v>
      </c>
      <c r="Y114" s="51">
        <f t="shared" ref="Y114:AD114" si="309">+Y15+Y31+Y47+Y63+Y79+Y95+Y111</f>
        <v>1115</v>
      </c>
      <c r="Z114" s="51">
        <f t="shared" si="309"/>
        <v>1110</v>
      </c>
      <c r="AA114" s="51">
        <f t="shared" si="309"/>
        <v>1111</v>
      </c>
      <c r="AB114" s="51">
        <f t="shared" si="309"/>
        <v>1121</v>
      </c>
      <c r="AC114" s="51">
        <f t="shared" si="309"/>
        <v>1102</v>
      </c>
      <c r="AD114" s="51">
        <f t="shared" si="309"/>
        <v>1103</v>
      </c>
      <c r="AE114" s="51">
        <f t="shared" ref="AE114:AJ114" si="310">+AE15+AE31+AE47+AE63+AE79+AE95+AE111</f>
        <v>1068</v>
      </c>
      <c r="AF114" s="51">
        <f t="shared" si="310"/>
        <v>1080</v>
      </c>
      <c r="AG114" s="51">
        <f t="shared" si="310"/>
        <v>1068</v>
      </c>
      <c r="AH114" s="51">
        <f t="shared" si="310"/>
        <v>1068</v>
      </c>
      <c r="AI114" s="51">
        <f t="shared" si="310"/>
        <v>1122</v>
      </c>
      <c r="AJ114" s="51">
        <f t="shared" si="310"/>
        <v>1157</v>
      </c>
      <c r="AK114" s="51">
        <f t="shared" ref="AK114:AP114" si="311">+AK15+AK31+AK47+AK63+AK79+AK95+AK111</f>
        <v>1149</v>
      </c>
      <c r="AL114" s="51">
        <f t="shared" si="311"/>
        <v>1144</v>
      </c>
      <c r="AM114" s="51">
        <f t="shared" si="311"/>
        <v>1136</v>
      </c>
      <c r="AN114" s="51">
        <f t="shared" si="311"/>
        <v>1116</v>
      </c>
      <c r="AO114" s="51">
        <f t="shared" si="311"/>
        <v>1140</v>
      </c>
      <c r="AP114" s="51">
        <f t="shared" si="311"/>
        <v>1133</v>
      </c>
      <c r="AQ114" s="51">
        <f t="shared" ref="AQ114:AV114" si="312">+AQ15+AQ31+AQ47+AQ63+AQ79+AQ95+AQ111</f>
        <v>1116</v>
      </c>
      <c r="AR114" s="51">
        <f t="shared" si="312"/>
        <v>1099</v>
      </c>
      <c r="AS114" s="51">
        <f t="shared" si="312"/>
        <v>1085</v>
      </c>
      <c r="AT114" s="51">
        <f t="shared" si="312"/>
        <v>1076</v>
      </c>
      <c r="AU114" s="51">
        <f t="shared" si="312"/>
        <v>1108</v>
      </c>
      <c r="AV114" s="51">
        <f t="shared" si="312"/>
        <v>1101</v>
      </c>
      <c r="AW114" s="51">
        <f t="shared" ref="AW114:BB114" si="313">+AW15+AW31+AW47+AW63+AW79+AW95+AW111</f>
        <v>1092</v>
      </c>
      <c r="AX114" s="51">
        <f t="shared" si="313"/>
        <v>1076</v>
      </c>
      <c r="AY114" s="51">
        <f t="shared" si="313"/>
        <v>1073</v>
      </c>
      <c r="AZ114" s="51">
        <f t="shared" si="313"/>
        <v>1048</v>
      </c>
      <c r="BA114" s="51">
        <f t="shared" si="313"/>
        <v>1025</v>
      </c>
      <c r="BB114" s="51">
        <f t="shared" si="313"/>
        <v>1008</v>
      </c>
      <c r="BC114" s="51">
        <f t="shared" ref="BC114:BH114" si="314">+BC15+BC31+BC47+BC63+BC79+BC95+BC111</f>
        <v>1001</v>
      </c>
      <c r="BD114" s="51">
        <f t="shared" si="314"/>
        <v>999</v>
      </c>
      <c r="BE114" s="51">
        <f t="shared" si="314"/>
        <v>974</v>
      </c>
      <c r="BF114" s="51">
        <f t="shared" si="314"/>
        <v>970</v>
      </c>
      <c r="BG114" s="51">
        <f t="shared" si="314"/>
        <v>1007</v>
      </c>
      <c r="BH114" s="51">
        <f t="shared" si="314"/>
        <v>1034</v>
      </c>
      <c r="BI114" s="51">
        <f t="shared" ref="BI114:BN114" si="315">+BI15+BI31+BI47+BI63+BI79+BI95+BI111</f>
        <v>958</v>
      </c>
      <c r="BJ114" s="51">
        <f t="shared" si="315"/>
        <v>965</v>
      </c>
      <c r="BK114" s="51">
        <f t="shared" si="315"/>
        <v>954</v>
      </c>
      <c r="BL114" s="51">
        <f t="shared" si="315"/>
        <v>945</v>
      </c>
      <c r="BM114" s="51">
        <f t="shared" si="315"/>
        <v>932</v>
      </c>
      <c r="BN114" s="51">
        <f t="shared" si="315"/>
        <v>945</v>
      </c>
      <c r="BO114" s="51">
        <f t="shared" ref="BO114:BT114" si="316">+BO15+BO31+BO47+BO63+BO79+BO95+BO111</f>
        <v>963</v>
      </c>
      <c r="BP114" s="51">
        <f t="shared" si="316"/>
        <v>977</v>
      </c>
      <c r="BQ114" s="51">
        <f t="shared" si="316"/>
        <v>979</v>
      </c>
      <c r="BR114" s="51">
        <f t="shared" si="316"/>
        <v>982</v>
      </c>
      <c r="BS114" s="51">
        <f t="shared" si="316"/>
        <v>1021</v>
      </c>
      <c r="BT114" s="51">
        <f t="shared" si="316"/>
        <v>1009</v>
      </c>
      <c r="BU114" s="51">
        <f t="shared" ref="BU114:BZ114" si="317">+BU15+BU31+BU47+BU63+BU79+BU95+BU111</f>
        <v>997</v>
      </c>
      <c r="BV114" s="51">
        <f t="shared" si="317"/>
        <v>1005</v>
      </c>
      <c r="BW114" s="51">
        <f t="shared" si="317"/>
        <v>1000</v>
      </c>
      <c r="BX114" s="51">
        <f t="shared" si="317"/>
        <v>987</v>
      </c>
      <c r="BY114" s="51">
        <f t="shared" si="317"/>
        <v>964</v>
      </c>
      <c r="BZ114" s="51">
        <f t="shared" si="317"/>
        <v>971</v>
      </c>
      <c r="CA114" s="51">
        <f t="shared" ref="CA114:CF114" si="318">+CA15+CA31+CA47+CA63+CA79+CA95+CA111</f>
        <v>961</v>
      </c>
      <c r="CB114" s="51">
        <f t="shared" si="318"/>
        <v>968</v>
      </c>
      <c r="CC114" s="51">
        <f t="shared" si="318"/>
        <v>951</v>
      </c>
      <c r="CD114" s="51">
        <f t="shared" si="318"/>
        <v>926</v>
      </c>
      <c r="CE114" s="51">
        <f t="shared" si="318"/>
        <v>954</v>
      </c>
      <c r="CF114" s="51">
        <f t="shared" si="318"/>
        <v>950</v>
      </c>
      <c r="CG114" s="51">
        <f t="shared" ref="CG114:CL114" si="319">+CG15+CG31+CG47+CG63+CG79+CG95+CG111</f>
        <v>935</v>
      </c>
      <c r="CH114" s="51">
        <f t="shared" si="319"/>
        <v>947</v>
      </c>
      <c r="CI114" s="51">
        <f t="shared" si="319"/>
        <v>938</v>
      </c>
      <c r="CJ114" s="51">
        <f t="shared" si="319"/>
        <v>949</v>
      </c>
      <c r="CK114" s="51">
        <f t="shared" si="319"/>
        <v>940</v>
      </c>
      <c r="CL114" s="51">
        <f t="shared" si="319"/>
        <v>928</v>
      </c>
      <c r="CM114" s="51">
        <f>+CM15+CM31+CM47+CM63+CM79+CM95+CM111</f>
        <v>929</v>
      </c>
      <c r="CN114" s="51">
        <f>+CN15+CN31+CN47+CN63+CN79+CN95+CN111</f>
        <v>921</v>
      </c>
      <c r="CO114" s="51">
        <f>+CO15+CO31+CO47+CO63+CO79+CO95+CO111</f>
        <v>918</v>
      </c>
      <c r="CP114" s="51">
        <f>+CP15+CP31+CP47+CP63+CP79+CP95+CP111</f>
        <v>913</v>
      </c>
      <c r="CQ114" s="51">
        <f>+CQ15+CQ31+CQ47+CQ63+CQ79+CQ95+CQ111</f>
        <v>944</v>
      </c>
      <c r="CR114" s="51">
        <v>932</v>
      </c>
      <c r="CS114" s="51">
        <f>+CS15+CS31+CS47+CS63+CS79+CS95+CS111</f>
        <v>923</v>
      </c>
      <c r="CT114" s="51">
        <f>+CT15+CT31+CT47+CT63+CT79+CT95+CT111</f>
        <v>928</v>
      </c>
      <c r="CU114" s="51">
        <f>+CU15+CU31+CU47+CU63+CU79+CU95+CU111</f>
        <v>933</v>
      </c>
      <c r="CV114" s="51">
        <f>+CV15+CV31+CV47+CV63+CV79+CV95+CV111</f>
        <v>919</v>
      </c>
      <c r="CW114" s="51">
        <f>+CW15+CW31+CW47+CW63+CW79+CW95+CW111</f>
        <v>899</v>
      </c>
    </row>
    <row r="115" spans="1:101" s="14" customFormat="1" ht="13.15" customHeight="1" x14ac:dyDescent="0.25">
      <c r="A115" s="48" t="s">
        <v>116</v>
      </c>
      <c r="B115" s="50"/>
      <c r="C115" s="96"/>
      <c r="D115" s="96"/>
      <c r="E115" s="100">
        <f>E114*12</f>
        <v>13999515.600000001</v>
      </c>
      <c r="F115" s="100">
        <f>F114*12</f>
        <v>12789568.32</v>
      </c>
      <c r="G115" s="100">
        <f>G114*12</f>
        <v>1209947.2799999998</v>
      </c>
      <c r="H115" s="266"/>
      <c r="I115" s="26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</row>
    <row r="117" spans="1:101" x14ac:dyDescent="0.2">
      <c r="A117" s="195" t="s">
        <v>137</v>
      </c>
    </row>
    <row r="118" spans="1:101" x14ac:dyDescent="0.2">
      <c r="G118" s="103"/>
      <c r="H118" s="103"/>
      <c r="I118" s="103"/>
    </row>
  </sheetData>
  <mergeCells count="1">
    <mergeCell ref="K98:L110"/>
  </mergeCells>
  <printOptions horizontalCentered="1"/>
  <pageMargins left="0.5" right="0.5" top="0.91" bottom="0.5" header="0.3" footer="0.11"/>
  <pageSetup scale="62" fitToHeight="2" orientation="landscape" r:id="rId1"/>
  <headerFooter scaleWithDoc="0" alignWithMargins="0">
    <oddHeader>&amp;C&amp;"Garamond,Bold"ST. MARY'S MEDICAL CENTER &amp; ST. JOSEPH MEDICAL CENTER 
FUNDING AND CONTRIBUTION LEVELS
 YEAR 2020 BENEFIT RENEWALS</oddHeader>
    <oddFooter>&amp;L&amp;10Keenan HealthCare
License No. 0451271&amp;C&amp;10Page &amp;P&amp;R&amp;10&amp;D</oddFooter>
  </headerFooter>
  <rowBreaks count="1" manualBreakCount="1">
    <brk id="49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B3F0-1D20-4067-AEBE-52972AB33628}">
  <sheetPr>
    <tabColor rgb="FFFF0000"/>
  </sheetPr>
  <dimension ref="A1:M198"/>
  <sheetViews>
    <sheetView tabSelected="1" view="pageBreakPreview" zoomScale="55" zoomScaleNormal="100" zoomScaleSheetLayoutView="100" workbookViewId="0">
      <selection activeCell="O1" sqref="O1"/>
    </sheetView>
  </sheetViews>
  <sheetFormatPr defaultColWidth="9" defaultRowHeight="12" x14ac:dyDescent="0.2"/>
  <cols>
    <col min="1" max="1" width="57.125" style="375" customWidth="1"/>
    <col min="2" max="2" width="15.75" style="373" customWidth="1"/>
    <col min="3" max="3" width="24.625" style="373" customWidth="1"/>
    <col min="4" max="4" width="7.25" style="374" customWidth="1"/>
    <col min="5" max="7" width="12.625" style="373" customWidth="1"/>
    <col min="8" max="8" width="9" style="375"/>
    <col min="9" max="13" width="7.25" style="374" customWidth="1"/>
    <col min="14" max="16384" width="9" style="375"/>
  </cols>
  <sheetData>
    <row r="1" spans="1:13" s="335" customFormat="1" ht="30" customHeight="1" x14ac:dyDescent="0.2">
      <c r="A1" s="331" t="s">
        <v>0</v>
      </c>
      <c r="B1" s="332" t="s">
        <v>1</v>
      </c>
      <c r="C1" s="333" t="s">
        <v>3</v>
      </c>
      <c r="D1" s="334" t="s">
        <v>2</v>
      </c>
      <c r="E1" s="333" t="s">
        <v>4</v>
      </c>
      <c r="F1" s="333" t="s">
        <v>5</v>
      </c>
      <c r="G1" s="333" t="s">
        <v>6</v>
      </c>
      <c r="I1" s="178">
        <v>45717</v>
      </c>
      <c r="J1" s="178">
        <v>45748</v>
      </c>
      <c r="K1" s="178">
        <v>45778</v>
      </c>
      <c r="L1" s="178">
        <v>45809</v>
      </c>
      <c r="M1" s="178">
        <v>45839</v>
      </c>
    </row>
    <row r="2" spans="1:13" s="341" customFormat="1" ht="13.15" customHeight="1" x14ac:dyDescent="0.25">
      <c r="A2" s="336" t="s">
        <v>189</v>
      </c>
      <c r="B2" s="337"/>
      <c r="C2" s="338"/>
      <c r="D2" s="339"/>
      <c r="E2" s="340"/>
      <c r="F2" s="340"/>
      <c r="G2" s="340"/>
      <c r="I2" s="339"/>
      <c r="J2" s="339"/>
      <c r="K2" s="339"/>
      <c r="L2" s="339"/>
      <c r="M2" s="339"/>
    </row>
    <row r="3" spans="1:13" s="347" customFormat="1" ht="13.15" customHeight="1" x14ac:dyDescent="0.2">
      <c r="A3" s="342" t="s">
        <v>23</v>
      </c>
      <c r="B3" s="343" t="s">
        <v>190</v>
      </c>
      <c r="C3" s="344" t="s">
        <v>11</v>
      </c>
      <c r="D3" s="323">
        <v>162</v>
      </c>
      <c r="E3" s="345">
        <v>671</v>
      </c>
      <c r="F3" s="346">
        <f>+E3-G3</f>
        <v>589.75</v>
      </c>
      <c r="G3" s="346">
        <v>81.25</v>
      </c>
      <c r="I3" s="323">
        <v>194</v>
      </c>
      <c r="J3" s="323">
        <v>194</v>
      </c>
      <c r="K3" s="323">
        <v>177</v>
      </c>
      <c r="L3" s="323">
        <v>173</v>
      </c>
      <c r="M3" s="323">
        <v>162</v>
      </c>
    </row>
    <row r="4" spans="1:13" s="347" customFormat="1" ht="13.15" customHeight="1" x14ac:dyDescent="0.2">
      <c r="A4" s="348"/>
      <c r="B4" s="349"/>
      <c r="C4" s="344" t="s">
        <v>18</v>
      </c>
      <c r="D4" s="323">
        <v>30</v>
      </c>
      <c r="E4" s="345">
        <v>1409.16</v>
      </c>
      <c r="F4" s="346">
        <f>+E4-G4</f>
        <v>1203.04</v>
      </c>
      <c r="G4" s="346">
        <v>206.12</v>
      </c>
      <c r="I4" s="323">
        <v>31</v>
      </c>
      <c r="J4" s="323">
        <v>31</v>
      </c>
      <c r="K4" s="323">
        <v>34</v>
      </c>
      <c r="L4" s="323">
        <v>30</v>
      </c>
      <c r="M4" s="323">
        <v>30</v>
      </c>
    </row>
    <row r="5" spans="1:13" s="347" customFormat="1" ht="13.15" customHeight="1" x14ac:dyDescent="0.2">
      <c r="A5" s="348"/>
      <c r="B5" s="349"/>
      <c r="C5" s="344" t="s">
        <v>19</v>
      </c>
      <c r="D5" s="323">
        <v>64</v>
      </c>
      <c r="E5" s="345">
        <v>1268.22</v>
      </c>
      <c r="F5" s="346">
        <f>+E5-G5</f>
        <v>1099.58</v>
      </c>
      <c r="G5" s="346">
        <v>168.64</v>
      </c>
      <c r="I5" s="323">
        <v>75</v>
      </c>
      <c r="J5" s="323">
        <v>75</v>
      </c>
      <c r="K5" s="323">
        <v>72</v>
      </c>
      <c r="L5" s="323">
        <v>69</v>
      </c>
      <c r="M5" s="323">
        <v>64</v>
      </c>
    </row>
    <row r="6" spans="1:13" s="347" customFormat="1" ht="13.15" customHeight="1" x14ac:dyDescent="0.2">
      <c r="A6" s="348"/>
      <c r="B6" s="349"/>
      <c r="C6" s="344" t="s">
        <v>12</v>
      </c>
      <c r="D6" s="324">
        <v>35</v>
      </c>
      <c r="E6" s="350">
        <v>2113.73</v>
      </c>
      <c r="F6" s="351">
        <f>+E6-G6</f>
        <v>1692.14</v>
      </c>
      <c r="G6" s="351">
        <v>421.59</v>
      </c>
      <c r="I6" s="324">
        <v>40</v>
      </c>
      <c r="J6" s="324">
        <v>40</v>
      </c>
      <c r="K6" s="324">
        <v>37</v>
      </c>
      <c r="L6" s="324">
        <v>36</v>
      </c>
      <c r="M6" s="324">
        <v>35</v>
      </c>
    </row>
    <row r="7" spans="1:13" s="347" customFormat="1" ht="13.15" customHeight="1" x14ac:dyDescent="0.25">
      <c r="A7" s="352"/>
      <c r="B7" s="349"/>
      <c r="C7" s="353" t="s">
        <v>7</v>
      </c>
      <c r="D7" s="354">
        <f>SUM(D3:D6)</f>
        <v>291</v>
      </c>
      <c r="E7" s="355">
        <f>SUMPRODUCT(E3:E6,$D3:$D6)</f>
        <v>306123.43</v>
      </c>
      <c r="F7" s="355">
        <f>SUMPRODUCT(F3:F6,$D3:$D6)</f>
        <v>261228.72</v>
      </c>
      <c r="G7" s="355">
        <f>SUMPRODUCT(G3:G6,$D3:$D6)</f>
        <v>44894.71</v>
      </c>
      <c r="I7" s="354">
        <f>SUM(I3:I6)</f>
        <v>340</v>
      </c>
      <c r="J7" s="354">
        <f>SUM(J3:J6)</f>
        <v>340</v>
      </c>
      <c r="K7" s="354">
        <f>SUM(K3:K6)</f>
        <v>320</v>
      </c>
      <c r="L7" s="354">
        <f>SUM(L3:L6)</f>
        <v>308</v>
      </c>
      <c r="M7" s="354">
        <f>SUM(M3:M6)</f>
        <v>291</v>
      </c>
    </row>
    <row r="8" spans="1:13" s="347" customFormat="1" ht="13.15" customHeight="1" x14ac:dyDescent="0.25">
      <c r="A8" s="352"/>
      <c r="B8" s="349"/>
      <c r="C8" s="356"/>
      <c r="D8" s="357"/>
      <c r="E8" s="358"/>
      <c r="F8" s="358"/>
      <c r="G8" s="358"/>
      <c r="I8" s="357"/>
      <c r="J8" s="357"/>
      <c r="K8" s="357"/>
      <c r="L8" s="357"/>
      <c r="M8" s="357"/>
    </row>
    <row r="9" spans="1:13" s="347" customFormat="1" ht="13.15" customHeight="1" x14ac:dyDescent="0.2">
      <c r="A9" s="342" t="s">
        <v>22</v>
      </c>
      <c r="B9" s="343" t="str">
        <f>$B$3</f>
        <v>3/1/25 - 12/31/25</v>
      </c>
      <c r="C9" s="344" t="s">
        <v>11</v>
      </c>
      <c r="D9" s="325">
        <v>31</v>
      </c>
      <c r="E9" s="346">
        <v>518.77</v>
      </c>
      <c r="F9" s="346">
        <f>+E9-G9</f>
        <v>415.61</v>
      </c>
      <c r="G9" s="346">
        <v>103.16</v>
      </c>
      <c r="I9" s="325">
        <v>37</v>
      </c>
      <c r="J9" s="325">
        <v>37</v>
      </c>
      <c r="K9" s="325">
        <v>35</v>
      </c>
      <c r="L9" s="325">
        <v>31</v>
      </c>
      <c r="M9" s="325">
        <v>31</v>
      </c>
    </row>
    <row r="10" spans="1:13" s="347" customFormat="1" ht="13.15" customHeight="1" x14ac:dyDescent="0.2">
      <c r="A10" s="348"/>
      <c r="B10" s="349"/>
      <c r="C10" s="344" t="s">
        <v>18</v>
      </c>
      <c r="D10" s="325">
        <v>4</v>
      </c>
      <c r="E10" s="346">
        <v>1037.57</v>
      </c>
      <c r="F10" s="346">
        <f>+E10-G10</f>
        <v>796.58999999999992</v>
      </c>
      <c r="G10" s="346">
        <v>240.98</v>
      </c>
      <c r="I10" s="325">
        <v>5</v>
      </c>
      <c r="J10" s="325">
        <v>5</v>
      </c>
      <c r="K10" s="325">
        <v>5</v>
      </c>
      <c r="L10" s="325">
        <v>5</v>
      </c>
      <c r="M10" s="325">
        <v>4</v>
      </c>
    </row>
    <row r="11" spans="1:13" s="347" customFormat="1" ht="13.15" customHeight="1" x14ac:dyDescent="0.2">
      <c r="A11" s="348"/>
      <c r="B11" s="349"/>
      <c r="C11" s="344" t="s">
        <v>19</v>
      </c>
      <c r="D11" s="325">
        <v>13</v>
      </c>
      <c r="E11" s="346">
        <v>933.8</v>
      </c>
      <c r="F11" s="346">
        <f>+E11-G11</f>
        <v>732.57999999999993</v>
      </c>
      <c r="G11" s="346">
        <v>201.22</v>
      </c>
      <c r="I11" s="325">
        <v>17</v>
      </c>
      <c r="J11" s="325">
        <v>17</v>
      </c>
      <c r="K11" s="325">
        <v>13</v>
      </c>
      <c r="L11" s="325">
        <v>12</v>
      </c>
      <c r="M11" s="325">
        <v>13</v>
      </c>
    </row>
    <row r="12" spans="1:13" s="347" customFormat="1" ht="13.15" customHeight="1" x14ac:dyDescent="0.2">
      <c r="A12" s="348"/>
      <c r="B12" s="349"/>
      <c r="C12" s="344" t="s">
        <v>12</v>
      </c>
      <c r="D12" s="326">
        <v>8</v>
      </c>
      <c r="E12" s="351">
        <v>1556.37</v>
      </c>
      <c r="F12" s="351">
        <f>+E12-G12</f>
        <v>1154.78</v>
      </c>
      <c r="G12" s="351">
        <v>401.59</v>
      </c>
      <c r="I12" s="326">
        <v>7</v>
      </c>
      <c r="J12" s="326">
        <v>7</v>
      </c>
      <c r="K12" s="326">
        <v>7</v>
      </c>
      <c r="L12" s="326">
        <v>7</v>
      </c>
      <c r="M12" s="326">
        <v>8</v>
      </c>
    </row>
    <row r="13" spans="1:13" s="347" customFormat="1" ht="13.15" customHeight="1" x14ac:dyDescent="0.25">
      <c r="A13" s="352"/>
      <c r="B13" s="349"/>
      <c r="C13" s="353" t="s">
        <v>7</v>
      </c>
      <c r="D13" s="354">
        <f>SUM(D9:D12)</f>
        <v>56</v>
      </c>
      <c r="E13" s="355">
        <f>SUMPRODUCT(E9:E12,$D9:$D12)</f>
        <v>44822.509999999995</v>
      </c>
      <c r="F13" s="355">
        <f>SUMPRODUCT(F9:F12,$D9:$D12)</f>
        <v>34832.049999999996</v>
      </c>
      <c r="G13" s="355">
        <f>SUMPRODUCT(G9:G12,$D9:$D12)</f>
        <v>9990.4599999999991</v>
      </c>
      <c r="I13" s="354">
        <f>SUM(I9:I12)</f>
        <v>66</v>
      </c>
      <c r="J13" s="354">
        <f>SUM(J9:J12)</f>
        <v>66</v>
      </c>
      <c r="K13" s="354">
        <f>SUM(K9:K12)</f>
        <v>60</v>
      </c>
      <c r="L13" s="354">
        <f>SUM(L9:L12)</f>
        <v>55</v>
      </c>
      <c r="M13" s="354">
        <f>SUM(M9:M12)</f>
        <v>56</v>
      </c>
    </row>
    <row r="14" spans="1:13" s="347" customFormat="1" ht="13.15" customHeight="1" x14ac:dyDescent="0.25">
      <c r="A14" s="352"/>
      <c r="B14" s="349"/>
      <c r="C14" s="356"/>
      <c r="D14" s="357"/>
      <c r="E14" s="358"/>
      <c r="F14" s="358"/>
      <c r="G14" s="358"/>
      <c r="I14" s="357"/>
      <c r="J14" s="357"/>
      <c r="K14" s="357"/>
      <c r="L14" s="357"/>
      <c r="M14" s="357"/>
    </row>
    <row r="15" spans="1:13" s="347" customFormat="1" ht="13.15" customHeight="1" x14ac:dyDescent="0.25">
      <c r="A15" s="359" t="s">
        <v>8</v>
      </c>
      <c r="B15" s="360"/>
      <c r="C15" s="361" t="s">
        <v>10</v>
      </c>
      <c r="D15" s="362">
        <f>+D7+D13</f>
        <v>347</v>
      </c>
      <c r="E15" s="86">
        <f>+E7+E13</f>
        <v>350945.94</v>
      </c>
      <c r="F15" s="86">
        <f>+F7+F13</f>
        <v>296060.77</v>
      </c>
      <c r="G15" s="86">
        <f>+G7+G13</f>
        <v>54885.17</v>
      </c>
      <c r="I15" s="362">
        <f>+I7+I13</f>
        <v>406</v>
      </c>
      <c r="J15" s="362">
        <f>+J7+J13</f>
        <v>406</v>
      </c>
      <c r="K15" s="362">
        <f>+K7+K13</f>
        <v>380</v>
      </c>
      <c r="L15" s="362">
        <f>+L7+L13</f>
        <v>363</v>
      </c>
      <c r="M15" s="362">
        <f>+M7+M13</f>
        <v>347</v>
      </c>
    </row>
    <row r="16" spans="1:13" s="335" customFormat="1" ht="13.15" customHeight="1" x14ac:dyDescent="0.2">
      <c r="A16" s="359" t="s">
        <v>9</v>
      </c>
      <c r="B16" s="361"/>
      <c r="C16" s="363"/>
      <c r="D16" s="362"/>
      <c r="E16" s="86">
        <f>E15*12</f>
        <v>4211351.28</v>
      </c>
      <c r="F16" s="86">
        <f>F15*12</f>
        <v>3552729.24</v>
      </c>
      <c r="G16" s="86">
        <f>G15*12</f>
        <v>658622.04</v>
      </c>
      <c r="I16" s="362"/>
      <c r="J16" s="362"/>
      <c r="K16" s="362"/>
      <c r="L16" s="362"/>
      <c r="M16" s="362"/>
    </row>
    <row r="17" spans="1:13" s="347" customFormat="1" ht="13.15" customHeight="1" x14ac:dyDescent="0.25">
      <c r="A17" s="352"/>
      <c r="B17" s="349"/>
      <c r="C17" s="356"/>
      <c r="D17" s="357"/>
      <c r="E17" s="358"/>
      <c r="F17" s="358"/>
      <c r="G17" s="358"/>
      <c r="I17" s="357"/>
      <c r="J17" s="357"/>
      <c r="K17" s="357"/>
      <c r="L17" s="357"/>
      <c r="M17" s="357"/>
    </row>
    <row r="18" spans="1:13" s="341" customFormat="1" ht="13.15" customHeight="1" x14ac:dyDescent="0.25">
      <c r="A18" s="336" t="s">
        <v>191</v>
      </c>
      <c r="B18" s="337"/>
      <c r="C18" s="338"/>
      <c r="D18" s="339"/>
      <c r="E18" s="340"/>
      <c r="F18" s="340"/>
      <c r="G18" s="340"/>
      <c r="I18" s="339"/>
      <c r="J18" s="339"/>
      <c r="K18" s="339"/>
      <c r="L18" s="339"/>
      <c r="M18" s="339"/>
    </row>
    <row r="19" spans="1:13" s="347" customFormat="1" ht="13.15" customHeight="1" x14ac:dyDescent="0.2">
      <c r="A19" s="342" t="s">
        <v>23</v>
      </c>
      <c r="B19" s="343" t="s">
        <v>190</v>
      </c>
      <c r="C19" s="344" t="s">
        <v>11</v>
      </c>
      <c r="D19" s="323">
        <v>353</v>
      </c>
      <c r="E19" s="345">
        <v>671</v>
      </c>
      <c r="F19" s="346">
        <f>+E19-G19</f>
        <v>589.75</v>
      </c>
      <c r="G19" s="346">
        <v>81.25</v>
      </c>
      <c r="I19" s="323">
        <v>384</v>
      </c>
      <c r="J19" s="323">
        <v>384</v>
      </c>
      <c r="K19" s="323">
        <v>361</v>
      </c>
      <c r="L19" s="323">
        <v>350</v>
      </c>
      <c r="M19" s="323">
        <v>353</v>
      </c>
    </row>
    <row r="20" spans="1:13" s="347" customFormat="1" ht="13.15" customHeight="1" x14ac:dyDescent="0.2">
      <c r="A20" s="348"/>
      <c r="B20" s="349"/>
      <c r="C20" s="344" t="s">
        <v>18</v>
      </c>
      <c r="D20" s="323">
        <v>79</v>
      </c>
      <c r="E20" s="345">
        <v>1409.16</v>
      </c>
      <c r="F20" s="346">
        <f>+E20-G20</f>
        <v>1203.04</v>
      </c>
      <c r="G20" s="346">
        <v>206.12</v>
      </c>
      <c r="I20" s="323">
        <v>79</v>
      </c>
      <c r="J20" s="323">
        <v>79</v>
      </c>
      <c r="K20" s="323">
        <v>82</v>
      </c>
      <c r="L20" s="323">
        <v>79</v>
      </c>
      <c r="M20" s="323">
        <v>79</v>
      </c>
    </row>
    <row r="21" spans="1:13" s="347" customFormat="1" ht="13.15" customHeight="1" x14ac:dyDescent="0.2">
      <c r="A21" s="348"/>
      <c r="B21" s="349"/>
      <c r="C21" s="344" t="s">
        <v>19</v>
      </c>
      <c r="D21" s="323">
        <v>114</v>
      </c>
      <c r="E21" s="345">
        <v>1268.22</v>
      </c>
      <c r="F21" s="346">
        <f>+E21-G21</f>
        <v>1099.58</v>
      </c>
      <c r="G21" s="346">
        <v>168.64</v>
      </c>
      <c r="I21" s="323">
        <v>128</v>
      </c>
      <c r="J21" s="323">
        <v>128</v>
      </c>
      <c r="K21" s="323">
        <v>115</v>
      </c>
      <c r="L21" s="323">
        <v>115</v>
      </c>
      <c r="M21" s="323">
        <v>114</v>
      </c>
    </row>
    <row r="22" spans="1:13" s="347" customFormat="1" ht="13.15" customHeight="1" x14ac:dyDescent="0.2">
      <c r="A22" s="348"/>
      <c r="B22" s="349"/>
      <c r="C22" s="344" t="s">
        <v>12</v>
      </c>
      <c r="D22" s="324">
        <v>74</v>
      </c>
      <c r="E22" s="350">
        <v>2113.73</v>
      </c>
      <c r="F22" s="351">
        <f>+E22-G22</f>
        <v>1692.14</v>
      </c>
      <c r="G22" s="351">
        <v>421.59</v>
      </c>
      <c r="I22" s="324">
        <v>78</v>
      </c>
      <c r="J22" s="324">
        <v>78</v>
      </c>
      <c r="K22" s="324">
        <v>75</v>
      </c>
      <c r="L22" s="324">
        <v>76</v>
      </c>
      <c r="M22" s="324">
        <v>74</v>
      </c>
    </row>
    <row r="23" spans="1:13" s="347" customFormat="1" ht="13.15" customHeight="1" x14ac:dyDescent="0.25">
      <c r="A23" s="352"/>
      <c r="B23" s="349"/>
      <c r="C23" s="353" t="s">
        <v>7</v>
      </c>
      <c r="D23" s="354">
        <f>SUM(D19:D22)</f>
        <v>620</v>
      </c>
      <c r="E23" s="355">
        <f>SUMPRODUCT(E19:E22,$D19:$D22)</f>
        <v>649179.74</v>
      </c>
      <c r="F23" s="355">
        <f>SUMPRODUCT(F19:F22,$D19:$D22)</f>
        <v>553792.39</v>
      </c>
      <c r="G23" s="355">
        <f>SUMPRODUCT(G19:G22,$D19:$D22)</f>
        <v>95387.349999999991</v>
      </c>
      <c r="I23" s="354">
        <f>SUM(I19:I22)</f>
        <v>669</v>
      </c>
      <c r="J23" s="354">
        <f>SUM(J19:J22)</f>
        <v>669</v>
      </c>
      <c r="K23" s="354">
        <f>SUM(K19:K22)</f>
        <v>633</v>
      </c>
      <c r="L23" s="354">
        <f>SUM(L19:L22)</f>
        <v>620</v>
      </c>
      <c r="M23" s="354">
        <f>SUM(M19:M22)</f>
        <v>620</v>
      </c>
    </row>
    <row r="24" spans="1:13" s="347" customFormat="1" ht="13.15" customHeight="1" x14ac:dyDescent="0.25">
      <c r="A24" s="352"/>
      <c r="B24" s="349"/>
      <c r="C24" s="356"/>
      <c r="D24" s="357"/>
      <c r="E24" s="358"/>
      <c r="F24" s="358"/>
      <c r="G24" s="358"/>
      <c r="I24" s="357"/>
      <c r="J24" s="357"/>
      <c r="K24" s="357"/>
      <c r="L24" s="357"/>
      <c r="M24" s="357"/>
    </row>
    <row r="25" spans="1:13" s="347" customFormat="1" ht="13.15" customHeight="1" x14ac:dyDescent="0.2">
      <c r="A25" s="342" t="s">
        <v>22</v>
      </c>
      <c r="B25" s="343" t="str">
        <f>$B$3</f>
        <v>3/1/25 - 12/31/25</v>
      </c>
      <c r="C25" s="344" t="s">
        <v>11</v>
      </c>
      <c r="D25" s="325">
        <v>51</v>
      </c>
      <c r="E25" s="346">
        <v>518.77</v>
      </c>
      <c r="F25" s="346">
        <f>+E25-G25</f>
        <v>415.61</v>
      </c>
      <c r="G25" s="346">
        <v>103.16</v>
      </c>
      <c r="I25" s="325">
        <v>52</v>
      </c>
      <c r="J25" s="325">
        <v>52</v>
      </c>
      <c r="K25" s="325">
        <v>49</v>
      </c>
      <c r="L25" s="325">
        <v>50</v>
      </c>
      <c r="M25" s="325">
        <v>51</v>
      </c>
    </row>
    <row r="26" spans="1:13" s="347" customFormat="1" ht="13.15" customHeight="1" x14ac:dyDescent="0.2">
      <c r="A26" s="348"/>
      <c r="B26" s="349"/>
      <c r="C26" s="344" t="s">
        <v>18</v>
      </c>
      <c r="D26" s="325">
        <v>6</v>
      </c>
      <c r="E26" s="346">
        <v>1037.57</v>
      </c>
      <c r="F26" s="346">
        <f>+E26-G26</f>
        <v>796.58999999999992</v>
      </c>
      <c r="G26" s="346">
        <v>240.98</v>
      </c>
      <c r="I26" s="325">
        <v>5</v>
      </c>
      <c r="J26" s="325">
        <v>5</v>
      </c>
      <c r="K26" s="325">
        <v>4</v>
      </c>
      <c r="L26" s="325">
        <v>4</v>
      </c>
      <c r="M26" s="325">
        <v>6</v>
      </c>
    </row>
    <row r="27" spans="1:13" s="347" customFormat="1" ht="13.15" customHeight="1" x14ac:dyDescent="0.2">
      <c r="A27" s="348"/>
      <c r="B27" s="349"/>
      <c r="C27" s="344" t="s">
        <v>19</v>
      </c>
      <c r="D27" s="325">
        <v>11</v>
      </c>
      <c r="E27" s="346">
        <v>933.8</v>
      </c>
      <c r="F27" s="346">
        <f>+E27-G27</f>
        <v>732.57999999999993</v>
      </c>
      <c r="G27" s="346">
        <v>201.22</v>
      </c>
      <c r="I27" s="325">
        <v>13</v>
      </c>
      <c r="J27" s="325">
        <v>13</v>
      </c>
      <c r="K27" s="325">
        <v>12</v>
      </c>
      <c r="L27" s="325">
        <v>10</v>
      </c>
      <c r="M27" s="325">
        <v>11</v>
      </c>
    </row>
    <row r="28" spans="1:13" s="347" customFormat="1" ht="13.15" customHeight="1" x14ac:dyDescent="0.2">
      <c r="A28" s="348"/>
      <c r="B28" s="349"/>
      <c r="C28" s="344" t="s">
        <v>12</v>
      </c>
      <c r="D28" s="326">
        <v>4</v>
      </c>
      <c r="E28" s="351">
        <v>1556.37</v>
      </c>
      <c r="F28" s="351">
        <f>+E28-G28</f>
        <v>1154.78</v>
      </c>
      <c r="G28" s="351">
        <v>401.59</v>
      </c>
      <c r="I28" s="326">
        <v>6</v>
      </c>
      <c r="J28" s="326">
        <v>6</v>
      </c>
      <c r="K28" s="326">
        <v>5</v>
      </c>
      <c r="L28" s="326">
        <v>4</v>
      </c>
      <c r="M28" s="326">
        <v>4</v>
      </c>
    </row>
    <row r="29" spans="1:13" s="347" customFormat="1" ht="13.15" customHeight="1" x14ac:dyDescent="0.25">
      <c r="A29" s="352"/>
      <c r="B29" s="349"/>
      <c r="C29" s="353" t="s">
        <v>7</v>
      </c>
      <c r="D29" s="354">
        <f>SUM(D25:D28)</f>
        <v>72</v>
      </c>
      <c r="E29" s="355">
        <f>SUMPRODUCT(E25:E28,$D25:$D28)</f>
        <v>49179.97</v>
      </c>
      <c r="F29" s="355">
        <f>SUMPRODUCT(F25:F28,$D25:$D28)</f>
        <v>38653.15</v>
      </c>
      <c r="G29" s="355">
        <f>SUMPRODUCT(G25:G28,$D25:$D28)</f>
        <v>10526.82</v>
      </c>
      <c r="I29" s="354">
        <f>SUM(I25:I28)</f>
        <v>76</v>
      </c>
      <c r="J29" s="354">
        <f>SUM(J25:J28)</f>
        <v>76</v>
      </c>
      <c r="K29" s="354">
        <f>SUM(K25:K28)</f>
        <v>70</v>
      </c>
      <c r="L29" s="354">
        <f>SUM(L25:L28)</f>
        <v>68</v>
      </c>
      <c r="M29" s="354">
        <f>SUM(M25:M28)</f>
        <v>72</v>
      </c>
    </row>
    <row r="30" spans="1:13" s="347" customFormat="1" ht="13.15" customHeight="1" x14ac:dyDescent="0.25">
      <c r="A30" s="352"/>
      <c r="B30" s="349"/>
      <c r="C30" s="356"/>
      <c r="D30" s="357"/>
      <c r="E30" s="358"/>
      <c r="F30" s="358"/>
      <c r="G30" s="358"/>
      <c r="I30" s="357"/>
      <c r="J30" s="357"/>
      <c r="K30" s="357"/>
      <c r="L30" s="357"/>
      <c r="M30" s="357"/>
    </row>
    <row r="31" spans="1:13" s="347" customFormat="1" ht="13.15" customHeight="1" x14ac:dyDescent="0.25">
      <c r="A31" s="359" t="s">
        <v>8</v>
      </c>
      <c r="B31" s="360"/>
      <c r="C31" s="361" t="s">
        <v>10</v>
      </c>
      <c r="D31" s="362">
        <f>+D23+D29</f>
        <v>692</v>
      </c>
      <c r="E31" s="86">
        <f>+E23+E29</f>
        <v>698359.71</v>
      </c>
      <c r="F31" s="86">
        <f>+F23+F29</f>
        <v>592445.54</v>
      </c>
      <c r="G31" s="86">
        <f>+G23+G29</f>
        <v>105914.16999999998</v>
      </c>
      <c r="I31" s="362">
        <f>+I23+I29</f>
        <v>745</v>
      </c>
      <c r="J31" s="362">
        <f>+J23+J29</f>
        <v>745</v>
      </c>
      <c r="K31" s="362">
        <f>+K23+K29</f>
        <v>703</v>
      </c>
      <c r="L31" s="362">
        <f>+L23+L29</f>
        <v>688</v>
      </c>
      <c r="M31" s="362">
        <f>+M23+M29</f>
        <v>692</v>
      </c>
    </row>
    <row r="32" spans="1:13" s="335" customFormat="1" ht="13.15" customHeight="1" x14ac:dyDescent="0.2">
      <c r="A32" s="359" t="s">
        <v>9</v>
      </c>
      <c r="B32" s="361"/>
      <c r="C32" s="363"/>
      <c r="D32" s="362"/>
      <c r="E32" s="86">
        <f>E31*12</f>
        <v>8380316.5199999996</v>
      </c>
      <c r="F32" s="86">
        <f>F31*12</f>
        <v>7109346.4800000004</v>
      </c>
      <c r="G32" s="86">
        <f>G31*12</f>
        <v>1270970.0399999998</v>
      </c>
      <c r="I32" s="362"/>
      <c r="J32" s="362"/>
      <c r="K32" s="362"/>
      <c r="L32" s="362"/>
      <c r="M32" s="362"/>
    </row>
    <row r="33" spans="1:13" s="364" customFormat="1" ht="13.15" customHeight="1" x14ac:dyDescent="0.25">
      <c r="A33" s="352"/>
      <c r="B33" s="349"/>
      <c r="C33" s="356"/>
      <c r="D33" s="357"/>
      <c r="E33" s="358"/>
      <c r="F33" s="358"/>
      <c r="G33" s="358"/>
      <c r="I33" s="357"/>
      <c r="J33" s="357"/>
      <c r="K33" s="357"/>
      <c r="L33" s="357"/>
      <c r="M33" s="357"/>
    </row>
    <row r="34" spans="1:13" s="364" customFormat="1" ht="13.15" customHeight="1" x14ac:dyDescent="0.25">
      <c r="A34" s="336" t="s">
        <v>192</v>
      </c>
      <c r="B34" s="337"/>
      <c r="C34" s="338"/>
      <c r="D34" s="339"/>
      <c r="E34" s="340"/>
      <c r="F34" s="340"/>
      <c r="G34" s="340"/>
      <c r="I34" s="339"/>
      <c r="J34" s="339"/>
      <c r="K34" s="339"/>
      <c r="L34" s="339"/>
      <c r="M34" s="339"/>
    </row>
    <row r="35" spans="1:13" s="364" customFormat="1" ht="13.15" customHeight="1" x14ac:dyDescent="0.25">
      <c r="A35" s="342" t="s">
        <v>23</v>
      </c>
      <c r="B35" s="343" t="s">
        <v>190</v>
      </c>
      <c r="C35" s="344" t="s">
        <v>11</v>
      </c>
      <c r="D35" s="323">
        <v>380</v>
      </c>
      <c r="E35" s="345">
        <v>671</v>
      </c>
      <c r="F35" s="346">
        <f>+E35-G35</f>
        <v>589.75</v>
      </c>
      <c r="G35" s="346">
        <v>81.25</v>
      </c>
      <c r="I35" s="323">
        <v>401</v>
      </c>
      <c r="J35" s="323">
        <v>401</v>
      </c>
      <c r="K35" s="323">
        <v>390</v>
      </c>
      <c r="L35" s="323">
        <v>380</v>
      </c>
      <c r="M35" s="323">
        <v>380</v>
      </c>
    </row>
    <row r="36" spans="1:13" s="364" customFormat="1" ht="13.15" customHeight="1" x14ac:dyDescent="0.25">
      <c r="A36" s="348"/>
      <c r="B36" s="349"/>
      <c r="C36" s="344" t="s">
        <v>18</v>
      </c>
      <c r="D36" s="323">
        <v>46</v>
      </c>
      <c r="E36" s="345">
        <v>1409.16</v>
      </c>
      <c r="F36" s="346">
        <f>+E36-G36</f>
        <v>1203.04</v>
      </c>
      <c r="G36" s="346">
        <v>206.12</v>
      </c>
      <c r="I36" s="323">
        <v>42</v>
      </c>
      <c r="J36" s="323">
        <v>42</v>
      </c>
      <c r="K36" s="323">
        <v>45</v>
      </c>
      <c r="L36" s="323">
        <v>44</v>
      </c>
      <c r="M36" s="323">
        <v>46</v>
      </c>
    </row>
    <row r="37" spans="1:13" s="364" customFormat="1" ht="13.15" customHeight="1" x14ac:dyDescent="0.25">
      <c r="A37" s="348"/>
      <c r="B37" s="349"/>
      <c r="C37" s="344" t="s">
        <v>19</v>
      </c>
      <c r="D37" s="323">
        <v>63</v>
      </c>
      <c r="E37" s="345">
        <v>1268.22</v>
      </c>
      <c r="F37" s="346">
        <f>+E37-G37</f>
        <v>1099.58</v>
      </c>
      <c r="G37" s="346">
        <v>168.64</v>
      </c>
      <c r="I37" s="323">
        <v>65</v>
      </c>
      <c r="J37" s="323">
        <v>65</v>
      </c>
      <c r="K37" s="323">
        <v>63</v>
      </c>
      <c r="L37" s="323">
        <v>64</v>
      </c>
      <c r="M37" s="323">
        <v>63</v>
      </c>
    </row>
    <row r="38" spans="1:13" s="364" customFormat="1" ht="13.15" customHeight="1" x14ac:dyDescent="0.25">
      <c r="A38" s="348"/>
      <c r="B38" s="349"/>
      <c r="C38" s="344" t="s">
        <v>12</v>
      </c>
      <c r="D38" s="324">
        <v>48</v>
      </c>
      <c r="E38" s="350">
        <v>2113.73</v>
      </c>
      <c r="F38" s="351">
        <f>+E38-G38</f>
        <v>1692.14</v>
      </c>
      <c r="G38" s="351">
        <v>421.59</v>
      </c>
      <c r="I38" s="324">
        <v>46</v>
      </c>
      <c r="J38" s="324">
        <v>46</v>
      </c>
      <c r="K38" s="324">
        <v>45</v>
      </c>
      <c r="L38" s="324">
        <v>45</v>
      </c>
      <c r="M38" s="324">
        <v>48</v>
      </c>
    </row>
    <row r="39" spans="1:13" s="364" customFormat="1" ht="13.15" customHeight="1" x14ac:dyDescent="0.25">
      <c r="A39" s="352"/>
      <c r="B39" s="349"/>
      <c r="C39" s="353" t="s">
        <v>7</v>
      </c>
      <c r="D39" s="354">
        <f>SUM(D35:D38)</f>
        <v>537</v>
      </c>
      <c r="E39" s="355">
        <f>SUMPRODUCT(E35:E38,$D35:$D38)</f>
        <v>501158.26</v>
      </c>
      <c r="F39" s="355">
        <f>SUMPRODUCT(F35:F38,$D35:$D38)</f>
        <v>429941.1</v>
      </c>
      <c r="G39" s="355">
        <f>SUMPRODUCT(G35:G38,$D35:$D38)</f>
        <v>71217.16</v>
      </c>
      <c r="I39" s="354">
        <f>SUM(I35:I38)</f>
        <v>554</v>
      </c>
      <c r="J39" s="354">
        <f>SUM(J35:J38)</f>
        <v>554</v>
      </c>
      <c r="K39" s="354">
        <f>SUM(K35:K38)</f>
        <v>543</v>
      </c>
      <c r="L39" s="354">
        <f>SUM(L35:L38)</f>
        <v>533</v>
      </c>
      <c r="M39" s="354">
        <f>SUM(M35:M38)</f>
        <v>537</v>
      </c>
    </row>
    <row r="40" spans="1:13" s="364" customFormat="1" ht="13.15" customHeight="1" x14ac:dyDescent="0.25">
      <c r="A40" s="352"/>
      <c r="B40" s="349"/>
      <c r="C40" s="356"/>
      <c r="D40" s="357"/>
      <c r="E40" s="358"/>
      <c r="F40" s="358"/>
      <c r="G40" s="358"/>
      <c r="I40" s="357"/>
      <c r="J40" s="357"/>
      <c r="K40" s="357"/>
      <c r="L40" s="357"/>
      <c r="M40" s="357"/>
    </row>
    <row r="41" spans="1:13" s="364" customFormat="1" ht="13.15" customHeight="1" x14ac:dyDescent="0.25">
      <c r="A41" s="342" t="s">
        <v>22</v>
      </c>
      <c r="B41" s="343" t="str">
        <f>$B$3</f>
        <v>3/1/25 - 12/31/25</v>
      </c>
      <c r="C41" s="344" t="s">
        <v>11</v>
      </c>
      <c r="D41" s="325">
        <v>47</v>
      </c>
      <c r="E41" s="346">
        <v>518.77</v>
      </c>
      <c r="F41" s="346">
        <f>+E41-G41</f>
        <v>415.61</v>
      </c>
      <c r="G41" s="346">
        <v>103.16</v>
      </c>
      <c r="I41" s="325">
        <v>57</v>
      </c>
      <c r="J41" s="325">
        <v>57</v>
      </c>
      <c r="K41" s="325">
        <v>53</v>
      </c>
      <c r="L41" s="325">
        <v>48</v>
      </c>
      <c r="M41" s="325">
        <v>47</v>
      </c>
    </row>
    <row r="42" spans="1:13" s="364" customFormat="1" ht="13.15" customHeight="1" x14ac:dyDescent="0.25">
      <c r="A42" s="348"/>
      <c r="B42" s="349"/>
      <c r="C42" s="344" t="s">
        <v>18</v>
      </c>
      <c r="D42" s="325">
        <v>6</v>
      </c>
      <c r="E42" s="346">
        <v>1037.57</v>
      </c>
      <c r="F42" s="346">
        <f>+E42-G42</f>
        <v>796.58999999999992</v>
      </c>
      <c r="G42" s="346">
        <v>240.98</v>
      </c>
      <c r="I42" s="325">
        <v>6</v>
      </c>
      <c r="J42" s="325">
        <v>6</v>
      </c>
      <c r="K42" s="325">
        <v>6</v>
      </c>
      <c r="L42" s="325">
        <v>6</v>
      </c>
      <c r="M42" s="325">
        <v>6</v>
      </c>
    </row>
    <row r="43" spans="1:13" s="364" customFormat="1" ht="13.15" customHeight="1" x14ac:dyDescent="0.25">
      <c r="A43" s="348"/>
      <c r="B43" s="349"/>
      <c r="C43" s="344" t="s">
        <v>19</v>
      </c>
      <c r="D43" s="325">
        <v>11</v>
      </c>
      <c r="E43" s="346">
        <v>933.8</v>
      </c>
      <c r="F43" s="346">
        <f>+E43-G43</f>
        <v>732.57999999999993</v>
      </c>
      <c r="G43" s="346">
        <v>201.22</v>
      </c>
      <c r="I43" s="325">
        <v>8</v>
      </c>
      <c r="J43" s="325">
        <v>8</v>
      </c>
      <c r="K43" s="325">
        <v>9</v>
      </c>
      <c r="L43" s="325">
        <v>10</v>
      </c>
      <c r="M43" s="325">
        <v>11</v>
      </c>
    </row>
    <row r="44" spans="1:13" s="364" customFormat="1" ht="13.15" customHeight="1" x14ac:dyDescent="0.25">
      <c r="A44" s="348"/>
      <c r="B44" s="349"/>
      <c r="C44" s="344" t="s">
        <v>12</v>
      </c>
      <c r="D44" s="326">
        <v>9</v>
      </c>
      <c r="E44" s="351">
        <v>1556.37</v>
      </c>
      <c r="F44" s="351">
        <f>+E44-G44</f>
        <v>1154.78</v>
      </c>
      <c r="G44" s="351">
        <v>401.59</v>
      </c>
      <c r="I44" s="326">
        <v>9</v>
      </c>
      <c r="J44" s="326">
        <v>9</v>
      </c>
      <c r="K44" s="326">
        <v>9</v>
      </c>
      <c r="L44" s="326">
        <v>9</v>
      </c>
      <c r="M44" s="326">
        <v>9</v>
      </c>
    </row>
    <row r="45" spans="1:13" s="364" customFormat="1" ht="13.15" customHeight="1" x14ac:dyDescent="0.25">
      <c r="A45" s="352"/>
      <c r="B45" s="349"/>
      <c r="C45" s="353" t="s">
        <v>7</v>
      </c>
      <c r="D45" s="354">
        <f>SUM(D41:D44)</f>
        <v>73</v>
      </c>
      <c r="E45" s="355">
        <f>SUMPRODUCT(E41:E44,$D41:$D44)</f>
        <v>54886.740000000005</v>
      </c>
      <c r="F45" s="355">
        <f>SUMPRODUCT(F41:F44,$D41:$D44)</f>
        <v>42764.61</v>
      </c>
      <c r="G45" s="355">
        <f>SUMPRODUCT(G41:G44,$D41:$D44)</f>
        <v>12122.13</v>
      </c>
      <c r="I45" s="354">
        <f>SUM(I41:I44)</f>
        <v>80</v>
      </c>
      <c r="J45" s="354">
        <f>SUM(J41:J44)</f>
        <v>80</v>
      </c>
      <c r="K45" s="354">
        <f>SUM(K41:K44)</f>
        <v>77</v>
      </c>
      <c r="L45" s="354">
        <f>SUM(L41:L44)</f>
        <v>73</v>
      </c>
      <c r="M45" s="354">
        <f>SUM(M41:M44)</f>
        <v>73</v>
      </c>
    </row>
    <row r="46" spans="1:13" s="364" customFormat="1" ht="13.15" customHeight="1" x14ac:dyDescent="0.25">
      <c r="A46" s="352"/>
      <c r="B46" s="349"/>
      <c r="C46" s="356"/>
      <c r="D46" s="357"/>
      <c r="E46" s="358"/>
      <c r="F46" s="358"/>
      <c r="G46" s="358"/>
      <c r="I46" s="357"/>
      <c r="J46" s="357"/>
      <c r="K46" s="357"/>
      <c r="L46" s="357"/>
      <c r="M46" s="357"/>
    </row>
    <row r="47" spans="1:13" s="364" customFormat="1" ht="13.15" customHeight="1" x14ac:dyDescent="0.25">
      <c r="A47" s="359" t="s">
        <v>8</v>
      </c>
      <c r="B47" s="360"/>
      <c r="C47" s="361" t="s">
        <v>10</v>
      </c>
      <c r="D47" s="362">
        <f>+D39+D45</f>
        <v>610</v>
      </c>
      <c r="E47" s="86">
        <f>+E39+E45</f>
        <v>556045</v>
      </c>
      <c r="F47" s="86">
        <f>+F39+F45</f>
        <v>472705.70999999996</v>
      </c>
      <c r="G47" s="86">
        <f>+G39+G45</f>
        <v>83339.290000000008</v>
      </c>
      <c r="I47" s="362">
        <f>+I39+I45</f>
        <v>634</v>
      </c>
      <c r="J47" s="362">
        <f>+J39+J45</f>
        <v>634</v>
      </c>
      <c r="K47" s="362">
        <f>+K39+K45</f>
        <v>620</v>
      </c>
      <c r="L47" s="362">
        <f>+L39+L45</f>
        <v>606</v>
      </c>
      <c r="M47" s="362">
        <f>+M39+M45</f>
        <v>610</v>
      </c>
    </row>
    <row r="48" spans="1:13" s="364" customFormat="1" ht="13.15" customHeight="1" x14ac:dyDescent="0.25">
      <c r="A48" s="359" t="s">
        <v>9</v>
      </c>
      <c r="B48" s="361"/>
      <c r="C48" s="363"/>
      <c r="D48" s="362"/>
      <c r="E48" s="86">
        <f>E47*12</f>
        <v>6672540</v>
      </c>
      <c r="F48" s="86">
        <f>F47*12</f>
        <v>5672468.5199999996</v>
      </c>
      <c r="G48" s="86">
        <f>G47*12</f>
        <v>1000071.4800000001</v>
      </c>
      <c r="I48" s="362"/>
      <c r="J48" s="362"/>
      <c r="K48" s="362"/>
      <c r="L48" s="362"/>
      <c r="M48" s="362"/>
    </row>
    <row r="49" spans="1:13" s="364" customFormat="1" ht="13.15" customHeight="1" x14ac:dyDescent="0.25">
      <c r="A49" s="352"/>
      <c r="B49" s="349"/>
      <c r="C49" s="356"/>
      <c r="D49" s="357"/>
      <c r="E49" s="358"/>
      <c r="F49" s="358"/>
      <c r="G49" s="358"/>
      <c r="I49" s="357"/>
      <c r="J49" s="357"/>
      <c r="K49" s="357"/>
      <c r="L49" s="357"/>
      <c r="M49" s="357"/>
    </row>
    <row r="50" spans="1:13" s="364" customFormat="1" ht="13.15" customHeight="1" x14ac:dyDescent="0.25">
      <c r="A50" s="336" t="s">
        <v>193</v>
      </c>
      <c r="B50" s="337"/>
      <c r="C50" s="338"/>
      <c r="D50" s="339"/>
      <c r="E50" s="340"/>
      <c r="F50" s="340"/>
      <c r="G50" s="340"/>
      <c r="I50" s="339"/>
      <c r="J50" s="339"/>
      <c r="K50" s="339"/>
      <c r="L50" s="339"/>
      <c r="M50" s="339"/>
    </row>
    <row r="51" spans="1:13" s="364" customFormat="1" ht="13.15" customHeight="1" x14ac:dyDescent="0.25">
      <c r="A51" s="342" t="s">
        <v>23</v>
      </c>
      <c r="B51" s="343" t="s">
        <v>190</v>
      </c>
      <c r="C51" s="344" t="s">
        <v>11</v>
      </c>
      <c r="D51" s="323">
        <v>156</v>
      </c>
      <c r="E51" s="345">
        <v>671</v>
      </c>
      <c r="F51" s="346">
        <f>+E51-G51</f>
        <v>589.75</v>
      </c>
      <c r="G51" s="346">
        <v>81.25</v>
      </c>
      <c r="I51" s="323">
        <v>170</v>
      </c>
      <c r="J51" s="323">
        <v>170</v>
      </c>
      <c r="K51" s="323">
        <v>156</v>
      </c>
      <c r="L51" s="323">
        <v>155</v>
      </c>
      <c r="M51" s="323">
        <v>156</v>
      </c>
    </row>
    <row r="52" spans="1:13" s="364" customFormat="1" ht="13.15" customHeight="1" x14ac:dyDescent="0.25">
      <c r="A52" s="348"/>
      <c r="B52" s="349"/>
      <c r="C52" s="344" t="s">
        <v>18</v>
      </c>
      <c r="D52" s="323">
        <v>23</v>
      </c>
      <c r="E52" s="345">
        <v>1409.16</v>
      </c>
      <c r="F52" s="346">
        <f>+E52-G52</f>
        <v>1203.04</v>
      </c>
      <c r="G52" s="346">
        <v>206.12</v>
      </c>
      <c r="I52" s="323">
        <v>19</v>
      </c>
      <c r="J52" s="323">
        <v>19</v>
      </c>
      <c r="K52" s="323">
        <v>25</v>
      </c>
      <c r="L52" s="323">
        <v>23</v>
      </c>
      <c r="M52" s="323">
        <v>23</v>
      </c>
    </row>
    <row r="53" spans="1:13" s="364" customFormat="1" ht="13.15" customHeight="1" x14ac:dyDescent="0.25">
      <c r="A53" s="348"/>
      <c r="B53" s="349"/>
      <c r="C53" s="344" t="s">
        <v>19</v>
      </c>
      <c r="D53" s="323">
        <v>55</v>
      </c>
      <c r="E53" s="345">
        <v>1268.22</v>
      </c>
      <c r="F53" s="346">
        <f>+E53-G53</f>
        <v>1099.58</v>
      </c>
      <c r="G53" s="346">
        <v>168.64</v>
      </c>
      <c r="I53" s="323">
        <v>67</v>
      </c>
      <c r="J53" s="323">
        <v>67</v>
      </c>
      <c r="K53" s="323">
        <v>62</v>
      </c>
      <c r="L53" s="323">
        <v>57</v>
      </c>
      <c r="M53" s="323">
        <v>55</v>
      </c>
    </row>
    <row r="54" spans="1:13" s="364" customFormat="1" ht="13.15" customHeight="1" x14ac:dyDescent="0.25">
      <c r="A54" s="348"/>
      <c r="B54" s="349"/>
      <c r="C54" s="344" t="s">
        <v>12</v>
      </c>
      <c r="D54" s="324">
        <v>39</v>
      </c>
      <c r="E54" s="350">
        <v>2113.73</v>
      </c>
      <c r="F54" s="351">
        <f>+E54-G54</f>
        <v>1692.14</v>
      </c>
      <c r="G54" s="351">
        <v>421.59</v>
      </c>
      <c r="I54" s="324">
        <v>37</v>
      </c>
      <c r="J54" s="324">
        <v>37</v>
      </c>
      <c r="K54" s="324">
        <v>37</v>
      </c>
      <c r="L54" s="324">
        <v>39</v>
      </c>
      <c r="M54" s="324">
        <v>39</v>
      </c>
    </row>
    <row r="55" spans="1:13" s="364" customFormat="1" ht="13.15" customHeight="1" x14ac:dyDescent="0.25">
      <c r="A55" s="352"/>
      <c r="B55" s="349"/>
      <c r="C55" s="353" t="s">
        <v>7</v>
      </c>
      <c r="D55" s="354">
        <f>SUM(D51:D54)</f>
        <v>273</v>
      </c>
      <c r="E55" s="355">
        <f>SUMPRODUCT(E51:E54,$D51:$D54)</f>
        <v>289274.25</v>
      </c>
      <c r="F55" s="355">
        <f>SUMPRODUCT(F51:F54,$D51:$D54)</f>
        <v>246141.28000000003</v>
      </c>
      <c r="G55" s="355">
        <f>SUMPRODUCT(G51:G54,$D51:$D54)</f>
        <v>43132.97</v>
      </c>
      <c r="I55" s="354">
        <f>SUM(I51:I54)</f>
        <v>293</v>
      </c>
      <c r="J55" s="354">
        <f>SUM(J51:J54)</f>
        <v>293</v>
      </c>
      <c r="K55" s="354">
        <f>SUM(K51:K54)</f>
        <v>280</v>
      </c>
      <c r="L55" s="354">
        <f>SUM(L51:L54)</f>
        <v>274</v>
      </c>
      <c r="M55" s="354">
        <f>SUM(M51:M54)</f>
        <v>273</v>
      </c>
    </row>
    <row r="56" spans="1:13" s="364" customFormat="1" ht="13.15" customHeight="1" x14ac:dyDescent="0.25">
      <c r="A56" s="352"/>
      <c r="B56" s="349"/>
      <c r="C56" s="356"/>
      <c r="D56" s="357"/>
      <c r="E56" s="358"/>
      <c r="F56" s="358"/>
      <c r="G56" s="358"/>
      <c r="I56" s="357"/>
      <c r="J56" s="357"/>
      <c r="K56" s="357"/>
      <c r="L56" s="357"/>
      <c r="M56" s="357"/>
    </row>
    <row r="57" spans="1:13" s="364" customFormat="1" ht="13.15" customHeight="1" x14ac:dyDescent="0.25">
      <c r="A57" s="342" t="s">
        <v>22</v>
      </c>
      <c r="B57" s="343" t="str">
        <f>$B$3</f>
        <v>3/1/25 - 12/31/25</v>
      </c>
      <c r="C57" s="344" t="s">
        <v>11</v>
      </c>
      <c r="D57" s="325">
        <v>14</v>
      </c>
      <c r="E57" s="346">
        <v>518.77</v>
      </c>
      <c r="F57" s="346">
        <f>+E57-G57</f>
        <v>415.61</v>
      </c>
      <c r="G57" s="346">
        <v>103.16</v>
      </c>
      <c r="I57" s="325">
        <v>16</v>
      </c>
      <c r="J57" s="325">
        <v>16</v>
      </c>
      <c r="K57" s="325">
        <v>15</v>
      </c>
      <c r="L57" s="325">
        <v>15</v>
      </c>
      <c r="M57" s="325">
        <v>14</v>
      </c>
    </row>
    <row r="58" spans="1:13" s="364" customFormat="1" ht="13.15" customHeight="1" x14ac:dyDescent="0.25">
      <c r="A58" s="348"/>
      <c r="B58" s="349"/>
      <c r="C58" s="344" t="s">
        <v>18</v>
      </c>
      <c r="D58" s="325">
        <v>6</v>
      </c>
      <c r="E58" s="346">
        <v>1037.57</v>
      </c>
      <c r="F58" s="346">
        <f>+E58-G58</f>
        <v>796.58999999999992</v>
      </c>
      <c r="G58" s="346">
        <v>240.98</v>
      </c>
      <c r="I58" s="325">
        <v>7</v>
      </c>
      <c r="J58" s="325">
        <v>7</v>
      </c>
      <c r="K58" s="325">
        <v>6</v>
      </c>
      <c r="L58" s="325">
        <v>6</v>
      </c>
      <c r="M58" s="325">
        <v>6</v>
      </c>
    </row>
    <row r="59" spans="1:13" s="364" customFormat="1" ht="13.15" customHeight="1" x14ac:dyDescent="0.25">
      <c r="A59" s="348"/>
      <c r="B59" s="349"/>
      <c r="C59" s="344" t="s">
        <v>19</v>
      </c>
      <c r="D59" s="325">
        <v>6</v>
      </c>
      <c r="E59" s="346">
        <v>933.8</v>
      </c>
      <c r="F59" s="346">
        <f>+E59-G59</f>
        <v>732.57999999999993</v>
      </c>
      <c r="G59" s="346">
        <v>201.22</v>
      </c>
      <c r="I59" s="325">
        <v>6</v>
      </c>
      <c r="J59" s="325">
        <v>6</v>
      </c>
      <c r="K59" s="325">
        <v>6</v>
      </c>
      <c r="L59" s="325">
        <v>6</v>
      </c>
      <c r="M59" s="325">
        <v>6</v>
      </c>
    </row>
    <row r="60" spans="1:13" s="364" customFormat="1" ht="13.15" customHeight="1" x14ac:dyDescent="0.25">
      <c r="A60" s="348"/>
      <c r="B60" s="349"/>
      <c r="C60" s="344" t="s">
        <v>12</v>
      </c>
      <c r="D60" s="326">
        <v>1</v>
      </c>
      <c r="E60" s="351">
        <v>1556.37</v>
      </c>
      <c r="F60" s="351">
        <f>+E60-G60</f>
        <v>1154.78</v>
      </c>
      <c r="G60" s="351">
        <v>401.59</v>
      </c>
      <c r="I60" s="326">
        <v>0</v>
      </c>
      <c r="J60" s="326">
        <v>0</v>
      </c>
      <c r="K60" s="326">
        <v>0</v>
      </c>
      <c r="L60" s="326">
        <v>0</v>
      </c>
      <c r="M60" s="326">
        <v>1</v>
      </c>
    </row>
    <row r="61" spans="1:13" s="364" customFormat="1" ht="13.15" customHeight="1" x14ac:dyDescent="0.25">
      <c r="A61" s="352"/>
      <c r="B61" s="349"/>
      <c r="C61" s="353" t="s">
        <v>7</v>
      </c>
      <c r="D61" s="354">
        <f>SUM(D57:D60)</f>
        <v>27</v>
      </c>
      <c r="E61" s="355">
        <f>SUMPRODUCT(E57:E60,$D57:$D60)</f>
        <v>20647.37</v>
      </c>
      <c r="F61" s="355">
        <f>SUMPRODUCT(F57:F60,$D57:$D60)</f>
        <v>16148.339999999998</v>
      </c>
      <c r="G61" s="355">
        <f>SUMPRODUCT(G57:G60,$D57:$D60)</f>
        <v>4499.03</v>
      </c>
      <c r="I61" s="354">
        <f>SUM(I57:I60)</f>
        <v>29</v>
      </c>
      <c r="J61" s="354">
        <f>SUM(J57:J60)</f>
        <v>29</v>
      </c>
      <c r="K61" s="354">
        <f>SUM(K57:K60)</f>
        <v>27</v>
      </c>
      <c r="L61" s="354">
        <f>SUM(L57:L60)</f>
        <v>27</v>
      </c>
      <c r="M61" s="354">
        <f>SUM(M57:M60)</f>
        <v>27</v>
      </c>
    </row>
    <row r="62" spans="1:13" s="364" customFormat="1" ht="13.15" customHeight="1" x14ac:dyDescent="0.25">
      <c r="A62" s="352"/>
      <c r="B62" s="349"/>
      <c r="C62" s="356"/>
      <c r="D62" s="357"/>
      <c r="E62" s="358"/>
      <c r="F62" s="358"/>
      <c r="G62" s="358"/>
      <c r="I62" s="357"/>
      <c r="J62" s="357"/>
      <c r="K62" s="357"/>
      <c r="L62" s="357"/>
      <c r="M62" s="357"/>
    </row>
    <row r="63" spans="1:13" s="364" customFormat="1" ht="13.15" customHeight="1" x14ac:dyDescent="0.25">
      <c r="A63" s="359" t="s">
        <v>8</v>
      </c>
      <c r="B63" s="360"/>
      <c r="C63" s="361" t="s">
        <v>10</v>
      </c>
      <c r="D63" s="362">
        <f>+D55+D61</f>
        <v>300</v>
      </c>
      <c r="E63" s="86">
        <f>+E55+E61</f>
        <v>309921.62</v>
      </c>
      <c r="F63" s="86">
        <f>+F55+F61</f>
        <v>262289.62000000005</v>
      </c>
      <c r="G63" s="86">
        <f>+G55+G61</f>
        <v>47632</v>
      </c>
      <c r="I63" s="362">
        <f>+I55+I61</f>
        <v>322</v>
      </c>
      <c r="J63" s="362">
        <f>+J55+J61</f>
        <v>322</v>
      </c>
      <c r="K63" s="362">
        <f>+K55+K61</f>
        <v>307</v>
      </c>
      <c r="L63" s="362">
        <f>+L55+L61</f>
        <v>301</v>
      </c>
      <c r="M63" s="362">
        <f>+M55+M61</f>
        <v>300</v>
      </c>
    </row>
    <row r="64" spans="1:13" s="364" customFormat="1" ht="13.15" customHeight="1" x14ac:dyDescent="0.25">
      <c r="A64" s="359" t="s">
        <v>9</v>
      </c>
      <c r="B64" s="361"/>
      <c r="C64" s="363"/>
      <c r="D64" s="362"/>
      <c r="E64" s="86">
        <f>E63*12</f>
        <v>3719059.44</v>
      </c>
      <c r="F64" s="86">
        <f>F63*12</f>
        <v>3147475.4400000004</v>
      </c>
      <c r="G64" s="86">
        <f>G63*12</f>
        <v>571584</v>
      </c>
      <c r="I64" s="362"/>
      <c r="J64" s="362"/>
      <c r="K64" s="362"/>
      <c r="L64" s="362"/>
      <c r="M64" s="362"/>
    </row>
    <row r="65" spans="1:13" s="364" customFormat="1" ht="13.15" customHeight="1" x14ac:dyDescent="0.25">
      <c r="A65" s="352"/>
      <c r="B65" s="349"/>
      <c r="C65" s="356"/>
      <c r="D65" s="357"/>
      <c r="E65" s="358"/>
      <c r="F65" s="358"/>
      <c r="G65" s="358"/>
      <c r="I65" s="357"/>
      <c r="J65" s="357"/>
      <c r="K65" s="357"/>
      <c r="L65" s="357"/>
      <c r="M65" s="357"/>
    </row>
    <row r="66" spans="1:13" s="364" customFormat="1" ht="13.15" customHeight="1" x14ac:dyDescent="0.25">
      <c r="A66" s="336" t="s">
        <v>194</v>
      </c>
      <c r="B66" s="337"/>
      <c r="C66" s="338"/>
      <c r="D66" s="339"/>
      <c r="E66" s="340"/>
      <c r="F66" s="340"/>
      <c r="G66" s="340"/>
      <c r="I66" s="339"/>
      <c r="J66" s="339"/>
      <c r="K66" s="339"/>
      <c r="L66" s="339"/>
      <c r="M66" s="339"/>
    </row>
    <row r="67" spans="1:13" s="364" customFormat="1" ht="13.15" customHeight="1" x14ac:dyDescent="0.25">
      <c r="A67" s="342" t="s">
        <v>23</v>
      </c>
      <c r="B67" s="343" t="s">
        <v>190</v>
      </c>
      <c r="C67" s="344" t="s">
        <v>11</v>
      </c>
      <c r="D67" s="323">
        <v>349</v>
      </c>
      <c r="E67" s="345">
        <v>671</v>
      </c>
      <c r="F67" s="346">
        <f>+E67-G67</f>
        <v>589.75</v>
      </c>
      <c r="G67" s="346">
        <v>81.25</v>
      </c>
      <c r="I67" s="323">
        <v>389</v>
      </c>
      <c r="J67" s="323">
        <v>389</v>
      </c>
      <c r="K67" s="323">
        <v>373</v>
      </c>
      <c r="L67" s="323">
        <v>356</v>
      </c>
      <c r="M67" s="323">
        <v>349</v>
      </c>
    </row>
    <row r="68" spans="1:13" s="364" customFormat="1" ht="13.15" customHeight="1" x14ac:dyDescent="0.25">
      <c r="A68" s="348"/>
      <c r="B68" s="349"/>
      <c r="C68" s="344" t="s">
        <v>18</v>
      </c>
      <c r="D68" s="323">
        <v>49</v>
      </c>
      <c r="E68" s="345">
        <v>1409.16</v>
      </c>
      <c r="F68" s="346">
        <f>+E68-G68</f>
        <v>1203.04</v>
      </c>
      <c r="G68" s="346">
        <v>206.12</v>
      </c>
      <c r="I68" s="323">
        <v>48</v>
      </c>
      <c r="J68" s="323">
        <v>48</v>
      </c>
      <c r="K68" s="323">
        <v>50</v>
      </c>
      <c r="L68" s="323">
        <v>50</v>
      </c>
      <c r="M68" s="323">
        <v>49</v>
      </c>
    </row>
    <row r="69" spans="1:13" s="364" customFormat="1" ht="13.15" customHeight="1" x14ac:dyDescent="0.25">
      <c r="A69" s="348"/>
      <c r="B69" s="349"/>
      <c r="C69" s="344" t="s">
        <v>19</v>
      </c>
      <c r="D69" s="323">
        <v>131</v>
      </c>
      <c r="E69" s="345">
        <v>1268.22</v>
      </c>
      <c r="F69" s="346">
        <f>+E69-G69</f>
        <v>1099.58</v>
      </c>
      <c r="G69" s="346">
        <v>168.64</v>
      </c>
      <c r="I69" s="323">
        <v>147</v>
      </c>
      <c r="J69" s="323">
        <v>147</v>
      </c>
      <c r="K69" s="323">
        <v>142</v>
      </c>
      <c r="L69" s="323">
        <v>137</v>
      </c>
      <c r="M69" s="323">
        <v>131</v>
      </c>
    </row>
    <row r="70" spans="1:13" s="364" customFormat="1" ht="13.15" customHeight="1" x14ac:dyDescent="0.25">
      <c r="A70" s="348"/>
      <c r="B70" s="349"/>
      <c r="C70" s="344" t="s">
        <v>12</v>
      </c>
      <c r="D70" s="324">
        <v>84</v>
      </c>
      <c r="E70" s="350">
        <v>2113.73</v>
      </c>
      <c r="F70" s="351">
        <f>+E70-G70</f>
        <v>1692.14</v>
      </c>
      <c r="G70" s="351">
        <v>421.59</v>
      </c>
      <c r="I70" s="324">
        <v>84</v>
      </c>
      <c r="J70" s="324">
        <v>84</v>
      </c>
      <c r="K70" s="324">
        <v>85</v>
      </c>
      <c r="L70" s="324">
        <v>84</v>
      </c>
      <c r="M70" s="324">
        <v>84</v>
      </c>
    </row>
    <row r="71" spans="1:13" s="364" customFormat="1" ht="13.15" customHeight="1" x14ac:dyDescent="0.25">
      <c r="A71" s="352"/>
      <c r="B71" s="349"/>
      <c r="C71" s="353" t="s">
        <v>7</v>
      </c>
      <c r="D71" s="354">
        <f>SUM(D67:D70)</f>
        <v>613</v>
      </c>
      <c r="E71" s="355">
        <f>SUMPRODUCT(E67:E70,$D67:$D70)</f>
        <v>646917.98</v>
      </c>
      <c r="F71" s="355">
        <f>SUMPRODUCT(F67:F70,$D67:$D70)</f>
        <v>550956.44999999995</v>
      </c>
      <c r="G71" s="355">
        <f>SUMPRODUCT(G67:G70,$D67:$D70)</f>
        <v>95961.53</v>
      </c>
      <c r="I71" s="354">
        <f>SUM(I67:I70)</f>
        <v>668</v>
      </c>
      <c r="J71" s="354">
        <f>SUM(J67:J70)</f>
        <v>668</v>
      </c>
      <c r="K71" s="354">
        <f>SUM(K67:K70)</f>
        <v>650</v>
      </c>
      <c r="L71" s="354">
        <f>SUM(L67:L70)</f>
        <v>627</v>
      </c>
      <c r="M71" s="354">
        <f>SUM(M67:M70)</f>
        <v>613</v>
      </c>
    </row>
    <row r="72" spans="1:13" s="364" customFormat="1" ht="13.15" customHeight="1" x14ac:dyDescent="0.25">
      <c r="A72" s="352"/>
      <c r="B72" s="349"/>
      <c r="C72" s="356"/>
      <c r="D72" s="357"/>
      <c r="E72" s="358"/>
      <c r="F72" s="358"/>
      <c r="G72" s="358"/>
      <c r="I72" s="357"/>
      <c r="J72" s="357"/>
      <c r="K72" s="357"/>
      <c r="L72" s="357"/>
      <c r="M72" s="357"/>
    </row>
    <row r="73" spans="1:13" s="364" customFormat="1" ht="13.15" customHeight="1" x14ac:dyDescent="0.25">
      <c r="A73" s="342" t="s">
        <v>22</v>
      </c>
      <c r="B73" s="343" t="str">
        <f>$B$3</f>
        <v>3/1/25 - 12/31/25</v>
      </c>
      <c r="C73" s="344" t="s">
        <v>11</v>
      </c>
      <c r="D73" s="325">
        <v>42</v>
      </c>
      <c r="E73" s="346">
        <v>518.77</v>
      </c>
      <c r="F73" s="346">
        <f>+E73-G73</f>
        <v>415.61</v>
      </c>
      <c r="G73" s="346">
        <v>103.16</v>
      </c>
      <c r="I73" s="325">
        <v>40</v>
      </c>
      <c r="J73" s="325">
        <v>40</v>
      </c>
      <c r="K73" s="325">
        <v>42</v>
      </c>
      <c r="L73" s="325">
        <v>43</v>
      </c>
      <c r="M73" s="325">
        <v>42</v>
      </c>
    </row>
    <row r="74" spans="1:13" s="364" customFormat="1" ht="13.15" customHeight="1" x14ac:dyDescent="0.25">
      <c r="A74" s="348"/>
      <c r="B74" s="349"/>
      <c r="C74" s="344" t="s">
        <v>18</v>
      </c>
      <c r="D74" s="325">
        <v>7</v>
      </c>
      <c r="E74" s="346">
        <v>1037.57</v>
      </c>
      <c r="F74" s="346">
        <f>+E74-G74</f>
        <v>796.58999999999992</v>
      </c>
      <c r="G74" s="346">
        <v>240.98</v>
      </c>
      <c r="I74" s="325">
        <v>8</v>
      </c>
      <c r="J74" s="325">
        <v>8</v>
      </c>
      <c r="K74" s="325">
        <v>8</v>
      </c>
      <c r="L74" s="325">
        <v>7</v>
      </c>
      <c r="M74" s="325">
        <v>7</v>
      </c>
    </row>
    <row r="75" spans="1:13" s="364" customFormat="1" ht="13.15" customHeight="1" x14ac:dyDescent="0.25">
      <c r="A75" s="348"/>
      <c r="B75" s="349"/>
      <c r="C75" s="344" t="s">
        <v>19</v>
      </c>
      <c r="D75" s="325">
        <v>24</v>
      </c>
      <c r="E75" s="346">
        <v>933.8</v>
      </c>
      <c r="F75" s="346">
        <f>+E75-G75</f>
        <v>732.57999999999993</v>
      </c>
      <c r="G75" s="346">
        <v>201.22</v>
      </c>
      <c r="I75" s="325">
        <v>26</v>
      </c>
      <c r="J75" s="325">
        <v>26</v>
      </c>
      <c r="K75" s="325">
        <v>25</v>
      </c>
      <c r="L75" s="325">
        <v>24</v>
      </c>
      <c r="M75" s="325">
        <v>24</v>
      </c>
    </row>
    <row r="76" spans="1:13" s="364" customFormat="1" ht="13.15" customHeight="1" x14ac:dyDescent="0.25">
      <c r="A76" s="348"/>
      <c r="B76" s="349"/>
      <c r="C76" s="344" t="s">
        <v>12</v>
      </c>
      <c r="D76" s="326">
        <v>8</v>
      </c>
      <c r="E76" s="351">
        <v>1556.37</v>
      </c>
      <c r="F76" s="351">
        <f>+E76-G76</f>
        <v>1154.78</v>
      </c>
      <c r="G76" s="351">
        <v>401.59</v>
      </c>
      <c r="I76" s="326">
        <v>9</v>
      </c>
      <c r="J76" s="326">
        <v>9</v>
      </c>
      <c r="K76" s="326">
        <v>9</v>
      </c>
      <c r="L76" s="326">
        <v>9</v>
      </c>
      <c r="M76" s="326">
        <v>8</v>
      </c>
    </row>
    <row r="77" spans="1:13" s="364" customFormat="1" ht="13.15" customHeight="1" x14ac:dyDescent="0.25">
      <c r="A77" s="352"/>
      <c r="B77" s="349"/>
      <c r="C77" s="353" t="s">
        <v>7</v>
      </c>
      <c r="D77" s="354">
        <f>SUM(D73:D76)</f>
        <v>81</v>
      </c>
      <c r="E77" s="355">
        <f>SUMPRODUCT(E73:E76,$D73:$D76)</f>
        <v>63913.49</v>
      </c>
      <c r="F77" s="355">
        <f>SUMPRODUCT(F73:F76,$D73:$D76)</f>
        <v>49851.909999999996</v>
      </c>
      <c r="G77" s="355">
        <f>SUMPRODUCT(G73:G76,$D73:$D76)</f>
        <v>14061.58</v>
      </c>
      <c r="I77" s="354">
        <f>SUM(I73:I76)</f>
        <v>83</v>
      </c>
      <c r="J77" s="354">
        <f>SUM(J73:J76)</f>
        <v>83</v>
      </c>
      <c r="K77" s="354">
        <f>SUM(K73:K76)</f>
        <v>84</v>
      </c>
      <c r="L77" s="354">
        <f>SUM(L73:L76)</f>
        <v>83</v>
      </c>
      <c r="M77" s="354">
        <f>SUM(M73:M76)</f>
        <v>81</v>
      </c>
    </row>
    <row r="78" spans="1:13" s="364" customFormat="1" ht="13.15" customHeight="1" x14ac:dyDescent="0.25">
      <c r="A78" s="352"/>
      <c r="B78" s="349"/>
      <c r="C78" s="356"/>
      <c r="D78" s="357"/>
      <c r="E78" s="358"/>
      <c r="F78" s="358"/>
      <c r="G78" s="358"/>
      <c r="I78" s="357"/>
      <c r="J78" s="357"/>
      <c r="K78" s="357"/>
      <c r="L78" s="357"/>
      <c r="M78" s="357"/>
    </row>
    <row r="79" spans="1:13" s="364" customFormat="1" ht="13.15" customHeight="1" x14ac:dyDescent="0.25">
      <c r="A79" s="359" t="s">
        <v>8</v>
      </c>
      <c r="B79" s="360"/>
      <c r="C79" s="361" t="s">
        <v>10</v>
      </c>
      <c r="D79" s="362">
        <f>+D71+D77</f>
        <v>694</v>
      </c>
      <c r="E79" s="86">
        <f>+E71+E77</f>
        <v>710831.47</v>
      </c>
      <c r="F79" s="86">
        <f>+F71+F77</f>
        <v>600808.36</v>
      </c>
      <c r="G79" s="86">
        <f>+G71+G77</f>
        <v>110023.11</v>
      </c>
      <c r="I79" s="362">
        <f>+I71+I77</f>
        <v>751</v>
      </c>
      <c r="J79" s="362">
        <f>+J71+J77</f>
        <v>751</v>
      </c>
      <c r="K79" s="362">
        <f>+K71+K77</f>
        <v>734</v>
      </c>
      <c r="L79" s="362">
        <f>+L71+L77</f>
        <v>710</v>
      </c>
      <c r="M79" s="362">
        <f>+M71+M77</f>
        <v>694</v>
      </c>
    </row>
    <row r="80" spans="1:13" s="364" customFormat="1" ht="13.15" customHeight="1" x14ac:dyDescent="0.25">
      <c r="A80" s="359" t="s">
        <v>9</v>
      </c>
      <c r="B80" s="361"/>
      <c r="C80" s="363"/>
      <c r="D80" s="362"/>
      <c r="E80" s="86">
        <f>E79*12</f>
        <v>8529977.6400000006</v>
      </c>
      <c r="F80" s="86">
        <f>F79*12</f>
        <v>7209700.3200000003</v>
      </c>
      <c r="G80" s="86">
        <f>G79*12</f>
        <v>1320277.32</v>
      </c>
      <c r="I80" s="362"/>
      <c r="J80" s="362"/>
      <c r="K80" s="362"/>
      <c r="L80" s="362"/>
      <c r="M80" s="362"/>
    </row>
    <row r="81" spans="1:13" s="364" customFormat="1" ht="13.15" customHeight="1" x14ac:dyDescent="0.25">
      <c r="A81" s="352"/>
      <c r="B81" s="349"/>
      <c r="C81" s="356"/>
      <c r="D81" s="357"/>
      <c r="E81" s="358"/>
      <c r="F81" s="358"/>
      <c r="G81" s="358"/>
      <c r="I81" s="357"/>
      <c r="J81" s="357"/>
      <c r="K81" s="357"/>
      <c r="L81" s="357"/>
      <c r="M81" s="357"/>
    </row>
    <row r="82" spans="1:13" s="364" customFormat="1" ht="13.15" customHeight="1" x14ac:dyDescent="0.25">
      <c r="A82" s="336" t="s">
        <v>195</v>
      </c>
      <c r="B82" s="337"/>
      <c r="C82" s="338"/>
      <c r="D82" s="339"/>
      <c r="E82" s="340"/>
      <c r="F82" s="340"/>
      <c r="G82" s="340"/>
      <c r="I82" s="339"/>
      <c r="J82" s="339"/>
      <c r="K82" s="339"/>
      <c r="L82" s="339"/>
      <c r="M82" s="339"/>
    </row>
    <row r="83" spans="1:13" s="364" customFormat="1" ht="13.15" customHeight="1" x14ac:dyDescent="0.25">
      <c r="A83" s="342" t="s">
        <v>23</v>
      </c>
      <c r="B83" s="343" t="s">
        <v>190</v>
      </c>
      <c r="C83" s="344" t="s">
        <v>11</v>
      </c>
      <c r="D83" s="323">
        <v>136</v>
      </c>
      <c r="E83" s="345">
        <v>671</v>
      </c>
      <c r="F83" s="346">
        <f>+E83-G83</f>
        <v>589.75</v>
      </c>
      <c r="G83" s="346">
        <v>81.25</v>
      </c>
      <c r="I83" s="323">
        <v>138</v>
      </c>
      <c r="J83" s="323">
        <v>138</v>
      </c>
      <c r="K83" s="323">
        <v>140</v>
      </c>
      <c r="L83" s="323">
        <v>138</v>
      </c>
      <c r="M83" s="323">
        <v>136</v>
      </c>
    </row>
    <row r="84" spans="1:13" s="364" customFormat="1" ht="13.15" customHeight="1" x14ac:dyDescent="0.25">
      <c r="A84" s="348"/>
      <c r="B84" s="349"/>
      <c r="C84" s="344" t="s">
        <v>18</v>
      </c>
      <c r="D84" s="323">
        <v>32</v>
      </c>
      <c r="E84" s="345">
        <v>1409.16</v>
      </c>
      <c r="F84" s="346">
        <f>+E84-G84</f>
        <v>1203.04</v>
      </c>
      <c r="G84" s="346">
        <v>206.12</v>
      </c>
      <c r="I84" s="323">
        <v>31</v>
      </c>
      <c r="J84" s="323">
        <v>31</v>
      </c>
      <c r="K84" s="323">
        <v>30</v>
      </c>
      <c r="L84" s="323">
        <v>32</v>
      </c>
      <c r="M84" s="323">
        <v>32</v>
      </c>
    </row>
    <row r="85" spans="1:13" s="364" customFormat="1" ht="13.15" customHeight="1" x14ac:dyDescent="0.25">
      <c r="A85" s="348"/>
      <c r="B85" s="349"/>
      <c r="C85" s="344" t="s">
        <v>19</v>
      </c>
      <c r="D85" s="323">
        <v>82</v>
      </c>
      <c r="E85" s="345">
        <v>1268.22</v>
      </c>
      <c r="F85" s="346">
        <f>+E85-G85</f>
        <v>1099.58</v>
      </c>
      <c r="G85" s="346">
        <v>168.64</v>
      </c>
      <c r="I85" s="323">
        <v>94</v>
      </c>
      <c r="J85" s="323">
        <v>94</v>
      </c>
      <c r="K85" s="323">
        <v>88</v>
      </c>
      <c r="L85" s="323">
        <v>89</v>
      </c>
      <c r="M85" s="323">
        <v>82</v>
      </c>
    </row>
    <row r="86" spans="1:13" s="364" customFormat="1" ht="13.15" customHeight="1" x14ac:dyDescent="0.25">
      <c r="A86" s="348"/>
      <c r="B86" s="349"/>
      <c r="C86" s="344" t="s">
        <v>12</v>
      </c>
      <c r="D86" s="324">
        <v>39</v>
      </c>
      <c r="E86" s="350">
        <v>2113.73</v>
      </c>
      <c r="F86" s="351">
        <f>+E86-G86</f>
        <v>1692.14</v>
      </c>
      <c r="G86" s="351">
        <v>421.59</v>
      </c>
      <c r="I86" s="324">
        <v>34</v>
      </c>
      <c r="J86" s="324">
        <v>34</v>
      </c>
      <c r="K86" s="324">
        <v>37</v>
      </c>
      <c r="L86" s="324">
        <v>37</v>
      </c>
      <c r="M86" s="324">
        <v>39</v>
      </c>
    </row>
    <row r="87" spans="1:13" s="364" customFormat="1" ht="13.15" customHeight="1" x14ac:dyDescent="0.25">
      <c r="A87" s="352"/>
      <c r="B87" s="349"/>
      <c r="C87" s="353" t="s">
        <v>7</v>
      </c>
      <c r="D87" s="354">
        <f>SUM(D83:D86)</f>
        <v>289</v>
      </c>
      <c r="E87" s="355">
        <f>SUMPRODUCT(E83:E86,$D83:$D86)</f>
        <v>322778.63</v>
      </c>
      <c r="F87" s="355">
        <f>SUMPRODUCT(F83:F86,$D83:$D86)</f>
        <v>274862.3</v>
      </c>
      <c r="G87" s="355">
        <f>SUMPRODUCT(G83:G86,$D83:$D86)</f>
        <v>47916.33</v>
      </c>
      <c r="I87" s="354">
        <f>SUM(I83:I86)</f>
        <v>297</v>
      </c>
      <c r="J87" s="354">
        <f>SUM(J83:J86)</f>
        <v>297</v>
      </c>
      <c r="K87" s="354">
        <f>SUM(K83:K86)</f>
        <v>295</v>
      </c>
      <c r="L87" s="354">
        <f>SUM(L83:L86)</f>
        <v>296</v>
      </c>
      <c r="M87" s="354">
        <f>SUM(M83:M86)</f>
        <v>289</v>
      </c>
    </row>
    <row r="88" spans="1:13" s="364" customFormat="1" ht="13.15" customHeight="1" x14ac:dyDescent="0.25">
      <c r="A88" s="352"/>
      <c r="B88" s="349"/>
      <c r="C88" s="356"/>
      <c r="D88" s="357"/>
      <c r="E88" s="358"/>
      <c r="F88" s="358"/>
      <c r="G88" s="358"/>
      <c r="I88" s="357"/>
      <c r="J88" s="357"/>
      <c r="K88" s="357"/>
      <c r="L88" s="357"/>
      <c r="M88" s="357"/>
    </row>
    <row r="89" spans="1:13" s="364" customFormat="1" ht="13.15" customHeight="1" x14ac:dyDescent="0.25">
      <c r="A89" s="342" t="s">
        <v>22</v>
      </c>
      <c r="B89" s="343" t="str">
        <f>$B$3</f>
        <v>3/1/25 - 12/31/25</v>
      </c>
      <c r="C89" s="344" t="s">
        <v>11</v>
      </c>
      <c r="D89" s="325">
        <v>15</v>
      </c>
      <c r="E89" s="346">
        <v>518.77</v>
      </c>
      <c r="F89" s="346">
        <f>+E89-G89</f>
        <v>415.61</v>
      </c>
      <c r="G89" s="346">
        <v>103.16</v>
      </c>
      <c r="I89" s="325">
        <v>16</v>
      </c>
      <c r="J89" s="325">
        <v>16</v>
      </c>
      <c r="K89" s="325">
        <v>15</v>
      </c>
      <c r="L89" s="325">
        <v>15</v>
      </c>
      <c r="M89" s="325">
        <v>15</v>
      </c>
    </row>
    <row r="90" spans="1:13" s="364" customFormat="1" ht="13.15" customHeight="1" x14ac:dyDescent="0.25">
      <c r="A90" s="348"/>
      <c r="B90" s="349"/>
      <c r="C90" s="344" t="s">
        <v>18</v>
      </c>
      <c r="D90" s="325">
        <v>1</v>
      </c>
      <c r="E90" s="346">
        <v>1037.57</v>
      </c>
      <c r="F90" s="346">
        <f>+E90-G90</f>
        <v>796.58999999999992</v>
      </c>
      <c r="G90" s="346">
        <v>240.98</v>
      </c>
      <c r="I90" s="325">
        <v>1</v>
      </c>
      <c r="J90" s="325">
        <v>1</v>
      </c>
      <c r="K90" s="325">
        <v>1</v>
      </c>
      <c r="L90" s="325">
        <v>1</v>
      </c>
      <c r="M90" s="325">
        <v>1</v>
      </c>
    </row>
    <row r="91" spans="1:13" s="364" customFormat="1" ht="13.15" customHeight="1" x14ac:dyDescent="0.25">
      <c r="A91" s="348"/>
      <c r="B91" s="349"/>
      <c r="C91" s="344" t="s">
        <v>19</v>
      </c>
      <c r="D91" s="325">
        <v>3</v>
      </c>
      <c r="E91" s="346">
        <v>933.8</v>
      </c>
      <c r="F91" s="346">
        <f>+E91-G91</f>
        <v>732.57999999999993</v>
      </c>
      <c r="G91" s="346">
        <v>201.22</v>
      </c>
      <c r="I91" s="325">
        <v>3</v>
      </c>
      <c r="J91" s="325">
        <v>3</v>
      </c>
      <c r="K91" s="325">
        <v>3</v>
      </c>
      <c r="L91" s="325">
        <v>3</v>
      </c>
      <c r="M91" s="325">
        <v>3</v>
      </c>
    </row>
    <row r="92" spans="1:13" s="364" customFormat="1" ht="13.15" customHeight="1" x14ac:dyDescent="0.25">
      <c r="A92" s="348"/>
      <c r="B92" s="349"/>
      <c r="C92" s="344" t="s">
        <v>12</v>
      </c>
      <c r="D92" s="326">
        <v>2</v>
      </c>
      <c r="E92" s="351">
        <v>1556.37</v>
      </c>
      <c r="F92" s="351">
        <f>+E92-G92</f>
        <v>1154.78</v>
      </c>
      <c r="G92" s="351">
        <v>401.59</v>
      </c>
      <c r="I92" s="326">
        <v>3</v>
      </c>
      <c r="J92" s="326">
        <v>3</v>
      </c>
      <c r="K92" s="326">
        <v>2</v>
      </c>
      <c r="L92" s="326">
        <v>2</v>
      </c>
      <c r="M92" s="326">
        <v>2</v>
      </c>
    </row>
    <row r="93" spans="1:13" s="364" customFormat="1" ht="13.15" customHeight="1" x14ac:dyDescent="0.25">
      <c r="A93" s="352"/>
      <c r="B93" s="349"/>
      <c r="C93" s="353" t="s">
        <v>7</v>
      </c>
      <c r="D93" s="354">
        <f>SUM(D89:D92)</f>
        <v>21</v>
      </c>
      <c r="E93" s="355">
        <f>SUMPRODUCT(E89:E92,$D89:$D92)</f>
        <v>14733.259999999998</v>
      </c>
      <c r="F93" s="355">
        <f>SUMPRODUCT(F89:F92,$D89:$D92)</f>
        <v>11538.039999999999</v>
      </c>
      <c r="G93" s="355">
        <f>SUMPRODUCT(G89:G92,$D89:$D92)</f>
        <v>3195.22</v>
      </c>
      <c r="I93" s="354">
        <f>SUM(I89:I92)</f>
        <v>23</v>
      </c>
      <c r="J93" s="354">
        <f>SUM(J89:J92)</f>
        <v>23</v>
      </c>
      <c r="K93" s="354">
        <f>SUM(K89:K92)</f>
        <v>21</v>
      </c>
      <c r="L93" s="354">
        <f>SUM(L89:L92)</f>
        <v>21</v>
      </c>
      <c r="M93" s="354">
        <f>SUM(M89:M92)</f>
        <v>21</v>
      </c>
    </row>
    <row r="94" spans="1:13" s="364" customFormat="1" ht="13.15" customHeight="1" x14ac:dyDescent="0.25">
      <c r="A94" s="352"/>
      <c r="B94" s="349"/>
      <c r="C94" s="356"/>
      <c r="D94" s="357"/>
      <c r="E94" s="358"/>
      <c r="F94" s="358"/>
      <c r="G94" s="358"/>
      <c r="I94" s="357"/>
      <c r="J94" s="357"/>
      <c r="K94" s="357"/>
      <c r="L94" s="357"/>
      <c r="M94" s="357"/>
    </row>
    <row r="95" spans="1:13" s="364" customFormat="1" ht="13.15" customHeight="1" x14ac:dyDescent="0.25">
      <c r="A95" s="359" t="s">
        <v>8</v>
      </c>
      <c r="B95" s="360"/>
      <c r="C95" s="361" t="s">
        <v>10</v>
      </c>
      <c r="D95" s="362">
        <f>+D87+D93</f>
        <v>310</v>
      </c>
      <c r="E95" s="86">
        <f>+E87+E93</f>
        <v>337511.89</v>
      </c>
      <c r="F95" s="86">
        <f>+F87+F93</f>
        <v>286400.33999999997</v>
      </c>
      <c r="G95" s="86">
        <f>+G87+G93</f>
        <v>51111.55</v>
      </c>
      <c r="I95" s="362">
        <f>+I87+I93</f>
        <v>320</v>
      </c>
      <c r="J95" s="362">
        <f>+J87+J93</f>
        <v>320</v>
      </c>
      <c r="K95" s="362">
        <f>+K87+K93</f>
        <v>316</v>
      </c>
      <c r="L95" s="362">
        <f>+L87+L93</f>
        <v>317</v>
      </c>
      <c r="M95" s="362">
        <f>+M87+M93</f>
        <v>310</v>
      </c>
    </row>
    <row r="96" spans="1:13" s="364" customFormat="1" ht="13.15" customHeight="1" x14ac:dyDescent="0.25">
      <c r="A96" s="359" t="s">
        <v>9</v>
      </c>
      <c r="B96" s="361"/>
      <c r="C96" s="363"/>
      <c r="D96" s="362"/>
      <c r="E96" s="86">
        <f>E95*12</f>
        <v>4050142.68</v>
      </c>
      <c r="F96" s="86">
        <f>F95*12</f>
        <v>3436804.0799999996</v>
      </c>
      <c r="G96" s="86">
        <f>G95*12</f>
        <v>613338.60000000009</v>
      </c>
      <c r="I96" s="362"/>
      <c r="J96" s="362"/>
      <c r="K96" s="362"/>
      <c r="L96" s="362"/>
      <c r="M96" s="362"/>
    </row>
    <row r="97" spans="1:13" s="347" customFormat="1" ht="13.15" customHeight="1" x14ac:dyDescent="0.25">
      <c r="A97" s="352"/>
      <c r="B97" s="349"/>
      <c r="C97" s="356"/>
      <c r="D97" s="357"/>
      <c r="E97" s="358"/>
      <c r="F97" s="358"/>
      <c r="G97" s="358"/>
      <c r="I97" s="357"/>
      <c r="J97" s="357"/>
      <c r="K97" s="357"/>
      <c r="L97" s="357"/>
      <c r="M97" s="357"/>
    </row>
    <row r="98" spans="1:13" s="364" customFormat="1" ht="13.15" customHeight="1" x14ac:dyDescent="0.25">
      <c r="A98" s="336" t="s">
        <v>196</v>
      </c>
      <c r="B98" s="337"/>
      <c r="C98" s="338"/>
      <c r="D98" s="339"/>
      <c r="E98" s="340"/>
      <c r="F98" s="340"/>
      <c r="G98" s="340"/>
      <c r="I98" s="339"/>
      <c r="J98" s="339"/>
      <c r="K98" s="339"/>
      <c r="L98" s="339"/>
      <c r="M98" s="339"/>
    </row>
    <row r="99" spans="1:13" s="364" customFormat="1" ht="13.15" customHeight="1" x14ac:dyDescent="0.25">
      <c r="A99" s="342" t="s">
        <v>23</v>
      </c>
      <c r="B99" s="343" t="s">
        <v>190</v>
      </c>
      <c r="C99" s="344" t="s">
        <v>11</v>
      </c>
      <c r="D99" s="323">
        <v>435</v>
      </c>
      <c r="E99" s="345">
        <v>671</v>
      </c>
      <c r="F99" s="346">
        <f>+E99-G99</f>
        <v>589.75</v>
      </c>
      <c r="G99" s="346">
        <v>81.25</v>
      </c>
      <c r="I99" s="323">
        <v>487</v>
      </c>
      <c r="J99" s="323">
        <v>487</v>
      </c>
      <c r="K99" s="323">
        <v>473</v>
      </c>
      <c r="L99" s="323">
        <v>451</v>
      </c>
      <c r="M99" s="323">
        <v>435</v>
      </c>
    </row>
    <row r="100" spans="1:13" s="364" customFormat="1" ht="13.15" customHeight="1" x14ac:dyDescent="0.25">
      <c r="A100" s="348"/>
      <c r="B100" s="349"/>
      <c r="C100" s="344" t="s">
        <v>18</v>
      </c>
      <c r="D100" s="323">
        <v>43</v>
      </c>
      <c r="E100" s="345">
        <v>1409.16</v>
      </c>
      <c r="F100" s="346">
        <f>+E100-G100</f>
        <v>1203.04</v>
      </c>
      <c r="G100" s="346">
        <v>206.12</v>
      </c>
      <c r="I100" s="323">
        <v>40</v>
      </c>
      <c r="J100" s="323">
        <v>40</v>
      </c>
      <c r="K100" s="323">
        <v>43</v>
      </c>
      <c r="L100" s="323">
        <v>42</v>
      </c>
      <c r="M100" s="323">
        <v>43</v>
      </c>
    </row>
    <row r="101" spans="1:13" s="364" customFormat="1" ht="13.15" customHeight="1" x14ac:dyDescent="0.25">
      <c r="A101" s="348"/>
      <c r="B101" s="349"/>
      <c r="C101" s="344" t="s">
        <v>19</v>
      </c>
      <c r="D101" s="323">
        <v>100</v>
      </c>
      <c r="E101" s="345">
        <v>1268.22</v>
      </c>
      <c r="F101" s="346">
        <f>+E101-G101</f>
        <v>1099.58</v>
      </c>
      <c r="G101" s="346">
        <v>168.64</v>
      </c>
      <c r="I101" s="323">
        <v>113</v>
      </c>
      <c r="J101" s="323">
        <v>113</v>
      </c>
      <c r="K101" s="323">
        <v>108</v>
      </c>
      <c r="L101" s="323">
        <v>102</v>
      </c>
      <c r="M101" s="323">
        <v>100</v>
      </c>
    </row>
    <row r="102" spans="1:13" s="364" customFormat="1" ht="13.15" customHeight="1" x14ac:dyDescent="0.25">
      <c r="A102" s="348"/>
      <c r="B102" s="349"/>
      <c r="C102" s="344" t="s">
        <v>12</v>
      </c>
      <c r="D102" s="324">
        <v>43</v>
      </c>
      <c r="E102" s="350">
        <v>2113.73</v>
      </c>
      <c r="F102" s="351">
        <f>+E102-G102</f>
        <v>1692.14</v>
      </c>
      <c r="G102" s="351">
        <v>421.59</v>
      </c>
      <c r="I102" s="324">
        <v>38</v>
      </c>
      <c r="J102" s="324">
        <v>38</v>
      </c>
      <c r="K102" s="324">
        <v>41</v>
      </c>
      <c r="L102" s="324">
        <v>43</v>
      </c>
      <c r="M102" s="324">
        <v>43</v>
      </c>
    </row>
    <row r="103" spans="1:13" s="364" customFormat="1" ht="13.15" customHeight="1" x14ac:dyDescent="0.25">
      <c r="A103" s="352"/>
      <c r="B103" s="349"/>
      <c r="C103" s="353" t="s">
        <v>7</v>
      </c>
      <c r="D103" s="354">
        <f>SUM(D99:D102)</f>
        <v>621</v>
      </c>
      <c r="E103" s="355">
        <f>SUMPRODUCT(E99:E102,$D99:$D102)</f>
        <v>570191.27</v>
      </c>
      <c r="F103" s="355">
        <f>SUMPRODUCT(F99:F102,$D99:$D102)</f>
        <v>490991.99</v>
      </c>
      <c r="G103" s="355">
        <f>SUMPRODUCT(G99:G102,$D99:$D102)</f>
        <v>79199.28</v>
      </c>
      <c r="I103" s="354">
        <f>SUM(I99:I102)</f>
        <v>678</v>
      </c>
      <c r="J103" s="354">
        <f>SUM(J99:J102)</f>
        <v>678</v>
      </c>
      <c r="K103" s="354">
        <f>SUM(K99:K102)</f>
        <v>665</v>
      </c>
      <c r="L103" s="354">
        <f>SUM(L99:L102)</f>
        <v>638</v>
      </c>
      <c r="M103" s="354">
        <f>SUM(M99:M102)</f>
        <v>621</v>
      </c>
    </row>
    <row r="104" spans="1:13" s="364" customFormat="1" ht="13.15" customHeight="1" x14ac:dyDescent="0.25">
      <c r="A104" s="352"/>
      <c r="B104" s="349"/>
      <c r="C104" s="356"/>
      <c r="D104" s="357"/>
      <c r="E104" s="358"/>
      <c r="F104" s="358"/>
      <c r="G104" s="358"/>
      <c r="I104" s="357"/>
      <c r="J104" s="357"/>
      <c r="K104" s="357"/>
      <c r="L104" s="357"/>
      <c r="M104" s="357"/>
    </row>
    <row r="105" spans="1:13" s="364" customFormat="1" ht="13.15" customHeight="1" x14ac:dyDescent="0.25">
      <c r="A105" s="342" t="s">
        <v>22</v>
      </c>
      <c r="B105" s="343" t="str">
        <f>$B$3</f>
        <v>3/1/25 - 12/31/25</v>
      </c>
      <c r="C105" s="344" t="s">
        <v>11</v>
      </c>
      <c r="D105" s="325">
        <v>55</v>
      </c>
      <c r="E105" s="346">
        <v>518.77</v>
      </c>
      <c r="F105" s="346">
        <f>+E105-G105</f>
        <v>415.61</v>
      </c>
      <c r="G105" s="346">
        <v>103.16</v>
      </c>
      <c r="I105" s="325">
        <v>61</v>
      </c>
      <c r="J105" s="325">
        <v>61</v>
      </c>
      <c r="K105" s="325">
        <v>59</v>
      </c>
      <c r="L105" s="325">
        <v>58</v>
      </c>
      <c r="M105" s="325">
        <v>55</v>
      </c>
    </row>
    <row r="106" spans="1:13" s="364" customFormat="1" ht="13.15" customHeight="1" x14ac:dyDescent="0.25">
      <c r="A106" s="348"/>
      <c r="B106" s="349"/>
      <c r="C106" s="344" t="s">
        <v>18</v>
      </c>
      <c r="D106" s="325">
        <v>3</v>
      </c>
      <c r="E106" s="346">
        <v>1037.57</v>
      </c>
      <c r="F106" s="346">
        <f>+E106-G106</f>
        <v>796.58999999999992</v>
      </c>
      <c r="G106" s="346">
        <v>240.98</v>
      </c>
      <c r="I106" s="325">
        <v>3</v>
      </c>
      <c r="J106" s="325">
        <v>3</v>
      </c>
      <c r="K106" s="325">
        <v>3</v>
      </c>
      <c r="L106" s="325">
        <v>3</v>
      </c>
      <c r="M106" s="325">
        <v>3</v>
      </c>
    </row>
    <row r="107" spans="1:13" s="364" customFormat="1" ht="13.15" customHeight="1" x14ac:dyDescent="0.25">
      <c r="A107" s="348"/>
      <c r="B107" s="349"/>
      <c r="C107" s="344" t="s">
        <v>19</v>
      </c>
      <c r="D107" s="325">
        <v>12</v>
      </c>
      <c r="E107" s="346">
        <v>933.8</v>
      </c>
      <c r="F107" s="346">
        <f>+E107-G107</f>
        <v>732.57999999999993</v>
      </c>
      <c r="G107" s="346">
        <v>201.22</v>
      </c>
      <c r="I107" s="325">
        <v>13</v>
      </c>
      <c r="J107" s="325">
        <v>13</v>
      </c>
      <c r="K107" s="325">
        <v>13</v>
      </c>
      <c r="L107" s="325">
        <v>12</v>
      </c>
      <c r="M107" s="325">
        <v>12</v>
      </c>
    </row>
    <row r="108" spans="1:13" s="364" customFormat="1" ht="13.15" customHeight="1" x14ac:dyDescent="0.25">
      <c r="A108" s="348"/>
      <c r="B108" s="349"/>
      <c r="C108" s="344" t="s">
        <v>12</v>
      </c>
      <c r="D108" s="326">
        <v>6</v>
      </c>
      <c r="E108" s="351">
        <v>1556.37</v>
      </c>
      <c r="F108" s="351">
        <f>+E108-G108</f>
        <v>1154.78</v>
      </c>
      <c r="G108" s="351">
        <v>401.59</v>
      </c>
      <c r="I108" s="326">
        <v>6</v>
      </c>
      <c r="J108" s="326">
        <v>6</v>
      </c>
      <c r="K108" s="326">
        <v>7</v>
      </c>
      <c r="L108" s="326">
        <v>8</v>
      </c>
      <c r="M108" s="326">
        <v>6</v>
      </c>
    </row>
    <row r="109" spans="1:13" s="364" customFormat="1" ht="13.15" customHeight="1" x14ac:dyDescent="0.25">
      <c r="A109" s="352"/>
      <c r="B109" s="349"/>
      <c r="C109" s="353" t="s">
        <v>7</v>
      </c>
      <c r="D109" s="354">
        <f>SUM(D105:D108)</f>
        <v>76</v>
      </c>
      <c r="E109" s="355">
        <f>SUMPRODUCT(E105:E108,$D105:$D108)</f>
        <v>52188.88</v>
      </c>
      <c r="F109" s="355">
        <f>SUMPRODUCT(F105:F108,$D105:$D108)</f>
        <v>40967.96</v>
      </c>
      <c r="G109" s="355">
        <f>SUMPRODUCT(G105:G108,$D105:$D108)</f>
        <v>11220.919999999998</v>
      </c>
      <c r="I109" s="354">
        <f>SUM(I105:I108)</f>
        <v>83</v>
      </c>
      <c r="J109" s="354">
        <f>SUM(J105:J108)</f>
        <v>83</v>
      </c>
      <c r="K109" s="354">
        <f>SUM(K105:K108)</f>
        <v>82</v>
      </c>
      <c r="L109" s="354">
        <f>SUM(L105:L108)</f>
        <v>81</v>
      </c>
      <c r="M109" s="354">
        <f>SUM(M105:M108)</f>
        <v>76</v>
      </c>
    </row>
    <row r="110" spans="1:13" s="364" customFormat="1" ht="13.15" customHeight="1" x14ac:dyDescent="0.25">
      <c r="A110" s="352"/>
      <c r="B110" s="349"/>
      <c r="C110" s="356"/>
      <c r="D110" s="357"/>
      <c r="E110" s="358"/>
      <c r="F110" s="358"/>
      <c r="G110" s="358"/>
      <c r="I110" s="357"/>
      <c r="J110" s="357"/>
      <c r="K110" s="357"/>
      <c r="L110" s="357"/>
      <c r="M110" s="357"/>
    </row>
    <row r="111" spans="1:13" s="364" customFormat="1" ht="13.15" customHeight="1" x14ac:dyDescent="0.25">
      <c r="A111" s="359" t="s">
        <v>8</v>
      </c>
      <c r="B111" s="360"/>
      <c r="C111" s="361" t="s">
        <v>10</v>
      </c>
      <c r="D111" s="362">
        <f>+D103+D109</f>
        <v>697</v>
      </c>
      <c r="E111" s="86">
        <f>+E103+E109</f>
        <v>622380.15</v>
      </c>
      <c r="F111" s="86">
        <f>+F103+F109</f>
        <v>531959.94999999995</v>
      </c>
      <c r="G111" s="86">
        <f>+G103+G109</f>
        <v>90420.2</v>
      </c>
      <c r="I111" s="362">
        <f>+I103+I109</f>
        <v>761</v>
      </c>
      <c r="J111" s="362">
        <f>+J103+J109</f>
        <v>761</v>
      </c>
      <c r="K111" s="362">
        <f>+K103+K109</f>
        <v>747</v>
      </c>
      <c r="L111" s="362">
        <f>+L103+L109</f>
        <v>719</v>
      </c>
      <c r="M111" s="362">
        <f>+M103+M109</f>
        <v>697</v>
      </c>
    </row>
    <row r="112" spans="1:13" s="364" customFormat="1" ht="13.15" customHeight="1" x14ac:dyDescent="0.25">
      <c r="A112" s="359" t="s">
        <v>9</v>
      </c>
      <c r="B112" s="361"/>
      <c r="C112" s="363"/>
      <c r="D112" s="362"/>
      <c r="E112" s="86">
        <f>E111*12</f>
        <v>7468561.8000000007</v>
      </c>
      <c r="F112" s="86">
        <f>F111*12</f>
        <v>6383519.3999999994</v>
      </c>
      <c r="G112" s="86">
        <f>G111*12</f>
        <v>1085042.3999999999</v>
      </c>
      <c r="I112" s="362"/>
      <c r="J112" s="362"/>
      <c r="K112" s="362"/>
      <c r="L112" s="362"/>
      <c r="M112" s="362"/>
    </row>
    <row r="113" spans="1:13" s="347" customFormat="1" ht="13.15" customHeight="1" x14ac:dyDescent="0.25">
      <c r="A113" s="352"/>
      <c r="B113" s="349"/>
      <c r="C113" s="356"/>
      <c r="D113" s="357"/>
      <c r="E113" s="358"/>
      <c r="F113" s="358"/>
      <c r="G113" s="358"/>
      <c r="I113" s="357"/>
      <c r="J113" s="357"/>
      <c r="K113" s="357"/>
      <c r="L113" s="357"/>
      <c r="M113" s="357"/>
    </row>
    <row r="114" spans="1:13" s="347" customFormat="1" ht="13.15" customHeight="1" x14ac:dyDescent="0.25">
      <c r="A114" s="336" t="s">
        <v>197</v>
      </c>
      <c r="B114" s="337"/>
      <c r="C114" s="338"/>
      <c r="D114" s="339"/>
      <c r="E114" s="340"/>
      <c r="F114" s="340"/>
      <c r="G114" s="340"/>
      <c r="I114" s="339"/>
      <c r="J114" s="339"/>
      <c r="K114" s="339"/>
      <c r="L114" s="339"/>
      <c r="M114" s="339"/>
    </row>
    <row r="115" spans="1:13" s="347" customFormat="1" ht="13.15" customHeight="1" x14ac:dyDescent="0.2">
      <c r="A115" s="342" t="s">
        <v>23</v>
      </c>
      <c r="B115" s="343" t="s">
        <v>190</v>
      </c>
      <c r="C115" s="344" t="s">
        <v>11</v>
      </c>
      <c r="D115" s="323">
        <v>77</v>
      </c>
      <c r="E115" s="345">
        <v>671</v>
      </c>
      <c r="F115" s="346">
        <f>+E115-G115</f>
        <v>589.75</v>
      </c>
      <c r="G115" s="346">
        <v>81.25</v>
      </c>
      <c r="I115" s="323">
        <v>85</v>
      </c>
      <c r="J115" s="323">
        <v>85</v>
      </c>
      <c r="K115" s="323">
        <v>83</v>
      </c>
      <c r="L115" s="323">
        <v>77</v>
      </c>
      <c r="M115" s="323">
        <v>77</v>
      </c>
    </row>
    <row r="116" spans="1:13" s="347" customFormat="1" ht="13.15" customHeight="1" x14ac:dyDescent="0.2">
      <c r="A116" s="348"/>
      <c r="B116" s="349"/>
      <c r="C116" s="344" t="s">
        <v>18</v>
      </c>
      <c r="D116" s="323">
        <v>21</v>
      </c>
      <c r="E116" s="345">
        <v>1409.16</v>
      </c>
      <c r="F116" s="346">
        <f>+E116-G116</f>
        <v>1203.04</v>
      </c>
      <c r="G116" s="346">
        <v>206.12</v>
      </c>
      <c r="I116" s="323">
        <v>21</v>
      </c>
      <c r="J116" s="323">
        <v>21</v>
      </c>
      <c r="K116" s="323">
        <v>23</v>
      </c>
      <c r="L116" s="323">
        <v>21</v>
      </c>
      <c r="M116" s="323">
        <v>21</v>
      </c>
    </row>
    <row r="117" spans="1:13" s="347" customFormat="1" ht="13.15" customHeight="1" x14ac:dyDescent="0.2">
      <c r="A117" s="348"/>
      <c r="B117" s="349"/>
      <c r="C117" s="344" t="s">
        <v>19</v>
      </c>
      <c r="D117" s="323">
        <v>27</v>
      </c>
      <c r="E117" s="345">
        <v>1268.22</v>
      </c>
      <c r="F117" s="346">
        <f>+E117-G117</f>
        <v>1099.58</v>
      </c>
      <c r="G117" s="346">
        <v>168.64</v>
      </c>
      <c r="I117" s="323">
        <v>30</v>
      </c>
      <c r="J117" s="323">
        <v>30</v>
      </c>
      <c r="K117" s="323">
        <v>32</v>
      </c>
      <c r="L117" s="323">
        <v>31</v>
      </c>
      <c r="M117" s="323">
        <v>27</v>
      </c>
    </row>
    <row r="118" spans="1:13" s="347" customFormat="1" ht="13.15" customHeight="1" x14ac:dyDescent="0.2">
      <c r="A118" s="348"/>
      <c r="B118" s="349"/>
      <c r="C118" s="344" t="s">
        <v>12</v>
      </c>
      <c r="D118" s="324">
        <v>38</v>
      </c>
      <c r="E118" s="350">
        <v>2113.73</v>
      </c>
      <c r="F118" s="351">
        <f>+E118-G118</f>
        <v>1692.14</v>
      </c>
      <c r="G118" s="351">
        <v>421.59</v>
      </c>
      <c r="I118" s="324">
        <v>37</v>
      </c>
      <c r="J118" s="324">
        <v>37</v>
      </c>
      <c r="K118" s="324">
        <v>37</v>
      </c>
      <c r="L118" s="324">
        <v>39</v>
      </c>
      <c r="M118" s="324">
        <v>38</v>
      </c>
    </row>
    <row r="119" spans="1:13" s="347" customFormat="1" ht="13.15" customHeight="1" x14ac:dyDescent="0.25">
      <c r="A119" s="352"/>
      <c r="B119" s="349"/>
      <c r="C119" s="353" t="s">
        <v>7</v>
      </c>
      <c r="D119" s="354">
        <f>SUM(D115:D118)</f>
        <v>163</v>
      </c>
      <c r="E119" s="355">
        <f>SUMPRODUCT(E115:E118,$D115:$D118)</f>
        <v>195823.04</v>
      </c>
      <c r="F119" s="355">
        <f>SUMPRODUCT(F115:F118,$D115:$D118)</f>
        <v>164664.57</v>
      </c>
      <c r="G119" s="355">
        <f>SUMPRODUCT(G115:G118,$D115:$D118)</f>
        <v>31158.469999999998</v>
      </c>
      <c r="I119" s="354">
        <f>SUM(I115:I118)</f>
        <v>173</v>
      </c>
      <c r="J119" s="354">
        <f>SUM(J115:J118)</f>
        <v>173</v>
      </c>
      <c r="K119" s="354">
        <f>SUM(K115:K118)</f>
        <v>175</v>
      </c>
      <c r="L119" s="354">
        <f>SUM(L115:L118)</f>
        <v>168</v>
      </c>
      <c r="M119" s="354">
        <f>SUM(M115:M118)</f>
        <v>163</v>
      </c>
    </row>
    <row r="120" spans="1:13" s="347" customFormat="1" ht="13.15" customHeight="1" x14ac:dyDescent="0.25">
      <c r="A120" s="352"/>
      <c r="B120" s="349"/>
      <c r="C120" s="356"/>
      <c r="D120" s="357"/>
      <c r="E120" s="358"/>
      <c r="F120" s="358"/>
      <c r="G120" s="358"/>
      <c r="I120" s="357"/>
      <c r="J120" s="357"/>
      <c r="K120" s="357"/>
      <c r="L120" s="357"/>
      <c r="M120" s="357"/>
    </row>
    <row r="121" spans="1:13" s="347" customFormat="1" ht="13.15" customHeight="1" x14ac:dyDescent="0.2">
      <c r="A121" s="342" t="s">
        <v>22</v>
      </c>
      <c r="B121" s="343" t="str">
        <f>$B$3</f>
        <v>3/1/25 - 12/31/25</v>
      </c>
      <c r="C121" s="344" t="s">
        <v>11</v>
      </c>
      <c r="D121" s="325">
        <v>11</v>
      </c>
      <c r="E121" s="346">
        <v>518.77</v>
      </c>
      <c r="F121" s="346">
        <f>+E121-G121</f>
        <v>415.61</v>
      </c>
      <c r="G121" s="346">
        <v>103.16</v>
      </c>
      <c r="I121" s="325">
        <v>15</v>
      </c>
      <c r="J121" s="325">
        <v>15</v>
      </c>
      <c r="K121" s="325">
        <v>14</v>
      </c>
      <c r="L121" s="325">
        <v>12</v>
      </c>
      <c r="M121" s="325">
        <v>11</v>
      </c>
    </row>
    <row r="122" spans="1:13" s="347" customFormat="1" ht="13.15" customHeight="1" x14ac:dyDescent="0.2">
      <c r="A122" s="348"/>
      <c r="B122" s="349"/>
      <c r="C122" s="344" t="s">
        <v>18</v>
      </c>
      <c r="D122" s="325">
        <v>3</v>
      </c>
      <c r="E122" s="346">
        <v>1037.57</v>
      </c>
      <c r="F122" s="346">
        <f>+E122-G122</f>
        <v>796.58999999999992</v>
      </c>
      <c r="G122" s="346">
        <v>240.98</v>
      </c>
      <c r="I122" s="325">
        <v>3</v>
      </c>
      <c r="J122" s="325">
        <v>3</v>
      </c>
      <c r="K122" s="325">
        <v>4</v>
      </c>
      <c r="L122" s="325">
        <v>3</v>
      </c>
      <c r="M122" s="325">
        <v>3</v>
      </c>
    </row>
    <row r="123" spans="1:13" s="347" customFormat="1" ht="13.15" customHeight="1" x14ac:dyDescent="0.2">
      <c r="A123" s="348"/>
      <c r="B123" s="349"/>
      <c r="C123" s="344" t="s">
        <v>19</v>
      </c>
      <c r="D123" s="325">
        <v>4</v>
      </c>
      <c r="E123" s="346">
        <v>933.8</v>
      </c>
      <c r="F123" s="346">
        <f>+E123-G123</f>
        <v>732.57999999999993</v>
      </c>
      <c r="G123" s="346">
        <v>201.22</v>
      </c>
      <c r="I123" s="325">
        <v>5</v>
      </c>
      <c r="J123" s="325">
        <v>5</v>
      </c>
      <c r="K123" s="325">
        <v>3</v>
      </c>
      <c r="L123" s="325">
        <v>4</v>
      </c>
      <c r="M123" s="325">
        <v>4</v>
      </c>
    </row>
    <row r="124" spans="1:13" s="347" customFormat="1" ht="13.15" customHeight="1" x14ac:dyDescent="0.2">
      <c r="A124" s="348"/>
      <c r="B124" s="349"/>
      <c r="C124" s="344" t="s">
        <v>12</v>
      </c>
      <c r="D124" s="326">
        <v>2</v>
      </c>
      <c r="E124" s="351">
        <v>1556.37</v>
      </c>
      <c r="F124" s="351">
        <f>+E124-G124</f>
        <v>1154.78</v>
      </c>
      <c r="G124" s="351">
        <v>401.59</v>
      </c>
      <c r="I124" s="326">
        <v>1</v>
      </c>
      <c r="J124" s="326">
        <v>1</v>
      </c>
      <c r="K124" s="326">
        <v>2</v>
      </c>
      <c r="L124" s="326">
        <v>2</v>
      </c>
      <c r="M124" s="326">
        <v>2</v>
      </c>
    </row>
    <row r="125" spans="1:13" s="347" customFormat="1" ht="13.15" customHeight="1" x14ac:dyDescent="0.25">
      <c r="A125" s="352"/>
      <c r="B125" s="349"/>
      <c r="C125" s="353" t="s">
        <v>7</v>
      </c>
      <c r="D125" s="354">
        <f>SUM(D121:D124)</f>
        <v>20</v>
      </c>
      <c r="E125" s="355">
        <f>SUMPRODUCT(E121:E124,$D121:$D124)</f>
        <v>15667.12</v>
      </c>
      <c r="F125" s="355">
        <f>SUMPRODUCT(F121:F124,$D121:$D124)</f>
        <v>12201.359999999999</v>
      </c>
      <c r="G125" s="355">
        <f>SUMPRODUCT(G121:G124,$D121:$D124)</f>
        <v>3465.7599999999998</v>
      </c>
      <c r="I125" s="354">
        <f>SUM(I121:I124)</f>
        <v>24</v>
      </c>
      <c r="J125" s="354">
        <f>SUM(J121:J124)</f>
        <v>24</v>
      </c>
      <c r="K125" s="354">
        <f>SUM(K121:K124)</f>
        <v>23</v>
      </c>
      <c r="L125" s="354">
        <f>SUM(L121:L124)</f>
        <v>21</v>
      </c>
      <c r="M125" s="354">
        <f>SUM(M121:M124)</f>
        <v>20</v>
      </c>
    </row>
    <row r="126" spans="1:13" s="347" customFormat="1" ht="13.15" customHeight="1" x14ac:dyDescent="0.25">
      <c r="A126" s="352"/>
      <c r="B126" s="349"/>
      <c r="C126" s="356"/>
      <c r="D126" s="357"/>
      <c r="E126" s="358"/>
      <c r="F126" s="358"/>
      <c r="G126" s="358"/>
      <c r="I126" s="357"/>
      <c r="J126" s="357"/>
      <c r="K126" s="357"/>
      <c r="L126" s="357"/>
      <c r="M126" s="357"/>
    </row>
    <row r="127" spans="1:13" s="347" customFormat="1" ht="13.15" customHeight="1" x14ac:dyDescent="0.25">
      <c r="A127" s="359" t="s">
        <v>8</v>
      </c>
      <c r="B127" s="360"/>
      <c r="C127" s="361" t="s">
        <v>10</v>
      </c>
      <c r="D127" s="362">
        <f>+D119+D125</f>
        <v>183</v>
      </c>
      <c r="E127" s="86">
        <f>+E119+E125</f>
        <v>211490.16</v>
      </c>
      <c r="F127" s="86">
        <f>+F119+F125</f>
        <v>176865.93</v>
      </c>
      <c r="G127" s="86">
        <f>+G119+G125</f>
        <v>34624.229999999996</v>
      </c>
      <c r="I127" s="362">
        <f>+I119+I125</f>
        <v>197</v>
      </c>
      <c r="J127" s="362">
        <f>+J119+J125</f>
        <v>197</v>
      </c>
      <c r="K127" s="362">
        <f>+K119+K125</f>
        <v>198</v>
      </c>
      <c r="L127" s="362">
        <f>+L119+L125</f>
        <v>189</v>
      </c>
      <c r="M127" s="362">
        <f>+M119+M125</f>
        <v>183</v>
      </c>
    </row>
    <row r="128" spans="1:13" s="347" customFormat="1" ht="13.15" customHeight="1" x14ac:dyDescent="0.25">
      <c r="A128" s="359" t="s">
        <v>9</v>
      </c>
      <c r="B128" s="361"/>
      <c r="C128" s="363"/>
      <c r="D128" s="362"/>
      <c r="E128" s="86">
        <f>E127*12</f>
        <v>2537881.92</v>
      </c>
      <c r="F128" s="86">
        <f>F127*12</f>
        <v>2122391.16</v>
      </c>
      <c r="G128" s="86">
        <f>G127*12</f>
        <v>415490.75999999995</v>
      </c>
      <c r="I128" s="362"/>
      <c r="J128" s="362"/>
      <c r="K128" s="362"/>
      <c r="L128" s="362"/>
      <c r="M128" s="362"/>
    </row>
    <row r="129" spans="1:13" s="347" customFormat="1" ht="13.15" customHeight="1" x14ac:dyDescent="0.25">
      <c r="A129" s="352"/>
      <c r="B129" s="349"/>
      <c r="C129" s="356"/>
      <c r="D129" s="357"/>
      <c r="E129" s="358"/>
      <c r="F129" s="358"/>
      <c r="G129" s="358"/>
      <c r="I129" s="357"/>
      <c r="J129" s="357"/>
      <c r="K129" s="357"/>
      <c r="L129" s="357"/>
      <c r="M129" s="357"/>
    </row>
    <row r="130" spans="1:13" s="347" customFormat="1" ht="13.15" customHeight="1" x14ac:dyDescent="0.25">
      <c r="A130" s="336" t="s">
        <v>198</v>
      </c>
      <c r="B130" s="337"/>
      <c r="C130" s="338"/>
      <c r="D130" s="339"/>
      <c r="E130" s="340"/>
      <c r="F130" s="340"/>
      <c r="G130" s="340"/>
      <c r="I130" s="339"/>
      <c r="J130" s="339"/>
      <c r="K130" s="339"/>
      <c r="L130" s="339"/>
      <c r="M130" s="339"/>
    </row>
    <row r="131" spans="1:13" s="347" customFormat="1" ht="13.15" customHeight="1" x14ac:dyDescent="0.2">
      <c r="A131" s="342" t="s">
        <v>23</v>
      </c>
      <c r="B131" s="343" t="s">
        <v>190</v>
      </c>
      <c r="C131" s="344" t="s">
        <v>11</v>
      </c>
      <c r="D131" s="323">
        <v>39</v>
      </c>
      <c r="E131" s="345">
        <v>671</v>
      </c>
      <c r="F131" s="346">
        <f>+E131-G131</f>
        <v>589.75</v>
      </c>
      <c r="G131" s="346">
        <v>81.25</v>
      </c>
      <c r="I131" s="323">
        <v>50</v>
      </c>
      <c r="J131" s="323">
        <v>50</v>
      </c>
      <c r="K131" s="323">
        <v>50</v>
      </c>
      <c r="L131" s="323">
        <v>46</v>
      </c>
      <c r="M131" s="323">
        <v>39</v>
      </c>
    </row>
    <row r="132" spans="1:13" s="347" customFormat="1" ht="13.15" customHeight="1" x14ac:dyDescent="0.2">
      <c r="A132" s="348"/>
      <c r="B132" s="349"/>
      <c r="C132" s="344" t="s">
        <v>18</v>
      </c>
      <c r="D132" s="323">
        <v>9</v>
      </c>
      <c r="E132" s="345">
        <v>1409.16</v>
      </c>
      <c r="F132" s="346">
        <f>+E132-G132</f>
        <v>1203.04</v>
      </c>
      <c r="G132" s="346">
        <v>206.12</v>
      </c>
      <c r="I132" s="323">
        <v>10</v>
      </c>
      <c r="J132" s="323">
        <v>10</v>
      </c>
      <c r="K132" s="323">
        <v>9</v>
      </c>
      <c r="L132" s="323">
        <v>10</v>
      </c>
      <c r="M132" s="323">
        <v>9</v>
      </c>
    </row>
    <row r="133" spans="1:13" s="347" customFormat="1" ht="13.15" customHeight="1" x14ac:dyDescent="0.2">
      <c r="A133" s="348"/>
      <c r="B133" s="349"/>
      <c r="C133" s="344" t="s">
        <v>19</v>
      </c>
      <c r="D133" s="323">
        <v>15</v>
      </c>
      <c r="E133" s="345">
        <v>1268.22</v>
      </c>
      <c r="F133" s="346">
        <f>+E133-G133</f>
        <v>1099.58</v>
      </c>
      <c r="G133" s="346">
        <v>168.64</v>
      </c>
      <c r="I133" s="323">
        <v>14</v>
      </c>
      <c r="J133" s="323">
        <v>14</v>
      </c>
      <c r="K133" s="323">
        <v>14</v>
      </c>
      <c r="L133" s="323">
        <v>14</v>
      </c>
      <c r="M133" s="323">
        <v>15</v>
      </c>
    </row>
    <row r="134" spans="1:13" s="347" customFormat="1" ht="13.15" customHeight="1" x14ac:dyDescent="0.2">
      <c r="A134" s="348"/>
      <c r="B134" s="349"/>
      <c r="C134" s="344" t="s">
        <v>12</v>
      </c>
      <c r="D134" s="324">
        <v>14</v>
      </c>
      <c r="E134" s="350">
        <v>2113.73</v>
      </c>
      <c r="F134" s="351">
        <f>+E134-G134</f>
        <v>1692.14</v>
      </c>
      <c r="G134" s="351">
        <v>421.59</v>
      </c>
      <c r="I134" s="324">
        <v>12</v>
      </c>
      <c r="J134" s="324">
        <v>12</v>
      </c>
      <c r="K134" s="324">
        <v>14</v>
      </c>
      <c r="L134" s="324">
        <v>14</v>
      </c>
      <c r="M134" s="324">
        <v>14</v>
      </c>
    </row>
    <row r="135" spans="1:13" s="347" customFormat="1" ht="13.15" customHeight="1" x14ac:dyDescent="0.25">
      <c r="A135" s="352"/>
      <c r="B135" s="349"/>
      <c r="C135" s="353" t="s">
        <v>7</v>
      </c>
      <c r="D135" s="354">
        <f>SUM(D131:D134)</f>
        <v>77</v>
      </c>
      <c r="E135" s="355">
        <f>SUMPRODUCT(E131:E134,$D131:$D134)</f>
        <v>87466.96</v>
      </c>
      <c r="F135" s="355">
        <f>SUMPRODUCT(F131:F134,$D131:$D134)</f>
        <v>74011.27</v>
      </c>
      <c r="G135" s="355">
        <f>SUMPRODUCT(G131:G134,$D131:$D134)</f>
        <v>13455.689999999999</v>
      </c>
      <c r="I135" s="354">
        <f>SUM(I131:I134)</f>
        <v>86</v>
      </c>
      <c r="J135" s="354">
        <f>SUM(J131:J134)</f>
        <v>86</v>
      </c>
      <c r="K135" s="354">
        <f>SUM(K131:K134)</f>
        <v>87</v>
      </c>
      <c r="L135" s="354">
        <f>SUM(L131:L134)</f>
        <v>84</v>
      </c>
      <c r="M135" s="354">
        <f>SUM(M131:M134)</f>
        <v>77</v>
      </c>
    </row>
    <row r="136" spans="1:13" s="347" customFormat="1" ht="13.15" customHeight="1" x14ac:dyDescent="0.25">
      <c r="A136" s="352"/>
      <c r="B136" s="349"/>
      <c r="C136" s="356"/>
      <c r="D136" s="357"/>
      <c r="E136" s="358"/>
      <c r="F136" s="358"/>
      <c r="G136" s="358"/>
      <c r="I136" s="357"/>
      <c r="J136" s="357"/>
      <c r="K136" s="357"/>
      <c r="L136" s="357"/>
      <c r="M136" s="357"/>
    </row>
    <row r="137" spans="1:13" s="347" customFormat="1" ht="13.15" customHeight="1" x14ac:dyDescent="0.2">
      <c r="A137" s="342" t="s">
        <v>22</v>
      </c>
      <c r="B137" s="343" t="str">
        <f>$B$3</f>
        <v>3/1/25 - 12/31/25</v>
      </c>
      <c r="C137" s="344" t="s">
        <v>11</v>
      </c>
      <c r="D137" s="325">
        <v>3</v>
      </c>
      <c r="E137" s="346">
        <v>518.77</v>
      </c>
      <c r="F137" s="346">
        <f>+E137-G137</f>
        <v>415.61</v>
      </c>
      <c r="G137" s="346">
        <v>103.16</v>
      </c>
      <c r="I137" s="325">
        <v>4</v>
      </c>
      <c r="J137" s="325">
        <v>4</v>
      </c>
      <c r="K137" s="325">
        <v>4</v>
      </c>
      <c r="L137" s="325">
        <v>4</v>
      </c>
      <c r="M137" s="325">
        <v>3</v>
      </c>
    </row>
    <row r="138" spans="1:13" s="347" customFormat="1" ht="13.15" customHeight="1" x14ac:dyDescent="0.2">
      <c r="A138" s="348"/>
      <c r="B138" s="349"/>
      <c r="C138" s="344" t="s">
        <v>18</v>
      </c>
      <c r="D138" s="325">
        <v>3</v>
      </c>
      <c r="E138" s="346">
        <v>1037.57</v>
      </c>
      <c r="F138" s="346">
        <f>+E138-G138</f>
        <v>796.58999999999992</v>
      </c>
      <c r="G138" s="346">
        <v>240.98</v>
      </c>
      <c r="I138" s="325">
        <v>3</v>
      </c>
      <c r="J138" s="325">
        <v>3</v>
      </c>
      <c r="K138" s="325">
        <v>3</v>
      </c>
      <c r="L138" s="325">
        <v>3</v>
      </c>
      <c r="M138" s="325">
        <v>3</v>
      </c>
    </row>
    <row r="139" spans="1:13" s="347" customFormat="1" ht="13.15" customHeight="1" x14ac:dyDescent="0.2">
      <c r="A139" s="348"/>
      <c r="B139" s="349"/>
      <c r="C139" s="344" t="s">
        <v>19</v>
      </c>
      <c r="D139" s="325">
        <v>1</v>
      </c>
      <c r="E139" s="346">
        <v>933.8</v>
      </c>
      <c r="F139" s="346">
        <f>+E139-G139</f>
        <v>732.57999999999993</v>
      </c>
      <c r="G139" s="346">
        <v>201.22</v>
      </c>
      <c r="I139" s="325">
        <v>2</v>
      </c>
      <c r="J139" s="325">
        <v>2</v>
      </c>
      <c r="K139" s="325">
        <v>1</v>
      </c>
      <c r="L139" s="325">
        <v>1</v>
      </c>
      <c r="M139" s="325">
        <v>1</v>
      </c>
    </row>
    <row r="140" spans="1:13" s="347" customFormat="1" ht="13.15" customHeight="1" x14ac:dyDescent="0.2">
      <c r="A140" s="348"/>
      <c r="B140" s="349"/>
      <c r="C140" s="344" t="s">
        <v>12</v>
      </c>
      <c r="D140" s="326">
        <v>2</v>
      </c>
      <c r="E140" s="351">
        <v>1556.37</v>
      </c>
      <c r="F140" s="351">
        <f>+E140-G140</f>
        <v>1154.78</v>
      </c>
      <c r="G140" s="351">
        <v>401.59</v>
      </c>
      <c r="I140" s="326">
        <v>2</v>
      </c>
      <c r="J140" s="326">
        <v>2</v>
      </c>
      <c r="K140" s="326">
        <v>2</v>
      </c>
      <c r="L140" s="326">
        <v>2</v>
      </c>
      <c r="M140" s="326">
        <v>2</v>
      </c>
    </row>
    <row r="141" spans="1:13" s="347" customFormat="1" ht="13.15" customHeight="1" x14ac:dyDescent="0.25">
      <c r="A141" s="352"/>
      <c r="B141" s="349"/>
      <c r="C141" s="353" t="s">
        <v>7</v>
      </c>
      <c r="D141" s="354">
        <f>SUM(D137:D140)</f>
        <v>9</v>
      </c>
      <c r="E141" s="355">
        <f>SUMPRODUCT(E137:E140,$D137:$D140)</f>
        <v>8715.5600000000013</v>
      </c>
      <c r="F141" s="355">
        <f>SUMPRODUCT(F137:F140,$D137:$D140)</f>
        <v>6678.74</v>
      </c>
      <c r="G141" s="355">
        <f>SUMPRODUCT(G137:G140,$D137:$D140)</f>
        <v>2036.8200000000002</v>
      </c>
      <c r="I141" s="354">
        <f>SUM(I137:I140)</f>
        <v>11</v>
      </c>
      <c r="J141" s="354">
        <f>SUM(J137:J140)</f>
        <v>11</v>
      </c>
      <c r="K141" s="354">
        <f>SUM(K137:K140)</f>
        <v>10</v>
      </c>
      <c r="L141" s="354">
        <f>SUM(L137:L140)</f>
        <v>10</v>
      </c>
      <c r="M141" s="354">
        <f>SUM(M137:M140)</f>
        <v>9</v>
      </c>
    </row>
    <row r="142" spans="1:13" s="347" customFormat="1" ht="13.15" customHeight="1" x14ac:dyDescent="0.25">
      <c r="A142" s="352"/>
      <c r="B142" s="349"/>
      <c r="C142" s="356"/>
      <c r="D142" s="357"/>
      <c r="E142" s="358"/>
      <c r="F142" s="358"/>
      <c r="G142" s="358"/>
      <c r="I142" s="357"/>
      <c r="J142" s="357"/>
      <c r="K142" s="357"/>
      <c r="L142" s="357"/>
      <c r="M142" s="357"/>
    </row>
    <row r="143" spans="1:13" s="347" customFormat="1" ht="13.15" customHeight="1" x14ac:dyDescent="0.25">
      <c r="A143" s="359" t="s">
        <v>8</v>
      </c>
      <c r="B143" s="360"/>
      <c r="C143" s="361" t="s">
        <v>10</v>
      </c>
      <c r="D143" s="362">
        <f>+D135+D141</f>
        <v>86</v>
      </c>
      <c r="E143" s="86">
        <f>+E135+E141</f>
        <v>96182.52</v>
      </c>
      <c r="F143" s="86">
        <f>+F135+F141</f>
        <v>80690.010000000009</v>
      </c>
      <c r="G143" s="86">
        <f>+G135+G141</f>
        <v>15492.509999999998</v>
      </c>
      <c r="I143" s="362">
        <f>+I135+I141</f>
        <v>97</v>
      </c>
      <c r="J143" s="362">
        <f>+J135+J141</f>
        <v>97</v>
      </c>
      <c r="K143" s="362">
        <f>+K135+K141</f>
        <v>97</v>
      </c>
      <c r="L143" s="362">
        <f>+L135+L141</f>
        <v>94</v>
      </c>
      <c r="M143" s="362">
        <f>+M135+M141</f>
        <v>86</v>
      </c>
    </row>
    <row r="144" spans="1:13" s="347" customFormat="1" ht="13.15" customHeight="1" x14ac:dyDescent="0.25">
      <c r="A144" s="359" t="s">
        <v>9</v>
      </c>
      <c r="B144" s="361"/>
      <c r="C144" s="363"/>
      <c r="D144" s="362"/>
      <c r="E144" s="86">
        <f>E143*12</f>
        <v>1154190.24</v>
      </c>
      <c r="F144" s="86">
        <f>F143*12</f>
        <v>968280.12000000011</v>
      </c>
      <c r="G144" s="86">
        <f>G143*12</f>
        <v>185910.12</v>
      </c>
      <c r="I144" s="362"/>
      <c r="J144" s="362"/>
      <c r="K144" s="362"/>
      <c r="L144" s="362"/>
      <c r="M144" s="362"/>
    </row>
    <row r="145" spans="1:13" s="347" customFormat="1" ht="13.15" customHeight="1" x14ac:dyDescent="0.25">
      <c r="A145" s="352"/>
      <c r="B145" s="349"/>
      <c r="C145" s="356"/>
      <c r="D145" s="357"/>
      <c r="E145" s="358"/>
      <c r="F145" s="358"/>
      <c r="G145" s="358"/>
      <c r="I145" s="357"/>
      <c r="J145" s="357"/>
      <c r="K145" s="357"/>
      <c r="L145" s="357"/>
      <c r="M145" s="357"/>
    </row>
    <row r="146" spans="1:13" s="347" customFormat="1" ht="13.15" customHeight="1" x14ac:dyDescent="0.25">
      <c r="A146" s="336" t="s">
        <v>199</v>
      </c>
      <c r="B146" s="337"/>
      <c r="C146" s="338"/>
      <c r="D146" s="339"/>
      <c r="E146" s="340"/>
      <c r="F146" s="340"/>
      <c r="G146" s="340"/>
      <c r="I146" s="339"/>
      <c r="J146" s="339"/>
      <c r="K146" s="339"/>
      <c r="L146" s="339"/>
      <c r="M146" s="339"/>
    </row>
    <row r="147" spans="1:13" s="347" customFormat="1" ht="13.15" customHeight="1" x14ac:dyDescent="0.2">
      <c r="A147" s="342" t="s">
        <v>23</v>
      </c>
      <c r="B147" s="343" t="s">
        <v>190</v>
      </c>
      <c r="C147" s="344" t="s">
        <v>11</v>
      </c>
      <c r="D147" s="323">
        <v>231</v>
      </c>
      <c r="E147" s="345">
        <v>671</v>
      </c>
      <c r="F147" s="346">
        <f>+E147-G147</f>
        <v>589.75</v>
      </c>
      <c r="G147" s="346">
        <v>81.25</v>
      </c>
      <c r="I147" s="323">
        <v>232</v>
      </c>
      <c r="J147" s="323">
        <v>232</v>
      </c>
      <c r="K147" s="323">
        <v>243</v>
      </c>
      <c r="L147" s="323">
        <v>241</v>
      </c>
      <c r="M147" s="323">
        <v>231</v>
      </c>
    </row>
    <row r="148" spans="1:13" s="347" customFormat="1" ht="13.15" customHeight="1" x14ac:dyDescent="0.2">
      <c r="A148" s="348"/>
      <c r="B148" s="349"/>
      <c r="C148" s="344" t="s">
        <v>18</v>
      </c>
      <c r="D148" s="323">
        <v>46</v>
      </c>
      <c r="E148" s="345">
        <v>1409.16</v>
      </c>
      <c r="F148" s="346">
        <f>+E148-G148</f>
        <v>1203.04</v>
      </c>
      <c r="G148" s="346">
        <v>206.12</v>
      </c>
      <c r="I148" s="323">
        <v>47</v>
      </c>
      <c r="J148" s="323">
        <v>47</v>
      </c>
      <c r="K148" s="323">
        <v>50</v>
      </c>
      <c r="L148" s="323">
        <v>48</v>
      </c>
      <c r="M148" s="323">
        <v>46</v>
      </c>
    </row>
    <row r="149" spans="1:13" s="347" customFormat="1" ht="13.15" customHeight="1" x14ac:dyDescent="0.2">
      <c r="A149" s="348"/>
      <c r="B149" s="349"/>
      <c r="C149" s="344" t="s">
        <v>19</v>
      </c>
      <c r="D149" s="323">
        <v>89</v>
      </c>
      <c r="E149" s="345">
        <v>1268.22</v>
      </c>
      <c r="F149" s="346">
        <f>+E149-G149</f>
        <v>1099.58</v>
      </c>
      <c r="G149" s="346">
        <v>168.64</v>
      </c>
      <c r="I149" s="323">
        <v>98</v>
      </c>
      <c r="J149" s="323">
        <v>98</v>
      </c>
      <c r="K149" s="323">
        <v>97</v>
      </c>
      <c r="L149" s="323">
        <v>94</v>
      </c>
      <c r="M149" s="323">
        <v>89</v>
      </c>
    </row>
    <row r="150" spans="1:13" s="347" customFormat="1" ht="13.15" customHeight="1" x14ac:dyDescent="0.2">
      <c r="A150" s="348"/>
      <c r="B150" s="349"/>
      <c r="C150" s="344" t="s">
        <v>12</v>
      </c>
      <c r="D150" s="324">
        <v>70</v>
      </c>
      <c r="E150" s="350">
        <v>2113.73</v>
      </c>
      <c r="F150" s="351">
        <f>+E150-G150</f>
        <v>1692.14</v>
      </c>
      <c r="G150" s="351">
        <v>421.59</v>
      </c>
      <c r="I150" s="324">
        <v>57</v>
      </c>
      <c r="J150" s="324">
        <v>57</v>
      </c>
      <c r="K150" s="324">
        <v>68</v>
      </c>
      <c r="L150" s="324">
        <v>72</v>
      </c>
      <c r="M150" s="324">
        <v>70</v>
      </c>
    </row>
    <row r="151" spans="1:13" s="347" customFormat="1" ht="13.15" customHeight="1" x14ac:dyDescent="0.25">
      <c r="A151" s="352"/>
      <c r="B151" s="349"/>
      <c r="C151" s="353" t="s">
        <v>7</v>
      </c>
      <c r="D151" s="354">
        <f>SUM(D147:D150)</f>
        <v>436</v>
      </c>
      <c r="E151" s="355">
        <f>SUMPRODUCT(E147:E150,$D147:$D150)</f>
        <v>480655.04000000004</v>
      </c>
      <c r="F151" s="355">
        <f>SUMPRODUCT(F147:F150,$D147:$D150)</f>
        <v>407884.50999999995</v>
      </c>
      <c r="G151" s="355">
        <f>SUMPRODUCT(G147:G150,$D147:$D150)</f>
        <v>72770.53</v>
      </c>
      <c r="I151" s="354">
        <f>SUM(I147:I150)</f>
        <v>434</v>
      </c>
      <c r="J151" s="354">
        <f>SUM(J147:J150)</f>
        <v>434</v>
      </c>
      <c r="K151" s="354">
        <f>SUM(K147:K150)</f>
        <v>458</v>
      </c>
      <c r="L151" s="354">
        <f>SUM(L147:L150)</f>
        <v>455</v>
      </c>
      <c r="M151" s="354">
        <f>SUM(M147:M150)</f>
        <v>436</v>
      </c>
    </row>
    <row r="152" spans="1:13" s="347" customFormat="1" ht="13.15" customHeight="1" x14ac:dyDescent="0.25">
      <c r="A152" s="352"/>
      <c r="B152" s="349"/>
      <c r="C152" s="356"/>
      <c r="D152" s="357"/>
      <c r="E152" s="358"/>
      <c r="F152" s="358"/>
      <c r="G152" s="358"/>
      <c r="I152" s="357"/>
      <c r="J152" s="357"/>
      <c r="K152" s="357"/>
      <c r="L152" s="357"/>
      <c r="M152" s="357"/>
    </row>
    <row r="153" spans="1:13" s="347" customFormat="1" ht="13.15" customHeight="1" x14ac:dyDescent="0.2">
      <c r="A153" s="342" t="s">
        <v>22</v>
      </c>
      <c r="B153" s="343" t="str">
        <f>$B$3</f>
        <v>3/1/25 - 12/31/25</v>
      </c>
      <c r="C153" s="344" t="s">
        <v>11</v>
      </c>
      <c r="D153" s="325">
        <v>25</v>
      </c>
      <c r="E153" s="346">
        <v>518.77</v>
      </c>
      <c r="F153" s="346">
        <f>+E153-G153</f>
        <v>415.61</v>
      </c>
      <c r="G153" s="346">
        <v>103.16</v>
      </c>
      <c r="I153" s="325">
        <v>23</v>
      </c>
      <c r="J153" s="325">
        <v>23</v>
      </c>
      <c r="K153" s="325">
        <v>30</v>
      </c>
      <c r="L153" s="325">
        <v>25</v>
      </c>
      <c r="M153" s="325">
        <v>25</v>
      </c>
    </row>
    <row r="154" spans="1:13" s="347" customFormat="1" ht="13.15" customHeight="1" x14ac:dyDescent="0.2">
      <c r="A154" s="348"/>
      <c r="B154" s="349"/>
      <c r="C154" s="344" t="s">
        <v>18</v>
      </c>
      <c r="D154" s="325">
        <v>9</v>
      </c>
      <c r="E154" s="346">
        <v>1037.57</v>
      </c>
      <c r="F154" s="346">
        <f>+E154-G154</f>
        <v>796.58999999999992</v>
      </c>
      <c r="G154" s="346">
        <v>240.98</v>
      </c>
      <c r="I154" s="325">
        <v>9</v>
      </c>
      <c r="J154" s="325">
        <v>9</v>
      </c>
      <c r="K154" s="325">
        <v>8</v>
      </c>
      <c r="L154" s="325">
        <v>8</v>
      </c>
      <c r="M154" s="325">
        <v>9</v>
      </c>
    </row>
    <row r="155" spans="1:13" s="347" customFormat="1" ht="13.15" customHeight="1" x14ac:dyDescent="0.2">
      <c r="A155" s="348"/>
      <c r="B155" s="349"/>
      <c r="C155" s="344" t="s">
        <v>19</v>
      </c>
      <c r="D155" s="325">
        <v>9</v>
      </c>
      <c r="E155" s="346">
        <v>933.8</v>
      </c>
      <c r="F155" s="346">
        <f>+E155-G155</f>
        <v>732.57999999999993</v>
      </c>
      <c r="G155" s="346">
        <v>201.22</v>
      </c>
      <c r="I155" s="325">
        <v>12</v>
      </c>
      <c r="J155" s="325">
        <v>12</v>
      </c>
      <c r="K155" s="325">
        <v>11</v>
      </c>
      <c r="L155" s="325">
        <v>10</v>
      </c>
      <c r="M155" s="325">
        <v>9</v>
      </c>
    </row>
    <row r="156" spans="1:13" s="347" customFormat="1" ht="13.15" customHeight="1" x14ac:dyDescent="0.2">
      <c r="A156" s="348"/>
      <c r="B156" s="349"/>
      <c r="C156" s="344" t="s">
        <v>12</v>
      </c>
      <c r="D156" s="326">
        <v>11</v>
      </c>
      <c r="E156" s="351">
        <v>1556.37</v>
      </c>
      <c r="F156" s="351">
        <f>+E156-G156</f>
        <v>1154.78</v>
      </c>
      <c r="G156" s="351">
        <v>401.59</v>
      </c>
      <c r="I156" s="326">
        <v>10</v>
      </c>
      <c r="J156" s="326">
        <v>10</v>
      </c>
      <c r="K156" s="326">
        <v>12</v>
      </c>
      <c r="L156" s="326">
        <v>12</v>
      </c>
      <c r="M156" s="326">
        <v>11</v>
      </c>
    </row>
    <row r="157" spans="1:13" s="347" customFormat="1" ht="13.15" customHeight="1" x14ac:dyDescent="0.25">
      <c r="A157" s="352"/>
      <c r="B157" s="349"/>
      <c r="C157" s="353" t="s">
        <v>7</v>
      </c>
      <c r="D157" s="354">
        <f>SUM(D153:D156)</f>
        <v>54</v>
      </c>
      <c r="E157" s="355">
        <f>SUMPRODUCT(E153:E156,$D153:$D156)</f>
        <v>47831.649999999994</v>
      </c>
      <c r="F157" s="355">
        <f>SUMPRODUCT(F153:F156,$D153:$D156)</f>
        <v>36855.360000000001</v>
      </c>
      <c r="G157" s="355">
        <f>SUMPRODUCT(G153:G156,$D153:$D156)</f>
        <v>10976.289999999999</v>
      </c>
      <c r="I157" s="354">
        <f>SUM(I153:I156)</f>
        <v>54</v>
      </c>
      <c r="J157" s="354">
        <f>SUM(J153:J156)</f>
        <v>54</v>
      </c>
      <c r="K157" s="354">
        <f>SUM(K153:K156)</f>
        <v>61</v>
      </c>
      <c r="L157" s="354">
        <f>SUM(L153:L156)</f>
        <v>55</v>
      </c>
      <c r="M157" s="354">
        <f>SUM(M153:M156)</f>
        <v>54</v>
      </c>
    </row>
    <row r="158" spans="1:13" s="347" customFormat="1" ht="13.15" customHeight="1" x14ac:dyDescent="0.25">
      <c r="A158" s="352"/>
      <c r="B158" s="349"/>
      <c r="C158" s="356"/>
      <c r="D158" s="357"/>
      <c r="E158" s="358"/>
      <c r="F158" s="358"/>
      <c r="G158" s="358"/>
      <c r="I158" s="357"/>
      <c r="J158" s="357"/>
      <c r="K158" s="357"/>
      <c r="L158" s="357"/>
      <c r="M158" s="357"/>
    </row>
    <row r="159" spans="1:13" s="347" customFormat="1" ht="13.15" customHeight="1" x14ac:dyDescent="0.25">
      <c r="A159" s="359" t="s">
        <v>8</v>
      </c>
      <c r="B159" s="360"/>
      <c r="C159" s="361" t="s">
        <v>10</v>
      </c>
      <c r="D159" s="362">
        <f>+D151+D157</f>
        <v>490</v>
      </c>
      <c r="E159" s="86">
        <f>+E151+E157</f>
        <v>528486.69000000006</v>
      </c>
      <c r="F159" s="86">
        <f>+F151+F157</f>
        <v>444739.86999999994</v>
      </c>
      <c r="G159" s="86">
        <f>+G151+G157</f>
        <v>83746.819999999992</v>
      </c>
      <c r="I159" s="362">
        <f>+I151+I157</f>
        <v>488</v>
      </c>
      <c r="J159" s="362">
        <f>+J151+J157</f>
        <v>488</v>
      </c>
      <c r="K159" s="362">
        <f>+K151+K157</f>
        <v>519</v>
      </c>
      <c r="L159" s="362">
        <f>+L151+L157</f>
        <v>510</v>
      </c>
      <c r="M159" s="362">
        <f>+M151+M157</f>
        <v>490</v>
      </c>
    </row>
    <row r="160" spans="1:13" s="347" customFormat="1" ht="13.15" customHeight="1" x14ac:dyDescent="0.25">
      <c r="A160" s="359" t="s">
        <v>9</v>
      </c>
      <c r="B160" s="361"/>
      <c r="C160" s="363"/>
      <c r="D160" s="362"/>
      <c r="E160" s="86">
        <f>E159*12</f>
        <v>6341840.2800000012</v>
      </c>
      <c r="F160" s="86">
        <f>F159*12</f>
        <v>5336878.4399999995</v>
      </c>
      <c r="G160" s="86">
        <f>G159*12</f>
        <v>1004961.8399999999</v>
      </c>
      <c r="I160" s="362"/>
      <c r="J160" s="362"/>
      <c r="K160" s="362"/>
      <c r="L160" s="362"/>
      <c r="M160" s="362"/>
    </row>
    <row r="161" spans="1:13" s="347" customFormat="1" ht="13.15" customHeight="1" x14ac:dyDescent="0.25">
      <c r="A161" s="352"/>
      <c r="B161" s="349"/>
      <c r="C161" s="356"/>
      <c r="D161" s="357"/>
      <c r="E161" s="358"/>
      <c r="F161" s="358"/>
      <c r="G161" s="358"/>
      <c r="I161" s="357"/>
      <c r="J161" s="357"/>
      <c r="K161" s="357"/>
      <c r="L161" s="357"/>
      <c r="M161" s="357"/>
    </row>
    <row r="162" spans="1:13" s="347" customFormat="1" ht="13.15" customHeight="1" x14ac:dyDescent="0.25">
      <c r="A162" s="336" t="s">
        <v>200</v>
      </c>
      <c r="B162" s="337"/>
      <c r="C162" s="338"/>
      <c r="D162" s="339"/>
      <c r="E162" s="340"/>
      <c r="F162" s="340"/>
      <c r="G162" s="340"/>
      <c r="I162" s="339"/>
      <c r="J162" s="339"/>
      <c r="K162" s="339"/>
      <c r="L162" s="339"/>
      <c r="M162" s="339"/>
    </row>
    <row r="163" spans="1:13" s="347" customFormat="1" ht="13.15" customHeight="1" x14ac:dyDescent="0.2">
      <c r="A163" s="342" t="s">
        <v>23</v>
      </c>
      <c r="B163" s="343" t="s">
        <v>190</v>
      </c>
      <c r="C163" s="344" t="s">
        <v>11</v>
      </c>
      <c r="D163" s="323">
        <v>43</v>
      </c>
      <c r="E163" s="345">
        <v>671</v>
      </c>
      <c r="F163" s="346">
        <f>+E163-G163</f>
        <v>589.75</v>
      </c>
      <c r="G163" s="346">
        <v>81.25</v>
      </c>
      <c r="I163" s="323">
        <v>54</v>
      </c>
      <c r="J163" s="323">
        <v>54</v>
      </c>
      <c r="K163" s="323">
        <v>70</v>
      </c>
      <c r="L163" s="323">
        <v>46</v>
      </c>
      <c r="M163" s="323">
        <v>43</v>
      </c>
    </row>
    <row r="164" spans="1:13" s="347" customFormat="1" ht="13.15" customHeight="1" x14ac:dyDescent="0.2">
      <c r="A164" s="348"/>
      <c r="B164" s="349"/>
      <c r="C164" s="344" t="s">
        <v>18</v>
      </c>
      <c r="D164" s="323">
        <v>9</v>
      </c>
      <c r="E164" s="345">
        <v>1409.16</v>
      </c>
      <c r="F164" s="346">
        <f>+E164-G164</f>
        <v>1203.04</v>
      </c>
      <c r="G164" s="346">
        <v>206.12</v>
      </c>
      <c r="I164" s="323">
        <v>11</v>
      </c>
      <c r="J164" s="323">
        <v>11</v>
      </c>
      <c r="K164" s="323">
        <v>15</v>
      </c>
      <c r="L164" s="323">
        <v>10</v>
      </c>
      <c r="M164" s="323">
        <v>9</v>
      </c>
    </row>
    <row r="165" spans="1:13" s="347" customFormat="1" ht="13.15" customHeight="1" x14ac:dyDescent="0.2">
      <c r="A165" s="348"/>
      <c r="B165" s="349"/>
      <c r="C165" s="344" t="s">
        <v>19</v>
      </c>
      <c r="D165" s="323">
        <v>22</v>
      </c>
      <c r="E165" s="345">
        <v>1268.22</v>
      </c>
      <c r="F165" s="346">
        <f>+E165-G165</f>
        <v>1099.58</v>
      </c>
      <c r="G165" s="346">
        <v>168.64</v>
      </c>
      <c r="I165" s="323">
        <v>29</v>
      </c>
      <c r="J165" s="323">
        <v>29</v>
      </c>
      <c r="K165" s="323">
        <v>31</v>
      </c>
      <c r="L165" s="323">
        <v>22</v>
      </c>
      <c r="M165" s="323">
        <v>22</v>
      </c>
    </row>
    <row r="166" spans="1:13" s="347" customFormat="1" ht="13.15" customHeight="1" x14ac:dyDescent="0.2">
      <c r="A166" s="348"/>
      <c r="B166" s="349"/>
      <c r="C166" s="344" t="s">
        <v>12</v>
      </c>
      <c r="D166" s="324">
        <v>9</v>
      </c>
      <c r="E166" s="350">
        <v>2113.73</v>
      </c>
      <c r="F166" s="351">
        <f>+E166-G166</f>
        <v>1692.14</v>
      </c>
      <c r="G166" s="351">
        <v>421.59</v>
      </c>
      <c r="I166" s="324">
        <v>7</v>
      </c>
      <c r="J166" s="324">
        <v>7</v>
      </c>
      <c r="K166" s="324">
        <v>13</v>
      </c>
      <c r="L166" s="324">
        <v>11</v>
      </c>
      <c r="M166" s="324">
        <v>9</v>
      </c>
    </row>
    <row r="167" spans="1:13" s="347" customFormat="1" ht="13.15" customHeight="1" x14ac:dyDescent="0.25">
      <c r="A167" s="352"/>
      <c r="B167" s="349"/>
      <c r="C167" s="353" t="s">
        <v>7</v>
      </c>
      <c r="D167" s="354">
        <f>SUM(D163:D166)</f>
        <v>83</v>
      </c>
      <c r="E167" s="355">
        <f>SUMPRODUCT(E163:E166,$D163:$D166)</f>
        <v>88459.85</v>
      </c>
      <c r="F167" s="355">
        <f>SUMPRODUCT(F163:F166,$D163:$D166)</f>
        <v>75606.62999999999</v>
      </c>
      <c r="G167" s="355">
        <f>SUMPRODUCT(G163:G166,$D163:$D166)</f>
        <v>12853.22</v>
      </c>
      <c r="I167" s="354">
        <f>SUM(I163:I166)</f>
        <v>101</v>
      </c>
      <c r="J167" s="354">
        <f>SUM(J163:J166)</f>
        <v>101</v>
      </c>
      <c r="K167" s="354">
        <f>SUM(K163:K166)</f>
        <v>129</v>
      </c>
      <c r="L167" s="354">
        <f>SUM(L163:L166)</f>
        <v>89</v>
      </c>
      <c r="M167" s="354">
        <f>SUM(M163:M166)</f>
        <v>83</v>
      </c>
    </row>
    <row r="168" spans="1:13" s="347" customFormat="1" ht="13.15" customHeight="1" x14ac:dyDescent="0.25">
      <c r="A168" s="352"/>
      <c r="B168" s="349"/>
      <c r="C168" s="356"/>
      <c r="D168" s="357"/>
      <c r="E168" s="358"/>
      <c r="F168" s="358"/>
      <c r="G168" s="358"/>
      <c r="I168" s="357"/>
      <c r="J168" s="357"/>
      <c r="K168" s="357"/>
      <c r="L168" s="357"/>
      <c r="M168" s="357"/>
    </row>
    <row r="169" spans="1:13" s="347" customFormat="1" ht="13.15" customHeight="1" x14ac:dyDescent="0.2">
      <c r="A169" s="342" t="s">
        <v>22</v>
      </c>
      <c r="B169" s="343" t="str">
        <f>$B$3</f>
        <v>3/1/25 - 12/31/25</v>
      </c>
      <c r="C169" s="344" t="s">
        <v>11</v>
      </c>
      <c r="D169" s="325">
        <v>4</v>
      </c>
      <c r="E169" s="346">
        <v>518.77</v>
      </c>
      <c r="F169" s="346">
        <f>+E169-G169</f>
        <v>415.61</v>
      </c>
      <c r="G169" s="346">
        <v>103.16</v>
      </c>
      <c r="I169" s="325">
        <v>4</v>
      </c>
      <c r="J169" s="325">
        <v>4</v>
      </c>
      <c r="K169" s="325">
        <v>5</v>
      </c>
      <c r="L169" s="325">
        <v>5</v>
      </c>
      <c r="M169" s="325">
        <v>4</v>
      </c>
    </row>
    <row r="170" spans="1:13" s="347" customFormat="1" ht="13.15" customHeight="1" x14ac:dyDescent="0.2">
      <c r="A170" s="348"/>
      <c r="B170" s="349"/>
      <c r="C170" s="344" t="s">
        <v>18</v>
      </c>
      <c r="D170" s="325">
        <v>1</v>
      </c>
      <c r="E170" s="346">
        <v>1037.57</v>
      </c>
      <c r="F170" s="346">
        <f>+E170-G170</f>
        <v>796.58999999999992</v>
      </c>
      <c r="G170" s="346">
        <v>240.98</v>
      </c>
      <c r="I170" s="325">
        <v>2</v>
      </c>
      <c r="J170" s="325">
        <v>2</v>
      </c>
      <c r="K170" s="325">
        <v>1</v>
      </c>
      <c r="L170" s="325">
        <v>1</v>
      </c>
      <c r="M170" s="325">
        <v>1</v>
      </c>
    </row>
    <row r="171" spans="1:13" s="347" customFormat="1" ht="13.15" customHeight="1" x14ac:dyDescent="0.2">
      <c r="A171" s="348"/>
      <c r="B171" s="349"/>
      <c r="C171" s="344" t="s">
        <v>19</v>
      </c>
      <c r="D171" s="325">
        <v>3</v>
      </c>
      <c r="E171" s="346">
        <v>933.8</v>
      </c>
      <c r="F171" s="346">
        <f>+E171-G171</f>
        <v>732.57999999999993</v>
      </c>
      <c r="G171" s="346">
        <v>201.22</v>
      </c>
      <c r="I171" s="325">
        <v>4</v>
      </c>
      <c r="J171" s="325">
        <v>4</v>
      </c>
      <c r="K171" s="325">
        <v>4</v>
      </c>
      <c r="L171" s="325">
        <v>3</v>
      </c>
      <c r="M171" s="325">
        <v>3</v>
      </c>
    </row>
    <row r="172" spans="1:13" s="347" customFormat="1" ht="13.15" customHeight="1" x14ac:dyDescent="0.2">
      <c r="A172" s="348"/>
      <c r="B172" s="349"/>
      <c r="C172" s="344" t="s">
        <v>12</v>
      </c>
      <c r="D172" s="326">
        <v>0</v>
      </c>
      <c r="E172" s="351">
        <v>1556.37</v>
      </c>
      <c r="F172" s="351">
        <f>+E172-G172</f>
        <v>1154.78</v>
      </c>
      <c r="G172" s="351">
        <v>401.59</v>
      </c>
      <c r="I172" s="326">
        <v>0</v>
      </c>
      <c r="J172" s="326">
        <v>0</v>
      </c>
      <c r="K172" s="326">
        <v>0</v>
      </c>
      <c r="L172" s="326">
        <v>0</v>
      </c>
      <c r="M172" s="326">
        <v>0</v>
      </c>
    </row>
    <row r="173" spans="1:13" s="347" customFormat="1" ht="13.15" customHeight="1" x14ac:dyDescent="0.25">
      <c r="A173" s="352"/>
      <c r="B173" s="349"/>
      <c r="C173" s="353" t="s">
        <v>7</v>
      </c>
      <c r="D173" s="354">
        <f>SUM(D169:D172)</f>
        <v>8</v>
      </c>
      <c r="E173" s="355">
        <f>SUMPRODUCT(E169:E172,$D169:$D172)</f>
        <v>5914.0499999999993</v>
      </c>
      <c r="F173" s="355">
        <f>SUMPRODUCT(F169:F172,$D169:$D172)</f>
        <v>4656.7699999999995</v>
      </c>
      <c r="G173" s="355">
        <f>SUMPRODUCT(G169:G172,$D169:$D172)</f>
        <v>1257.28</v>
      </c>
      <c r="I173" s="354">
        <f>SUM(I169:I172)</f>
        <v>10</v>
      </c>
      <c r="J173" s="354">
        <f>SUM(J169:J172)</f>
        <v>10</v>
      </c>
      <c r="K173" s="354">
        <f>SUM(K169:K172)</f>
        <v>10</v>
      </c>
      <c r="L173" s="354">
        <f>SUM(L169:L172)</f>
        <v>9</v>
      </c>
      <c r="M173" s="354">
        <f>SUM(M169:M172)</f>
        <v>8</v>
      </c>
    </row>
    <row r="174" spans="1:13" s="347" customFormat="1" ht="13.15" customHeight="1" x14ac:dyDescent="0.25">
      <c r="A174" s="352"/>
      <c r="B174" s="349"/>
      <c r="C174" s="356"/>
      <c r="D174" s="357"/>
      <c r="E174" s="358"/>
      <c r="F174" s="358"/>
      <c r="G174" s="358"/>
      <c r="I174" s="357"/>
      <c r="J174" s="357"/>
      <c r="K174" s="357"/>
      <c r="L174" s="357"/>
      <c r="M174" s="357"/>
    </row>
    <row r="175" spans="1:13" s="347" customFormat="1" ht="13.15" customHeight="1" x14ac:dyDescent="0.25">
      <c r="A175" s="359" t="s">
        <v>8</v>
      </c>
      <c r="B175" s="360"/>
      <c r="C175" s="361" t="s">
        <v>10</v>
      </c>
      <c r="D175" s="362">
        <f>+D167+D173</f>
        <v>91</v>
      </c>
      <c r="E175" s="86">
        <f>+E167+E173</f>
        <v>94373.900000000009</v>
      </c>
      <c r="F175" s="86">
        <f>+F167+F173</f>
        <v>80263.399999999994</v>
      </c>
      <c r="G175" s="86">
        <f>+G167+G173</f>
        <v>14110.5</v>
      </c>
      <c r="I175" s="362">
        <f>+I167+I173</f>
        <v>111</v>
      </c>
      <c r="J175" s="362">
        <f>+J167+J173</f>
        <v>111</v>
      </c>
      <c r="K175" s="362">
        <f>+K167+K173</f>
        <v>139</v>
      </c>
      <c r="L175" s="362">
        <f>+L167+L173</f>
        <v>98</v>
      </c>
      <c r="M175" s="362">
        <f>+M167+M173</f>
        <v>91</v>
      </c>
    </row>
    <row r="176" spans="1:13" s="347" customFormat="1" ht="13.15" customHeight="1" x14ac:dyDescent="0.25">
      <c r="A176" s="359" t="s">
        <v>9</v>
      </c>
      <c r="B176" s="361"/>
      <c r="C176" s="363"/>
      <c r="D176" s="362"/>
      <c r="E176" s="86">
        <f>E175*12</f>
        <v>1132486.8</v>
      </c>
      <c r="F176" s="86">
        <f>F175*12</f>
        <v>963160.79999999993</v>
      </c>
      <c r="G176" s="86">
        <f>G175*12</f>
        <v>169326</v>
      </c>
      <c r="I176" s="362"/>
      <c r="J176" s="362"/>
      <c r="K176" s="362"/>
      <c r="L176" s="362"/>
      <c r="M176" s="362"/>
    </row>
    <row r="177" spans="1:13" s="347" customFormat="1" ht="13.15" customHeight="1" x14ac:dyDescent="0.25">
      <c r="A177" s="352"/>
      <c r="B177" s="349"/>
      <c r="C177" s="356"/>
      <c r="D177" s="357"/>
      <c r="E177" s="358"/>
      <c r="F177" s="358"/>
      <c r="G177" s="358"/>
      <c r="I177" s="357"/>
      <c r="J177" s="357"/>
      <c r="K177" s="357"/>
      <c r="L177" s="357"/>
      <c r="M177" s="357"/>
    </row>
    <row r="178" spans="1:13" s="347" customFormat="1" ht="13.15" customHeight="1" x14ac:dyDescent="0.25">
      <c r="A178" s="336" t="s">
        <v>201</v>
      </c>
      <c r="B178" s="337"/>
      <c r="C178" s="338"/>
      <c r="D178" s="339"/>
      <c r="E178" s="340"/>
      <c r="F178" s="340"/>
      <c r="G178" s="340"/>
      <c r="I178" s="339"/>
      <c r="J178" s="339"/>
      <c r="K178" s="339"/>
      <c r="L178" s="339"/>
      <c r="M178" s="339"/>
    </row>
    <row r="179" spans="1:13" s="347" customFormat="1" ht="13.15" customHeight="1" x14ac:dyDescent="0.2">
      <c r="A179" s="342" t="s">
        <v>23</v>
      </c>
      <c r="B179" s="343" t="s">
        <v>190</v>
      </c>
      <c r="C179" s="344" t="s">
        <v>11</v>
      </c>
      <c r="D179" s="323">
        <v>55</v>
      </c>
      <c r="E179" s="345">
        <v>671</v>
      </c>
      <c r="F179" s="346">
        <f>+E179-G179</f>
        <v>589.75</v>
      </c>
      <c r="G179" s="346">
        <v>81.25</v>
      </c>
      <c r="I179" s="323">
        <v>59</v>
      </c>
      <c r="J179" s="323">
        <v>59</v>
      </c>
      <c r="K179" s="323">
        <v>39</v>
      </c>
      <c r="L179" s="323">
        <v>54</v>
      </c>
      <c r="M179" s="323">
        <v>55</v>
      </c>
    </row>
    <row r="180" spans="1:13" s="347" customFormat="1" ht="13.15" customHeight="1" x14ac:dyDescent="0.2">
      <c r="A180" s="348"/>
      <c r="B180" s="349"/>
      <c r="C180" s="344" t="s">
        <v>18</v>
      </c>
      <c r="D180" s="323">
        <v>14</v>
      </c>
      <c r="E180" s="345">
        <v>1409.16</v>
      </c>
      <c r="F180" s="346">
        <f>+E180-G180</f>
        <v>1203.04</v>
      </c>
      <c r="G180" s="346">
        <v>206.12</v>
      </c>
      <c r="I180" s="323">
        <v>14</v>
      </c>
      <c r="J180" s="323">
        <v>14</v>
      </c>
      <c r="K180" s="323">
        <v>11</v>
      </c>
      <c r="L180" s="323">
        <v>14</v>
      </c>
      <c r="M180" s="323">
        <v>14</v>
      </c>
    </row>
    <row r="181" spans="1:13" s="347" customFormat="1" ht="13.15" customHeight="1" x14ac:dyDescent="0.2">
      <c r="A181" s="348"/>
      <c r="B181" s="349"/>
      <c r="C181" s="344" t="s">
        <v>19</v>
      </c>
      <c r="D181" s="323">
        <v>20</v>
      </c>
      <c r="E181" s="345">
        <v>1268.22</v>
      </c>
      <c r="F181" s="346">
        <f>+E181-G181</f>
        <v>1099.58</v>
      </c>
      <c r="G181" s="346">
        <v>168.64</v>
      </c>
      <c r="I181" s="323">
        <v>21</v>
      </c>
      <c r="J181" s="323">
        <v>21</v>
      </c>
      <c r="K181" s="323">
        <v>13</v>
      </c>
      <c r="L181" s="323">
        <v>20</v>
      </c>
      <c r="M181" s="323">
        <v>20</v>
      </c>
    </row>
    <row r="182" spans="1:13" s="347" customFormat="1" ht="13.15" customHeight="1" x14ac:dyDescent="0.2">
      <c r="A182" s="348"/>
      <c r="B182" s="349"/>
      <c r="C182" s="344" t="s">
        <v>12</v>
      </c>
      <c r="D182" s="324">
        <v>7</v>
      </c>
      <c r="E182" s="350">
        <v>2113.73</v>
      </c>
      <c r="F182" s="351">
        <f>+E182-G182</f>
        <v>1692.14</v>
      </c>
      <c r="G182" s="351">
        <v>421.59</v>
      </c>
      <c r="I182" s="324">
        <v>6</v>
      </c>
      <c r="J182" s="324">
        <v>6</v>
      </c>
      <c r="K182" s="324">
        <v>5</v>
      </c>
      <c r="L182" s="324">
        <v>7</v>
      </c>
      <c r="M182" s="324">
        <v>7</v>
      </c>
    </row>
    <row r="183" spans="1:13" s="347" customFormat="1" ht="13.15" customHeight="1" x14ac:dyDescent="0.25">
      <c r="A183" s="352"/>
      <c r="B183" s="349"/>
      <c r="C183" s="353" t="s">
        <v>7</v>
      </c>
      <c r="D183" s="354">
        <f>SUM(D179:D182)</f>
        <v>96</v>
      </c>
      <c r="E183" s="355">
        <f>SUMPRODUCT(E179:E182,$D179:$D182)</f>
        <v>96793.750000000015</v>
      </c>
      <c r="F183" s="355">
        <f>SUMPRODUCT(F179:F182,$D179:$D182)</f>
        <v>83115.39</v>
      </c>
      <c r="G183" s="355">
        <f>SUMPRODUCT(G179:G182,$D179:$D182)</f>
        <v>13678.359999999999</v>
      </c>
      <c r="I183" s="354">
        <f>SUM(I179:I182)</f>
        <v>100</v>
      </c>
      <c r="J183" s="354">
        <f>SUM(J179:J182)</f>
        <v>100</v>
      </c>
      <c r="K183" s="354">
        <f>SUM(K179:K182)</f>
        <v>68</v>
      </c>
      <c r="L183" s="354">
        <f>SUM(L179:L182)</f>
        <v>95</v>
      </c>
      <c r="M183" s="354">
        <f>SUM(M179:M182)</f>
        <v>96</v>
      </c>
    </row>
    <row r="184" spans="1:13" s="347" customFormat="1" ht="13.15" customHeight="1" x14ac:dyDescent="0.25">
      <c r="A184" s="352"/>
      <c r="B184" s="349"/>
      <c r="C184" s="356"/>
      <c r="D184" s="357"/>
      <c r="E184" s="358"/>
      <c r="F184" s="358"/>
      <c r="G184" s="358"/>
      <c r="I184" s="357"/>
      <c r="J184" s="357"/>
      <c r="K184" s="357"/>
      <c r="L184" s="357"/>
      <c r="M184" s="357"/>
    </row>
    <row r="185" spans="1:13" s="347" customFormat="1" ht="13.15" customHeight="1" x14ac:dyDescent="0.2">
      <c r="A185" s="342" t="s">
        <v>22</v>
      </c>
      <c r="B185" s="343" t="str">
        <f>$B$3</f>
        <v>3/1/25 - 12/31/25</v>
      </c>
      <c r="C185" s="344" t="s">
        <v>11</v>
      </c>
      <c r="D185" s="325">
        <v>6</v>
      </c>
      <c r="E185" s="346">
        <v>518.77</v>
      </c>
      <c r="F185" s="346">
        <f>+E185-G185</f>
        <v>415.61</v>
      </c>
      <c r="G185" s="346">
        <v>103.16</v>
      </c>
      <c r="I185" s="325">
        <v>7</v>
      </c>
      <c r="J185" s="325">
        <v>7</v>
      </c>
      <c r="K185" s="325">
        <v>6</v>
      </c>
      <c r="L185" s="325">
        <v>6</v>
      </c>
      <c r="M185" s="325">
        <v>6</v>
      </c>
    </row>
    <row r="186" spans="1:13" s="347" customFormat="1" ht="13.15" customHeight="1" x14ac:dyDescent="0.2">
      <c r="A186" s="348"/>
      <c r="B186" s="349"/>
      <c r="C186" s="344" t="s">
        <v>18</v>
      </c>
      <c r="D186" s="325">
        <v>3</v>
      </c>
      <c r="E186" s="346">
        <v>1037.57</v>
      </c>
      <c r="F186" s="346">
        <f>+E186-G186</f>
        <v>796.58999999999992</v>
      </c>
      <c r="G186" s="346">
        <v>240.98</v>
      </c>
      <c r="I186" s="325">
        <v>2</v>
      </c>
      <c r="J186" s="325">
        <v>2</v>
      </c>
      <c r="K186" s="325">
        <v>3</v>
      </c>
      <c r="L186" s="325">
        <v>3</v>
      </c>
      <c r="M186" s="325">
        <v>3</v>
      </c>
    </row>
    <row r="187" spans="1:13" s="347" customFormat="1" ht="13.15" customHeight="1" x14ac:dyDescent="0.2">
      <c r="A187" s="348"/>
      <c r="B187" s="349"/>
      <c r="C187" s="344" t="s">
        <v>19</v>
      </c>
      <c r="D187" s="325">
        <v>2</v>
      </c>
      <c r="E187" s="346">
        <v>933.8</v>
      </c>
      <c r="F187" s="346">
        <f>+E187-G187</f>
        <v>732.57999999999993</v>
      </c>
      <c r="G187" s="346">
        <v>201.22</v>
      </c>
      <c r="I187" s="325">
        <v>2</v>
      </c>
      <c r="J187" s="325">
        <v>2</v>
      </c>
      <c r="K187" s="325">
        <v>2</v>
      </c>
      <c r="L187" s="325">
        <v>2</v>
      </c>
      <c r="M187" s="325">
        <v>2</v>
      </c>
    </row>
    <row r="188" spans="1:13" s="347" customFormat="1" ht="13.15" customHeight="1" x14ac:dyDescent="0.2">
      <c r="A188" s="348"/>
      <c r="B188" s="349"/>
      <c r="C188" s="344" t="s">
        <v>12</v>
      </c>
      <c r="D188" s="326">
        <v>2</v>
      </c>
      <c r="E188" s="351">
        <v>1556.37</v>
      </c>
      <c r="F188" s="351">
        <f>+E188-G188</f>
        <v>1154.78</v>
      </c>
      <c r="G188" s="351">
        <v>401.59</v>
      </c>
      <c r="I188" s="326">
        <v>2</v>
      </c>
      <c r="J188" s="326">
        <v>2</v>
      </c>
      <c r="K188" s="326">
        <v>2</v>
      </c>
      <c r="L188" s="326">
        <v>2</v>
      </c>
      <c r="M188" s="326">
        <v>2</v>
      </c>
    </row>
    <row r="189" spans="1:13" s="347" customFormat="1" ht="13.15" customHeight="1" x14ac:dyDescent="0.25">
      <c r="A189" s="352"/>
      <c r="B189" s="349"/>
      <c r="C189" s="353" t="s">
        <v>7</v>
      </c>
      <c r="D189" s="354">
        <f>SUM(D185:D188)</f>
        <v>13</v>
      </c>
      <c r="E189" s="355">
        <f>SUMPRODUCT(E185:E188,$D185:$D188)</f>
        <v>11205.67</v>
      </c>
      <c r="F189" s="355">
        <f>SUMPRODUCT(F185:F188,$D185:$D188)</f>
        <v>8658.15</v>
      </c>
      <c r="G189" s="355">
        <f>SUMPRODUCT(G185:G188,$D185:$D188)</f>
        <v>2547.52</v>
      </c>
      <c r="I189" s="354">
        <f>SUM(I185:I188)</f>
        <v>13</v>
      </c>
      <c r="J189" s="354">
        <f>SUM(J185:J188)</f>
        <v>13</v>
      </c>
      <c r="K189" s="354">
        <f>SUM(K185:K188)</f>
        <v>13</v>
      </c>
      <c r="L189" s="354">
        <f>SUM(L185:L188)</f>
        <v>13</v>
      </c>
      <c r="M189" s="354">
        <f>SUM(M185:M188)</f>
        <v>13</v>
      </c>
    </row>
    <row r="190" spans="1:13" s="347" customFormat="1" ht="13.15" customHeight="1" x14ac:dyDescent="0.25">
      <c r="A190" s="352"/>
      <c r="B190" s="349"/>
      <c r="C190" s="356"/>
      <c r="D190" s="357"/>
      <c r="E190" s="358"/>
      <c r="F190" s="358"/>
      <c r="G190" s="358"/>
      <c r="I190" s="357"/>
      <c r="J190" s="357"/>
      <c r="K190" s="357"/>
      <c r="L190" s="357"/>
      <c r="M190" s="357"/>
    </row>
    <row r="191" spans="1:13" s="347" customFormat="1" ht="13.15" customHeight="1" x14ac:dyDescent="0.25">
      <c r="A191" s="359" t="s">
        <v>8</v>
      </c>
      <c r="B191" s="360"/>
      <c r="C191" s="361" t="s">
        <v>10</v>
      </c>
      <c r="D191" s="362">
        <f>+D183+D189</f>
        <v>109</v>
      </c>
      <c r="E191" s="86">
        <f>+E183+E189</f>
        <v>107999.42000000001</v>
      </c>
      <c r="F191" s="86">
        <f>+F183+F189</f>
        <v>91773.54</v>
      </c>
      <c r="G191" s="86">
        <f>+G183+G189</f>
        <v>16225.88</v>
      </c>
      <c r="I191" s="362">
        <f>+I183+I189</f>
        <v>113</v>
      </c>
      <c r="J191" s="362">
        <f>+J183+J189</f>
        <v>113</v>
      </c>
      <c r="K191" s="362">
        <f>+K183+K189</f>
        <v>81</v>
      </c>
      <c r="L191" s="362">
        <f>+L183+L189</f>
        <v>108</v>
      </c>
      <c r="M191" s="362">
        <f>+M183+M189</f>
        <v>109</v>
      </c>
    </row>
    <row r="192" spans="1:13" s="347" customFormat="1" ht="13.15" customHeight="1" x14ac:dyDescent="0.25">
      <c r="A192" s="359" t="s">
        <v>9</v>
      </c>
      <c r="B192" s="361"/>
      <c r="C192" s="363"/>
      <c r="D192" s="362"/>
      <c r="E192" s="86">
        <f>E191*12</f>
        <v>1295993.04</v>
      </c>
      <c r="F192" s="86">
        <f>F191*12</f>
        <v>1101282.48</v>
      </c>
      <c r="G192" s="86">
        <f>G191*12</f>
        <v>194710.56</v>
      </c>
      <c r="I192" s="362"/>
      <c r="J192" s="362"/>
      <c r="K192" s="362"/>
      <c r="L192" s="362"/>
      <c r="M192" s="362"/>
    </row>
    <row r="193" spans="1:13" s="347" customFormat="1" ht="13.15" customHeight="1" x14ac:dyDescent="0.25">
      <c r="A193" s="352"/>
      <c r="B193" s="349"/>
      <c r="C193" s="356"/>
      <c r="D193" s="357"/>
      <c r="E193" s="358"/>
      <c r="F193" s="358"/>
      <c r="G193" s="358"/>
      <c r="I193" s="357"/>
      <c r="J193" s="357"/>
      <c r="K193" s="357"/>
      <c r="L193" s="357"/>
      <c r="M193" s="357"/>
    </row>
    <row r="194" spans="1:13" s="335" customFormat="1" ht="13.15" customHeight="1" x14ac:dyDescent="0.2">
      <c r="A194" s="365" t="s">
        <v>202</v>
      </c>
      <c r="B194" s="366"/>
      <c r="C194" s="367" t="s">
        <v>10</v>
      </c>
      <c r="D194" s="368">
        <f>+D15+D31+D47+D63+D127+D143+D159+D175+D191+D79+D95+D111</f>
        <v>4609</v>
      </c>
      <c r="E194" s="369">
        <f>+E15+E31+E47+E63+E127+E143+E159+E175+E191+E79+E95+E111</f>
        <v>4624528.47</v>
      </c>
      <c r="F194" s="369">
        <f>+F15+F31+F47+F63+F127+F143+F159+F175+F191+F79+F95+F111</f>
        <v>3917003.04</v>
      </c>
      <c r="G194" s="369">
        <f>+G15+G31+G47+G63+G127+G143+G159+G175+G191+G79+G95+G111</f>
        <v>707525.43</v>
      </c>
      <c r="I194" s="368">
        <f>+I15+I31+I47+I63+I127+I143+I159+I175+I191+I79+I95+I111</f>
        <v>4945</v>
      </c>
      <c r="J194" s="368">
        <f>+J15+J31+J47+J63+J127+J143+J159+J175+J191+J79+J95+J111</f>
        <v>4945</v>
      </c>
      <c r="K194" s="368">
        <f>+K15+K31+K47+K63+K127+K143+K159+K175+K191+K79+K95+K111</f>
        <v>4841</v>
      </c>
      <c r="L194" s="368">
        <f>+L15+L31+L47+L63+L127+L143+L159+L175+L191+L79+L95+L111</f>
        <v>4703</v>
      </c>
      <c r="M194" s="368">
        <f>+M15+M31+M47+M63+M127+M143+M159+M175+M191+M79+M95+M111</f>
        <v>4609</v>
      </c>
    </row>
    <row r="195" spans="1:13" s="347" customFormat="1" ht="13.15" customHeight="1" x14ac:dyDescent="0.25">
      <c r="A195" s="365" t="s">
        <v>203</v>
      </c>
      <c r="B195" s="367"/>
      <c r="C195" s="370"/>
      <c r="D195" s="370"/>
      <c r="E195" s="371">
        <f>E194*12</f>
        <v>55494341.640000001</v>
      </c>
      <c r="F195" s="371">
        <f>F194*12</f>
        <v>47004036.480000004</v>
      </c>
      <c r="G195" s="371">
        <f>G194*12</f>
        <v>8490305.1600000001</v>
      </c>
      <c r="I195" s="370"/>
      <c r="J195" s="370"/>
      <c r="K195" s="370"/>
      <c r="L195" s="370"/>
      <c r="M195" s="370"/>
    </row>
    <row r="197" spans="1:13" x14ac:dyDescent="0.2">
      <c r="A197" s="372" t="s">
        <v>137</v>
      </c>
    </row>
    <row r="198" spans="1:13" x14ac:dyDescent="0.2">
      <c r="G198" s="376"/>
    </row>
  </sheetData>
  <printOptions horizontalCentered="1"/>
  <pageMargins left="0.5" right="0.5" top="0.91" bottom="0.5" header="0.3" footer="0.11"/>
  <pageSetup scale="51" fitToHeight="2" orientation="landscape" r:id="rId1"/>
  <headerFooter scaleWithDoc="0" alignWithMargins="0">
    <oddHeader>&amp;C&amp;"Garamond,Bold"ST. MARY'S MEDICAL CENTER &amp; ST. JOSEPH MEDICAL CENTER 
FUNDING AND CONTRIBUTION LEVELS
 YEAR 2020 BENEFIT RENEWALS</oddHeader>
    <oddFooter>&amp;L&amp;10Keenan HealthCare
License No. 0451271&amp;C&amp;10Page &amp;P&amp;R&amp;10&amp;D</oddFooter>
  </headerFooter>
  <rowBreaks count="2" manualBreakCount="2">
    <brk id="49" max="16383" man="1"/>
    <brk id="113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67</vt:i4>
      </vt:variant>
    </vt:vector>
  </HeadingPairs>
  <TitlesOfParts>
    <vt:vector size="101" baseType="lpstr">
      <vt:lpstr>Legacy</vt:lpstr>
      <vt:lpstr>Centinela</vt:lpstr>
      <vt:lpstr>Encino-Garden Grove</vt:lpstr>
      <vt:lpstr>St. Francis</vt:lpstr>
      <vt:lpstr>Alvarado</vt:lpstr>
      <vt:lpstr>Pampa</vt:lpstr>
      <vt:lpstr>Roxborough</vt:lpstr>
      <vt:lpstr>Lower Bucks</vt:lpstr>
      <vt:lpstr>Dallas Medical Center</vt:lpstr>
      <vt:lpstr>Harlingen</vt:lpstr>
      <vt:lpstr>Knapp</vt:lpstr>
      <vt:lpstr>Glendora</vt:lpstr>
      <vt:lpstr>RHRI</vt:lpstr>
      <vt:lpstr>Monroe</vt:lpstr>
      <vt:lpstr>Saint Mary's Reno</vt:lpstr>
      <vt:lpstr>North Vista</vt:lpstr>
      <vt:lpstr>Dallas Regional</vt:lpstr>
      <vt:lpstr>Riverview &amp; Gadsden</vt:lpstr>
      <vt:lpstr>Saint Clare's</vt:lpstr>
      <vt:lpstr>Landmark</vt:lpstr>
      <vt:lpstr>Saint Mary's Passaic</vt:lpstr>
      <vt:lpstr>Southern Regional</vt:lpstr>
      <vt:lpstr>Lehigh</vt:lpstr>
      <vt:lpstr>St Michael's</vt:lpstr>
      <vt:lpstr>Reddy Dev.</vt:lpstr>
      <vt:lpstr>Mission</vt:lpstr>
      <vt:lpstr>Coshocton</vt:lpstr>
      <vt:lpstr>Suburban</vt:lpstr>
      <vt:lpstr>Garden City</vt:lpstr>
      <vt:lpstr>Lake Huron</vt:lpstr>
      <vt:lpstr>Providence &amp; St John</vt:lpstr>
      <vt:lpstr>East Liverpool</vt:lpstr>
      <vt:lpstr>St Joe &amp; St Mary's</vt:lpstr>
      <vt:lpstr>Illinois</vt:lpstr>
      <vt:lpstr>Alvarado!Print_Area</vt:lpstr>
      <vt:lpstr>Centinela!Print_Area</vt:lpstr>
      <vt:lpstr>Coshocton!Print_Area</vt:lpstr>
      <vt:lpstr>'Dallas Medical Center'!Print_Area</vt:lpstr>
      <vt:lpstr>'Dallas Regional'!Print_Area</vt:lpstr>
      <vt:lpstr>'East Liverpool'!Print_Area</vt:lpstr>
      <vt:lpstr>'Encino-Garden Grove'!Print_Area</vt:lpstr>
      <vt:lpstr>'Garden City'!Print_Area</vt:lpstr>
      <vt:lpstr>Glendora!Print_Area</vt:lpstr>
      <vt:lpstr>Harlingen!Print_Area</vt:lpstr>
      <vt:lpstr>Illinois!Print_Area</vt:lpstr>
      <vt:lpstr>Knapp!Print_Area</vt:lpstr>
      <vt:lpstr>'Lake Huron'!Print_Area</vt:lpstr>
      <vt:lpstr>Landmark!Print_Area</vt:lpstr>
      <vt:lpstr>Legacy!Print_Area</vt:lpstr>
      <vt:lpstr>Lehigh!Print_Area</vt:lpstr>
      <vt:lpstr>'Lower Bucks'!Print_Area</vt:lpstr>
      <vt:lpstr>Mission!Print_Area</vt:lpstr>
      <vt:lpstr>Monroe!Print_Area</vt:lpstr>
      <vt:lpstr>'North Vista'!Print_Area</vt:lpstr>
      <vt:lpstr>Pampa!Print_Area</vt:lpstr>
      <vt:lpstr>'Providence &amp; St John'!Print_Area</vt:lpstr>
      <vt:lpstr>'Reddy Dev.'!Print_Area</vt:lpstr>
      <vt:lpstr>RHRI!Print_Area</vt:lpstr>
      <vt:lpstr>'Riverview &amp; Gadsden'!Print_Area</vt:lpstr>
      <vt:lpstr>Roxborough!Print_Area</vt:lpstr>
      <vt:lpstr>'Saint Clare''s'!Print_Area</vt:lpstr>
      <vt:lpstr>'Saint Mary''s Passaic'!Print_Area</vt:lpstr>
      <vt:lpstr>'Saint Mary''s Reno'!Print_Area</vt:lpstr>
      <vt:lpstr>'Southern Regional'!Print_Area</vt:lpstr>
      <vt:lpstr>'St Joe &amp; St Mary''s'!Print_Area</vt:lpstr>
      <vt:lpstr>'St Michael''s'!Print_Area</vt:lpstr>
      <vt:lpstr>'St. Francis'!Print_Area</vt:lpstr>
      <vt:lpstr>Suburban!Print_Area</vt:lpstr>
      <vt:lpstr>Alvarado!Print_Titles</vt:lpstr>
      <vt:lpstr>Centinela!Print_Titles</vt:lpstr>
      <vt:lpstr>Coshocton!Print_Titles</vt:lpstr>
      <vt:lpstr>'Dallas Medical Center'!Print_Titles</vt:lpstr>
      <vt:lpstr>'Dallas Regional'!Print_Titles</vt:lpstr>
      <vt:lpstr>'East Liverpool'!Print_Titles</vt:lpstr>
      <vt:lpstr>'Encino-Garden Grove'!Print_Titles</vt:lpstr>
      <vt:lpstr>'Garden City'!Print_Titles</vt:lpstr>
      <vt:lpstr>Glendora!Print_Titles</vt:lpstr>
      <vt:lpstr>Harlingen!Print_Titles</vt:lpstr>
      <vt:lpstr>Illinois!Print_Titles</vt:lpstr>
      <vt:lpstr>Knapp!Print_Titles</vt:lpstr>
      <vt:lpstr>'Lake Huron'!Print_Titles</vt:lpstr>
      <vt:lpstr>Landmark!Print_Titles</vt:lpstr>
      <vt:lpstr>Legacy!Print_Titles</vt:lpstr>
      <vt:lpstr>Lehigh!Print_Titles</vt:lpstr>
      <vt:lpstr>'Lower Bucks'!Print_Titles</vt:lpstr>
      <vt:lpstr>Mission!Print_Titles</vt:lpstr>
      <vt:lpstr>Monroe!Print_Titles</vt:lpstr>
      <vt:lpstr>'North Vista'!Print_Titles</vt:lpstr>
      <vt:lpstr>Pampa!Print_Titles</vt:lpstr>
      <vt:lpstr>'Providence &amp; St John'!Print_Titles</vt:lpstr>
      <vt:lpstr>'Reddy Dev.'!Print_Titles</vt:lpstr>
      <vt:lpstr>RHRI!Print_Titles</vt:lpstr>
      <vt:lpstr>'Riverview &amp; Gadsden'!Print_Titles</vt:lpstr>
      <vt:lpstr>Roxborough!Print_Titles</vt:lpstr>
      <vt:lpstr>'Saint Clare''s'!Print_Titles</vt:lpstr>
      <vt:lpstr>'Saint Mary''s Passaic'!Print_Titles</vt:lpstr>
      <vt:lpstr>'Saint Mary''s Reno'!Print_Titles</vt:lpstr>
      <vt:lpstr>'Southern Regional'!Print_Titles</vt:lpstr>
      <vt:lpstr>'St Joe &amp; St Mary''s'!Print_Titles</vt:lpstr>
      <vt:lpstr>'St Michael''s'!Print_Titles</vt:lpstr>
      <vt:lpstr>Suburban!Print_Titles</vt:lpstr>
    </vt:vector>
  </TitlesOfParts>
  <Company>Keenan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pbadinski</dc:creator>
  <cp:lastModifiedBy>Ben Castillo</cp:lastModifiedBy>
  <cp:lastPrinted>2020-01-15T02:11:49Z</cp:lastPrinted>
  <dcterms:created xsi:type="dcterms:W3CDTF">2002-01-30T19:25:21Z</dcterms:created>
  <dcterms:modified xsi:type="dcterms:W3CDTF">2025-08-26T22:04:35Z</dcterms:modified>
</cp:coreProperties>
</file>