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katherinekirker/Desktop/Becca Files/ERL-paper/data/"/>
    </mc:Choice>
  </mc:AlternateContent>
  <xr:revisionPtr revIDLastSave="0" documentId="13_ncr:1_{CCEB3EDB-49B3-124A-B73B-9D4C74D5679E}" xr6:coauthVersionLast="33" xr6:coauthVersionMax="33" xr10:uidLastSave="{00000000-0000-0000-0000-000000000000}"/>
  <bookViews>
    <workbookView xWindow="7840" yWindow="460" windowWidth="16400" windowHeight="14240" tabRatio="500" xr2:uid="{00000000-000D-0000-FFFF-FFFF00000000}"/>
  </bookViews>
  <sheets>
    <sheet name="new water consumption" sheetId="20" r:id="rId1"/>
    <sheet name="percentages" sheetId="19" r:id="rId2"/>
    <sheet name="water consumption" sheetId="17" r:id="rId3"/>
    <sheet name="water withdrawal" sheetId="18" r:id="rId4"/>
    <sheet name="all-wc" sheetId="1" r:id="rId5"/>
    <sheet name="ground-wc" sheetId="11" r:id="rId6"/>
    <sheet name="reuse-wc" sheetId="15" r:id="rId7"/>
    <sheet name="surface-wc" sheetId="13" r:id="rId8"/>
    <sheet name="fresh-wc" sheetId="3" r:id="rId9"/>
    <sheet name="brackish-wc" sheetId="5" r:id="rId10"/>
    <sheet name="saline-wc" sheetId="6" r:id="rId11"/>
    <sheet name="notRO-wc" sheetId="8" r:id="rId12"/>
    <sheet name="all-ww" sheetId="2" r:id="rId13"/>
    <sheet name="ground-ww" sheetId="12" r:id="rId14"/>
    <sheet name="surface-ww" sheetId="14" r:id="rId15"/>
    <sheet name="reuse-ww" sheetId="16" r:id="rId16"/>
    <sheet name="fresh-ww" sheetId="4" r:id="rId17"/>
    <sheet name="brackish-ww" sheetId="7" r:id="rId18"/>
    <sheet name="saline-ww" sheetId="9" r:id="rId19"/>
    <sheet name="notRO-ww" sheetId="10" r:id="rId20"/>
  </sheets>
  <externalReferences>
    <externalReference r:id="rId21"/>
    <externalReference r:id="rId22"/>
    <externalReference r:id="rId23"/>
  </externalReferenc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0" l="1"/>
  <c r="D18" i="20"/>
  <c r="L15" i="20"/>
  <c r="H15" i="20"/>
  <c r="D15" i="20"/>
  <c r="B19" i="20"/>
  <c r="B15" i="20"/>
  <c r="B18" i="20"/>
  <c r="L4" i="19" l="1"/>
  <c r="K4" i="19"/>
  <c r="J4" i="19"/>
  <c r="H4" i="19"/>
  <c r="G4" i="19"/>
  <c r="F4" i="19"/>
  <c r="D4" i="19"/>
  <c r="B4" i="19"/>
  <c r="C4" i="19"/>
  <c r="B13" i="19"/>
  <c r="M4" i="19" s="1"/>
  <c r="B12" i="19"/>
  <c r="K3" i="19" s="1"/>
  <c r="B8" i="19"/>
  <c r="B9" i="19"/>
  <c r="E11" i="19" s="1"/>
  <c r="B9" i="20" s="1"/>
  <c r="L4" i="20"/>
  <c r="D6" i="20"/>
  <c r="D4" i="20"/>
  <c r="L8" i="20"/>
  <c r="L7" i="20"/>
  <c r="L3" i="20"/>
  <c r="D3" i="20"/>
  <c r="D17" i="20"/>
  <c r="D16" i="20"/>
  <c r="L12" i="20"/>
  <c r="D12" i="20"/>
  <c r="L10" i="20"/>
  <c r="D10" i="20"/>
  <c r="B17" i="20"/>
  <c r="B16" i="20"/>
  <c r="B12" i="20"/>
  <c r="B10" i="20"/>
  <c r="B8" i="20"/>
  <c r="B7" i="20"/>
  <c r="B6" i="20"/>
  <c r="L6" i="20" s="1"/>
  <c r="B5" i="20"/>
  <c r="B4" i="20"/>
  <c r="B3" i="20"/>
  <c r="H15" i="13"/>
  <c r="H15" i="11"/>
  <c r="M15" i="11" s="1"/>
  <c r="D13" i="17" s="1"/>
  <c r="B14" i="1"/>
  <c r="J4" i="13"/>
  <c r="H15" i="15"/>
  <c r="J4" i="15"/>
  <c r="J4" i="11"/>
  <c r="H4" i="11"/>
  <c r="M15" i="15"/>
  <c r="H13" i="17" s="1"/>
  <c r="M15" i="13"/>
  <c r="L13" i="17" s="1"/>
  <c r="M6" i="17"/>
  <c r="L11" i="17"/>
  <c r="M11" i="17"/>
  <c r="K12" i="17"/>
  <c r="M13" i="17"/>
  <c r="L14" i="17"/>
  <c r="N14" i="17"/>
  <c r="M17" i="17"/>
  <c r="G4" i="17"/>
  <c r="J6" i="17"/>
  <c r="I9" i="17"/>
  <c r="G12" i="17"/>
  <c r="J17" i="17"/>
  <c r="T19" i="13"/>
  <c r="Y19" i="13" s="1"/>
  <c r="N17" i="17" s="1"/>
  <c r="N19" i="13"/>
  <c r="H19" i="13"/>
  <c r="M19" i="13" s="1"/>
  <c r="L17" i="17" s="1"/>
  <c r="B19" i="13"/>
  <c r="T18" i="13"/>
  <c r="Y18" i="13" s="1"/>
  <c r="N16" i="17" s="1"/>
  <c r="N18" i="13"/>
  <c r="H18" i="13"/>
  <c r="M18" i="13" s="1"/>
  <c r="L16" i="17" s="1"/>
  <c r="B18" i="13"/>
  <c r="T17" i="13"/>
  <c r="Y17" i="13" s="1"/>
  <c r="N15" i="17" s="1"/>
  <c r="N17" i="13"/>
  <c r="H17" i="13"/>
  <c r="M17" i="13" s="1"/>
  <c r="L15" i="17" s="1"/>
  <c r="B17" i="13"/>
  <c r="X15" i="13"/>
  <c r="T15" i="13"/>
  <c r="Y15" i="13" s="1"/>
  <c r="N13" i="17" s="1"/>
  <c r="R15" i="13"/>
  <c r="N15" i="13"/>
  <c r="L15" i="13"/>
  <c r="F15" i="13"/>
  <c r="B15" i="13"/>
  <c r="G15" i="13" s="1"/>
  <c r="K13" i="17" s="1"/>
  <c r="T14" i="13"/>
  <c r="N14" i="13"/>
  <c r="S14" i="13" s="1"/>
  <c r="M12" i="17" s="1"/>
  <c r="H14" i="13"/>
  <c r="B14" i="13"/>
  <c r="G14" i="13" s="1"/>
  <c r="X12" i="13"/>
  <c r="U12" i="13"/>
  <c r="Y12" i="13" s="1"/>
  <c r="N10" i="17" s="1"/>
  <c r="T12" i="13"/>
  <c r="R12" i="13"/>
  <c r="O12" i="13"/>
  <c r="N12" i="13"/>
  <c r="S12" i="13" s="1"/>
  <c r="M10" i="17" s="1"/>
  <c r="L12" i="13"/>
  <c r="I12" i="13"/>
  <c r="M12" i="13" s="1"/>
  <c r="L10" i="17" s="1"/>
  <c r="H12" i="13"/>
  <c r="F12" i="13"/>
  <c r="C12" i="13"/>
  <c r="B12" i="13"/>
  <c r="G12" i="13" s="1"/>
  <c r="K10" i="17" s="1"/>
  <c r="V11" i="13"/>
  <c r="U11" i="13"/>
  <c r="Y11" i="13" s="1"/>
  <c r="N9" i="17" s="1"/>
  <c r="T11" i="13"/>
  <c r="P11" i="13"/>
  <c r="O11" i="13"/>
  <c r="N11" i="13"/>
  <c r="J11" i="13"/>
  <c r="I11" i="13"/>
  <c r="M11" i="13" s="1"/>
  <c r="L9" i="17" s="1"/>
  <c r="H11" i="13"/>
  <c r="D11" i="13"/>
  <c r="C11" i="13"/>
  <c r="B11" i="13"/>
  <c r="G11" i="13" s="1"/>
  <c r="K9" i="17" s="1"/>
  <c r="T10" i="13"/>
  <c r="N10" i="13"/>
  <c r="H10" i="13"/>
  <c r="B10" i="13"/>
  <c r="G10" i="13" s="1"/>
  <c r="K8" i="17" s="1"/>
  <c r="X9" i="13"/>
  <c r="T9" i="13"/>
  <c r="R9" i="13"/>
  <c r="N9" i="13"/>
  <c r="S9" i="13" s="1"/>
  <c r="M7" i="17" s="1"/>
  <c r="L9" i="13"/>
  <c r="H9" i="13"/>
  <c r="M9" i="13" s="1"/>
  <c r="L7" i="17" s="1"/>
  <c r="F9" i="13"/>
  <c r="B9" i="13"/>
  <c r="G9" i="13" s="1"/>
  <c r="K7" i="17" s="1"/>
  <c r="U8" i="13"/>
  <c r="T8" i="13"/>
  <c r="O8" i="13"/>
  <c r="N8" i="13"/>
  <c r="S8" i="13" s="1"/>
  <c r="I8" i="13"/>
  <c r="H8" i="13"/>
  <c r="C8" i="13"/>
  <c r="U7" i="13"/>
  <c r="Y7" i="13" s="1"/>
  <c r="N5" i="17" s="1"/>
  <c r="T7" i="13"/>
  <c r="O7" i="13"/>
  <c r="O21" i="13" s="1"/>
  <c r="N7" i="13"/>
  <c r="I7" i="13"/>
  <c r="M7" i="13" s="1"/>
  <c r="L5" i="17" s="1"/>
  <c r="H7" i="13"/>
  <c r="C7" i="13"/>
  <c r="C21" i="13" s="1"/>
  <c r="X6" i="13"/>
  <c r="X7" i="13" s="1"/>
  <c r="U6" i="13"/>
  <c r="Y6" i="13" s="1"/>
  <c r="N4" i="17" s="1"/>
  <c r="T6" i="13"/>
  <c r="R6" i="13"/>
  <c r="R7" i="13" s="1"/>
  <c r="R8" i="13" s="1"/>
  <c r="R20" i="13" s="1"/>
  <c r="R22" i="13" s="1"/>
  <c r="O6" i="13"/>
  <c r="N6" i="13"/>
  <c r="L6" i="13"/>
  <c r="I6" i="13"/>
  <c r="M6" i="13" s="1"/>
  <c r="L4" i="17" s="1"/>
  <c r="H6" i="13"/>
  <c r="F6" i="13"/>
  <c r="F7" i="13" s="1"/>
  <c r="F8" i="13" s="1"/>
  <c r="F20" i="13" s="1"/>
  <c r="F22" i="13" s="1"/>
  <c r="C6" i="13"/>
  <c r="X5" i="13"/>
  <c r="U5" i="13"/>
  <c r="T5" i="13"/>
  <c r="Y5" i="13" s="1"/>
  <c r="N3" i="17" s="1"/>
  <c r="R5" i="13"/>
  <c r="O5" i="13"/>
  <c r="O22" i="13" s="1"/>
  <c r="N5" i="13"/>
  <c r="L5" i="13"/>
  <c r="I5" i="13"/>
  <c r="H5" i="13"/>
  <c r="F5" i="13"/>
  <c r="C5" i="13"/>
  <c r="C22" i="13" s="1"/>
  <c r="W4" i="13"/>
  <c r="V4" i="13"/>
  <c r="T4" i="13"/>
  <c r="Q4" i="13"/>
  <c r="P4" i="13"/>
  <c r="N4" i="13"/>
  <c r="K4" i="13"/>
  <c r="H4" i="13"/>
  <c r="M4" i="13" s="1"/>
  <c r="L2" i="17" s="1"/>
  <c r="E4" i="13"/>
  <c r="D4" i="13"/>
  <c r="B4" i="15"/>
  <c r="B4" i="13"/>
  <c r="G4" i="13" s="1"/>
  <c r="K2" i="17" s="1"/>
  <c r="U22" i="13"/>
  <c r="V20" i="13"/>
  <c r="V22" i="13" s="1"/>
  <c r="V5" i="13"/>
  <c r="W20" i="13"/>
  <c r="W22" i="13" s="1"/>
  <c r="W5" i="13"/>
  <c r="X8" i="13"/>
  <c r="X20" i="13" s="1"/>
  <c r="P20" i="13"/>
  <c r="P5" i="13"/>
  <c r="P22" i="13"/>
  <c r="Q20" i="13"/>
  <c r="Q5" i="13"/>
  <c r="Q22" i="13" s="1"/>
  <c r="I22" i="13"/>
  <c r="J20" i="13"/>
  <c r="J5" i="13"/>
  <c r="J22" i="13"/>
  <c r="K20" i="13"/>
  <c r="K5" i="13"/>
  <c r="L7" i="13"/>
  <c r="L8" i="13" s="1"/>
  <c r="L20" i="13" s="1"/>
  <c r="L22" i="13"/>
  <c r="B8" i="13"/>
  <c r="G8" i="13" s="1"/>
  <c r="K6" i="17" s="1"/>
  <c r="B20" i="13"/>
  <c r="G20" i="13" s="1"/>
  <c r="K18" i="17" s="1"/>
  <c r="B5" i="13"/>
  <c r="B22" i="13"/>
  <c r="D20" i="13"/>
  <c r="D5" i="13"/>
  <c r="D22" i="13"/>
  <c r="E20" i="13"/>
  <c r="E5" i="13"/>
  <c r="V21" i="13"/>
  <c r="W21" i="13"/>
  <c r="X21" i="13"/>
  <c r="P21" i="13"/>
  <c r="Q21" i="13"/>
  <c r="R21" i="13"/>
  <c r="J21" i="13"/>
  <c r="K21" i="13"/>
  <c r="L21" i="13"/>
  <c r="B6" i="13"/>
  <c r="B7" i="13"/>
  <c r="B21" i="13" s="1"/>
  <c r="G21" i="13" s="1"/>
  <c r="K19" i="17" s="1"/>
  <c r="D21" i="13"/>
  <c r="E21" i="13"/>
  <c r="F21" i="13"/>
  <c r="S19" i="13"/>
  <c r="G19" i="13"/>
  <c r="K17" i="17" s="1"/>
  <c r="S18" i="13"/>
  <c r="M16" i="17" s="1"/>
  <c r="G18" i="13"/>
  <c r="K16" i="17" s="1"/>
  <c r="S17" i="13"/>
  <c r="M15" i="17" s="1"/>
  <c r="G17" i="13"/>
  <c r="K15" i="17" s="1"/>
  <c r="Y16" i="13"/>
  <c r="S16" i="13"/>
  <c r="M14" i="17" s="1"/>
  <c r="M16" i="13"/>
  <c r="G16" i="13"/>
  <c r="K14" i="17" s="1"/>
  <c r="S15" i="13"/>
  <c r="Y14" i="13"/>
  <c r="N12" i="17" s="1"/>
  <c r="M14" i="13"/>
  <c r="L12" i="17" s="1"/>
  <c r="Y13" i="13"/>
  <c r="N11" i="17" s="1"/>
  <c r="S13" i="13"/>
  <c r="M13" i="13"/>
  <c r="G13" i="13"/>
  <c r="K11" i="17" s="1"/>
  <c r="Y10" i="13"/>
  <c r="N8" i="17" s="1"/>
  <c r="X10" i="13"/>
  <c r="S10" i="13"/>
  <c r="M8" i="17" s="1"/>
  <c r="R10" i="13"/>
  <c r="M10" i="13"/>
  <c r="L8" i="17" s="1"/>
  <c r="L10" i="13"/>
  <c r="F10" i="13"/>
  <c r="Y9" i="13"/>
  <c r="N7" i="17" s="1"/>
  <c r="M8" i="13"/>
  <c r="L6" i="17" s="1"/>
  <c r="G7" i="13"/>
  <c r="K5" i="17" s="1"/>
  <c r="G6" i="13"/>
  <c r="K4" i="17" s="1"/>
  <c r="U4" i="13"/>
  <c r="Y4" i="13"/>
  <c r="N2" i="17" s="1"/>
  <c r="X4" i="13"/>
  <c r="O4" i="13"/>
  <c r="R4" i="13"/>
  <c r="I4" i="13"/>
  <c r="L4" i="13"/>
  <c r="C4" i="13"/>
  <c r="F4" i="13"/>
  <c r="T19" i="15"/>
  <c r="N19" i="15"/>
  <c r="H19" i="15"/>
  <c r="B19" i="15"/>
  <c r="T18" i="15"/>
  <c r="N18" i="15"/>
  <c r="H18" i="15"/>
  <c r="B18" i="15"/>
  <c r="T17" i="15"/>
  <c r="N17" i="15"/>
  <c r="H17" i="15"/>
  <c r="B17" i="15"/>
  <c r="X15" i="15"/>
  <c r="T15" i="15"/>
  <c r="R15" i="15"/>
  <c r="N15" i="15"/>
  <c r="L15" i="15"/>
  <c r="F15" i="15"/>
  <c r="B15" i="15"/>
  <c r="T14" i="15"/>
  <c r="N14" i="15"/>
  <c r="H14" i="15"/>
  <c r="B14" i="15"/>
  <c r="X12" i="15"/>
  <c r="U12" i="15"/>
  <c r="T12" i="15"/>
  <c r="R12" i="15"/>
  <c r="O12" i="15"/>
  <c r="N12" i="15"/>
  <c r="L12" i="15"/>
  <c r="I12" i="15"/>
  <c r="M12" i="15" s="1"/>
  <c r="H10" i="17" s="1"/>
  <c r="H12" i="15"/>
  <c r="F12" i="15"/>
  <c r="C12" i="15"/>
  <c r="B12" i="15"/>
  <c r="V11" i="15"/>
  <c r="U11" i="15"/>
  <c r="T11" i="15"/>
  <c r="P11" i="15"/>
  <c r="O11" i="15"/>
  <c r="N11" i="15"/>
  <c r="J11" i="15"/>
  <c r="I11" i="15"/>
  <c r="M11" i="15" s="1"/>
  <c r="H9" i="17" s="1"/>
  <c r="H11" i="15"/>
  <c r="D11" i="15"/>
  <c r="C11" i="15"/>
  <c r="B11" i="15"/>
  <c r="T10" i="15"/>
  <c r="N10" i="15"/>
  <c r="S10" i="15" s="1"/>
  <c r="I8" i="17" s="1"/>
  <c r="H10" i="15"/>
  <c r="B10" i="15"/>
  <c r="G10" i="15" s="1"/>
  <c r="G8" i="17" s="1"/>
  <c r="X9" i="15"/>
  <c r="T9" i="15"/>
  <c r="R9" i="15"/>
  <c r="N9" i="15"/>
  <c r="L9" i="15"/>
  <c r="H9" i="15"/>
  <c r="M9" i="15" s="1"/>
  <c r="H7" i="17" s="1"/>
  <c r="F9" i="15"/>
  <c r="B9" i="15"/>
  <c r="U8" i="15"/>
  <c r="T8" i="15"/>
  <c r="O8" i="15"/>
  <c r="N8" i="15"/>
  <c r="I8" i="15"/>
  <c r="H8" i="15"/>
  <c r="M8" i="15" s="1"/>
  <c r="H6" i="17" s="1"/>
  <c r="C8" i="15"/>
  <c r="B8" i="15"/>
  <c r="U7" i="15"/>
  <c r="T7" i="15"/>
  <c r="O7" i="15"/>
  <c r="N7" i="15"/>
  <c r="I7" i="15"/>
  <c r="H7" i="15"/>
  <c r="M7" i="15" s="1"/>
  <c r="H5" i="17" s="1"/>
  <c r="C7" i="15"/>
  <c r="B7" i="15"/>
  <c r="X6" i="15"/>
  <c r="U6" i="15"/>
  <c r="U21" i="15" s="1"/>
  <c r="T6" i="15"/>
  <c r="R6" i="15"/>
  <c r="O6" i="15"/>
  <c r="N6" i="15"/>
  <c r="L6" i="15"/>
  <c r="I6" i="15"/>
  <c r="H6" i="15"/>
  <c r="F6" i="15"/>
  <c r="C6" i="15"/>
  <c r="B6" i="15"/>
  <c r="X5" i="15"/>
  <c r="U5" i="15"/>
  <c r="T5" i="15"/>
  <c r="R5" i="15"/>
  <c r="O5" i="15"/>
  <c r="N5" i="15"/>
  <c r="L5" i="15"/>
  <c r="I5" i="15"/>
  <c r="H5" i="15"/>
  <c r="F5" i="15"/>
  <c r="C5" i="15"/>
  <c r="B5" i="15"/>
  <c r="W4" i="15"/>
  <c r="V4" i="15"/>
  <c r="T4" i="15"/>
  <c r="Q4" i="15"/>
  <c r="P4" i="15"/>
  <c r="N4" i="15"/>
  <c r="L4" i="15"/>
  <c r="K4" i="15"/>
  <c r="H4" i="15"/>
  <c r="E4" i="15"/>
  <c r="D4" i="15"/>
  <c r="T20" i="15"/>
  <c r="T22" i="15" s="1"/>
  <c r="U22" i="15"/>
  <c r="V20" i="15"/>
  <c r="V5" i="15"/>
  <c r="Y5" i="15" s="1"/>
  <c r="J3" i="17" s="1"/>
  <c r="W20" i="15"/>
  <c r="W22" i="15" s="1"/>
  <c r="W5" i="15"/>
  <c r="X7" i="15"/>
  <c r="N20" i="15"/>
  <c r="O22" i="15"/>
  <c r="P20" i="15"/>
  <c r="P5" i="15"/>
  <c r="P22" i="15" s="1"/>
  <c r="Q20" i="15"/>
  <c r="Q5" i="15"/>
  <c r="Q22" i="15"/>
  <c r="R7" i="15"/>
  <c r="R8" i="15" s="1"/>
  <c r="R20" i="15"/>
  <c r="R22" i="15" s="1"/>
  <c r="H20" i="15"/>
  <c r="H22" i="15" s="1"/>
  <c r="I22" i="15"/>
  <c r="J20" i="15"/>
  <c r="J5" i="15"/>
  <c r="K20" i="15"/>
  <c r="K5" i="15"/>
  <c r="K22" i="15"/>
  <c r="L7" i="15"/>
  <c r="B20" i="15"/>
  <c r="C22" i="15"/>
  <c r="D20" i="15"/>
  <c r="D5" i="15"/>
  <c r="D22" i="15" s="1"/>
  <c r="E20" i="15"/>
  <c r="E22" i="15" s="1"/>
  <c r="E5" i="15"/>
  <c r="F7" i="15"/>
  <c r="F8" i="15" s="1"/>
  <c r="F20" i="15"/>
  <c r="F22" i="15" s="1"/>
  <c r="T21" i="15"/>
  <c r="V21" i="15"/>
  <c r="W21" i="15"/>
  <c r="Y21" i="15"/>
  <c r="J19" i="17" s="1"/>
  <c r="N21" i="15"/>
  <c r="O21" i="15"/>
  <c r="P21" i="15"/>
  <c r="Q21" i="15"/>
  <c r="S21" i="15"/>
  <c r="I19" i="17" s="1"/>
  <c r="H21" i="15"/>
  <c r="J21" i="15"/>
  <c r="K21" i="15"/>
  <c r="B21" i="15"/>
  <c r="C21" i="15"/>
  <c r="D21" i="15"/>
  <c r="G21" i="15" s="1"/>
  <c r="G19" i="17" s="1"/>
  <c r="E21" i="15"/>
  <c r="M20" i="15"/>
  <c r="H18" i="17" s="1"/>
  <c r="Y19" i="15"/>
  <c r="S19" i="15"/>
  <c r="I17" i="17" s="1"/>
  <c r="M19" i="15"/>
  <c r="H17" i="17" s="1"/>
  <c r="G19" i="15"/>
  <c r="G17" i="17" s="1"/>
  <c r="Y18" i="15"/>
  <c r="J16" i="17" s="1"/>
  <c r="S18" i="15"/>
  <c r="I16" i="17" s="1"/>
  <c r="M18" i="15"/>
  <c r="H16" i="17" s="1"/>
  <c r="G18" i="15"/>
  <c r="G16" i="17" s="1"/>
  <c r="Y17" i="15"/>
  <c r="J15" i="17" s="1"/>
  <c r="S17" i="15"/>
  <c r="I15" i="17" s="1"/>
  <c r="M17" i="15"/>
  <c r="H15" i="17" s="1"/>
  <c r="G17" i="15"/>
  <c r="G15" i="17" s="1"/>
  <c r="Y16" i="15"/>
  <c r="J14" i="17" s="1"/>
  <c r="S16" i="15"/>
  <c r="I14" i="17" s="1"/>
  <c r="M16" i="15"/>
  <c r="H14" i="17" s="1"/>
  <c r="G16" i="15"/>
  <c r="G14" i="17" s="1"/>
  <c r="Y15" i="15"/>
  <c r="J13" i="17" s="1"/>
  <c r="S15" i="15"/>
  <c r="I13" i="17" s="1"/>
  <c r="G15" i="15"/>
  <c r="G13" i="17" s="1"/>
  <c r="Y14" i="15"/>
  <c r="J12" i="17" s="1"/>
  <c r="S14" i="15"/>
  <c r="I12" i="17" s="1"/>
  <c r="M14" i="15"/>
  <c r="H12" i="17" s="1"/>
  <c r="G14" i="15"/>
  <c r="Y13" i="15"/>
  <c r="J11" i="17" s="1"/>
  <c r="S13" i="15"/>
  <c r="I11" i="17" s="1"/>
  <c r="M13" i="15"/>
  <c r="H11" i="17" s="1"/>
  <c r="G13" i="15"/>
  <c r="G11" i="17" s="1"/>
  <c r="Y12" i="15"/>
  <c r="J10" i="17" s="1"/>
  <c r="S12" i="15"/>
  <c r="I10" i="17" s="1"/>
  <c r="G12" i="15"/>
  <c r="G10" i="17" s="1"/>
  <c r="Y11" i="15"/>
  <c r="J9" i="17" s="1"/>
  <c r="S11" i="15"/>
  <c r="G11" i="15"/>
  <c r="G9" i="17" s="1"/>
  <c r="Y10" i="15"/>
  <c r="J8" i="17" s="1"/>
  <c r="X10" i="15"/>
  <c r="R10" i="15"/>
  <c r="M10" i="15"/>
  <c r="H8" i="17" s="1"/>
  <c r="L10" i="15"/>
  <c r="F10" i="15"/>
  <c r="Y9" i="15"/>
  <c r="J7" i="17" s="1"/>
  <c r="S9" i="15"/>
  <c r="I7" i="17" s="1"/>
  <c r="G9" i="15"/>
  <c r="G7" i="17" s="1"/>
  <c r="Y8" i="15"/>
  <c r="S8" i="15"/>
  <c r="I6" i="17" s="1"/>
  <c r="G8" i="15"/>
  <c r="G6" i="17" s="1"/>
  <c r="Y7" i="15"/>
  <c r="J5" i="17" s="1"/>
  <c r="S7" i="15"/>
  <c r="I5" i="17" s="1"/>
  <c r="G7" i="15"/>
  <c r="G5" i="17" s="1"/>
  <c r="Y6" i="15"/>
  <c r="J4" i="17" s="1"/>
  <c r="S6" i="15"/>
  <c r="I4" i="17" s="1"/>
  <c r="G6" i="15"/>
  <c r="S5" i="15"/>
  <c r="I3" i="17" s="1"/>
  <c r="G5" i="15"/>
  <c r="G3" i="17" s="1"/>
  <c r="U4" i="15"/>
  <c r="Y4" i="15"/>
  <c r="J2" i="17" s="1"/>
  <c r="X4" i="15"/>
  <c r="O4" i="15"/>
  <c r="S4" i="15" s="1"/>
  <c r="I2" i="17" s="1"/>
  <c r="R4" i="15"/>
  <c r="I4" i="15"/>
  <c r="C4" i="15"/>
  <c r="G4" i="15" s="1"/>
  <c r="G2" i="17" s="1"/>
  <c r="F4" i="15"/>
  <c r="D4" i="17"/>
  <c r="F6" i="17"/>
  <c r="D8" i="17"/>
  <c r="E9" i="17"/>
  <c r="D12" i="17"/>
  <c r="F13" i="17"/>
  <c r="C15" i="17"/>
  <c r="T19" i="11"/>
  <c r="Y19" i="11" s="1"/>
  <c r="F17" i="17" s="1"/>
  <c r="T18" i="11"/>
  <c r="T17" i="11"/>
  <c r="X15" i="11"/>
  <c r="T15" i="11"/>
  <c r="Y15" i="11" s="1"/>
  <c r="T14" i="11"/>
  <c r="X12" i="11"/>
  <c r="U12" i="11"/>
  <c r="T12" i="11"/>
  <c r="Y12" i="11" s="1"/>
  <c r="F10" i="17" s="1"/>
  <c r="U11" i="11"/>
  <c r="T11" i="11"/>
  <c r="Y11" i="11" s="1"/>
  <c r="F9" i="17" s="1"/>
  <c r="T10" i="11"/>
  <c r="X9" i="11"/>
  <c r="X10" i="11" s="1"/>
  <c r="T9" i="11"/>
  <c r="T8" i="11"/>
  <c r="U7" i="11"/>
  <c r="Y7" i="11" s="1"/>
  <c r="F5" i="17" s="1"/>
  <c r="T7" i="11"/>
  <c r="X6" i="11"/>
  <c r="U6" i="11"/>
  <c r="T6" i="11"/>
  <c r="T21" i="11" s="1"/>
  <c r="X5" i="11"/>
  <c r="U5" i="11"/>
  <c r="T5" i="11"/>
  <c r="W4" i="11"/>
  <c r="V4" i="11"/>
  <c r="T4" i="11"/>
  <c r="Y4" i="11" s="1"/>
  <c r="F2" i="17" s="1"/>
  <c r="N19" i="11"/>
  <c r="N18" i="11"/>
  <c r="S18" i="11" s="1"/>
  <c r="E16" i="17" s="1"/>
  <c r="N17" i="11"/>
  <c r="R15" i="11"/>
  <c r="N15" i="11"/>
  <c r="N14" i="11"/>
  <c r="S14" i="11" s="1"/>
  <c r="E12" i="17" s="1"/>
  <c r="R12" i="11"/>
  <c r="O12" i="11"/>
  <c r="N12" i="11"/>
  <c r="P11" i="11"/>
  <c r="S11" i="11" s="1"/>
  <c r="O11" i="11"/>
  <c r="N11" i="11"/>
  <c r="N10" i="11"/>
  <c r="R9" i="11"/>
  <c r="N9" i="11"/>
  <c r="O8" i="11"/>
  <c r="N8" i="11"/>
  <c r="O7" i="11"/>
  <c r="O21" i="11" s="1"/>
  <c r="N7" i="11"/>
  <c r="R6" i="11"/>
  <c r="R7" i="11" s="1"/>
  <c r="R8" i="11" s="1"/>
  <c r="R20" i="11" s="1"/>
  <c r="R22" i="11" s="1"/>
  <c r="O6" i="11"/>
  <c r="N6" i="11"/>
  <c r="N21" i="11" s="1"/>
  <c r="R5" i="11"/>
  <c r="O5" i="11"/>
  <c r="O22" i="11" s="1"/>
  <c r="N5" i="11"/>
  <c r="Q4" i="11"/>
  <c r="P4" i="11"/>
  <c r="N4" i="11"/>
  <c r="S4" i="11" s="1"/>
  <c r="E2" i="17" s="1"/>
  <c r="H19" i="11"/>
  <c r="H18" i="11"/>
  <c r="M18" i="11" s="1"/>
  <c r="D16" i="17" s="1"/>
  <c r="H17" i="11"/>
  <c r="L15" i="11"/>
  <c r="H14" i="11"/>
  <c r="L12" i="11"/>
  <c r="I12" i="11"/>
  <c r="H12" i="11"/>
  <c r="J11" i="11"/>
  <c r="I11" i="11"/>
  <c r="M11" i="11" s="1"/>
  <c r="D9" i="17" s="1"/>
  <c r="H11" i="11"/>
  <c r="H10" i="11"/>
  <c r="L9" i="11"/>
  <c r="H9" i="11"/>
  <c r="M9" i="11" s="1"/>
  <c r="D7" i="17" s="1"/>
  <c r="I8" i="11"/>
  <c r="H8" i="11"/>
  <c r="I7" i="11"/>
  <c r="H7" i="11"/>
  <c r="L6" i="11"/>
  <c r="L7" i="11" s="1"/>
  <c r="I6" i="11"/>
  <c r="M6" i="11" s="1"/>
  <c r="H6" i="11"/>
  <c r="L5" i="11"/>
  <c r="I5" i="11"/>
  <c r="I22" i="11" s="1"/>
  <c r="H5" i="11"/>
  <c r="K4" i="11"/>
  <c r="T20" i="11"/>
  <c r="U22" i="11"/>
  <c r="V20" i="11"/>
  <c r="V5" i="11"/>
  <c r="W20" i="11"/>
  <c r="W5" i="11"/>
  <c r="W22" i="11"/>
  <c r="X7" i="11"/>
  <c r="X8" i="11" s="1"/>
  <c r="X20" i="11" s="1"/>
  <c r="X22" i="11" s="1"/>
  <c r="U8" i="11"/>
  <c r="U21" i="11"/>
  <c r="V21" i="11"/>
  <c r="W21" i="11"/>
  <c r="Y18" i="11"/>
  <c r="F16" i="17" s="1"/>
  <c r="Y17" i="11"/>
  <c r="F15" i="17" s="1"/>
  <c r="Y16" i="11"/>
  <c r="F14" i="17" s="1"/>
  <c r="Y14" i="11"/>
  <c r="F12" i="17" s="1"/>
  <c r="Y13" i="11"/>
  <c r="F11" i="17" s="1"/>
  <c r="V11" i="11"/>
  <c r="Y10" i="11"/>
  <c r="F8" i="17" s="1"/>
  <c r="Y9" i="11"/>
  <c r="F7" i="17" s="1"/>
  <c r="Y8" i="11"/>
  <c r="Y6" i="11"/>
  <c r="F4" i="17" s="1"/>
  <c r="U4" i="11"/>
  <c r="X4" i="11"/>
  <c r="N20" i="11"/>
  <c r="N22" i="11"/>
  <c r="P20" i="11"/>
  <c r="P5" i="11"/>
  <c r="Q20" i="11"/>
  <c r="Q5" i="11"/>
  <c r="P21" i="11"/>
  <c r="Q21" i="11"/>
  <c r="S19" i="11"/>
  <c r="E17" i="17" s="1"/>
  <c r="S17" i="11"/>
  <c r="E15" i="17" s="1"/>
  <c r="S16" i="11"/>
  <c r="E14" i="17" s="1"/>
  <c r="S15" i="11"/>
  <c r="E13" i="17" s="1"/>
  <c r="S13" i="11"/>
  <c r="E11" i="17" s="1"/>
  <c r="S12" i="11"/>
  <c r="E10" i="17" s="1"/>
  <c r="S10" i="11"/>
  <c r="E8" i="17" s="1"/>
  <c r="R10" i="11"/>
  <c r="S9" i="11"/>
  <c r="E7" i="17" s="1"/>
  <c r="S8" i="11"/>
  <c r="E6" i="17" s="1"/>
  <c r="S6" i="11"/>
  <c r="E4" i="17" s="1"/>
  <c r="O4" i="11"/>
  <c r="R4" i="11"/>
  <c r="H20" i="11"/>
  <c r="H22" i="11"/>
  <c r="J20" i="11"/>
  <c r="J5" i="11"/>
  <c r="K20" i="11"/>
  <c r="K5" i="11"/>
  <c r="K22" i="11" s="1"/>
  <c r="L8" i="11"/>
  <c r="L20" i="11" s="1"/>
  <c r="L22" i="11" s="1"/>
  <c r="I21" i="11"/>
  <c r="J21" i="11"/>
  <c r="K21" i="11"/>
  <c r="L21" i="11"/>
  <c r="M19" i="11"/>
  <c r="D17" i="17" s="1"/>
  <c r="M17" i="11"/>
  <c r="D15" i="17" s="1"/>
  <c r="M16" i="11"/>
  <c r="D14" i="17" s="1"/>
  <c r="M14" i="11"/>
  <c r="M13" i="11"/>
  <c r="D11" i="17" s="1"/>
  <c r="M12" i="11"/>
  <c r="D10" i="17" s="1"/>
  <c r="M10" i="11"/>
  <c r="L10" i="11"/>
  <c r="M8" i="11"/>
  <c r="D6" i="17" s="1"/>
  <c r="M5" i="11"/>
  <c r="D3" i="17" s="1"/>
  <c r="I4" i="11"/>
  <c r="M4" i="11" s="1"/>
  <c r="D2" i="17" s="1"/>
  <c r="L4" i="11"/>
  <c r="B19" i="11"/>
  <c r="B18" i="11"/>
  <c r="G18" i="11" s="1"/>
  <c r="C16" i="17" s="1"/>
  <c r="B17" i="11"/>
  <c r="G17" i="11" s="1"/>
  <c r="F15" i="11"/>
  <c r="B15" i="11"/>
  <c r="B14" i="11"/>
  <c r="F12" i="11"/>
  <c r="C12" i="11"/>
  <c r="B12" i="11"/>
  <c r="D11" i="11"/>
  <c r="C11" i="11"/>
  <c r="B11" i="11"/>
  <c r="B10" i="11"/>
  <c r="F9" i="11"/>
  <c r="B9" i="11"/>
  <c r="G9" i="11" s="1"/>
  <c r="C7" i="17" s="1"/>
  <c r="C8" i="11"/>
  <c r="B8" i="11"/>
  <c r="C7" i="11"/>
  <c r="B7" i="11"/>
  <c r="F6" i="11"/>
  <c r="C6" i="11"/>
  <c r="B6" i="11"/>
  <c r="B21" i="11" s="1"/>
  <c r="F5" i="11"/>
  <c r="C5" i="11"/>
  <c r="B5" i="11"/>
  <c r="E4" i="11"/>
  <c r="D4" i="11"/>
  <c r="B4" i="11"/>
  <c r="G8" i="11"/>
  <c r="C6" i="17" s="1"/>
  <c r="G10" i="11"/>
  <c r="C8" i="17" s="1"/>
  <c r="G12" i="11"/>
  <c r="C10" i="17" s="1"/>
  <c r="G13" i="11"/>
  <c r="C11" i="17" s="1"/>
  <c r="G14" i="11"/>
  <c r="C12" i="17" s="1"/>
  <c r="G15" i="11"/>
  <c r="C13" i="17" s="1"/>
  <c r="G16" i="11"/>
  <c r="C14" i="17" s="1"/>
  <c r="G19" i="11"/>
  <c r="C17" i="17" s="1"/>
  <c r="B20" i="11"/>
  <c r="D20" i="11"/>
  <c r="E20" i="11"/>
  <c r="D21" i="11"/>
  <c r="E21" i="11"/>
  <c r="C22" i="11"/>
  <c r="G7" i="1"/>
  <c r="B6" i="17" s="1"/>
  <c r="G12" i="1"/>
  <c r="B11" i="17" s="1"/>
  <c r="G13" i="1"/>
  <c r="B12" i="17" s="1"/>
  <c r="G14" i="1"/>
  <c r="B13" i="17" s="1"/>
  <c r="G15" i="1"/>
  <c r="B14" i="17" s="1"/>
  <c r="G17" i="1"/>
  <c r="B16" i="17" s="1"/>
  <c r="F14" i="1"/>
  <c r="F11" i="1"/>
  <c r="F8" i="1"/>
  <c r="F5" i="1"/>
  <c r="F4" i="1"/>
  <c r="E3" i="1"/>
  <c r="D10" i="1"/>
  <c r="D3" i="1"/>
  <c r="C11" i="1"/>
  <c r="G11" i="1" s="1"/>
  <c r="B10" i="17" s="1"/>
  <c r="C10" i="1"/>
  <c r="C7" i="1"/>
  <c r="C6" i="1"/>
  <c r="C5" i="1"/>
  <c r="C20" i="1" s="1"/>
  <c r="C4" i="1"/>
  <c r="B18" i="1"/>
  <c r="G18" i="1" s="1"/>
  <c r="B17" i="17" s="1"/>
  <c r="B17" i="1"/>
  <c r="B16" i="1"/>
  <c r="G16" i="1" s="1"/>
  <c r="B15" i="17" s="1"/>
  <c r="B13" i="1"/>
  <c r="B11" i="1"/>
  <c r="B10" i="1"/>
  <c r="G10" i="1" s="1"/>
  <c r="B9" i="17" s="1"/>
  <c r="B9" i="1"/>
  <c r="G9" i="1" s="1"/>
  <c r="B8" i="17" s="1"/>
  <c r="B8" i="1"/>
  <c r="G8" i="1" s="1"/>
  <c r="B7" i="17" s="1"/>
  <c r="B7" i="1"/>
  <c r="B6" i="1"/>
  <c r="G6" i="1" s="1"/>
  <c r="B5" i="17" s="1"/>
  <c r="B5" i="1"/>
  <c r="B4" i="1"/>
  <c r="B3" i="1"/>
  <c r="B7" i="10"/>
  <c r="B19" i="10"/>
  <c r="B4" i="10"/>
  <c r="C4" i="10"/>
  <c r="C21" i="10"/>
  <c r="F5" i="10"/>
  <c r="F6" i="10"/>
  <c r="F4" i="10"/>
  <c r="B7" i="8"/>
  <c r="B19" i="8" s="1"/>
  <c r="B4" i="8"/>
  <c r="C4" i="8"/>
  <c r="C21" i="8" s="1"/>
  <c r="F5" i="8"/>
  <c r="F6" i="8" s="1"/>
  <c r="F4" i="8"/>
  <c r="B7" i="9"/>
  <c r="B19" i="9"/>
  <c r="B4" i="9"/>
  <c r="B21" i="9"/>
  <c r="C4" i="9"/>
  <c r="C21" i="9"/>
  <c r="F5" i="9"/>
  <c r="F6" i="9"/>
  <c r="F7" i="9" s="1"/>
  <c r="F20" i="9" s="1"/>
  <c r="F4" i="9"/>
  <c r="B7" i="6"/>
  <c r="B19" i="6" s="1"/>
  <c r="B4" i="6"/>
  <c r="C4" i="6"/>
  <c r="C21" i="6" s="1"/>
  <c r="F5" i="6"/>
  <c r="F4" i="6"/>
  <c r="B7" i="7"/>
  <c r="B19" i="7"/>
  <c r="B4" i="7"/>
  <c r="C4" i="7"/>
  <c r="C21" i="7"/>
  <c r="F5" i="7"/>
  <c r="F6" i="7"/>
  <c r="F4" i="7"/>
  <c r="B7" i="5"/>
  <c r="B19" i="5" s="1"/>
  <c r="B4" i="5"/>
  <c r="C4" i="5"/>
  <c r="C21" i="5" s="1"/>
  <c r="F5" i="5"/>
  <c r="F6" i="5" s="1"/>
  <c r="F7" i="5" s="1"/>
  <c r="F4" i="5"/>
  <c r="B7" i="4"/>
  <c r="B19" i="4"/>
  <c r="B4" i="4"/>
  <c r="B21" i="4"/>
  <c r="C4" i="4"/>
  <c r="C21" i="4"/>
  <c r="F5" i="4"/>
  <c r="F6" i="4"/>
  <c r="F7" i="4" s="1"/>
  <c r="F20" i="4" s="1"/>
  <c r="F4" i="4"/>
  <c r="B7" i="3"/>
  <c r="B19" i="3" s="1"/>
  <c r="B4" i="3"/>
  <c r="C4" i="3"/>
  <c r="C21" i="3" s="1"/>
  <c r="F5" i="3"/>
  <c r="F4" i="3"/>
  <c r="G4" i="3" s="1"/>
  <c r="B7" i="16"/>
  <c r="B19" i="16"/>
  <c r="B4" i="16"/>
  <c r="C4" i="16"/>
  <c r="C21" i="16"/>
  <c r="F5" i="16"/>
  <c r="F6" i="16"/>
  <c r="F4" i="16"/>
  <c r="B7" i="14"/>
  <c r="B19" i="14" s="1"/>
  <c r="B4" i="14"/>
  <c r="C4" i="14"/>
  <c r="C21" i="14" s="1"/>
  <c r="F5" i="14"/>
  <c r="F6" i="14" s="1"/>
  <c r="F7" i="14"/>
  <c r="F19" i="14" s="1"/>
  <c r="F21" i="14" s="1"/>
  <c r="F4" i="14"/>
  <c r="B7" i="12"/>
  <c r="B19" i="12"/>
  <c r="B4" i="12"/>
  <c r="B21" i="12"/>
  <c r="C4" i="12"/>
  <c r="C21" i="12"/>
  <c r="E21" i="12"/>
  <c r="F5" i="12"/>
  <c r="F6" i="12"/>
  <c r="F4" i="12"/>
  <c r="F7" i="11"/>
  <c r="F8" i="11" s="1"/>
  <c r="F20" i="11" s="1"/>
  <c r="F22" i="11" s="1"/>
  <c r="B7" i="2"/>
  <c r="B19" i="2" s="1"/>
  <c r="B21" i="2" s="1"/>
  <c r="B4" i="2"/>
  <c r="C4" i="2"/>
  <c r="C21" i="2" s="1"/>
  <c r="F5" i="2"/>
  <c r="F6" i="2" s="1"/>
  <c r="F7" i="2" s="1"/>
  <c r="F19" i="2" s="1"/>
  <c r="F21" i="2" s="1"/>
  <c r="F4" i="2"/>
  <c r="D4" i="14"/>
  <c r="D19" i="14"/>
  <c r="D21" i="14" s="1"/>
  <c r="E4" i="14"/>
  <c r="E19" i="14"/>
  <c r="E21" i="14" s="1"/>
  <c r="D4" i="12"/>
  <c r="D19" i="12"/>
  <c r="E4" i="12"/>
  <c r="E19" i="12"/>
  <c r="D5" i="11"/>
  <c r="D22" i="11" s="1"/>
  <c r="E5" i="11"/>
  <c r="D4" i="2"/>
  <c r="D19" i="2"/>
  <c r="D21" i="2" s="1"/>
  <c r="E4" i="2"/>
  <c r="E19" i="2"/>
  <c r="E21" i="2" s="1"/>
  <c r="B19" i="1"/>
  <c r="B21" i="1"/>
  <c r="C21" i="1"/>
  <c r="D4" i="1"/>
  <c r="D21" i="1" s="1"/>
  <c r="D19" i="1"/>
  <c r="E4" i="1"/>
  <c r="E19" i="1"/>
  <c r="E21" i="1" s="1"/>
  <c r="F6" i="1"/>
  <c r="B5" i="10"/>
  <c r="B6" i="10"/>
  <c r="B20" i="10"/>
  <c r="C5" i="10"/>
  <c r="C6" i="10"/>
  <c r="C7" i="10"/>
  <c r="C20" i="10"/>
  <c r="D20" i="10"/>
  <c r="E20" i="10"/>
  <c r="D19" i="10"/>
  <c r="D21" i="10" s="1"/>
  <c r="E19" i="10"/>
  <c r="E21" i="10" s="1"/>
  <c r="B5" i="8"/>
  <c r="B6" i="8"/>
  <c r="C5" i="8"/>
  <c r="C6" i="8"/>
  <c r="C20" i="8" s="1"/>
  <c r="C7" i="8"/>
  <c r="D20" i="8"/>
  <c r="E20" i="8"/>
  <c r="D19" i="8"/>
  <c r="E19" i="8"/>
  <c r="E21" i="8" s="1"/>
  <c r="B5" i="9"/>
  <c r="B6" i="9"/>
  <c r="B20" i="9"/>
  <c r="C5" i="9"/>
  <c r="C6" i="9"/>
  <c r="C7" i="9"/>
  <c r="C20" i="9"/>
  <c r="D20" i="9"/>
  <c r="E20" i="9"/>
  <c r="G20" i="9"/>
  <c r="D19" i="9"/>
  <c r="E19" i="9"/>
  <c r="B5" i="6"/>
  <c r="B20" i="6" s="1"/>
  <c r="B6" i="6"/>
  <c r="C5" i="6"/>
  <c r="C6" i="6"/>
  <c r="C20" i="6" s="1"/>
  <c r="C7" i="6"/>
  <c r="D20" i="6"/>
  <c r="E20" i="6"/>
  <c r="D19" i="6"/>
  <c r="E19" i="6"/>
  <c r="B5" i="7"/>
  <c r="B20" i="7" s="1"/>
  <c r="B6" i="7"/>
  <c r="C5" i="7"/>
  <c r="C6" i="7"/>
  <c r="C20" i="7" s="1"/>
  <c r="C7" i="7"/>
  <c r="D20" i="7"/>
  <c r="E20" i="7"/>
  <c r="D19" i="7"/>
  <c r="E19" i="7"/>
  <c r="E21" i="7" s="1"/>
  <c r="B5" i="5"/>
  <c r="B20" i="5" s="1"/>
  <c r="B6" i="5"/>
  <c r="C5" i="5"/>
  <c r="C6" i="5"/>
  <c r="C20" i="5" s="1"/>
  <c r="C7" i="5"/>
  <c r="D20" i="5"/>
  <c r="E20" i="5"/>
  <c r="D19" i="5"/>
  <c r="E19" i="5"/>
  <c r="B5" i="4"/>
  <c r="B20" i="4" s="1"/>
  <c r="G20" i="4" s="1"/>
  <c r="B6" i="4"/>
  <c r="C5" i="4"/>
  <c r="C6" i="4"/>
  <c r="C20" i="4" s="1"/>
  <c r="C7" i="4"/>
  <c r="D20" i="4"/>
  <c r="E20" i="4"/>
  <c r="D19" i="4"/>
  <c r="E19" i="4"/>
  <c r="B5" i="3"/>
  <c r="B20" i="3" s="1"/>
  <c r="B6" i="3"/>
  <c r="C5" i="3"/>
  <c r="C6" i="3"/>
  <c r="C20" i="3" s="1"/>
  <c r="C7" i="3"/>
  <c r="D20" i="3"/>
  <c r="E20" i="3"/>
  <c r="D19" i="3"/>
  <c r="E19" i="3"/>
  <c r="E21" i="3" s="1"/>
  <c r="B5" i="16"/>
  <c r="B20" i="16" s="1"/>
  <c r="B6" i="16"/>
  <c r="C5" i="16"/>
  <c r="C6" i="16"/>
  <c r="C20" i="16" s="1"/>
  <c r="C7" i="16"/>
  <c r="D20" i="16"/>
  <c r="E20" i="16"/>
  <c r="D19" i="16"/>
  <c r="E19" i="16"/>
  <c r="E21" i="16" s="1"/>
  <c r="B5" i="14"/>
  <c r="B20" i="14" s="1"/>
  <c r="B6" i="14"/>
  <c r="C5" i="14"/>
  <c r="C6" i="14"/>
  <c r="C20" i="14" s="1"/>
  <c r="C7" i="14"/>
  <c r="D20" i="14"/>
  <c r="E20" i="14"/>
  <c r="B5" i="12"/>
  <c r="B6" i="12"/>
  <c r="B20" i="12"/>
  <c r="C5" i="12"/>
  <c r="C6" i="12"/>
  <c r="C7" i="12"/>
  <c r="C20" i="12"/>
  <c r="D20" i="12"/>
  <c r="E20" i="12"/>
  <c r="F21" i="11"/>
  <c r="B5" i="2"/>
  <c r="B6" i="2"/>
  <c r="B20" i="2" s="1"/>
  <c r="C5" i="2"/>
  <c r="C20" i="2" s="1"/>
  <c r="C6" i="2"/>
  <c r="C7" i="2"/>
  <c r="D20" i="2"/>
  <c r="E20" i="2"/>
  <c r="F20" i="2"/>
  <c r="D20" i="1"/>
  <c r="E20" i="1"/>
  <c r="F14" i="10"/>
  <c r="F11" i="10"/>
  <c r="F8" i="10"/>
  <c r="F9" i="10" s="1"/>
  <c r="G9" i="10" s="1"/>
  <c r="E3" i="10"/>
  <c r="D10" i="10"/>
  <c r="D3" i="10"/>
  <c r="C11" i="10"/>
  <c r="G11" i="10" s="1"/>
  <c r="C10" i="10"/>
  <c r="B18" i="10"/>
  <c r="B17" i="10"/>
  <c r="B16" i="10"/>
  <c r="G16" i="10" s="1"/>
  <c r="B14" i="10"/>
  <c r="B13" i="10"/>
  <c r="G13" i="10" s="1"/>
  <c r="B11" i="10"/>
  <c r="B10" i="10"/>
  <c r="G10" i="10" s="1"/>
  <c r="B9" i="10"/>
  <c r="B8" i="10"/>
  <c r="B3" i="10"/>
  <c r="G18" i="10"/>
  <c r="G17" i="10"/>
  <c r="G15" i="10"/>
  <c r="G14" i="10"/>
  <c r="G12" i="10"/>
  <c r="G5" i="10"/>
  <c r="D4" i="10"/>
  <c r="E4" i="10"/>
  <c r="G4" i="10" s="1"/>
  <c r="C3" i="10"/>
  <c r="G3" i="10" s="1"/>
  <c r="F3" i="10"/>
  <c r="F14" i="8"/>
  <c r="F11" i="8"/>
  <c r="F8" i="8"/>
  <c r="E3" i="8"/>
  <c r="D10" i="8"/>
  <c r="D3" i="8"/>
  <c r="C11" i="8"/>
  <c r="C10" i="8"/>
  <c r="G10" i="8" s="1"/>
  <c r="B18" i="8"/>
  <c r="B17" i="8"/>
  <c r="G17" i="8" s="1"/>
  <c r="B16" i="8"/>
  <c r="G16" i="8" s="1"/>
  <c r="B14" i="8"/>
  <c r="G14" i="8" s="1"/>
  <c r="B13" i="8"/>
  <c r="B11" i="8"/>
  <c r="G11" i="8" s="1"/>
  <c r="B10" i="8"/>
  <c r="B9" i="8"/>
  <c r="G9" i="8" s="1"/>
  <c r="B8" i="8"/>
  <c r="B3" i="8"/>
  <c r="G3" i="8" s="1"/>
  <c r="G18" i="8"/>
  <c r="G15" i="8"/>
  <c r="G13" i="8"/>
  <c r="G12" i="8"/>
  <c r="F9" i="8"/>
  <c r="G8" i="8"/>
  <c r="G6" i="8"/>
  <c r="D4" i="8"/>
  <c r="D21" i="8" s="1"/>
  <c r="E4" i="8"/>
  <c r="G4" i="8"/>
  <c r="F14" i="9"/>
  <c r="F11" i="9"/>
  <c r="F8" i="9"/>
  <c r="E3" i="9"/>
  <c r="D10" i="9"/>
  <c r="G10" i="9" s="1"/>
  <c r="D3" i="9"/>
  <c r="C11" i="9"/>
  <c r="C10" i="9"/>
  <c r="B18" i="9"/>
  <c r="G18" i="9" s="1"/>
  <c r="B17" i="9"/>
  <c r="B16" i="9"/>
  <c r="B14" i="9"/>
  <c r="G14" i="9" s="1"/>
  <c r="B13" i="9"/>
  <c r="G13" i="9" s="1"/>
  <c r="B11" i="9"/>
  <c r="B10" i="9"/>
  <c r="B9" i="9"/>
  <c r="B8" i="9"/>
  <c r="G8" i="9" s="1"/>
  <c r="B3" i="9"/>
  <c r="G3" i="9" s="1"/>
  <c r="G17" i="9"/>
  <c r="G16" i="9"/>
  <c r="G15" i="9"/>
  <c r="G12" i="9"/>
  <c r="G11" i="9"/>
  <c r="F9" i="9"/>
  <c r="G9" i="9"/>
  <c r="G6" i="9"/>
  <c r="G5" i="9"/>
  <c r="D4" i="9"/>
  <c r="E4" i="9"/>
  <c r="E21" i="9" s="1"/>
  <c r="G4" i="9"/>
  <c r="C3" i="9"/>
  <c r="F3" i="9"/>
  <c r="F14" i="6"/>
  <c r="G14" i="6" s="1"/>
  <c r="F11" i="6"/>
  <c r="F8" i="6"/>
  <c r="F9" i="6" s="1"/>
  <c r="G9" i="6" s="1"/>
  <c r="E3" i="6"/>
  <c r="D10" i="6"/>
  <c r="G10" i="6" s="1"/>
  <c r="D3" i="6"/>
  <c r="C11" i="6"/>
  <c r="C10" i="6"/>
  <c r="B18" i="6"/>
  <c r="G18" i="6" s="1"/>
  <c r="B17" i="6"/>
  <c r="G17" i="6" s="1"/>
  <c r="B16" i="6"/>
  <c r="B14" i="6"/>
  <c r="B13" i="6"/>
  <c r="G13" i="6" s="1"/>
  <c r="B11" i="6"/>
  <c r="G11" i="6" s="1"/>
  <c r="B10" i="6"/>
  <c r="B9" i="6"/>
  <c r="B8" i="6"/>
  <c r="B3" i="6"/>
  <c r="G3" i="6" s="1"/>
  <c r="G16" i="6"/>
  <c r="G15" i="6"/>
  <c r="G12" i="6"/>
  <c r="G8" i="6"/>
  <c r="G5" i="6"/>
  <c r="D4" i="6"/>
  <c r="E4" i="6"/>
  <c r="F14" i="7"/>
  <c r="F11" i="7"/>
  <c r="F8" i="7"/>
  <c r="E3" i="7"/>
  <c r="D10" i="7"/>
  <c r="D3" i="7"/>
  <c r="C11" i="7"/>
  <c r="C10" i="7"/>
  <c r="G10" i="7" s="1"/>
  <c r="B18" i="7"/>
  <c r="G18" i="7" s="1"/>
  <c r="B17" i="7"/>
  <c r="B16" i="7"/>
  <c r="B14" i="7"/>
  <c r="G14" i="7" s="1"/>
  <c r="B13" i="7"/>
  <c r="G13" i="7" s="1"/>
  <c r="B11" i="7"/>
  <c r="B10" i="7"/>
  <c r="B9" i="7"/>
  <c r="B8" i="7"/>
  <c r="G8" i="7" s="1"/>
  <c r="B3" i="7"/>
  <c r="G3" i="7" s="1"/>
  <c r="G17" i="7"/>
  <c r="G16" i="7"/>
  <c r="G15" i="7"/>
  <c r="G12" i="7"/>
  <c r="G11" i="7"/>
  <c r="F9" i="7"/>
  <c r="G9" i="7"/>
  <c r="G5" i="7"/>
  <c r="D4" i="7"/>
  <c r="E4" i="7"/>
  <c r="G4" i="7"/>
  <c r="C3" i="7"/>
  <c r="F3" i="7"/>
  <c r="F14" i="5"/>
  <c r="G14" i="5" s="1"/>
  <c r="F11" i="5"/>
  <c r="F8" i="5"/>
  <c r="F9" i="5" s="1"/>
  <c r="G9" i="5" s="1"/>
  <c r="E3" i="5"/>
  <c r="D10" i="5"/>
  <c r="G10" i="5" s="1"/>
  <c r="D3" i="5"/>
  <c r="C11" i="5"/>
  <c r="C10" i="5"/>
  <c r="B18" i="5"/>
  <c r="G18" i="5" s="1"/>
  <c r="B17" i="5"/>
  <c r="G17" i="5" s="1"/>
  <c r="B16" i="5"/>
  <c r="B14" i="5"/>
  <c r="B13" i="5"/>
  <c r="G13" i="5" s="1"/>
  <c r="B11" i="5"/>
  <c r="B10" i="5"/>
  <c r="B9" i="5"/>
  <c r="B8" i="5"/>
  <c r="B3" i="5"/>
  <c r="G3" i="5" s="1"/>
  <c r="G16" i="5"/>
  <c r="G15" i="5"/>
  <c r="G12" i="5"/>
  <c r="G11" i="5"/>
  <c r="G8" i="5"/>
  <c r="D4" i="5"/>
  <c r="D21" i="5" s="1"/>
  <c r="E4" i="5"/>
  <c r="F14" i="4"/>
  <c r="F11" i="4"/>
  <c r="F8" i="4"/>
  <c r="E3" i="4"/>
  <c r="D10" i="4"/>
  <c r="D3" i="4"/>
  <c r="C11" i="4"/>
  <c r="C10" i="4"/>
  <c r="G10" i="4" s="1"/>
  <c r="B18" i="4"/>
  <c r="G18" i="4" s="1"/>
  <c r="B17" i="4"/>
  <c r="B16" i="4"/>
  <c r="B14" i="4"/>
  <c r="G14" i="4" s="1"/>
  <c r="B13" i="4"/>
  <c r="G13" i="4" s="1"/>
  <c r="B11" i="4"/>
  <c r="B10" i="4"/>
  <c r="B9" i="4"/>
  <c r="B8" i="4"/>
  <c r="G8" i="4" s="1"/>
  <c r="B3" i="4"/>
  <c r="G3" i="4" s="1"/>
  <c r="G17" i="4"/>
  <c r="G16" i="4"/>
  <c r="G15" i="4"/>
  <c r="G12" i="4"/>
  <c r="G11" i="4"/>
  <c r="F9" i="4"/>
  <c r="G9" i="4"/>
  <c r="G7" i="4"/>
  <c r="G5" i="4"/>
  <c r="D4" i="4"/>
  <c r="E4" i="4"/>
  <c r="G4" i="4"/>
  <c r="C3" i="4"/>
  <c r="F3" i="4"/>
  <c r="F14" i="16"/>
  <c r="F11" i="16"/>
  <c r="F8" i="16"/>
  <c r="E3" i="16"/>
  <c r="D10" i="16"/>
  <c r="D10" i="14"/>
  <c r="D3" i="12"/>
  <c r="D3" i="14"/>
  <c r="D3" i="16"/>
  <c r="C11" i="16"/>
  <c r="G11" i="16" s="1"/>
  <c r="C10" i="16"/>
  <c r="G10" i="16" s="1"/>
  <c r="B18" i="16"/>
  <c r="B17" i="16"/>
  <c r="B16" i="16"/>
  <c r="G16" i="16" s="1"/>
  <c r="B14" i="16"/>
  <c r="G14" i="16" s="1"/>
  <c r="B14" i="12"/>
  <c r="B14" i="14"/>
  <c r="G14" i="14" s="1"/>
  <c r="B13" i="16"/>
  <c r="G13" i="16" s="1"/>
  <c r="B11" i="16"/>
  <c r="B10" i="16"/>
  <c r="B9" i="16"/>
  <c r="B8" i="16"/>
  <c r="G8" i="16" s="1"/>
  <c r="B3" i="16"/>
  <c r="G3" i="16" s="1"/>
  <c r="G18" i="16"/>
  <c r="G17" i="16"/>
  <c r="G15" i="16"/>
  <c r="G12" i="16"/>
  <c r="F9" i="16"/>
  <c r="G9" i="16"/>
  <c r="G5" i="16"/>
  <c r="D4" i="16"/>
  <c r="E4" i="16"/>
  <c r="G4" i="16"/>
  <c r="C3" i="16"/>
  <c r="F3" i="16"/>
  <c r="F14" i="14"/>
  <c r="F11" i="14"/>
  <c r="F8" i="14"/>
  <c r="E3" i="14"/>
  <c r="C11" i="14"/>
  <c r="G11" i="14" s="1"/>
  <c r="C10" i="14"/>
  <c r="G10" i="14" s="1"/>
  <c r="B18" i="14"/>
  <c r="G18" i="14" s="1"/>
  <c r="B17" i="14"/>
  <c r="B16" i="14"/>
  <c r="B13" i="14"/>
  <c r="G13" i="14" s="1"/>
  <c r="B11" i="14"/>
  <c r="B10" i="14"/>
  <c r="B9" i="14"/>
  <c r="B8" i="14"/>
  <c r="G8" i="14" s="1"/>
  <c r="B3" i="14"/>
  <c r="G17" i="14"/>
  <c r="G16" i="14"/>
  <c r="G15" i="14"/>
  <c r="G12" i="14"/>
  <c r="F9" i="14"/>
  <c r="G9" i="14"/>
  <c r="G5" i="14"/>
  <c r="G4" i="14"/>
  <c r="C3" i="14"/>
  <c r="F3" i="14"/>
  <c r="G3" i="14"/>
  <c r="B18" i="12"/>
  <c r="B17" i="12"/>
  <c r="B16" i="12"/>
  <c r="F14" i="12"/>
  <c r="G14" i="12" s="1"/>
  <c r="B13" i="12"/>
  <c r="G13" i="12" s="1"/>
  <c r="F11" i="12"/>
  <c r="C11" i="12"/>
  <c r="B11" i="12"/>
  <c r="D10" i="12"/>
  <c r="C10" i="12"/>
  <c r="B10" i="12"/>
  <c r="G10" i="12" s="1"/>
  <c r="F8" i="12"/>
  <c r="F9" i="12" s="1"/>
  <c r="G9" i="12" s="1"/>
  <c r="B9" i="12"/>
  <c r="B8" i="12"/>
  <c r="E3" i="12"/>
  <c r="B3" i="12"/>
  <c r="G3" i="12" s="1"/>
  <c r="G18" i="12"/>
  <c r="G17" i="12"/>
  <c r="G16" i="12"/>
  <c r="G15" i="12"/>
  <c r="G12" i="12"/>
  <c r="G11" i="12"/>
  <c r="G8" i="12"/>
  <c r="G6" i="12"/>
  <c r="G5" i="12"/>
  <c r="G4" i="12"/>
  <c r="C3" i="12"/>
  <c r="F3" i="12"/>
  <c r="F10" i="11"/>
  <c r="C4" i="11"/>
  <c r="G4" i="11" s="1"/>
  <c r="C2" i="17" s="1"/>
  <c r="F4" i="11"/>
  <c r="D10" i="3"/>
  <c r="C10" i="3"/>
  <c r="B10" i="3"/>
  <c r="G10" i="3" s="1"/>
  <c r="F8" i="3"/>
  <c r="B9" i="3"/>
  <c r="B8" i="3"/>
  <c r="G8" i="3" s="1"/>
  <c r="B3" i="3"/>
  <c r="D3" i="3"/>
  <c r="E3" i="3"/>
  <c r="G3" i="3"/>
  <c r="B18" i="3"/>
  <c r="G18" i="3" s="1"/>
  <c r="B17" i="3"/>
  <c r="G17" i="3"/>
  <c r="B16" i="3"/>
  <c r="G16" i="3" s="1"/>
  <c r="G15" i="3"/>
  <c r="B14" i="3"/>
  <c r="G14" i="3" s="1"/>
  <c r="F14" i="3"/>
  <c r="B13" i="3"/>
  <c r="G13" i="3"/>
  <c r="G12" i="3"/>
  <c r="B11" i="3"/>
  <c r="C11" i="3"/>
  <c r="G11" i="3" s="1"/>
  <c r="F11" i="3"/>
  <c r="F9" i="3"/>
  <c r="G9" i="3"/>
  <c r="G5" i="3"/>
  <c r="D4" i="3"/>
  <c r="E4" i="3"/>
  <c r="G4" i="2"/>
  <c r="G5" i="2"/>
  <c r="G6" i="2"/>
  <c r="G7" i="2"/>
  <c r="B8" i="2"/>
  <c r="G8" i="2" s="1"/>
  <c r="F8" i="2"/>
  <c r="B9" i="2"/>
  <c r="G9" i="2" s="1"/>
  <c r="F9" i="2"/>
  <c r="B10" i="2"/>
  <c r="C10" i="2"/>
  <c r="G10" i="2" s="1"/>
  <c r="D10" i="2"/>
  <c r="B11" i="2"/>
  <c r="C11" i="2"/>
  <c r="G11" i="2" s="1"/>
  <c r="F11" i="2"/>
  <c r="G12" i="2"/>
  <c r="B13" i="2"/>
  <c r="G13" i="2"/>
  <c r="B14" i="2"/>
  <c r="F14" i="2"/>
  <c r="G14" i="2"/>
  <c r="G15" i="2"/>
  <c r="B16" i="2"/>
  <c r="G16" i="2" s="1"/>
  <c r="B17" i="2"/>
  <c r="G17" i="2"/>
  <c r="B18" i="2"/>
  <c r="G18" i="2" s="1"/>
  <c r="B3" i="2"/>
  <c r="C3" i="2"/>
  <c r="D3" i="2"/>
  <c r="E3" i="2"/>
  <c r="F3" i="2"/>
  <c r="G3" i="2"/>
  <c r="F9" i="1"/>
  <c r="C3" i="1"/>
  <c r="F3" i="1"/>
  <c r="G20" i="14" l="1"/>
  <c r="F19" i="5"/>
  <c r="F21" i="5" s="1"/>
  <c r="G7" i="5"/>
  <c r="V22" i="11"/>
  <c r="Y5" i="11"/>
  <c r="F3" i="17" s="1"/>
  <c r="G6" i="3"/>
  <c r="G6" i="14"/>
  <c r="G6" i="4"/>
  <c r="G5" i="5"/>
  <c r="G6" i="7"/>
  <c r="G19" i="4"/>
  <c r="E21" i="5"/>
  <c r="E21" i="6"/>
  <c r="F7" i="16"/>
  <c r="F6" i="3"/>
  <c r="F7" i="3" s="1"/>
  <c r="F19" i="3" s="1"/>
  <c r="F21" i="3" s="1"/>
  <c r="F20" i="3"/>
  <c r="G20" i="3" s="1"/>
  <c r="E21" i="4"/>
  <c r="B21" i="6"/>
  <c r="G19" i="1"/>
  <c r="B18" i="17" s="1"/>
  <c r="E22" i="11"/>
  <c r="G6" i="11"/>
  <c r="C4" i="17" s="1"/>
  <c r="X8" i="15"/>
  <c r="X20" i="15" s="1"/>
  <c r="X22" i="15" s="1"/>
  <c r="N21" i="13"/>
  <c r="S21" i="13" s="1"/>
  <c r="M19" i="17" s="1"/>
  <c r="S6" i="13"/>
  <c r="M4" i="17" s="1"/>
  <c r="D21" i="12"/>
  <c r="G21" i="11"/>
  <c r="C19" i="17" s="1"/>
  <c r="Q22" i="11"/>
  <c r="S22" i="11" s="1"/>
  <c r="E20" i="17" s="1"/>
  <c r="S5" i="11"/>
  <c r="E3" i="17" s="1"/>
  <c r="G6" i="16"/>
  <c r="G7" i="3"/>
  <c r="G7" i="14"/>
  <c r="G4" i="5"/>
  <c r="G6" i="5"/>
  <c r="G4" i="6"/>
  <c r="G7" i="9"/>
  <c r="G20" i="2"/>
  <c r="D21" i="16"/>
  <c r="D21" i="3"/>
  <c r="D21" i="4"/>
  <c r="G21" i="4" s="1"/>
  <c r="D21" i="7"/>
  <c r="D21" i="6"/>
  <c r="G5" i="8"/>
  <c r="B20" i="8"/>
  <c r="G6" i="10"/>
  <c r="G21" i="1"/>
  <c r="B20" i="17" s="1"/>
  <c r="G21" i="2"/>
  <c r="F20" i="12"/>
  <c r="G20" i="12" s="1"/>
  <c r="F20" i="14"/>
  <c r="B21" i="14"/>
  <c r="G21" i="14" s="1"/>
  <c r="G19" i="14"/>
  <c r="B21" i="16"/>
  <c r="F19" i="4"/>
  <c r="F21" i="4" s="1"/>
  <c r="F7" i="7"/>
  <c r="F20" i="7"/>
  <c r="G20" i="7" s="1"/>
  <c r="F6" i="6"/>
  <c r="G3" i="1"/>
  <c r="B2" i="17" s="1"/>
  <c r="G5" i="11"/>
  <c r="C3" i="17" s="1"/>
  <c r="G11" i="11"/>
  <c r="C9" i="17" s="1"/>
  <c r="X21" i="11"/>
  <c r="S7" i="11"/>
  <c r="E5" i="17" s="1"/>
  <c r="U21" i="13"/>
  <c r="N20" i="13"/>
  <c r="G19" i="3"/>
  <c r="B21" i="3"/>
  <c r="B21" i="8"/>
  <c r="B21" i="10"/>
  <c r="B20" i="1"/>
  <c r="G20" i="1" s="1"/>
  <c r="B19" i="17" s="1"/>
  <c r="G5" i="1"/>
  <c r="B4" i="17" s="1"/>
  <c r="G7" i="11"/>
  <c r="C5" i="17" s="1"/>
  <c r="C21" i="11"/>
  <c r="G8" i="10"/>
  <c r="G19" i="2"/>
  <c r="D21" i="9"/>
  <c r="G21" i="9" s="1"/>
  <c r="F20" i="5"/>
  <c r="G20" i="5" s="1"/>
  <c r="B21" i="5"/>
  <c r="G19" i="5"/>
  <c r="B21" i="7"/>
  <c r="F19" i="9"/>
  <c r="F21" i="9" s="1"/>
  <c r="F7" i="8"/>
  <c r="F7" i="10"/>
  <c r="F20" i="10"/>
  <c r="G20" i="10" s="1"/>
  <c r="G4" i="1"/>
  <c r="B3" i="17" s="1"/>
  <c r="G20" i="11"/>
  <c r="C18" i="17" s="1"/>
  <c r="M20" i="11"/>
  <c r="D18" i="17" s="1"/>
  <c r="J22" i="11"/>
  <c r="M22" i="11" s="1"/>
  <c r="D20" i="17" s="1"/>
  <c r="R21" i="11"/>
  <c r="S20" i="11"/>
  <c r="E18" i="17" s="1"/>
  <c r="P22" i="11"/>
  <c r="T22" i="11"/>
  <c r="Y22" i="11" s="1"/>
  <c r="F20" i="17" s="1"/>
  <c r="Y20" i="11"/>
  <c r="F18" i="17" s="1"/>
  <c r="M7" i="11"/>
  <c r="D5" i="17" s="1"/>
  <c r="H21" i="11"/>
  <c r="M21" i="11" s="1"/>
  <c r="D19" i="17" s="1"/>
  <c r="S21" i="11"/>
  <c r="E19" i="17" s="1"/>
  <c r="Y21" i="11"/>
  <c r="F19" i="17" s="1"/>
  <c r="B22" i="15"/>
  <c r="G22" i="15" s="1"/>
  <c r="G20" i="17" s="1"/>
  <c r="G20" i="15"/>
  <c r="G18" i="17" s="1"/>
  <c r="G5" i="13"/>
  <c r="K3" i="17" s="1"/>
  <c r="G19" i="9"/>
  <c r="F7" i="1"/>
  <c r="F19" i="1" s="1"/>
  <c r="F21" i="1" s="1"/>
  <c r="F7" i="12"/>
  <c r="B22" i="11"/>
  <c r="G22" i="11" s="1"/>
  <c r="C20" i="17" s="1"/>
  <c r="Y20" i="15"/>
  <c r="J18" i="17" s="1"/>
  <c r="M22" i="15"/>
  <c r="H20" i="17" s="1"/>
  <c r="V22" i="15"/>
  <c r="F21" i="15"/>
  <c r="I21" i="13"/>
  <c r="X22" i="13"/>
  <c r="L8" i="15"/>
  <c r="L20" i="15" s="1"/>
  <c r="L22" i="15" s="1"/>
  <c r="L21" i="15"/>
  <c r="N22" i="15"/>
  <c r="S22" i="15" s="1"/>
  <c r="I20" i="17" s="1"/>
  <c r="S20" i="15"/>
  <c r="I18" i="17" s="1"/>
  <c r="S4" i="13"/>
  <c r="M2" i="17" s="1"/>
  <c r="M5" i="13"/>
  <c r="L3" i="17" s="1"/>
  <c r="H20" i="13"/>
  <c r="H21" i="13"/>
  <c r="M21" i="13" s="1"/>
  <c r="L19" i="17" s="1"/>
  <c r="T20" i="13"/>
  <c r="Y8" i="13"/>
  <c r="N6" i="17" s="1"/>
  <c r="T21" i="13"/>
  <c r="Y21" i="13" s="1"/>
  <c r="N19" i="17" s="1"/>
  <c r="S11" i="13"/>
  <c r="M9" i="17" s="1"/>
  <c r="D5" i="20"/>
  <c r="L5" i="20"/>
  <c r="J22" i="15"/>
  <c r="Y22" i="15"/>
  <c r="J20" i="17" s="1"/>
  <c r="M5" i="15"/>
  <c r="H3" i="17" s="1"/>
  <c r="I21" i="15"/>
  <c r="M21" i="15" s="1"/>
  <c r="H19" i="17" s="1"/>
  <c r="M6" i="15"/>
  <c r="H4" i="17" s="1"/>
  <c r="R21" i="15"/>
  <c r="M4" i="15"/>
  <c r="H2" i="17" s="1"/>
  <c r="K22" i="13"/>
  <c r="E22" i="13"/>
  <c r="G22" i="13" s="1"/>
  <c r="K20" i="17" s="1"/>
  <c r="S5" i="13"/>
  <c r="M3" i="17" s="1"/>
  <c r="S7" i="13"/>
  <c r="M5" i="17" s="1"/>
  <c r="D9" i="20"/>
  <c r="H9" i="20"/>
  <c r="L9" i="20"/>
  <c r="E9" i="20"/>
  <c r="I9" i="20"/>
  <c r="M9" i="20"/>
  <c r="N9" i="20"/>
  <c r="G9" i="20"/>
  <c r="K9" i="20"/>
  <c r="C9" i="20"/>
  <c r="E10" i="19"/>
  <c r="B2" i="20" s="1"/>
  <c r="D3" i="19"/>
  <c r="H3" i="19"/>
  <c r="L3" i="19"/>
  <c r="E3" i="19"/>
  <c r="I3" i="19"/>
  <c r="M3" i="19"/>
  <c r="B3" i="19"/>
  <c r="F3" i="19"/>
  <c r="J3" i="19"/>
  <c r="E4" i="19"/>
  <c r="F9" i="20" s="1"/>
  <c r="I4" i="19"/>
  <c r="J9" i="20" s="1"/>
  <c r="C3" i="19"/>
  <c r="G3" i="19"/>
  <c r="F19" i="8" l="1"/>
  <c r="G7" i="8"/>
  <c r="F19" i="16"/>
  <c r="G7" i="16"/>
  <c r="M20" i="13"/>
  <c r="L18" i="17" s="1"/>
  <c r="H22" i="13"/>
  <c r="M22" i="13" s="1"/>
  <c r="L20" i="17" s="1"/>
  <c r="G21" i="5"/>
  <c r="N22" i="13"/>
  <c r="S22" i="13" s="1"/>
  <c r="M20" i="17" s="1"/>
  <c r="S20" i="13"/>
  <c r="M18" i="17" s="1"/>
  <c r="F19" i="7"/>
  <c r="G7" i="7"/>
  <c r="F20" i="8"/>
  <c r="G20" i="8" s="1"/>
  <c r="D2" i="20"/>
  <c r="H2" i="20"/>
  <c r="L2" i="20"/>
  <c r="E2" i="20"/>
  <c r="I2" i="20"/>
  <c r="M2" i="20"/>
  <c r="F2" i="20"/>
  <c r="J2" i="20"/>
  <c r="N2" i="20"/>
  <c r="G2" i="20"/>
  <c r="K2" i="20"/>
  <c r="C2" i="20"/>
  <c r="F20" i="1"/>
  <c r="Y20" i="13"/>
  <c r="N18" i="17" s="1"/>
  <c r="T22" i="13"/>
  <c r="Y22" i="13" s="1"/>
  <c r="N20" i="17" s="1"/>
  <c r="G7" i="12"/>
  <c r="F19" i="12"/>
  <c r="F19" i="10"/>
  <c r="G7" i="10"/>
  <c r="G21" i="3"/>
  <c r="F7" i="6"/>
  <c r="G6" i="6"/>
  <c r="X21" i="15"/>
  <c r="F20" i="16"/>
  <c r="G20" i="16" s="1"/>
  <c r="F19" i="6" l="1"/>
  <c r="G7" i="6"/>
  <c r="F20" i="6"/>
  <c r="G20" i="6" s="1"/>
  <c r="F21" i="10"/>
  <c r="G21" i="10" s="1"/>
  <c r="G19" i="10"/>
  <c r="F21" i="12"/>
  <c r="G21" i="12" s="1"/>
  <c r="G19" i="12"/>
  <c r="F21" i="16"/>
  <c r="G21" i="16" s="1"/>
  <c r="G19" i="16"/>
  <c r="F21" i="7"/>
  <c r="G21" i="7" s="1"/>
  <c r="G19" i="7"/>
  <c r="F21" i="8"/>
  <c r="G21" i="8" s="1"/>
  <c r="G19" i="8"/>
  <c r="F21" i="6" l="1"/>
  <c r="G21" i="6" s="1"/>
  <c r="G19" i="6"/>
</calcChain>
</file>

<file path=xl/sharedStrings.xml><?xml version="1.0" encoding="utf-8"?>
<sst xmlns="http://schemas.openxmlformats.org/spreadsheetml/2006/main" count="609" uniqueCount="55">
  <si>
    <t>Primary.Energy</t>
  </si>
  <si>
    <t>Production</t>
  </si>
  <si>
    <t>Processing</t>
  </si>
  <si>
    <t>Transport</t>
  </si>
  <si>
    <t>Conversion</t>
  </si>
  <si>
    <t>Post.Conversion</t>
  </si>
  <si>
    <t>Total</t>
  </si>
  <si>
    <t>Oil</t>
  </si>
  <si>
    <t>Natural.Gas</t>
  </si>
  <si>
    <t>Uranium</t>
  </si>
  <si>
    <t>Hydropower</t>
  </si>
  <si>
    <t>Wind</t>
  </si>
  <si>
    <t>Solid.Biomass.RDF</t>
  </si>
  <si>
    <t>Biogas</t>
  </si>
  <si>
    <t>Geothermal</t>
  </si>
  <si>
    <t>Solar.PV</t>
  </si>
  <si>
    <t>Solar.Thermal</t>
  </si>
  <si>
    <t>Bituminous.Coal.app</t>
  </si>
  <si>
    <t>Bituminous.Coal.int</t>
  </si>
  <si>
    <t>Bituminous.Coal.rmr</t>
  </si>
  <si>
    <t>Lignite.Coal.ngp</t>
  </si>
  <si>
    <t>Lignite.Coal.gfc</t>
  </si>
  <si>
    <t>Subbituminous.Coal.ngp</t>
  </si>
  <si>
    <t>Subbituminous.Coal.rmr</t>
  </si>
  <si>
    <t>Bituminous.Coal.avg</t>
  </si>
  <si>
    <t>Data from "SupplementaryData-Grubert_Sanders_2017-WaterUSEnergySystem2014.xlsx" All values are reported in m^3/GJ delivered energy</t>
  </si>
  <si>
    <t>Subbituminous.Coal.avg</t>
  </si>
  <si>
    <t>total</t>
  </si>
  <si>
    <t>gw.br</t>
  </si>
  <si>
    <t>gw.fr</t>
  </si>
  <si>
    <t>gw.sa</t>
  </si>
  <si>
    <t>gw.nro</t>
  </si>
  <si>
    <t>pd.br</t>
  </si>
  <si>
    <t>pd.fr</t>
  </si>
  <si>
    <t>pd.nro</t>
  </si>
  <si>
    <t>pd.sa</t>
  </si>
  <si>
    <t>sw.br</t>
  </si>
  <si>
    <t>sw.fr</t>
  </si>
  <si>
    <t>sw.nro</t>
  </si>
  <si>
    <t>sw.sa</t>
  </si>
  <si>
    <t xml:space="preserve">Only including production, processing, transport, and conversion that isn't PP cooling </t>
  </si>
  <si>
    <t xml:space="preserve">Data from "SupplementaryData-Grubert_Sanders_2017-WaterUSEnergySystem2014.xlsx" All values are reported in m^3/GJ </t>
  </si>
  <si>
    <t>Fresh</t>
  </si>
  <si>
    <t>Brackish</t>
  </si>
  <si>
    <t>Not RO-treatable</t>
  </si>
  <si>
    <t>Saline</t>
  </si>
  <si>
    <t>unit</t>
  </si>
  <si>
    <t>m^3</t>
  </si>
  <si>
    <t>m^3/GJ</t>
  </si>
  <si>
    <t>Energy values</t>
  </si>
  <si>
    <t>GJ.for.elec</t>
  </si>
  <si>
    <t>Water.consumption</t>
  </si>
  <si>
    <t>Rate</t>
  </si>
  <si>
    <t>Geothermal.CA</t>
  </si>
  <si>
    <t>Geothermal.NV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</si>
</sst>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E+00;\-0.0E+00;\-;@"/>
    <numFmt numFmtId="166" formatCode="0.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/>
    <xf numFmtId="0" fontId="4" fillId="0" borderId="0" xfId="0" applyFont="1"/>
    <xf numFmtId="165" fontId="5" fillId="0" borderId="0" xfId="0" applyNumberFormat="1" applyFont="1" applyFill="1" applyBorder="1" applyAlignment="1" applyProtection="1">
      <alignment vertical="center"/>
      <protection locked="0"/>
    </xf>
    <xf numFmtId="165" fontId="0" fillId="0" borderId="0" xfId="0" applyNumberFormat="1"/>
    <xf numFmtId="165" fontId="0" fillId="0" borderId="0" xfId="0" applyNumberFormat="1" applyFont="1" applyFill="1" applyBorder="1" applyAlignment="1" applyProtection="1">
      <alignment vertical="center"/>
      <protection locked="0"/>
    </xf>
    <xf numFmtId="2" fontId="0" fillId="0" borderId="0" xfId="0" applyNumberFormat="1"/>
    <xf numFmtId="9" fontId="0" fillId="0" borderId="0" xfId="3" applyFont="1"/>
    <xf numFmtId="11" fontId="0" fillId="0" borderId="0" xfId="0" applyNumberFormat="1"/>
    <xf numFmtId="166" fontId="0" fillId="0" borderId="0" xfId="0" applyNumberFormat="1"/>
  </cellXfs>
  <cellStyles count="9">
    <cellStyle name="Followed Hyperlink" xfId="2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5" builtinId="8" hidden="1"/>
    <cellStyle name="Hyperlink" xfId="7" builtinId="8" hidden="1"/>
    <cellStyle name="Normal" xfId="0" builtinId="0"/>
    <cellStyle name="Percent" xfId="3" builtinId="5"/>
    <cellStyle name="Percent 2" xfId="4" xr:uid="{00000000-0005-0000-0000-000008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cca/Library/Containers/com.microsoft.Excel/Data/Library/Preferences/AutoRecovery/SupplementaryData-Grubert_Sanders_2017-WaterUSEnergySystem2014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cca/Documents/Graduate/Journal%20Papers/in-progress/EST_regional-water-rates/SupplementaryData-Grubert_Sanders_2017-WaterUSEnergySystem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erinekirker/Desktop/Becca%20Files/geospatial-paper/data/SupplementaryData-Grubert_Sanders_2017-WaterUSEnergySystem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Volume Summary"/>
      <sheetName val="Intensity Summary"/>
      <sheetName val="Absolute Volume"/>
      <sheetName val="Intensity"/>
      <sheetName val="Output data"/>
      <sheetName val="Resource-specific data-&gt;"/>
      <sheetName val="Oil"/>
      <sheetName val="Conventional Oil"/>
      <sheetName val="Unconventional Oil"/>
      <sheetName val="Ethanol"/>
      <sheetName val="Biodiesel"/>
      <sheetName val="Coal"/>
      <sheetName val="Subbituminous Coal"/>
      <sheetName val="Bituminous Coal"/>
      <sheetName val="Lignite Coal"/>
      <sheetName val="Natural Gas"/>
      <sheetName val="Conventional Natural Gas"/>
      <sheetName val="Unconventional Natural Gas"/>
      <sheetName val="Uranium"/>
      <sheetName val="Hydropower"/>
      <sheetName val="Wind"/>
      <sheetName val="Solid Biomass and RDF"/>
      <sheetName val="Biogas"/>
      <sheetName val="Geothermal"/>
      <sheetName val="Solar Photovoltaic"/>
      <sheetName val="Solar Thermal"/>
      <sheetName val="Calculations and assumptions-&gt;"/>
      <sheetName val="Resource calc sheets (hidden) &gt;"/>
      <sheetName val="Internal consistency check"/>
      <sheetName val="Constants"/>
      <sheetName val="EIA definitions"/>
      <sheetName val="Energy data by fuel cycle"/>
      <sheetName val="Sankey conversion input"/>
      <sheetName val="Allocation of &quot;other&quot; fuels"/>
      <sheetName val="Intermediate o&amp;g entries"/>
      <sheetName val="Intermediate coal entries"/>
      <sheetName val="Intermediate geothermal"/>
    </sheetNames>
    <sheetDataSet>
      <sheetData sheetId="0"/>
      <sheetData sheetId="1"/>
      <sheetData sheetId="2"/>
      <sheetData sheetId="3">
        <row r="87">
          <cell r="E87">
            <v>8382176.413415188</v>
          </cell>
          <cell r="G87">
            <v>25422.126944644555</v>
          </cell>
        </row>
        <row r="91">
          <cell r="G91">
            <v>47212.521468625608</v>
          </cell>
        </row>
        <row r="103">
          <cell r="E103">
            <v>559979156.82363784</v>
          </cell>
          <cell r="G103">
            <v>20852499.626344696</v>
          </cell>
        </row>
        <row r="107">
          <cell r="G107">
            <v>38726070.734640151</v>
          </cell>
        </row>
        <row r="167">
          <cell r="E167">
            <v>3852555.2526197676</v>
          </cell>
          <cell r="G167">
            <v>6175005.4391835621</v>
          </cell>
        </row>
        <row r="171">
          <cell r="G171">
            <v>669650.63367598155</v>
          </cell>
        </row>
        <row r="199">
          <cell r="E199">
            <v>784749.60000000009</v>
          </cell>
        </row>
        <row r="203">
          <cell r="E203">
            <v>1177124.3999999999</v>
          </cell>
        </row>
        <row r="263">
          <cell r="E263">
            <v>169190.55555555553</v>
          </cell>
        </row>
        <row r="279">
          <cell r="E279">
            <v>175752</v>
          </cell>
        </row>
      </sheetData>
      <sheetData sheetId="4"/>
      <sheetData sheetId="5"/>
      <sheetData sheetId="6"/>
      <sheetData sheetId="7">
        <row r="13">
          <cell r="C13">
            <v>3174122426.0036516</v>
          </cell>
        </row>
        <row r="15">
          <cell r="C15">
            <v>16393017.535607932</v>
          </cell>
          <cell r="F15">
            <v>0.89999999999999991</v>
          </cell>
          <cell r="H15">
            <v>4.0149625935162109E-2</v>
          </cell>
          <cell r="I15">
            <v>5.9850374064837911E-2</v>
          </cell>
          <cell r="K15">
            <v>0.5129999999999999</v>
          </cell>
          <cell r="L15">
            <v>0.38700000000000001</v>
          </cell>
          <cell r="M15">
            <v>0.1</v>
          </cell>
        </row>
        <row r="16">
          <cell r="C16">
            <v>121846153.84615384</v>
          </cell>
          <cell r="F16">
            <v>0.96</v>
          </cell>
          <cell r="H16">
            <v>1.7163036616161618E-2</v>
          </cell>
          <cell r="I16">
            <v>2.2836963383838386E-2</v>
          </cell>
          <cell r="K16">
            <v>0.54719999999999991</v>
          </cell>
          <cell r="L16">
            <v>0.41279999999999994</v>
          </cell>
          <cell r="M16">
            <v>0.04</v>
          </cell>
        </row>
        <row r="17">
          <cell r="C17">
            <v>133354781.33768377</v>
          </cell>
          <cell r="F17">
            <v>1</v>
          </cell>
          <cell r="K17">
            <v>0.56999999999999995</v>
          </cell>
          <cell r="L17">
            <v>0.43000000000000005</v>
          </cell>
        </row>
        <row r="18">
          <cell r="C18">
            <v>2305273380.7681537</v>
          </cell>
          <cell r="G18">
            <v>0.10852552051693932</v>
          </cell>
          <cell r="H18">
            <v>0.20504926724589004</v>
          </cell>
          <cell r="I18">
            <v>0.68642521223717068</v>
          </cell>
          <cell r="K18">
            <v>1</v>
          </cell>
        </row>
        <row r="21">
          <cell r="C21">
            <v>0</v>
          </cell>
        </row>
        <row r="22">
          <cell r="C22">
            <v>539390.1489957606</v>
          </cell>
          <cell r="F22">
            <v>1</v>
          </cell>
          <cell r="K22">
            <v>0.2</v>
          </cell>
          <cell r="L22">
            <v>0.8</v>
          </cell>
        </row>
        <row r="23">
          <cell r="C23">
            <v>121000000</v>
          </cell>
          <cell r="H23">
            <v>1</v>
          </cell>
          <cell r="L23">
            <v>1</v>
          </cell>
        </row>
        <row r="26">
          <cell r="C26">
            <v>440047808.30005944</v>
          </cell>
          <cell r="F26">
            <v>0.99833333333333341</v>
          </cell>
          <cell r="G26">
            <v>0</v>
          </cell>
          <cell r="H26">
            <v>1.6666666666666668E-3</v>
          </cell>
          <cell r="I26">
            <v>0</v>
          </cell>
          <cell r="K26">
            <v>0.27953333333333336</v>
          </cell>
          <cell r="L26">
            <v>0.72046666666666659</v>
          </cell>
          <cell r="M26">
            <v>0</v>
          </cell>
        </row>
        <row r="27">
          <cell r="C27">
            <v>35667894.066996925</v>
          </cell>
        </row>
      </sheetData>
      <sheetData sheetId="8"/>
      <sheetData sheetId="9"/>
      <sheetData sheetId="10"/>
      <sheetData sheetId="11"/>
      <sheetData sheetId="12"/>
      <sheetData sheetId="13">
        <row r="15">
          <cell r="C15">
            <v>8382176.413415188</v>
          </cell>
        </row>
        <row r="20">
          <cell r="C20">
            <v>72634.648413270159</v>
          </cell>
        </row>
      </sheetData>
      <sheetData sheetId="14">
        <row r="15">
          <cell r="C15">
            <v>108222451.93026051</v>
          </cell>
        </row>
        <row r="16">
          <cell r="C16">
            <v>423247859.98957211</v>
          </cell>
        </row>
        <row r="17">
          <cell r="C17">
            <v>28508844.903805252</v>
          </cell>
        </row>
        <row r="23">
          <cell r="C23">
            <v>32050038.612355459</v>
          </cell>
        </row>
        <row r="24">
          <cell r="C24">
            <v>22226202.414460666</v>
          </cell>
        </row>
        <row r="25">
          <cell r="C25">
            <v>5302329.334168721</v>
          </cell>
        </row>
      </sheetData>
      <sheetData sheetId="15">
        <row r="15">
          <cell r="C15">
            <v>32761544.206854895</v>
          </cell>
        </row>
        <row r="16">
          <cell r="C16">
            <v>459927.84994132287</v>
          </cell>
        </row>
      </sheetData>
      <sheetData sheetId="16">
        <row r="13">
          <cell r="C13">
            <v>1676993979.4468775</v>
          </cell>
        </row>
        <row r="15">
          <cell r="C15">
            <v>23169546.1305</v>
          </cell>
          <cell r="F15">
            <v>0.91429956358165587</v>
          </cell>
          <cell r="H15">
            <v>4.1702240611206941E-2</v>
          </cell>
          <cell r="I15">
            <v>4.3998195807137208E-2</v>
          </cell>
          <cell r="K15">
            <v>0.59429471632807629</v>
          </cell>
          <cell r="L15">
            <v>0.32000484725357953</v>
          </cell>
          <cell r="M15">
            <v>8.5700436418344142E-2</v>
          </cell>
        </row>
        <row r="16">
          <cell r="C16">
            <v>214153846.15384617</v>
          </cell>
          <cell r="F16">
            <v>0.96000000000000008</v>
          </cell>
          <cell r="H16">
            <v>4.0000000000000008E-2</v>
          </cell>
          <cell r="K16">
            <v>0.62399999999999989</v>
          </cell>
          <cell r="L16">
            <v>0.33599999999999997</v>
          </cell>
          <cell r="M16">
            <v>0.04</v>
          </cell>
        </row>
        <row r="17">
          <cell r="C17">
            <v>320388241.77198184</v>
          </cell>
          <cell r="F17">
            <v>0.12750992150845997</v>
          </cell>
          <cell r="G17">
            <v>0.1276761974773562</v>
          </cell>
          <cell r="H17">
            <v>5.5050736580335179E-2</v>
          </cell>
          <cell r="I17">
            <v>0.68976314443384856</v>
          </cell>
          <cell r="K17">
            <v>1</v>
          </cell>
        </row>
        <row r="23">
          <cell r="C23">
            <v>12436319.961677775</v>
          </cell>
          <cell r="F23">
            <v>0.12750992150845997</v>
          </cell>
          <cell r="G23">
            <v>0.1276761974773562</v>
          </cell>
          <cell r="H23">
            <v>5.5050736580335179E-2</v>
          </cell>
          <cell r="I23">
            <v>0.68976314443384856</v>
          </cell>
          <cell r="K23">
            <v>1</v>
          </cell>
        </row>
        <row r="24">
          <cell r="C24">
            <v>780000</v>
          </cell>
          <cell r="F24">
            <v>1</v>
          </cell>
          <cell r="K24">
            <v>0.4</v>
          </cell>
          <cell r="L24">
            <v>0.6</v>
          </cell>
        </row>
        <row r="25">
          <cell r="C25">
            <v>47286000</v>
          </cell>
          <cell r="F25">
            <v>1</v>
          </cell>
          <cell r="K25">
            <v>0.4</v>
          </cell>
          <cell r="L25">
            <v>0.6</v>
          </cell>
        </row>
        <row r="26">
          <cell r="C26">
            <v>221490.49774844857</v>
          </cell>
          <cell r="F26">
            <v>1</v>
          </cell>
          <cell r="L26">
            <v>1</v>
          </cell>
        </row>
        <row r="27">
          <cell r="C27">
            <v>22277.754134744628</v>
          </cell>
          <cell r="F27">
            <v>1</v>
          </cell>
          <cell r="L27">
            <v>1</v>
          </cell>
        </row>
        <row r="30">
          <cell r="C30">
            <v>0</v>
          </cell>
        </row>
        <row r="31">
          <cell r="C31">
            <v>112549596.83352</v>
          </cell>
          <cell r="F31">
            <v>1</v>
          </cell>
          <cell r="K31">
            <v>0.2</v>
          </cell>
          <cell r="L31">
            <v>0.8</v>
          </cell>
        </row>
        <row r="32">
          <cell r="C32">
            <v>7572.6468449624335</v>
          </cell>
          <cell r="H32">
            <v>1</v>
          </cell>
          <cell r="L32">
            <v>1</v>
          </cell>
        </row>
        <row r="33">
          <cell r="C33">
            <v>0</v>
          </cell>
        </row>
        <row r="36">
          <cell r="C36">
            <v>945979087.69662356</v>
          </cell>
        </row>
      </sheetData>
      <sheetData sheetId="17"/>
      <sheetData sheetId="18"/>
      <sheetData sheetId="19">
        <row r="13">
          <cell r="C13">
            <v>1651674465.6008334</v>
          </cell>
        </row>
        <row r="26">
          <cell r="C26">
            <v>1631958102.0485168</v>
          </cell>
        </row>
        <row r="30">
          <cell r="C30">
            <v>9018558.006837463</v>
          </cell>
        </row>
        <row r="31">
          <cell r="C31">
            <v>594.22</v>
          </cell>
        </row>
      </sheetData>
      <sheetData sheetId="20"/>
      <sheetData sheetId="21">
        <row r="13">
          <cell r="C13">
            <v>1961874</v>
          </cell>
        </row>
      </sheetData>
      <sheetData sheetId="22"/>
      <sheetData sheetId="23"/>
      <sheetData sheetId="24">
        <row r="13">
          <cell r="C13">
            <v>168317795.07571748</v>
          </cell>
        </row>
      </sheetData>
      <sheetData sheetId="25">
        <row r="13">
          <cell r="C13">
            <v>169190.55555555553</v>
          </cell>
        </row>
      </sheetData>
      <sheetData sheetId="26">
        <row r="13">
          <cell r="C13">
            <v>8230602.8163088858</v>
          </cell>
        </row>
        <row r="18">
          <cell r="C18">
            <v>8054850.8163088858</v>
          </cell>
        </row>
      </sheetData>
      <sheetData sheetId="27"/>
      <sheetData sheetId="28"/>
      <sheetData sheetId="29"/>
      <sheetData sheetId="30"/>
      <sheetData sheetId="31"/>
      <sheetData sheetId="32">
        <row r="47">
          <cell r="E47">
            <v>556452003.06185782</v>
          </cell>
        </row>
        <row r="53">
          <cell r="E53">
            <v>2441792798.4089341</v>
          </cell>
        </row>
        <row r="56">
          <cell r="D56">
            <v>21308517442.411602</v>
          </cell>
        </row>
        <row r="62">
          <cell r="E62">
            <v>9487512249.0546741</v>
          </cell>
        </row>
        <row r="63">
          <cell r="F63">
            <v>8905235571.260746</v>
          </cell>
        </row>
        <row r="64">
          <cell r="F64">
            <v>10003560214.763277</v>
          </cell>
        </row>
      </sheetData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Volume Summary"/>
      <sheetName val="Intensity Summary"/>
      <sheetName val="Absolute Volume"/>
      <sheetName val="Intensity"/>
      <sheetName val="Output data"/>
      <sheetName val="Resource-specific data-&gt;"/>
      <sheetName val="Oil"/>
      <sheetName val="Conventional Oil"/>
      <sheetName val="Unconventional Oil"/>
      <sheetName val="Ethanol"/>
      <sheetName val="Biodiesel"/>
      <sheetName val="Coal"/>
      <sheetName val="Subbituminous Coal"/>
      <sheetName val="Bituminous Coal"/>
      <sheetName val="Lignite Coal"/>
      <sheetName val="Natural Gas"/>
      <sheetName val="Conventional Natural Gas"/>
      <sheetName val="Unconventional Natural Gas"/>
      <sheetName val="Uranium"/>
      <sheetName val="Hydropower"/>
      <sheetName val="Wind"/>
      <sheetName val="Solid Biomass and RDF"/>
      <sheetName val="Biogas"/>
      <sheetName val="Geothermal"/>
      <sheetName val="Solar Photovoltaic"/>
      <sheetName val="Solar Thermal"/>
      <sheetName val="Calculations and assumptions-&gt;"/>
      <sheetName val="Resource calc sheets (hidden) &gt;"/>
      <sheetName val="Internal consistency check"/>
      <sheetName val="Constants"/>
      <sheetName val="EIA definitions"/>
      <sheetName val="Energy data by fuel cycle"/>
      <sheetName val="Sankey conversion input"/>
      <sheetName val="Allocation of &quot;other&quot; fuels"/>
      <sheetName val="Intermediate o&amp;g entries"/>
      <sheetName val="Intermediate coal entries"/>
      <sheetName val="Intermediate geothe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D15">
            <v>8.5262555600340649E-4</v>
          </cell>
          <cell r="E15">
            <v>4.7681338037621374E-4</v>
          </cell>
          <cell r="F15">
            <v>0.89999999999999991</v>
          </cell>
          <cell r="G15"/>
          <cell r="H15">
            <v>4.0149625935162109E-2</v>
          </cell>
          <cell r="I15">
            <v>5.9850374064837911E-2</v>
          </cell>
          <cell r="K15">
            <v>0.5129999999999999</v>
          </cell>
          <cell r="L15">
            <v>0.38700000000000001</v>
          </cell>
          <cell r="M15">
            <v>0.1</v>
          </cell>
          <cell r="Q15">
            <v>4.2913204233859236E-4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0.56999999999999995</v>
          </cell>
          <cell r="X15">
            <v>0.43000000000000005</v>
          </cell>
          <cell r="Y15">
            <v>0</v>
          </cell>
        </row>
        <row r="16">
          <cell r="D16">
            <v>1.3139547136323836E-2</v>
          </cell>
          <cell r="E16">
            <v>3.544062365274E-3</v>
          </cell>
          <cell r="F16">
            <v>0.96</v>
          </cell>
          <cell r="G16"/>
          <cell r="H16">
            <v>1.7163036616161618E-2</v>
          </cell>
          <cell r="I16">
            <v>2.2836963383838386E-2</v>
          </cell>
          <cell r="K16">
            <v>0.54719999999999991</v>
          </cell>
          <cell r="L16">
            <v>0.41279999999999994</v>
          </cell>
          <cell r="M16">
            <v>0.04</v>
          </cell>
          <cell r="Q16">
            <v>3.4022998706630401E-3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W16">
            <v>0.56999999999999984</v>
          </cell>
          <cell r="X16">
            <v>0.43</v>
          </cell>
          <cell r="Y16">
            <v>0</v>
          </cell>
        </row>
        <row r="17">
          <cell r="D17">
            <v>1.3398079391426985E-2</v>
          </cell>
          <cell r="E17">
            <v>3.8788065675422808E-3</v>
          </cell>
          <cell r="F17">
            <v>1</v>
          </cell>
          <cell r="G17"/>
          <cell r="H17"/>
          <cell r="I17"/>
          <cell r="K17">
            <v>0.56999999999999995</v>
          </cell>
          <cell r="L17">
            <v>0.43000000000000005</v>
          </cell>
          <cell r="M17"/>
          <cell r="Q17">
            <v>3.8788065675422808E-3</v>
          </cell>
          <cell r="R17">
            <v>1</v>
          </cell>
          <cell r="S17">
            <v>0</v>
          </cell>
          <cell r="T17">
            <v>0</v>
          </cell>
          <cell r="U17">
            <v>0</v>
          </cell>
          <cell r="W17">
            <v>0.56999999999999995</v>
          </cell>
          <cell r="X17">
            <v>0.43000000000000005</v>
          </cell>
          <cell r="Y17">
            <v>0</v>
          </cell>
        </row>
        <row r="18">
          <cell r="D18">
            <v>0.11990074394466316</v>
          </cell>
          <cell r="E18">
            <v>6.7052035477164693E-2</v>
          </cell>
          <cell r="F18"/>
          <cell r="G18">
            <v>0.10852552051693932</v>
          </cell>
          <cell r="H18">
            <v>0.20504926724589004</v>
          </cell>
          <cell r="I18">
            <v>0.68642521223717068</v>
          </cell>
          <cell r="K18">
            <v>1</v>
          </cell>
          <cell r="L18"/>
          <cell r="M18"/>
          <cell r="Q18">
            <v>0.13013292603853566</v>
          </cell>
          <cell r="R18">
            <v>0</v>
          </cell>
          <cell r="S18">
            <v>0.1082197644455688</v>
          </cell>
          <cell r="T18">
            <v>0.2056608753241391</v>
          </cell>
          <cell r="U18">
            <v>0.68611936023029207</v>
          </cell>
          <cell r="W18">
            <v>1</v>
          </cell>
          <cell r="X18">
            <v>0</v>
          </cell>
          <cell r="Y18">
            <v>0</v>
          </cell>
        </row>
        <row r="21">
          <cell r="Q21">
            <v>1.7176198643668812E-4</v>
          </cell>
          <cell r="R21">
            <v>1</v>
          </cell>
          <cell r="S21">
            <v>0</v>
          </cell>
          <cell r="T21">
            <v>0</v>
          </cell>
          <cell r="U21">
            <v>0</v>
          </cell>
          <cell r="W21">
            <v>0.4</v>
          </cell>
          <cell r="X21">
            <v>0.6</v>
          </cell>
          <cell r="Y21">
            <v>0</v>
          </cell>
        </row>
        <row r="22">
          <cell r="D22">
            <v>1.2E-4</v>
          </cell>
          <cell r="E22">
            <v>1.5688901675707287E-5</v>
          </cell>
          <cell r="F22">
            <v>1</v>
          </cell>
          <cell r="G22"/>
          <cell r="H22"/>
          <cell r="I22"/>
          <cell r="K22">
            <v>0.2</v>
          </cell>
          <cell r="L22">
            <v>0.8</v>
          </cell>
          <cell r="M22"/>
          <cell r="Q22">
            <v>1.5688901675707287E-5</v>
          </cell>
          <cell r="R22">
            <v>1</v>
          </cell>
          <cell r="S22">
            <v>0</v>
          </cell>
          <cell r="T22">
            <v>0</v>
          </cell>
          <cell r="U22">
            <v>0</v>
          </cell>
          <cell r="W22">
            <v>0.2</v>
          </cell>
          <cell r="X22">
            <v>0.8</v>
          </cell>
          <cell r="Y22">
            <v>0</v>
          </cell>
        </row>
        <row r="23">
          <cell r="D23">
            <v>1.0999999999999999E-2</v>
          </cell>
          <cell r="F23"/>
          <cell r="G23"/>
          <cell r="H23">
            <v>1</v>
          </cell>
          <cell r="I23"/>
          <cell r="K23"/>
          <cell r="L23">
            <v>1</v>
          </cell>
          <cell r="M23"/>
          <cell r="Q23">
            <v>3.5194508210707087E-3</v>
          </cell>
          <cell r="R23">
            <v>0</v>
          </cell>
          <cell r="S23">
            <v>0</v>
          </cell>
          <cell r="T23">
            <v>1</v>
          </cell>
          <cell r="U23">
            <v>0</v>
          </cell>
          <cell r="W23">
            <v>0</v>
          </cell>
          <cell r="Y23">
            <v>0</v>
          </cell>
        </row>
        <row r="26">
          <cell r="D26">
            <v>1.1702915303955794E-2</v>
          </cell>
          <cell r="E26">
            <v>1.2799393555636446E-2</v>
          </cell>
          <cell r="F26">
            <v>0.99833333333333341</v>
          </cell>
          <cell r="G26">
            <v>0</v>
          </cell>
          <cell r="H26">
            <v>1.6666666666666668E-3</v>
          </cell>
          <cell r="I26">
            <v>0</v>
          </cell>
          <cell r="K26">
            <v>0.27953333333333336</v>
          </cell>
          <cell r="L26">
            <v>0.72046666666666659</v>
          </cell>
          <cell r="M26">
            <v>0</v>
          </cell>
          <cell r="Q26">
            <v>1.9199090333454672E-2</v>
          </cell>
          <cell r="R26">
            <v>0.98888888888888893</v>
          </cell>
          <cell r="S26">
            <v>0</v>
          </cell>
          <cell r="T26">
            <v>1.1111111111111112E-2</v>
          </cell>
          <cell r="U26">
            <v>0</v>
          </cell>
          <cell r="W26">
            <v>0.27688888888888891</v>
          </cell>
          <cell r="X26">
            <v>0.72311111111111115</v>
          </cell>
          <cell r="Y26">
            <v>0</v>
          </cell>
        </row>
      </sheetData>
      <sheetData sheetId="8"/>
      <sheetData sheetId="9"/>
      <sheetData sheetId="10"/>
      <sheetData sheetId="11"/>
      <sheetData sheetId="12"/>
      <sheetData sheetId="13">
        <row r="15">
          <cell r="D15">
            <v>1.11482563387975E-3</v>
          </cell>
          <cell r="E15">
            <v>3.3979134347588646E-3</v>
          </cell>
          <cell r="F15">
            <v>1</v>
          </cell>
          <cell r="G15"/>
          <cell r="H15"/>
          <cell r="I15"/>
          <cell r="K15">
            <v>1</v>
          </cell>
          <cell r="L15"/>
          <cell r="M15"/>
          <cell r="Q15">
            <v>3.3979134347588646E-3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1</v>
          </cell>
          <cell r="X15">
            <v>0</v>
          </cell>
          <cell r="Y15">
            <v>0</v>
          </cell>
        </row>
        <row r="20">
          <cell r="D20">
            <v>8.3525108815994519E-3</v>
          </cell>
          <cell r="E20">
            <v>2.9444172432047388E-5</v>
          </cell>
          <cell r="F20">
            <v>1</v>
          </cell>
          <cell r="G20"/>
          <cell r="H20"/>
          <cell r="I20"/>
          <cell r="K20">
            <v>0.35</v>
          </cell>
          <cell r="L20">
            <v>0.65</v>
          </cell>
          <cell r="M20"/>
          <cell r="Q20">
            <v>3.680521554005923E-4</v>
          </cell>
          <cell r="R20">
            <v>1</v>
          </cell>
          <cell r="S20">
            <v>0</v>
          </cell>
          <cell r="T20">
            <v>0</v>
          </cell>
          <cell r="U20">
            <v>0</v>
          </cell>
          <cell r="W20">
            <v>0.35</v>
          </cell>
          <cell r="X20">
            <v>0.65</v>
          </cell>
          <cell r="Y20">
            <v>0</v>
          </cell>
        </row>
        <row r="26">
          <cell r="D26">
            <v>0.18858748254671889</v>
          </cell>
          <cell r="E26">
            <v>8.0229911653719246E-3</v>
          </cell>
          <cell r="F26">
            <v>1</v>
          </cell>
          <cell r="G26"/>
          <cell r="H26"/>
          <cell r="I26"/>
          <cell r="K26">
            <v>5.0639998619629841E-3</v>
          </cell>
          <cell r="L26">
            <v>0.98892036543815043</v>
          </cell>
          <cell r="M26">
            <v>6.0156346998866215E-3</v>
          </cell>
          <cell r="Q26">
            <v>8.0229911653719246E-3</v>
          </cell>
          <cell r="R26">
            <v>1</v>
          </cell>
          <cell r="S26">
            <v>0</v>
          </cell>
          <cell r="T26">
            <v>0</v>
          </cell>
          <cell r="W26">
            <v>5.0639998619629841E-3</v>
          </cell>
          <cell r="X26">
            <v>0.98892036543815043</v>
          </cell>
          <cell r="Y26">
            <v>6.0156346998866215E-3</v>
          </cell>
        </row>
        <row r="27">
          <cell r="D27">
            <v>1.8543412988167432E-2</v>
          </cell>
          <cell r="E27">
            <v>2.175911933984382E-2</v>
          </cell>
          <cell r="F27">
            <v>0.99878094205154988</v>
          </cell>
          <cell r="G27">
            <v>1.1229375210724559E-3</v>
          </cell>
          <cell r="H27">
            <v>9.612042737773011E-5</v>
          </cell>
          <cell r="I27"/>
          <cell r="K27">
            <v>0.23306264185380116</v>
          </cell>
          <cell r="L27">
            <v>0.74212114671251417</v>
          </cell>
          <cell r="M27">
            <v>2.4816211433684749E-2</v>
          </cell>
          <cell r="Q27">
            <v>0</v>
          </cell>
        </row>
      </sheetData>
      <sheetData sheetId="14">
        <row r="15">
          <cell r="D15">
            <v>1.5514110049214507E-2</v>
          </cell>
          <cell r="E15">
            <v>2.5828191135500885E-2</v>
          </cell>
          <cell r="F15">
            <v>1</v>
          </cell>
          <cell r="G15"/>
          <cell r="H15"/>
          <cell r="I15"/>
          <cell r="K15">
            <v>1</v>
          </cell>
          <cell r="L15"/>
          <cell r="M15"/>
          <cell r="Q15">
            <v>2.5828191135500885E-2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1</v>
          </cell>
          <cell r="X15">
            <v>0</v>
          </cell>
          <cell r="Y15">
            <v>0</v>
          </cell>
        </row>
        <row r="16">
          <cell r="D16">
            <v>0.14457734134206118</v>
          </cell>
          <cell r="E16">
            <v>0.10101163326577452</v>
          </cell>
          <cell r="F16">
            <v>1</v>
          </cell>
          <cell r="G16"/>
          <cell r="H16"/>
          <cell r="I16"/>
          <cell r="K16">
            <v>1</v>
          </cell>
          <cell r="L16"/>
          <cell r="M16"/>
          <cell r="Q16">
            <v>0.10101163326577452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W16">
            <v>1</v>
          </cell>
          <cell r="X16">
            <v>0</v>
          </cell>
          <cell r="Y16">
            <v>0</v>
          </cell>
        </row>
        <row r="17">
          <cell r="D17">
            <v>2.0791912604615034E-2</v>
          </cell>
          <cell r="E17">
            <v>6.8038737072999515E-3</v>
          </cell>
          <cell r="F17">
            <v>1</v>
          </cell>
          <cell r="G17"/>
          <cell r="H17"/>
          <cell r="I17"/>
          <cell r="K17">
            <v>1</v>
          </cell>
          <cell r="L17"/>
          <cell r="M17"/>
          <cell r="Q17">
            <v>6.8038737072999515E-3</v>
          </cell>
          <cell r="R17">
            <v>1</v>
          </cell>
          <cell r="S17">
            <v>0</v>
          </cell>
          <cell r="T17">
            <v>0</v>
          </cell>
          <cell r="U17">
            <v>0</v>
          </cell>
          <cell r="W17">
            <v>1</v>
          </cell>
          <cell r="X17">
            <v>0</v>
          </cell>
          <cell r="Y17">
            <v>0</v>
          </cell>
        </row>
        <row r="23">
          <cell r="D23">
            <v>6.4802140617637744E-3</v>
          </cell>
          <cell r="E23">
            <v>7.6490091327217234E-3</v>
          </cell>
          <cell r="F23">
            <v>1</v>
          </cell>
          <cell r="G23"/>
          <cell r="H23"/>
          <cell r="I23"/>
          <cell r="K23">
            <v>0.35</v>
          </cell>
          <cell r="L23">
            <v>0.65</v>
          </cell>
          <cell r="M23"/>
          <cell r="Q23">
            <v>9.5612614159021531E-2</v>
          </cell>
          <cell r="R23">
            <v>1</v>
          </cell>
          <cell r="S23">
            <v>0</v>
          </cell>
          <cell r="T23">
            <v>0</v>
          </cell>
          <cell r="U23">
            <v>0</v>
          </cell>
          <cell r="W23">
            <v>0.35</v>
          </cell>
          <cell r="X23">
            <v>0.65</v>
          </cell>
          <cell r="Y23">
            <v>0</v>
          </cell>
        </row>
        <row r="24">
          <cell r="D24">
            <v>7.6440861521185587E-3</v>
          </cell>
          <cell r="E24">
            <v>5.3044686563463953E-3</v>
          </cell>
          <cell r="F24">
            <v>1</v>
          </cell>
          <cell r="G24"/>
          <cell r="H24"/>
          <cell r="I24"/>
          <cell r="K24">
            <v>0.35</v>
          </cell>
          <cell r="L24">
            <v>0.65</v>
          </cell>
          <cell r="M24"/>
          <cell r="Q24">
            <v>6.6305858204329937E-2</v>
          </cell>
          <cell r="R24">
            <v>1</v>
          </cell>
          <cell r="S24">
            <v>0</v>
          </cell>
          <cell r="T24">
            <v>0</v>
          </cell>
          <cell r="U24">
            <v>0</v>
          </cell>
          <cell r="W24">
            <v>0.35</v>
          </cell>
          <cell r="X24">
            <v>0.65</v>
          </cell>
          <cell r="Y24">
            <v>0</v>
          </cell>
        </row>
        <row r="25">
          <cell r="D25">
            <v>7.5727960833171593E-3</v>
          </cell>
          <cell r="E25">
            <v>1.2654451369715257E-3</v>
          </cell>
          <cell r="F25">
            <v>1</v>
          </cell>
          <cell r="G25"/>
          <cell r="H25">
            <v>0</v>
          </cell>
          <cell r="I25"/>
          <cell r="K25">
            <v>0.35</v>
          </cell>
          <cell r="L25">
            <v>0.65</v>
          </cell>
          <cell r="M25"/>
          <cell r="Q25">
            <v>1.5818064212144069E-2</v>
          </cell>
          <cell r="R25">
            <v>1</v>
          </cell>
          <cell r="S25">
            <v>0</v>
          </cell>
          <cell r="T25">
            <v>0</v>
          </cell>
          <cell r="U25">
            <v>0</v>
          </cell>
          <cell r="W25">
            <v>0.35</v>
          </cell>
          <cell r="X25">
            <v>0.65</v>
          </cell>
          <cell r="Y25">
            <v>0</v>
          </cell>
        </row>
        <row r="31">
          <cell r="D31">
            <v>0.42062172780103074</v>
          </cell>
          <cell r="E31">
            <v>9.9898473267848557E-3</v>
          </cell>
          <cell r="F31">
            <v>1</v>
          </cell>
          <cell r="G31"/>
          <cell r="H31"/>
          <cell r="I31"/>
          <cell r="K31">
            <v>1.5100657449573956E-3</v>
          </cell>
          <cell r="L31">
            <v>0.9979868290192786</v>
          </cell>
          <cell r="M31">
            <v>5.031052357639973E-4</v>
          </cell>
          <cell r="Q31">
            <v>9.9898473267848557E-3</v>
          </cell>
          <cell r="R31">
            <v>1</v>
          </cell>
          <cell r="S31">
            <v>0</v>
          </cell>
          <cell r="T31">
            <v>0</v>
          </cell>
          <cell r="U31">
            <v>0</v>
          </cell>
          <cell r="W31">
            <v>1.5100657449573954E-3</v>
          </cell>
          <cell r="X31">
            <v>0.99798682901927849</v>
          </cell>
          <cell r="Y31">
            <v>5.031052357639973E-4</v>
          </cell>
        </row>
        <row r="32">
          <cell r="D32">
            <v>3.4078005269034234E-2</v>
          </cell>
          <cell r="E32">
            <v>5.7638052540701645E-2</v>
          </cell>
          <cell r="F32">
            <v>0.93571884923787818</v>
          </cell>
          <cell r="G32">
            <v>4.0454432675102021E-2</v>
          </cell>
          <cell r="H32">
            <v>2.3826718087019728E-2</v>
          </cell>
          <cell r="I32"/>
          <cell r="K32">
            <v>5.3448307987712509E-2</v>
          </cell>
          <cell r="L32">
            <v>0.93806669171047175</v>
          </cell>
          <cell r="M32">
            <v>8.485000301815749E-3</v>
          </cell>
          <cell r="Q32">
            <v>0</v>
          </cell>
        </row>
      </sheetData>
      <sheetData sheetId="15">
        <row r="15">
          <cell r="D15">
            <v>5.7767906920903826E-2</v>
          </cell>
          <cell r="E15">
            <v>0.11141835815549153</v>
          </cell>
          <cell r="F15">
            <v>1</v>
          </cell>
          <cell r="G15"/>
          <cell r="H15"/>
          <cell r="I15"/>
          <cell r="K15">
            <v>1</v>
          </cell>
          <cell r="L15"/>
          <cell r="M15"/>
          <cell r="Q15">
            <v>0.11141835815549153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1</v>
          </cell>
          <cell r="X15">
            <v>0</v>
          </cell>
          <cell r="Y15">
            <v>0</v>
          </cell>
        </row>
        <row r="16">
          <cell r="D16">
            <v>1.11482563387975E-3</v>
          </cell>
          <cell r="E16">
            <v>1.564163324747229E-3</v>
          </cell>
          <cell r="F16">
            <v>1</v>
          </cell>
          <cell r="G16"/>
          <cell r="H16"/>
          <cell r="I16"/>
          <cell r="K16">
            <v>1</v>
          </cell>
          <cell r="L16"/>
          <cell r="M16"/>
          <cell r="Q16">
            <v>1.5573926878835126E-3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W16">
            <v>1</v>
          </cell>
          <cell r="X16">
            <v>0</v>
          </cell>
          <cell r="Y16">
            <v>0</v>
          </cell>
        </row>
        <row r="24">
          <cell r="D24">
            <v>8.5526275532956095E-2</v>
          </cell>
          <cell r="E24">
            <v>1.4215731068128644E-2</v>
          </cell>
          <cell r="F24">
            <v>1</v>
          </cell>
          <cell r="G24"/>
          <cell r="H24"/>
          <cell r="I24"/>
          <cell r="K24">
            <v>2.2390097666842015E-3</v>
          </cell>
          <cell r="L24">
            <v>0.99775109970838549</v>
          </cell>
          <cell r="M24">
            <v>9.8905249302047491E-6</v>
          </cell>
          <cell r="Q24">
            <v>1.4215731068128644E-2</v>
          </cell>
          <cell r="R24">
            <v>1</v>
          </cell>
          <cell r="S24">
            <v>0</v>
          </cell>
          <cell r="T24">
            <v>0</v>
          </cell>
          <cell r="U24">
            <v>0</v>
          </cell>
          <cell r="W24">
            <v>2.2390097666842015E-3</v>
          </cell>
          <cell r="X24">
            <v>0.99775109970838549</v>
          </cell>
          <cell r="Y24">
            <v>9.8905249302047491E-6</v>
          </cell>
        </row>
      </sheetData>
      <sheetData sheetId="16">
        <row r="15">
          <cell r="D15">
            <v>6.3343864653247735E-4</v>
          </cell>
          <cell r="E15">
            <v>1.0163967765394115E-3</v>
          </cell>
          <cell r="F15">
            <v>0.91429956358165587</v>
          </cell>
          <cell r="G15"/>
          <cell r="H15">
            <v>4.1702240611206941E-2</v>
          </cell>
          <cell r="I15">
            <v>4.3998195807137208E-2</v>
          </cell>
          <cell r="K15">
            <v>0.59429471632807629</v>
          </cell>
          <cell r="L15">
            <v>0.32000484725357953</v>
          </cell>
          <cell r="M15">
            <v>8.5700436418344142E-2</v>
          </cell>
          <cell r="Q15">
            <v>9.292911292157857E-4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0.65</v>
          </cell>
          <cell r="X15">
            <v>0.35</v>
          </cell>
          <cell r="Y15">
            <v>0</v>
          </cell>
        </row>
        <row r="16">
          <cell r="D16">
            <v>1.2031964792311636E-2</v>
          </cell>
          <cell r="E16">
            <v>9.3944558813672824E-3</v>
          </cell>
          <cell r="F16">
            <v>0.96000000000000008</v>
          </cell>
          <cell r="G16"/>
          <cell r="H16">
            <v>4.0000000000000008E-2</v>
          </cell>
          <cell r="I16"/>
          <cell r="K16">
            <v>0.62399999999999989</v>
          </cell>
          <cell r="L16">
            <v>0.33599999999999997</v>
          </cell>
          <cell r="M16">
            <v>0.04</v>
          </cell>
          <cell r="Q16">
            <v>9.0186776461125915E-3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W16">
            <v>0.64999999999999991</v>
          </cell>
          <cell r="X16">
            <v>0.35</v>
          </cell>
          <cell r="Y16">
            <v>0</v>
          </cell>
        </row>
        <row r="17">
          <cell r="D17">
            <v>8.7591829848496349E-3</v>
          </cell>
          <cell r="E17">
            <v>1.4054724004692647E-2</v>
          </cell>
          <cell r="F17">
            <v>0.12750992150845997</v>
          </cell>
          <cell r="G17">
            <v>0.1276761974773562</v>
          </cell>
          <cell r="H17">
            <v>5.5050736580335179E-2</v>
          </cell>
          <cell r="I17">
            <v>0.68976314443384856</v>
          </cell>
          <cell r="K17">
            <v>1</v>
          </cell>
          <cell r="L17"/>
          <cell r="M17"/>
          <cell r="Q17">
            <v>1.4517607887270962E-2</v>
          </cell>
          <cell r="R17">
            <v>0.12344435588680938</v>
          </cell>
          <cell r="S17">
            <v>0.12360533026148568</v>
          </cell>
          <cell r="T17">
            <v>8.2099418604843835E-2</v>
          </cell>
          <cell r="U17">
            <v>0.67085089524686115</v>
          </cell>
          <cell r="W17">
            <v>1</v>
          </cell>
          <cell r="X17">
            <v>0</v>
          </cell>
          <cell r="Y17">
            <v>0</v>
          </cell>
        </row>
        <row r="23">
          <cell r="D23">
            <v>3.4000000000000002E-4</v>
          </cell>
          <cell r="E23">
            <v>5.4555386842138585E-4</v>
          </cell>
          <cell r="F23">
            <v>0.12750992150845997</v>
          </cell>
          <cell r="G23">
            <v>0.1276761974773562</v>
          </cell>
          <cell r="H23">
            <v>5.5050736580335179E-2</v>
          </cell>
          <cell r="I23">
            <v>0.68976314443384856</v>
          </cell>
          <cell r="K23">
            <v>1</v>
          </cell>
          <cell r="L23"/>
          <cell r="M23"/>
          <cell r="Q23">
            <v>5.4555386842138585E-4</v>
          </cell>
          <cell r="R23">
            <v>0.12344435588680938</v>
          </cell>
          <cell r="S23">
            <v>0.12360533026148568</v>
          </cell>
          <cell r="T23">
            <v>8.2099418604843835E-2</v>
          </cell>
          <cell r="U23">
            <v>0.67085089524686115</v>
          </cell>
          <cell r="W23">
            <v>1</v>
          </cell>
          <cell r="X23">
            <v>0</v>
          </cell>
          <cell r="Y23">
            <v>0</v>
          </cell>
        </row>
        <row r="24">
          <cell r="D24">
            <v>4.1536490376582578E-5</v>
          </cell>
          <cell r="E24">
            <v>3.4216875947221352E-5</v>
          </cell>
          <cell r="F24">
            <v>1</v>
          </cell>
          <cell r="G24"/>
          <cell r="H24"/>
          <cell r="I24"/>
          <cell r="K24">
            <v>0.4</v>
          </cell>
          <cell r="L24">
            <v>0.6</v>
          </cell>
          <cell r="M24"/>
          <cell r="Q24">
            <v>3.7621540220576705E-5</v>
          </cell>
          <cell r="R24">
            <v>1</v>
          </cell>
          <cell r="S24">
            <v>0</v>
          </cell>
          <cell r="T24">
            <v>0</v>
          </cell>
          <cell r="U24">
            <v>0</v>
          </cell>
          <cell r="W24">
            <v>0.4</v>
          </cell>
          <cell r="X24">
            <v>0.6</v>
          </cell>
          <cell r="Y24">
            <v>0</v>
          </cell>
        </row>
        <row r="25">
          <cell r="D25">
            <v>1.292765066317177E-3</v>
          </cell>
          <cell r="E25">
            <v>2.0743323026157804E-3</v>
          </cell>
          <cell r="F25">
            <v>1</v>
          </cell>
          <cell r="G25"/>
          <cell r="H25"/>
          <cell r="I25"/>
          <cell r="K25">
            <v>0.4</v>
          </cell>
          <cell r="L25">
            <v>0.6</v>
          </cell>
          <cell r="M25"/>
          <cell r="Q25">
            <v>3.1114984539236707E-3</v>
          </cell>
          <cell r="R25">
            <v>1</v>
          </cell>
          <cell r="S25">
            <v>0</v>
          </cell>
          <cell r="T25">
            <v>0</v>
          </cell>
          <cell r="U25">
            <v>0</v>
          </cell>
          <cell r="W25">
            <v>0.4</v>
          </cell>
          <cell r="X25">
            <v>0.6</v>
          </cell>
          <cell r="Y25">
            <v>0</v>
          </cell>
        </row>
        <row r="26">
          <cell r="D26">
            <v>1.1563611172762006E-2</v>
          </cell>
          <cell r="E26">
            <v>9.7162985704448398E-6</v>
          </cell>
          <cell r="F26">
            <v>1</v>
          </cell>
          <cell r="G26"/>
          <cell r="H26"/>
          <cell r="I26"/>
          <cell r="K26"/>
          <cell r="L26">
            <v>1</v>
          </cell>
          <cell r="M26"/>
          <cell r="Q26">
            <v>1.5546077712711744E-5</v>
          </cell>
          <cell r="R26">
            <v>1</v>
          </cell>
          <cell r="S26">
            <v>0</v>
          </cell>
          <cell r="T26">
            <v>0</v>
          </cell>
          <cell r="U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D27">
            <v>3.189572847499848E-4</v>
          </cell>
          <cell r="E27">
            <v>9.7727583283494149E-7</v>
          </cell>
          <cell r="F27">
            <v>1</v>
          </cell>
          <cell r="G27"/>
          <cell r="H27"/>
          <cell r="I27"/>
          <cell r="K27"/>
          <cell r="L27">
            <v>1</v>
          </cell>
          <cell r="M27"/>
          <cell r="Q27">
            <v>9.7727583283494149E-7</v>
          </cell>
          <cell r="R27">
            <v>1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1</v>
          </cell>
          <cell r="Y27">
            <v>0</v>
          </cell>
        </row>
        <row r="30">
          <cell r="Q30">
            <v>1.2786432868219972E-4</v>
          </cell>
          <cell r="R30">
            <v>1</v>
          </cell>
          <cell r="S30">
            <v>0</v>
          </cell>
          <cell r="T30">
            <v>0</v>
          </cell>
          <cell r="U30">
            <v>0</v>
          </cell>
          <cell r="W30">
            <v>0.4</v>
          </cell>
          <cell r="X30">
            <v>0.6</v>
          </cell>
          <cell r="Y30">
            <v>0</v>
          </cell>
        </row>
        <row r="31">
          <cell r="D31">
            <v>0.19544694442152655</v>
          </cell>
          <cell r="E31">
            <v>4.9373020420029881E-3</v>
          </cell>
          <cell r="F31">
            <v>1</v>
          </cell>
          <cell r="G31"/>
          <cell r="H31">
            <v>0</v>
          </cell>
          <cell r="I31"/>
          <cell r="K31">
            <v>0.2</v>
          </cell>
          <cell r="L31">
            <v>0.8</v>
          </cell>
          <cell r="M31"/>
          <cell r="Q31">
            <v>4.9373020420029881E-3</v>
          </cell>
          <cell r="R31">
            <v>1</v>
          </cell>
          <cell r="S31">
            <v>0</v>
          </cell>
          <cell r="T31">
            <v>0</v>
          </cell>
          <cell r="U31">
            <v>0</v>
          </cell>
          <cell r="W31">
            <v>0.2</v>
          </cell>
          <cell r="X31">
            <v>0.8</v>
          </cell>
          <cell r="Y31">
            <v>0</v>
          </cell>
        </row>
        <row r="32">
          <cell r="D32">
            <v>1.0841985513578989E-4</v>
          </cell>
          <cell r="E32">
            <v>3.3219527908486762E-7</v>
          </cell>
          <cell r="F32"/>
          <cell r="G32"/>
          <cell r="H32">
            <v>1</v>
          </cell>
          <cell r="I32"/>
          <cell r="K32"/>
          <cell r="L32">
            <v>1</v>
          </cell>
          <cell r="M32"/>
          <cell r="Q32">
            <v>3.3219527908486762E-7</v>
          </cell>
          <cell r="R32">
            <v>0</v>
          </cell>
          <cell r="S32">
            <v>0</v>
          </cell>
          <cell r="T32">
            <v>1</v>
          </cell>
          <cell r="U32">
            <v>0</v>
          </cell>
          <cell r="W32">
            <v>0</v>
          </cell>
          <cell r="X32">
            <v>1</v>
          </cell>
          <cell r="Y32">
            <v>0</v>
          </cell>
        </row>
        <row r="33">
          <cell r="Q33">
            <v>9.1099542152115995E-8</v>
          </cell>
          <cell r="R33">
            <v>0</v>
          </cell>
          <cell r="S33">
            <v>0</v>
          </cell>
          <cell r="T33">
            <v>1</v>
          </cell>
          <cell r="U33">
            <v>0</v>
          </cell>
          <cell r="W33">
            <v>0</v>
          </cell>
          <cell r="X33">
            <v>1</v>
          </cell>
          <cell r="Y33">
            <v>0</v>
          </cell>
        </row>
      </sheetData>
      <sheetData sheetId="17"/>
      <sheetData sheetId="18"/>
      <sheetData sheetId="19">
        <row r="15">
          <cell r="D15">
            <v>2.592906481925811E-5</v>
          </cell>
          <cell r="E15">
            <v>8.2831318462468703E-6</v>
          </cell>
          <cell r="F15">
            <v>1</v>
          </cell>
          <cell r="G15"/>
          <cell r="H15"/>
          <cell r="I15"/>
          <cell r="K15">
            <v>1</v>
          </cell>
          <cell r="L15"/>
          <cell r="M15"/>
          <cell r="Q15">
            <v>8.2831318462468703E-6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1</v>
          </cell>
          <cell r="X15">
            <v>0</v>
          </cell>
          <cell r="Y15">
            <v>0</v>
          </cell>
        </row>
        <row r="16">
          <cell r="D16">
            <v>3.4976049990747844E-3</v>
          </cell>
          <cell r="E16">
            <v>1.1173223390575616E-3</v>
          </cell>
          <cell r="F16">
            <v>1</v>
          </cell>
          <cell r="G16"/>
          <cell r="H16"/>
          <cell r="I16"/>
          <cell r="K16">
            <v>1</v>
          </cell>
          <cell r="L16"/>
          <cell r="M16"/>
          <cell r="Q16">
            <v>1.1173223390575616E-3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W16">
            <v>1</v>
          </cell>
          <cell r="X16">
            <v>0</v>
          </cell>
          <cell r="Y16">
            <v>0</v>
          </cell>
        </row>
        <row r="17">
          <cell r="D17">
            <v>3.8040975622028756E-3</v>
          </cell>
          <cell r="E17">
            <v>2.8834987234989526E-4</v>
          </cell>
          <cell r="F17">
            <v>1</v>
          </cell>
          <cell r="G17"/>
          <cell r="H17"/>
          <cell r="I17"/>
          <cell r="K17">
            <v>1</v>
          </cell>
          <cell r="L17"/>
          <cell r="M17"/>
          <cell r="Q17">
            <v>2.8834987234989526E-4</v>
          </cell>
          <cell r="R17">
            <v>1</v>
          </cell>
          <cell r="S17">
            <v>0</v>
          </cell>
          <cell r="T17">
            <v>0</v>
          </cell>
          <cell r="U17">
            <v>0</v>
          </cell>
          <cell r="W17">
            <v>1</v>
          </cell>
          <cell r="X17">
            <v>0</v>
          </cell>
          <cell r="Y17">
            <v>0</v>
          </cell>
        </row>
        <row r="20">
          <cell r="D20">
            <v>8.9693502843371682E-4</v>
          </cell>
          <cell r="E20">
            <v>1.871195928620025E-3</v>
          </cell>
          <cell r="F20">
            <v>1</v>
          </cell>
          <cell r="G20"/>
          <cell r="H20"/>
          <cell r="I20"/>
          <cell r="K20">
            <v>1</v>
          </cell>
          <cell r="L20"/>
          <cell r="M20"/>
          <cell r="Q20">
            <v>1.871195928620025E-3</v>
          </cell>
          <cell r="R20">
            <v>1</v>
          </cell>
          <cell r="S20">
            <v>0</v>
          </cell>
          <cell r="T20">
            <v>0</v>
          </cell>
          <cell r="U20">
            <v>0</v>
          </cell>
          <cell r="W20">
            <v>1</v>
          </cell>
          <cell r="X20">
            <v>0</v>
          </cell>
          <cell r="Y20">
            <v>0</v>
          </cell>
        </row>
        <row r="21">
          <cell r="D21">
            <v>4.2350073564074773E-5</v>
          </cell>
          <cell r="E21">
            <v>3.9652574789485403E-5</v>
          </cell>
          <cell r="F21">
            <v>1</v>
          </cell>
          <cell r="G21"/>
          <cell r="H21"/>
          <cell r="I21"/>
          <cell r="K21">
            <v>1</v>
          </cell>
          <cell r="L21"/>
          <cell r="M21"/>
          <cell r="Q21">
            <v>3.9652574789485403E-5</v>
          </cell>
          <cell r="R21">
            <v>1</v>
          </cell>
          <cell r="S21">
            <v>0</v>
          </cell>
          <cell r="T21">
            <v>0</v>
          </cell>
          <cell r="U21">
            <v>0</v>
          </cell>
          <cell r="W21">
            <v>1</v>
          </cell>
          <cell r="X21">
            <v>0</v>
          </cell>
          <cell r="Y21">
            <v>0</v>
          </cell>
        </row>
        <row r="22">
          <cell r="D22">
            <v>1.6078094142275642E-4</v>
          </cell>
          <cell r="E22">
            <v>5.191033041694401E-4</v>
          </cell>
          <cell r="F22">
            <v>1</v>
          </cell>
          <cell r="G22"/>
          <cell r="H22"/>
          <cell r="I22"/>
          <cell r="K22">
            <v>0.59354510085305967</v>
          </cell>
          <cell r="L22">
            <v>0.40645489914694033</v>
          </cell>
          <cell r="M22"/>
          <cell r="Q22">
            <v>8.0774256784338101E-4</v>
          </cell>
          <cell r="R22">
            <v>1</v>
          </cell>
          <cell r="S22">
            <v>0</v>
          </cell>
          <cell r="T22">
            <v>0</v>
          </cell>
          <cell r="U22">
            <v>0</v>
          </cell>
          <cell r="W22">
            <v>0.38144730176724911</v>
          </cell>
          <cell r="X22">
            <v>0.61855269823275094</v>
          </cell>
          <cell r="Y22">
            <v>0</v>
          </cell>
        </row>
        <row r="23">
          <cell r="D23">
            <v>4.0256097704449161E-5</v>
          </cell>
          <cell r="E23">
            <v>8.2157011722868302E-5</v>
          </cell>
          <cell r="F23">
            <v>1</v>
          </cell>
          <cell r="G23"/>
          <cell r="H23"/>
          <cell r="I23"/>
          <cell r="K23">
            <v>0.57664665595670916</v>
          </cell>
          <cell r="L23">
            <v>0.42335334404329084</v>
          </cell>
          <cell r="M23"/>
          <cell r="Q23">
            <v>1.0294807759642414E-4</v>
          </cell>
          <cell r="R23">
            <v>1</v>
          </cell>
          <cell r="S23">
            <v>0</v>
          </cell>
          <cell r="T23">
            <v>0</v>
          </cell>
          <cell r="U23">
            <v>0</v>
          </cell>
          <cell r="W23">
            <v>0.46018893387314436</v>
          </cell>
          <cell r="X23">
            <v>0.53981106612685559</v>
          </cell>
          <cell r="Y23">
            <v>0</v>
          </cell>
        </row>
        <row r="30">
          <cell r="D30">
            <v>7.1796931258448699E-4</v>
          </cell>
          <cell r="E30">
            <v>3.3099689546411968E-3</v>
          </cell>
          <cell r="F30">
            <v>1</v>
          </cell>
          <cell r="G30"/>
          <cell r="H30"/>
          <cell r="I30"/>
          <cell r="K30"/>
          <cell r="L30">
            <v>1</v>
          </cell>
          <cell r="M30"/>
          <cell r="Q30">
            <v>3.3099689546411968E-3</v>
          </cell>
          <cell r="R30">
            <v>1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1</v>
          </cell>
          <cell r="Y30">
            <v>0</v>
          </cell>
        </row>
        <row r="31">
          <cell r="D31">
            <v>3.0921301062135677E-6</v>
          </cell>
          <cell r="E31">
            <v>2.1808916134216972E-7</v>
          </cell>
          <cell r="F31">
            <v>1</v>
          </cell>
          <cell r="G31"/>
          <cell r="H31"/>
          <cell r="I31"/>
          <cell r="K31">
            <v>1</v>
          </cell>
          <cell r="L31"/>
          <cell r="M31"/>
          <cell r="Q31">
            <v>2.1808916134216972E-7</v>
          </cell>
          <cell r="R31">
            <v>1</v>
          </cell>
          <cell r="S31">
            <v>0</v>
          </cell>
          <cell r="T31">
            <v>0</v>
          </cell>
          <cell r="U31">
            <v>0</v>
          </cell>
          <cell r="W31">
            <v>1</v>
          </cell>
          <cell r="X31">
            <v>0</v>
          </cell>
          <cell r="Y31">
            <v>0</v>
          </cell>
        </row>
      </sheetData>
      <sheetData sheetId="20"/>
      <sheetData sheetId="21">
        <row r="15">
          <cell r="D15">
            <v>3.0000000000000001E-3</v>
          </cell>
          <cell r="E15">
            <v>3.1597981478531764E-3</v>
          </cell>
          <cell r="F15">
            <v>1</v>
          </cell>
          <cell r="G15"/>
          <cell r="H15"/>
          <cell r="I15"/>
          <cell r="K15">
            <v>0.4</v>
          </cell>
          <cell r="L15">
            <v>0.6</v>
          </cell>
          <cell r="M15"/>
          <cell r="Q15">
            <v>3.159798147853176E-2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0.4</v>
          </cell>
          <cell r="X15">
            <v>0.6</v>
          </cell>
          <cell r="Y15">
            <v>0</v>
          </cell>
        </row>
      </sheetData>
      <sheetData sheetId="22">
        <row r="15">
          <cell r="D15">
            <v>1.8</v>
          </cell>
          <cell r="E15">
            <v>4.2372686229897032E-2</v>
          </cell>
          <cell r="F15">
            <v>1</v>
          </cell>
          <cell r="G15"/>
          <cell r="H15"/>
          <cell r="I15"/>
          <cell r="K15">
            <v>0.4</v>
          </cell>
          <cell r="L15">
            <v>0.6</v>
          </cell>
          <cell r="M15"/>
          <cell r="Q15">
            <v>4.2372686229897032E-2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0.4</v>
          </cell>
          <cell r="X15">
            <v>0.6</v>
          </cell>
          <cell r="Y15">
            <v>0</v>
          </cell>
        </row>
        <row r="16">
          <cell r="D16">
            <v>2.1</v>
          </cell>
          <cell r="E16">
            <v>9.3394737292824079E-3</v>
          </cell>
          <cell r="F16">
            <v>1</v>
          </cell>
          <cell r="G16"/>
          <cell r="H16"/>
          <cell r="I16"/>
          <cell r="K16">
            <v>0.4</v>
          </cell>
          <cell r="L16">
            <v>0.6</v>
          </cell>
          <cell r="M16"/>
          <cell r="Q16">
            <v>9.3394737292824079E-3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W16">
            <v>0.4</v>
          </cell>
          <cell r="X16">
            <v>0.6</v>
          </cell>
          <cell r="Y16">
            <v>0</v>
          </cell>
        </row>
        <row r="17">
          <cell r="D17">
            <v>1.3</v>
          </cell>
          <cell r="E17">
            <v>1.8939655263815725E-3</v>
          </cell>
          <cell r="F17">
            <v>1</v>
          </cell>
          <cell r="G17"/>
          <cell r="H17"/>
          <cell r="I17"/>
          <cell r="K17">
            <v>0.4</v>
          </cell>
          <cell r="L17">
            <v>0.6</v>
          </cell>
          <cell r="M17"/>
          <cell r="Q17">
            <v>1.8939655263815725E-3</v>
          </cell>
          <cell r="R17">
            <v>1</v>
          </cell>
          <cell r="S17">
            <v>0</v>
          </cell>
          <cell r="T17">
            <v>0</v>
          </cell>
          <cell r="U17">
            <v>0</v>
          </cell>
          <cell r="W17">
            <v>0.4</v>
          </cell>
          <cell r="X17">
            <v>0.6</v>
          </cell>
          <cell r="Y17">
            <v>0</v>
          </cell>
        </row>
        <row r="18">
          <cell r="D18">
            <v>1.6</v>
          </cell>
          <cell r="E18">
            <v>2.3310344940080888E-3</v>
          </cell>
          <cell r="F18">
            <v>1</v>
          </cell>
          <cell r="G18"/>
          <cell r="H18"/>
          <cell r="I18"/>
          <cell r="K18">
            <v>0.4</v>
          </cell>
          <cell r="L18">
            <v>0.6</v>
          </cell>
          <cell r="M18"/>
          <cell r="Q18">
            <v>2.3310344940080888E-3</v>
          </cell>
          <cell r="R18">
            <v>1</v>
          </cell>
          <cell r="S18">
            <v>0</v>
          </cell>
          <cell r="T18">
            <v>0</v>
          </cell>
          <cell r="U18">
            <v>0</v>
          </cell>
          <cell r="W18">
            <v>0.4</v>
          </cell>
          <cell r="X18">
            <v>0.6</v>
          </cell>
          <cell r="Y18">
            <v>0</v>
          </cell>
        </row>
        <row r="19">
          <cell r="D19">
            <v>3.2</v>
          </cell>
          <cell r="E19">
            <v>4.9074410400170286E-4</v>
          </cell>
          <cell r="F19">
            <v>1</v>
          </cell>
          <cell r="G19"/>
          <cell r="H19"/>
          <cell r="I19"/>
          <cell r="K19">
            <v>0.4</v>
          </cell>
          <cell r="L19">
            <v>0.6</v>
          </cell>
          <cell r="M19"/>
          <cell r="Q19">
            <v>4.9074410400170286E-4</v>
          </cell>
          <cell r="R19">
            <v>1</v>
          </cell>
          <cell r="S19">
            <v>0</v>
          </cell>
          <cell r="T19">
            <v>0</v>
          </cell>
          <cell r="U19">
            <v>0</v>
          </cell>
          <cell r="W19">
            <v>0.4</v>
          </cell>
          <cell r="X19">
            <v>0.6</v>
          </cell>
          <cell r="Y19">
            <v>0</v>
          </cell>
        </row>
        <row r="25">
          <cell r="D25">
            <v>3.1825015251048497E-3</v>
          </cell>
          <cell r="E25">
            <v>1.8677286635487265E-3</v>
          </cell>
          <cell r="F25">
            <v>1</v>
          </cell>
          <cell r="G25"/>
          <cell r="H25"/>
          <cell r="I25"/>
          <cell r="K25">
            <v>9.5931181609733747E-3</v>
          </cell>
          <cell r="L25">
            <v>0.96679063358485107</v>
          </cell>
          <cell r="M25">
            <v>2.3616248254175586E-2</v>
          </cell>
          <cell r="Q25">
            <v>1.8677286635487265E-3</v>
          </cell>
          <cell r="R25">
            <v>1</v>
          </cell>
          <cell r="S25">
            <v>0</v>
          </cell>
          <cell r="T25">
            <v>0</v>
          </cell>
          <cell r="U25">
            <v>0</v>
          </cell>
          <cell r="W25">
            <v>9.5931181609733747E-3</v>
          </cell>
          <cell r="X25">
            <v>0.96679063358485107</v>
          </cell>
          <cell r="Y25">
            <v>2.3616248254175586E-2</v>
          </cell>
        </row>
      </sheetData>
      <sheetData sheetId="23"/>
      <sheetData sheetId="24">
        <row r="15">
          <cell r="D15">
            <v>9.4476286452100516E-3</v>
          </cell>
          <cell r="E15">
            <v>9.950866498246445E-3</v>
          </cell>
          <cell r="F15">
            <v>1</v>
          </cell>
          <cell r="G15"/>
          <cell r="H15"/>
          <cell r="I15"/>
          <cell r="K15">
            <v>0.83333333333333337</v>
          </cell>
          <cell r="L15">
            <v>8.3333333333333329E-2</v>
          </cell>
          <cell r="M15">
            <v>8.3333333333333329E-2</v>
          </cell>
          <cell r="Q15">
            <v>9.950866498246445E-3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0.83333333333333337</v>
          </cell>
          <cell r="X15">
            <v>8.3333333333333329E-2</v>
          </cell>
          <cell r="Y15">
            <v>8.3333333333333329E-2</v>
          </cell>
        </row>
        <row r="16">
          <cell r="D16">
            <v>0.72652121375772416</v>
          </cell>
          <cell r="E16">
            <v>0.32513507782089046</v>
          </cell>
          <cell r="F16">
            <v>1</v>
          </cell>
          <cell r="G16"/>
          <cell r="H16"/>
          <cell r="I16"/>
          <cell r="K16"/>
          <cell r="L16"/>
          <cell r="M16">
            <v>1</v>
          </cell>
          <cell r="Q16">
            <v>0.32513507782089046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0</v>
          </cell>
          <cell r="Y16">
            <v>1</v>
          </cell>
        </row>
        <row r="17">
          <cell r="D17">
            <v>0.45314861209574658</v>
          </cell>
          <cell r="E17">
            <v>3.7981802661648779E-2</v>
          </cell>
          <cell r="F17">
            <v>1</v>
          </cell>
          <cell r="G17"/>
          <cell r="H17"/>
          <cell r="I17"/>
          <cell r="K17">
            <v>1</v>
          </cell>
          <cell r="L17"/>
          <cell r="M17"/>
          <cell r="Q17">
            <v>3.7981802661648779E-2</v>
          </cell>
          <cell r="R17">
            <v>1</v>
          </cell>
          <cell r="S17">
            <v>0</v>
          </cell>
          <cell r="T17">
            <v>0</v>
          </cell>
          <cell r="U17">
            <v>0</v>
          </cell>
          <cell r="W17">
            <v>1</v>
          </cell>
          <cell r="X17">
            <v>0</v>
          </cell>
          <cell r="Y17">
            <v>0</v>
          </cell>
        </row>
        <row r="18">
          <cell r="D18">
            <v>0.53878515019558637</v>
          </cell>
          <cell r="E18">
            <v>1.7433918104927771E-2</v>
          </cell>
          <cell r="F18">
            <v>1</v>
          </cell>
          <cell r="G18"/>
          <cell r="H18"/>
          <cell r="I18"/>
          <cell r="K18">
            <v>1</v>
          </cell>
          <cell r="L18"/>
          <cell r="M18"/>
          <cell r="Q18">
            <v>1.7433918104927771E-2</v>
          </cell>
          <cell r="R18">
            <v>1</v>
          </cell>
          <cell r="S18">
            <v>0</v>
          </cell>
          <cell r="T18">
            <v>0</v>
          </cell>
          <cell r="U18">
            <v>0</v>
          </cell>
          <cell r="W18">
            <v>1</v>
          </cell>
          <cell r="X18">
            <v>0</v>
          </cell>
          <cell r="Y18">
            <v>0</v>
          </cell>
        </row>
        <row r="19">
          <cell r="D19">
            <v>2.2549985367710295</v>
          </cell>
          <cell r="E19">
            <v>2.375113399966907</v>
          </cell>
          <cell r="F19">
            <v>1</v>
          </cell>
          <cell r="G19"/>
          <cell r="H19"/>
          <cell r="I19"/>
          <cell r="K19">
            <v>1</v>
          </cell>
          <cell r="L19"/>
          <cell r="M19"/>
          <cell r="Q19">
            <v>2.375113399966907</v>
          </cell>
          <cell r="R19">
            <v>1</v>
          </cell>
          <cell r="S19">
            <v>0</v>
          </cell>
          <cell r="T19">
            <v>0</v>
          </cell>
          <cell r="U19">
            <v>0</v>
          </cell>
          <cell r="W19">
            <v>1</v>
          </cell>
          <cell r="X19">
            <v>0</v>
          </cell>
          <cell r="Y19">
            <v>0</v>
          </cell>
        </row>
      </sheetData>
      <sheetData sheetId="25">
        <row r="15">
          <cell r="D15">
            <v>3.081795183161303E-3</v>
          </cell>
          <cell r="E15">
            <v>1.869222155365819E-3</v>
          </cell>
          <cell r="F15">
            <v>1</v>
          </cell>
          <cell r="G15"/>
          <cell r="H15"/>
          <cell r="I15"/>
          <cell r="K15">
            <v>1</v>
          </cell>
          <cell r="L15"/>
          <cell r="M15"/>
          <cell r="Q15">
            <v>1.869222155365819E-3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1</v>
          </cell>
          <cell r="X15">
            <v>0</v>
          </cell>
          <cell r="Y15">
            <v>0</v>
          </cell>
        </row>
      </sheetData>
      <sheetData sheetId="26">
        <row r="15">
          <cell r="D15">
            <v>0.02</v>
          </cell>
          <cell r="E15">
            <v>2.1065320985687842E-2</v>
          </cell>
          <cell r="F15">
            <v>1</v>
          </cell>
          <cell r="G15"/>
          <cell r="H15"/>
          <cell r="I15"/>
          <cell r="K15">
            <v>1</v>
          </cell>
          <cell r="L15"/>
          <cell r="M15"/>
          <cell r="Q15">
            <v>2.1065320985687842E-2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1</v>
          </cell>
          <cell r="X15">
            <v>0</v>
          </cell>
          <cell r="Y15">
            <v>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Volume Summary"/>
      <sheetName val="Intensity Summary"/>
      <sheetName val="Absolute Volume"/>
      <sheetName val="Intensity"/>
      <sheetName val="Output data"/>
      <sheetName val="Resource-specific data-&gt;"/>
      <sheetName val="Oil"/>
      <sheetName val="Conventional Oil"/>
      <sheetName val="Unconventional Oil"/>
      <sheetName val="Ethanol"/>
      <sheetName val="Biodiesel"/>
      <sheetName val="Coal"/>
      <sheetName val="Subbituminous Coal"/>
      <sheetName val="Bituminous Coal"/>
      <sheetName val="Lignite Coal"/>
      <sheetName val="Natural Gas"/>
      <sheetName val="Conventional Natural Gas"/>
      <sheetName val="Unconventional Natural Gas"/>
      <sheetName val="Uranium"/>
      <sheetName val="Hydropower"/>
      <sheetName val="Wind"/>
      <sheetName val="Solid Biomass and RDF"/>
      <sheetName val="Biogas"/>
      <sheetName val="Geothermal"/>
      <sheetName val="Solar Photovoltaic"/>
      <sheetName val="Solar Thermal"/>
      <sheetName val="Calculations and assumptions-&gt;"/>
      <sheetName val="Resource calc sheets (hidden) &gt;"/>
      <sheetName val="Internal consistency check"/>
      <sheetName val="Constants"/>
      <sheetName val="EIA definitions"/>
      <sheetName val="Energy data by fuel cycle"/>
      <sheetName val="Sankey conversion input"/>
      <sheetName val="Allocation of &quot;other&quot; fuels"/>
      <sheetName val="Intermediate o&amp;g entries"/>
      <sheetName val="Intermediate coal entries"/>
      <sheetName val="Intermediate geothe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5">
          <cell r="C15">
            <v>540000</v>
          </cell>
          <cell r="K15">
            <v>0.83333333333333337</v>
          </cell>
          <cell r="L15">
            <v>8.3333333333333329E-2</v>
          </cell>
          <cell r="M15">
            <v>8.3333333333333329E-2</v>
          </cell>
        </row>
        <row r="16">
          <cell r="C16">
            <v>17643985.280499998</v>
          </cell>
        </row>
        <row r="17">
          <cell r="C17">
            <v>2061144.46826361</v>
          </cell>
          <cell r="K17">
            <v>1</v>
          </cell>
        </row>
        <row r="18">
          <cell r="C18">
            <v>946080</v>
          </cell>
          <cell r="K18">
            <v>1</v>
          </cell>
        </row>
        <row r="19">
          <cell r="C19">
            <v>128889402.36592908</v>
          </cell>
          <cell r="K19">
            <v>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N22" sqref="N22"/>
    </sheetView>
  </sheetViews>
  <sheetFormatPr baseColWidth="10" defaultRowHeight="16" x14ac:dyDescent="0.2"/>
  <cols>
    <col min="1" max="1" width="21" bestFit="1" customWidth="1"/>
  </cols>
  <sheetData>
    <row r="1" spans="1:15" x14ac:dyDescent="0.2">
      <c r="A1" t="s">
        <v>0</v>
      </c>
      <c r="B1" t="s">
        <v>27</v>
      </c>
      <c r="C1" t="s">
        <v>28</v>
      </c>
      <c r="D1" t="s">
        <v>29</v>
      </c>
      <c r="E1" t="s">
        <v>31</v>
      </c>
      <c r="F1" t="s">
        <v>30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46</v>
      </c>
    </row>
    <row r="2" spans="1:15" x14ac:dyDescent="0.2">
      <c r="A2" t="s">
        <v>7</v>
      </c>
      <c r="B2" s="12">
        <f>percentages!E10</f>
        <v>0.12911857615781597</v>
      </c>
      <c r="C2">
        <f>$B$2*percentages!B3</f>
        <v>8.4594947287295798E-3</v>
      </c>
      <c r="D2">
        <f>$B$2*percentages!C3</f>
        <v>2.3836304928368669E-2</v>
      </c>
      <c r="E2">
        <f>$B$2*percentages!D3</f>
        <v>5.3633669791129629E-2</v>
      </c>
      <c r="F2">
        <f>$B$2*percentages!E3</f>
        <v>2.0192659132273274E-2</v>
      </c>
      <c r="G2">
        <f>$B$2*percentages!F3</f>
        <v>2.1360051697190523E-5</v>
      </c>
      <c r="H2">
        <f>$B$2*percentages!G3</f>
        <v>6.0186183911295341E-5</v>
      </c>
      <c r="I2">
        <f>$B$2*percentages!H3</f>
        <v>1.3542392260827379E-4</v>
      </c>
      <c r="J2">
        <f>$B$2*percentages!I3</f>
        <v>5.0986052571709223E-5</v>
      </c>
      <c r="K2">
        <f>$B$2*percentages!J3</f>
        <v>1.8117951032357374E-3</v>
      </c>
      <c r="L2">
        <f>$B$2*percentages!K3</f>
        <v>5.1050921991576022E-3</v>
      </c>
      <c r="M2">
        <f>$B$2*percentages!L3</f>
        <v>1.1486882303516056E-2</v>
      </c>
      <c r="N2">
        <f>$B$2*percentages!M3</f>
        <v>4.3247217606169402E-3</v>
      </c>
      <c r="O2" t="s">
        <v>48</v>
      </c>
    </row>
    <row r="3" spans="1:15" x14ac:dyDescent="0.2">
      <c r="A3" t="s">
        <v>22</v>
      </c>
      <c r="B3">
        <f>'[1]Subbituminous Coal'!$C$15+'[1]Subbituminous Coal'!$C$20</f>
        <v>8454811.0618284587</v>
      </c>
      <c r="C3">
        <v>0</v>
      </c>
      <c r="D3">
        <f>SUM('[1]Absolute Volume'!$E$87,'[1]Absolute Volume'!$G$87)</f>
        <v>8407598.5403598323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'[1]Absolute Volume'!$G$91</f>
        <v>47212.521468625608</v>
      </c>
      <c r="M3">
        <v>0</v>
      </c>
      <c r="N3">
        <v>0</v>
      </c>
      <c r="O3" t="s">
        <v>47</v>
      </c>
    </row>
    <row r="4" spans="1:15" x14ac:dyDescent="0.2">
      <c r="A4" t="s">
        <v>17</v>
      </c>
      <c r="B4">
        <f>'[1]Bituminous Coal'!$C$15+'[1]Bituminous Coal'!$C$23</f>
        <v>140272490.54261598</v>
      </c>
      <c r="C4">
        <v>0</v>
      </c>
      <c r="D4">
        <f>B4*(SUM('[1]Absolute Volume'!$E$103,'[1]Absolute Volume'!$G$103)/SUM('[1]Absolute Volume'!$E$103,'[1]Absolute Volume'!$G$103,'[1]Absolute Volume'!$G$107))</f>
        <v>131504619.28134973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B4*('[1]Absolute Volume'!$G$107/SUM('[1]Absolute Volume'!$E$103,'[1]Absolute Volume'!$G$103,'[1]Absolute Volume'!$G$107))</f>
        <v>8767871.2612662483</v>
      </c>
      <c r="M4">
        <v>0</v>
      </c>
      <c r="N4">
        <v>0</v>
      </c>
      <c r="O4" t="s">
        <v>47</v>
      </c>
    </row>
    <row r="5" spans="1:15" x14ac:dyDescent="0.2">
      <c r="A5" t="s">
        <v>18</v>
      </c>
      <c r="B5">
        <f>'[1]Bituminous Coal'!$C$16+'[1]Bituminous Coal'!$C$24</f>
        <v>445474062.40403277</v>
      </c>
      <c r="C5">
        <v>0</v>
      </c>
      <c r="D5">
        <f>B5*(SUM('[1]Absolute Volume'!$E$103,'[1]Absolute Volume'!$G$103)/SUM('[1]Absolute Volume'!$E$103,'[1]Absolute Volume'!$G$103,'[1]Absolute Volume'!$G$107))</f>
        <v>417629263.93868285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B5*('[1]Absolute Volume'!$G$107/SUM('[1]Absolute Volume'!$E$103,'[1]Absolute Volume'!$G$103,'[1]Absolute Volume'!$G$107))</f>
        <v>27844798.465349931</v>
      </c>
      <c r="M5">
        <v>0</v>
      </c>
      <c r="N5">
        <v>0</v>
      </c>
      <c r="O5" t="s">
        <v>47</v>
      </c>
    </row>
    <row r="6" spans="1:15" x14ac:dyDescent="0.2">
      <c r="A6" t="s">
        <v>19</v>
      </c>
      <c r="B6">
        <f>'[1]Bituminous Coal'!$C$17+'[1]Bituminous Coal'!$C$25</f>
        <v>33811174.237973973</v>
      </c>
      <c r="C6">
        <v>0</v>
      </c>
      <c r="D6">
        <f>B6*(SUM('[1]Absolute Volume'!$E$103,'[1]Absolute Volume'!$G$103)/SUM('[1]Absolute Volume'!$E$103,'[1]Absolute Volume'!$G$103,'[1]Absolute Volume'!$G$107))</f>
        <v>31697773.229950003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B6*('[1]Absolute Volume'!$G$107/SUM('[1]Absolute Volume'!$E$103,'[1]Absolute Volume'!$G$103,'[1]Absolute Volume'!$G$107))</f>
        <v>2113401.0080239726</v>
      </c>
      <c r="M6">
        <v>0</v>
      </c>
      <c r="N6">
        <v>0</v>
      </c>
      <c r="O6" t="s">
        <v>47</v>
      </c>
    </row>
    <row r="7" spans="1:15" x14ac:dyDescent="0.2">
      <c r="A7" t="s">
        <v>21</v>
      </c>
      <c r="B7">
        <f>'[1]Lignite Coal'!$C$15</f>
        <v>32761544.206854895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B7</f>
        <v>32761544.206854895</v>
      </c>
      <c r="M7">
        <v>0</v>
      </c>
      <c r="N7">
        <v>0</v>
      </c>
      <c r="O7" t="s">
        <v>47</v>
      </c>
    </row>
    <row r="8" spans="1:15" x14ac:dyDescent="0.2">
      <c r="A8" t="s">
        <v>20</v>
      </c>
      <c r="B8">
        <f>'[1]Lignite Coal'!$C$16</f>
        <v>459927.84994132287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B8</f>
        <v>459927.84994132287</v>
      </c>
      <c r="M8">
        <v>0</v>
      </c>
      <c r="N8">
        <v>0</v>
      </c>
      <c r="O8" t="s">
        <v>47</v>
      </c>
    </row>
    <row r="9" spans="1:15" x14ac:dyDescent="0.2">
      <c r="A9" t="s">
        <v>8</v>
      </c>
      <c r="B9" s="12">
        <f>percentages!E11</f>
        <v>2.5743307575309165E-2</v>
      </c>
      <c r="C9">
        <f>$B$9*percentages!B4</f>
        <v>1.0685047120424266E-3</v>
      </c>
      <c r="D9">
        <f>$B$9*percentages!C4</f>
        <v>1.0814082368405505E-2</v>
      </c>
      <c r="E9">
        <f>$B$9*percentages!D4</f>
        <v>5.7981670776554098E-3</v>
      </c>
      <c r="F9">
        <f>$B$9*percentages!E4</f>
        <v>7.0059384321590043E-4</v>
      </c>
      <c r="G9">
        <f>$B$9*percentages!F4</f>
        <v>2.1600485483268014E-5</v>
      </c>
      <c r="H9">
        <f>$B$9*percentages!G4</f>
        <v>2.186133824034392E-4</v>
      </c>
      <c r="I9">
        <f>$B$9*percentages!H4</f>
        <v>1.1721354372977745E-4</v>
      </c>
      <c r="J9">
        <f>$B$9*percentages!I4</f>
        <v>1.4162939076913608E-5</v>
      </c>
      <c r="K9">
        <f>$B$9*percentages!J4</f>
        <v>4.0634900408134482E-4</v>
      </c>
      <c r="L9">
        <f>$B$9*percentages!K4</f>
        <v>4.1125617425267153E-3</v>
      </c>
      <c r="M9">
        <f>$B$9*percentages!L4</f>
        <v>2.205024826702838E-3</v>
      </c>
      <c r="N9">
        <f>$B$9*percentages!M4</f>
        <v>2.6643364998562506E-4</v>
      </c>
      <c r="O9" t="s">
        <v>48</v>
      </c>
    </row>
    <row r="10" spans="1:15" x14ac:dyDescent="0.2">
      <c r="A10" t="s">
        <v>9</v>
      </c>
      <c r="B10">
        <f>[1]Uranium!$C$13-[1]Uranium!$C$26-[1]Uranium!$C$30-[1]Uranium!$C$31</f>
        <v>10697211.325479202</v>
      </c>
      <c r="C10">
        <v>0</v>
      </c>
      <c r="D10">
        <f>SUM('[1]Absolute Volume'!$E$167,'[1]Absolute Volume'!$G$167)</f>
        <v>10027560.691803329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SUM('[1]Absolute Volume'!$G$171)</f>
        <v>669650.63367598155</v>
      </c>
      <c r="M10">
        <v>0</v>
      </c>
      <c r="N10">
        <v>0</v>
      </c>
      <c r="O10" t="s">
        <v>47</v>
      </c>
    </row>
    <row r="11" spans="1:15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47</v>
      </c>
    </row>
    <row r="12" spans="1:15" x14ac:dyDescent="0.2">
      <c r="A12" t="s">
        <v>11</v>
      </c>
      <c r="B12">
        <f>[1]Wind!$C$13</f>
        <v>1961874</v>
      </c>
      <c r="C12">
        <v>0</v>
      </c>
      <c r="D12">
        <f>'[1]Absolute Volume'!$E$199</f>
        <v>784749.60000000009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'[1]Absolute Volume'!$E$203</f>
        <v>1177124.3999999999</v>
      </c>
      <c r="M12">
        <v>0</v>
      </c>
      <c r="N12">
        <v>0</v>
      </c>
      <c r="O12" t="s">
        <v>47</v>
      </c>
    </row>
    <row r="13" spans="1:15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47</v>
      </c>
    </row>
    <row r="14" spans="1:15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47</v>
      </c>
    </row>
    <row r="15" spans="1:15" x14ac:dyDescent="0.2">
      <c r="A15" t="s">
        <v>14</v>
      </c>
      <c r="B15">
        <f>SUM([3]Geothermal!$C$15,[3]Geothermal!$C$19)</f>
        <v>129429402.36592908</v>
      </c>
      <c r="C15">
        <v>0</v>
      </c>
      <c r="D15">
        <f>[3]Geothermal!$C$15*[3]Geothermal!$K$15+[3]Geothermal!$C$19*[3]Geothermal!$K$19</f>
        <v>129339402.36592908</v>
      </c>
      <c r="E15">
        <v>0</v>
      </c>
      <c r="F15">
        <v>0</v>
      </c>
      <c r="G15">
        <v>0</v>
      </c>
      <c r="H15">
        <f>[3]Geothermal!$C$15*[3]Geothermal!$M$15</f>
        <v>45000</v>
      </c>
      <c r="I15">
        <v>0</v>
      </c>
      <c r="J15">
        <v>0</v>
      </c>
      <c r="K15">
        <v>0</v>
      </c>
      <c r="L15">
        <f>[3]Geothermal!$C$15*[3]Geothermal!$L$15</f>
        <v>45000</v>
      </c>
      <c r="M15">
        <v>0</v>
      </c>
      <c r="N15">
        <v>0</v>
      </c>
      <c r="O15" t="s">
        <v>47</v>
      </c>
    </row>
    <row r="16" spans="1:15" x14ac:dyDescent="0.2">
      <c r="A16" t="s">
        <v>15</v>
      </c>
      <c r="B16">
        <f>'[1]Solar Photovoltaic'!$C$13</f>
        <v>169190.55555555553</v>
      </c>
      <c r="C16">
        <v>0</v>
      </c>
      <c r="D16">
        <f>'[1]Absolute Volume'!$E$263</f>
        <v>169190.55555555553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47</v>
      </c>
    </row>
    <row r="17" spans="1:15" x14ac:dyDescent="0.2">
      <c r="A17" t="s">
        <v>16</v>
      </c>
      <c r="B17">
        <f>'[1]Solar Thermal'!$C$13-'[1]Solar Thermal'!$C$18</f>
        <v>175752</v>
      </c>
      <c r="C17">
        <v>0</v>
      </c>
      <c r="D17">
        <f>'[1]Absolute Volume'!$E$279</f>
        <v>175752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47</v>
      </c>
    </row>
    <row r="18" spans="1:15" x14ac:dyDescent="0.2">
      <c r="A18" t="s">
        <v>53</v>
      </c>
      <c r="B18">
        <f>SUM([3]Geothermal!$C$15:$C$17,[3]Geothermal!$C$19)</f>
        <v>149134532.11469269</v>
      </c>
      <c r="C18">
        <v>0</v>
      </c>
      <c r="D18">
        <f>B18*[3]Geothermal!$K$17</f>
        <v>149134532.11469269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47</v>
      </c>
    </row>
    <row r="19" spans="1:15" x14ac:dyDescent="0.2">
      <c r="A19" t="s">
        <v>54</v>
      </c>
      <c r="B19">
        <f>[3]Geothermal!$C$18</f>
        <v>946080</v>
      </c>
      <c r="C19">
        <v>0</v>
      </c>
      <c r="D19">
        <f>B19*[3]Geothermal!$K$18</f>
        <v>946080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1"/>
  <sheetViews>
    <sheetView workbookViewId="0">
      <selection activeCell="B21" sqref="B21:G21"/>
    </sheetView>
  </sheetViews>
  <sheetFormatPr baseColWidth="10" defaultRowHeight="16" x14ac:dyDescent="0.2"/>
  <cols>
    <col min="2" max="2" width="22.33203125" bestFit="1" customWidth="1"/>
    <col min="3" max="3" width="12" bestFit="1" customWidth="1"/>
    <col min="6" max="6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[2]Oil!$G$15*[2]Oil!$E$15+[2]Oil!$G$16*[2]Oil!$E$16+[2]Oil!$G$17*[2]Oil!$E$17+[2]Oil!$G$18*[2]Oil!$E$18</f>
        <v>7.2768570518795799E-3</v>
      </c>
      <c r="C3">
        <v>0</v>
      </c>
      <c r="D3">
        <f>[2]Oil!$G$22*[2]Oil!$E$22</f>
        <v>0</v>
      </c>
      <c r="E3">
        <f>[2]Oil!$G$26*[2]Oil!$E$26</f>
        <v>0</v>
      </c>
      <c r="F3">
        <v>0</v>
      </c>
      <c r="G3">
        <f t="shared" ref="G3:G21" si="0">SUM(B3:F3)</f>
        <v>7.2768570518795799E-3</v>
      </c>
    </row>
    <row r="4" spans="1:7" x14ac:dyDescent="0.2">
      <c r="A4" t="s">
        <v>22</v>
      </c>
      <c r="B4">
        <f>SUM('[2]Subbituminous Coal'!$E$15)*'[2]Subbituminous Coal'!$G$15</f>
        <v>0</v>
      </c>
      <c r="C4">
        <f>'[2]Subbituminous Coal'!$E$20*'[2]Subbituminous Coal'!$G$20</f>
        <v>0</v>
      </c>
      <c r="D4">
        <f>0</f>
        <v>0</v>
      </c>
      <c r="E4">
        <f>0</f>
        <v>0</v>
      </c>
      <c r="F4">
        <f>'[2]Subbituminous Coal'!$E$26*'[2]Subbituminous Coal'!$G$26+'[2]Subbituminous Coal'!$E$27*'[2]Subbituminous Coal'!$G$27</f>
        <v>2.4434131532203952E-5</v>
      </c>
      <c r="G4">
        <f t="shared" si="0"/>
        <v>2.4434131532203952E-5</v>
      </c>
    </row>
    <row r="5" spans="1:7" x14ac:dyDescent="0.2">
      <c r="A5" t="s">
        <v>17</v>
      </c>
      <c r="B5">
        <f>SUM('[2]Bituminous Coal'!$E$15)*'[2]Bituminous Coal'!$G$15</f>
        <v>0</v>
      </c>
      <c r="C5">
        <f>'[2]Bituminous Coal'!$E$23*'[2]Bituminous Coal'!$G$23</f>
        <v>0</v>
      </c>
      <c r="D5">
        <v>0</v>
      </c>
      <c r="E5">
        <v>0</v>
      </c>
      <c r="F5">
        <f>'[2]Bituminous Coal'!$E$31*'[2]Bituminous Coal'!$G$31+'[2]Bituminous Coal'!$E$32*'[2]Bituminous Coal'!$G$32</f>
        <v>2.3317147160318076E-3</v>
      </c>
      <c r="G5">
        <f t="shared" si="0"/>
        <v>2.3317147160318076E-3</v>
      </c>
    </row>
    <row r="6" spans="1:7" x14ac:dyDescent="0.2">
      <c r="A6" t="s">
        <v>18</v>
      </c>
      <c r="B6">
        <f>'[2]Bituminous Coal'!$E$16*'[2]Bituminous Coal'!$G$16</f>
        <v>0</v>
      </c>
      <c r="C6">
        <f>'[2]Bituminous Coal'!$E$24*'[2]Bituminous Coal'!$G$24</f>
        <v>0</v>
      </c>
      <c r="D6">
        <v>0</v>
      </c>
      <c r="E6">
        <v>0</v>
      </c>
      <c r="F6">
        <f t="shared" ref="F6:F7" si="1">F5</f>
        <v>2.3317147160318076E-3</v>
      </c>
      <c r="G6">
        <f t="shared" si="0"/>
        <v>2.3317147160318076E-3</v>
      </c>
    </row>
    <row r="7" spans="1:7" x14ac:dyDescent="0.2">
      <c r="A7" t="s">
        <v>19</v>
      </c>
      <c r="B7">
        <f>'[2]Bituminous Coal'!$E$17*'[2]Bituminous Coal'!$G$17</f>
        <v>0</v>
      </c>
      <c r="C7">
        <f>'[2]Bituminous Coal'!$E$25*'[2]Bituminous Coal'!$G$25</f>
        <v>0</v>
      </c>
      <c r="D7">
        <v>0</v>
      </c>
      <c r="E7">
        <v>0</v>
      </c>
      <c r="F7">
        <f t="shared" si="1"/>
        <v>2.3317147160318076E-3</v>
      </c>
      <c r="G7">
        <f t="shared" si="0"/>
        <v>2.3317147160318076E-3</v>
      </c>
    </row>
    <row r="8" spans="1:7" x14ac:dyDescent="0.2">
      <c r="A8" t="s">
        <v>21</v>
      </c>
      <c r="B8">
        <f>'[2]Lignite Coal'!$E$15*'[2]Lignite Coal'!$G$15</f>
        <v>0</v>
      </c>
      <c r="C8">
        <v>0</v>
      </c>
      <c r="D8">
        <v>0</v>
      </c>
      <c r="E8">
        <v>0</v>
      </c>
      <c r="F8">
        <f>'[2]Lignite Coal'!$E$24*'[2]Lignite Coal'!$G$24</f>
        <v>0</v>
      </c>
      <c r="G8">
        <f t="shared" si="0"/>
        <v>0</v>
      </c>
    </row>
    <row r="9" spans="1:7" x14ac:dyDescent="0.2">
      <c r="A9" t="s">
        <v>20</v>
      </c>
      <c r="B9">
        <f>'[2]Lignite Coal'!$E$16*'[2]Lignite Coal'!$G$16</f>
        <v>0</v>
      </c>
      <c r="C9">
        <v>0</v>
      </c>
      <c r="D9">
        <v>0</v>
      </c>
      <c r="E9">
        <v>0</v>
      </c>
      <c r="F9">
        <f>F8</f>
        <v>0</v>
      </c>
      <c r="G9">
        <f t="shared" si="0"/>
        <v>0</v>
      </c>
    </row>
    <row r="10" spans="1:7" x14ac:dyDescent="0.2">
      <c r="A10" t="s">
        <v>8</v>
      </c>
      <c r="B10">
        <f>'[2]Natural Gas'!$E$15*'[2]Natural Gas'!$G$15+'[2]Natural Gas'!$E$16*'[2]Natural Gas'!$G$16+'[2]Natural Gas'!$E$17*'[2]Natural Gas'!$G$17</f>
        <v>1.7944537175128769E-3</v>
      </c>
      <c r="C10">
        <f>'[2]Natural Gas'!$E$23*'[2]Natural Gas'!$G$23+'[2]Natural Gas'!$E$24*'[2]Natural Gas'!$G$24+'[2]Natural Gas'!$E$25*'[2]Natural Gas'!$G$25+'[2]Natural Gas'!$E$26*'[2]Natural Gas'!$G$26+'[2]Natural Gas'!$E$27*'[2]Natural Gas'!$G$27</f>
        <v>6.9654243439104467E-5</v>
      </c>
      <c r="D10">
        <f>'[2]Natural Gas'!$E$31*'[2]Natural Gas'!$G$31+'[2]Natural Gas'!$E$32*'[2]Natural Gas'!$G$32</f>
        <v>0</v>
      </c>
      <c r="E10">
        <v>0</v>
      </c>
      <c r="F10">
        <v>0</v>
      </c>
      <c r="G10">
        <f t="shared" si="0"/>
        <v>1.8641079609519814E-3</v>
      </c>
    </row>
    <row r="11" spans="1:7" x14ac:dyDescent="0.2">
      <c r="A11" t="s">
        <v>9</v>
      </c>
      <c r="B11" s="2">
        <f>[2]Uranium!$E$15*[2]Uranium!$G$15+[2]Uranium!$E$16*[2]Uranium!$G$16+[2]Uranium!$E$17*[2]Uranium!$G$17</f>
        <v>0</v>
      </c>
      <c r="C11">
        <f>[2]Uranium!$E$20*[2]Uranium!$G$20+[2]Uranium!$E$21*[2]Uranium!$G$21+[2]Uranium!$E$22*[2]Uranium!$G$22+[2]Uranium!$E$23*[2]Uranium!$G$23</f>
        <v>0</v>
      </c>
      <c r="D11">
        <v>0</v>
      </c>
      <c r="E11">
        <v>0</v>
      </c>
      <c r="F11" s="3">
        <f>[2]Uranium!$E$30*[2]Uranium!$G$30+[2]Uranium!$E$31*[2]Uranium!$G$31</f>
        <v>0</v>
      </c>
      <c r="G11">
        <f t="shared" si="0"/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[2]Wind!$E$15*[2]Wind!$G$15</f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">
      <c r="A14" t="s">
        <v>12</v>
      </c>
      <c r="B14">
        <f>'[2]Solid Biomass and RDF'!$E$15*'[2]Solid Biomass and RDF'!$G$15+'[2]Solid Biomass and RDF'!$E$16*'[2]Solid Biomass and RDF'!$G$16+'[2]Solid Biomass and RDF'!$E$17*'[2]Solid Biomass and RDF'!$G$17+'[2]Solid Biomass and RDF'!$E$18*'[2]Solid Biomass and RDF'!$G$18+'[2]Solid Biomass and RDF'!$E$19*'[2]Solid Biomass and RDF'!$G$19</f>
        <v>0</v>
      </c>
      <c r="C14">
        <v>0</v>
      </c>
      <c r="D14">
        <v>0</v>
      </c>
      <c r="E14">
        <v>0</v>
      </c>
      <c r="F14">
        <f>'[2]Solid Biomass and RDF'!$E$25*'[2]Solid Biomass and RDF'!$G$25</f>
        <v>0</v>
      </c>
      <c r="G14">
        <f t="shared" si="0"/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[2]Geothermal!$E$15*[2]Geothermal!$G$15+[2]Geothermal!$E$16*[2]Geothermal!$G$16+[2]Geothermal!$E$17*[2]Geothermal!$G$17+[2]Geothermal!$E$18*[2]Geothermal!$G$18+[2]Geothermal!$E$19*[2]Geothermal!$G$19</f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">
      <c r="A17" t="s">
        <v>15</v>
      </c>
      <c r="B17">
        <f>'[2]Solar Photovoltaic'!$E$15*'[2]Solar Photovoltaic'!$G$15</f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">
      <c r="A18" t="s">
        <v>16</v>
      </c>
      <c r="B18">
        <f>'[2]Solar Thermal'!$E$15*'[2]Solar Thermal'!$G$15</f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2.3317147160318076E-3</v>
      </c>
      <c r="G19">
        <f t="shared" si="0"/>
        <v>2.3317147160318076E-3</v>
      </c>
    </row>
    <row r="20" spans="1:7" x14ac:dyDescent="0.2">
      <c r="A20" t="s">
        <v>24</v>
      </c>
      <c r="B20">
        <f>AVERAGE(B5:B7)</f>
        <v>0</v>
      </c>
      <c r="C20">
        <f t="shared" ref="C20:F20" si="3">AVERAGE(C5:C7)</f>
        <v>0</v>
      </c>
      <c r="D20">
        <f t="shared" si="3"/>
        <v>0</v>
      </c>
      <c r="E20">
        <f t="shared" si="3"/>
        <v>0</v>
      </c>
      <c r="F20">
        <f t="shared" si="3"/>
        <v>2.3317147160318076E-3</v>
      </c>
      <c r="G20">
        <f t="shared" si="0"/>
        <v>2.3317147160318076E-3</v>
      </c>
    </row>
    <row r="21" spans="1:7" x14ac:dyDescent="0.2">
      <c r="A21" s="5" t="s">
        <v>26</v>
      </c>
      <c r="B21">
        <f>AVERAGE(B19,B4)</f>
        <v>0</v>
      </c>
      <c r="C21">
        <f t="shared" ref="C21:F21" si="4">AVERAGE(C19,C4)</f>
        <v>0</v>
      </c>
      <c r="D21">
        <f t="shared" si="4"/>
        <v>0</v>
      </c>
      <c r="E21">
        <f t="shared" si="4"/>
        <v>0</v>
      </c>
      <c r="F21">
        <f t="shared" si="4"/>
        <v>1.1780744237820057E-3</v>
      </c>
      <c r="G21">
        <f t="shared" si="0"/>
        <v>1.1780744237820057E-3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workbookViewId="0">
      <selection activeCell="B21" sqref="B21:G21"/>
    </sheetView>
  </sheetViews>
  <sheetFormatPr baseColWidth="10" defaultRowHeight="16" x14ac:dyDescent="0.2"/>
  <cols>
    <col min="3" max="4" width="12" bestFit="1" customWidth="1"/>
    <col min="5" max="5" width="11.83203125" bestFit="1" customWidth="1"/>
    <col min="6" max="6" width="11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[2]Oil!$H$15*[2]Oil!$E$15+[2]Oil!$H$16*[2]Oil!$E$16+[2]Oil!$H$17*[2]Oil!$E$17+[2]Oil!$H$18*[2]Oil!$E$18</f>
        <v>1.3828941492946186E-2</v>
      </c>
      <c r="C3">
        <v>0</v>
      </c>
      <c r="D3">
        <f>[2]Oil!$H$22*[2]Oil!$E$22</f>
        <v>0</v>
      </c>
      <c r="E3">
        <f>[2]Oil!$H$26*[2]Oil!$E$26</f>
        <v>2.1332322592727411E-5</v>
      </c>
      <c r="F3">
        <v>0</v>
      </c>
      <c r="G3">
        <f t="shared" ref="G3:G21" si="0">SUM(B3:F3)</f>
        <v>1.3850273815538914E-2</v>
      </c>
    </row>
    <row r="4" spans="1:7" x14ac:dyDescent="0.2">
      <c r="A4" t="s">
        <v>22</v>
      </c>
      <c r="B4">
        <f>SUM('[2]Subbituminous Coal'!$E$15)*'[2]Subbituminous Coal'!$H$15</f>
        <v>0</v>
      </c>
      <c r="C4">
        <f>'[2]Subbituminous Coal'!$E$20*'[2]Subbituminous Coal'!$H$20</f>
        <v>0</v>
      </c>
      <c r="D4">
        <f>0</f>
        <v>0</v>
      </c>
      <c r="E4">
        <f>0</f>
        <v>0</v>
      </c>
      <c r="F4">
        <f>'[2]Subbituminous Coal'!$E$26*'[2]Subbituminous Coal'!$H$26+'[2]Subbituminous Coal'!$E$27*'[2]Subbituminous Coal'!$H$27</f>
        <v>2.0914958503088208E-6</v>
      </c>
      <c r="G4">
        <f t="shared" si="0"/>
        <v>2.0914958503088208E-6</v>
      </c>
    </row>
    <row r="5" spans="1:7" x14ac:dyDescent="0.2">
      <c r="A5" t="s">
        <v>17</v>
      </c>
      <c r="B5">
        <f>SUM('[2]Bituminous Coal'!$E$15)*'[2]Bituminous Coal'!$H$15</f>
        <v>0</v>
      </c>
      <c r="C5">
        <f>'[2]Bituminous Coal'!$E$23*'[2]Bituminous Coal'!$H$23</f>
        <v>0</v>
      </c>
      <c r="D5">
        <v>0</v>
      </c>
      <c r="E5">
        <v>0</v>
      </c>
      <c r="F5">
        <f>'[2]Bituminous Coal'!$E$31*'[2]Bituminous Coal'!$H$31+'[2]Bituminous Coal'!$E$32*'[2]Bituminous Coal'!$H$32</f>
        <v>1.3733256289721293E-3</v>
      </c>
      <c r="G5">
        <f t="shared" si="0"/>
        <v>1.3733256289721293E-3</v>
      </c>
    </row>
    <row r="6" spans="1:7" x14ac:dyDescent="0.2">
      <c r="A6" t="s">
        <v>18</v>
      </c>
      <c r="B6">
        <f>'[2]Bituminous Coal'!$E$16*'[2]Bituminous Coal'!$H$16</f>
        <v>0</v>
      </c>
      <c r="C6">
        <f>'[2]Bituminous Coal'!$E$24*'[2]Bituminous Coal'!$H$24</f>
        <v>0</v>
      </c>
      <c r="D6">
        <v>0</v>
      </c>
      <c r="E6">
        <v>0</v>
      </c>
      <c r="F6">
        <f t="shared" ref="F6:F7" si="1">F5</f>
        <v>1.3733256289721293E-3</v>
      </c>
      <c r="G6">
        <f t="shared" si="0"/>
        <v>1.3733256289721293E-3</v>
      </c>
    </row>
    <row r="7" spans="1:7" x14ac:dyDescent="0.2">
      <c r="A7" t="s">
        <v>19</v>
      </c>
      <c r="B7">
        <f>'[2]Bituminous Coal'!$E$17*'[2]Bituminous Coal'!$H$17</f>
        <v>0</v>
      </c>
      <c r="C7">
        <f>'[2]Bituminous Coal'!$E$25*'[2]Bituminous Coal'!$H$25</f>
        <v>0</v>
      </c>
      <c r="D7">
        <v>0</v>
      </c>
      <c r="E7">
        <v>0</v>
      </c>
      <c r="F7">
        <f t="shared" si="1"/>
        <v>1.3733256289721293E-3</v>
      </c>
      <c r="G7">
        <f t="shared" si="0"/>
        <v>1.3733256289721293E-3</v>
      </c>
    </row>
    <row r="8" spans="1:7" x14ac:dyDescent="0.2">
      <c r="A8" t="s">
        <v>21</v>
      </c>
      <c r="B8">
        <f>'[2]Lignite Coal'!$E$15*'[2]Lignite Coal'!$H$15</f>
        <v>0</v>
      </c>
      <c r="C8">
        <v>0</v>
      </c>
      <c r="D8">
        <v>0</v>
      </c>
      <c r="E8">
        <v>0</v>
      </c>
      <c r="F8">
        <f>'[2]Lignite Coal'!$E$24*'[2]Lignite Coal'!$H$24</f>
        <v>0</v>
      </c>
      <c r="G8">
        <f t="shared" si="0"/>
        <v>0</v>
      </c>
    </row>
    <row r="9" spans="1:7" x14ac:dyDescent="0.2">
      <c r="A9" t="s">
        <v>20</v>
      </c>
      <c r="B9">
        <f>'[2]Lignite Coal'!$E$16*'[2]Lignite Coal'!$H$16</f>
        <v>0</v>
      </c>
      <c r="C9">
        <v>0</v>
      </c>
      <c r="D9">
        <v>0</v>
      </c>
      <c r="E9">
        <v>0</v>
      </c>
      <c r="F9">
        <f>F8</f>
        <v>0</v>
      </c>
      <c r="G9">
        <f t="shared" si="0"/>
        <v>0</v>
      </c>
    </row>
    <row r="10" spans="1:7" x14ac:dyDescent="0.2">
      <c r="A10" t="s">
        <v>8</v>
      </c>
      <c r="B10">
        <f>'[2]Natural Gas'!$E$15*'[2]Natural Gas'!$H$15+'[2]Natural Gas'!$E$16*'[2]Natural Gas'!$H$16+'[2]Natural Gas'!$E$17*'[2]Natural Gas'!$H$17</f>
        <v>1.1918871670780415E-3</v>
      </c>
      <c r="C10">
        <f>'[2]Natural Gas'!$E$23*'[2]Natural Gas'!$H$23+'[2]Natural Gas'!$E$24*'[2]Natural Gas'!$H$24+'[2]Natural Gas'!$E$25*'[2]Natural Gas'!$H$25+'[2]Natural Gas'!$E$26*'[2]Natural Gas'!$H$26+'[2]Natural Gas'!$E$27*'[2]Natural Gas'!$H$27</f>
        <v>3.0033142300848553E-5</v>
      </c>
      <c r="D10">
        <f>'[2]Natural Gas'!$E$31*'[2]Natural Gas'!$H$31+'[2]Natural Gas'!$E$32*'[2]Natural Gas'!$H$32</f>
        <v>3.3219527908486762E-7</v>
      </c>
      <c r="E10">
        <v>0</v>
      </c>
      <c r="F10">
        <v>0</v>
      </c>
      <c r="G10">
        <f t="shared" si="0"/>
        <v>1.2222525046579748E-3</v>
      </c>
    </row>
    <row r="11" spans="1:7" x14ac:dyDescent="0.2">
      <c r="A11" t="s">
        <v>9</v>
      </c>
      <c r="B11" s="2">
        <f>[2]Uranium!$E$15*[2]Uranium!$H$15+[2]Uranium!$E$16*[2]Uranium!$H$16+[2]Uranium!$E$17*[2]Uranium!$H$17</f>
        <v>0</v>
      </c>
      <c r="C11">
        <f>[2]Uranium!$E$20*[2]Uranium!$H$20+[2]Uranium!$E$21*[2]Uranium!$H$21+[2]Uranium!$E$22*[2]Uranium!$H$22+[2]Uranium!$E$23*[2]Uranium!$H$23</f>
        <v>0</v>
      </c>
      <c r="D11">
        <v>0</v>
      </c>
      <c r="E11">
        <v>0</v>
      </c>
      <c r="F11" s="3">
        <f>[2]Uranium!$E$30*[2]Uranium!$H$30+[2]Uranium!$E$31*[2]Uranium!$H$31</f>
        <v>0</v>
      </c>
      <c r="G11">
        <f t="shared" si="0"/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[2]Wind!$E$15*[2]Wind!$H$15</f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">
      <c r="A14" t="s">
        <v>12</v>
      </c>
      <c r="B14">
        <f>'[2]Solid Biomass and RDF'!$E$15*'[2]Solid Biomass and RDF'!$H$15+'[2]Solid Biomass and RDF'!$E$16*'[2]Solid Biomass and RDF'!$H$16+'[2]Solid Biomass and RDF'!$E$17*'[2]Solid Biomass and RDF'!$H$17+'[2]Solid Biomass and RDF'!$E$18*'[2]Solid Biomass and RDF'!$H$18+'[2]Solid Biomass and RDF'!$E$19*'[2]Solid Biomass and RDF'!$H$19</f>
        <v>0</v>
      </c>
      <c r="C14">
        <v>0</v>
      </c>
      <c r="D14">
        <v>0</v>
      </c>
      <c r="E14">
        <v>0</v>
      </c>
      <c r="F14">
        <f>'[2]Solid Biomass and RDF'!$E$25*'[2]Solid Biomass and RDF'!$H$25</f>
        <v>0</v>
      </c>
      <c r="G14">
        <f t="shared" si="0"/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[2]Geothermal!$E$15*[2]Geothermal!$H$15+[2]Geothermal!$E$16*[2]Geothermal!$H$16+[2]Geothermal!$E$17*[2]Geothermal!$H$17+[2]Geothermal!$E$18*[2]Geothermal!$H$18+[2]Geothermal!$E$19*[2]Geothermal!$H$19</f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">
      <c r="A17" t="s">
        <v>15</v>
      </c>
      <c r="B17">
        <f>'[2]Solar Photovoltaic'!$E$15*'[2]Solar Photovoltaic'!$H$15</f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">
      <c r="A18" t="s">
        <v>16</v>
      </c>
      <c r="B18">
        <f>'[2]Solar Thermal'!$E$15*'[2]Solar Thermal'!$H$15</f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1.3733256289721293E-3</v>
      </c>
      <c r="G19">
        <f t="shared" si="0"/>
        <v>1.3733256289721293E-3</v>
      </c>
    </row>
    <row r="20" spans="1:7" x14ac:dyDescent="0.2">
      <c r="A20" t="s">
        <v>24</v>
      </c>
      <c r="B20">
        <f>AVERAGE(B5:B7)</f>
        <v>0</v>
      </c>
      <c r="C20">
        <f t="shared" ref="C20:F20" si="3">AVERAGE(C5:C7)</f>
        <v>0</v>
      </c>
      <c r="D20">
        <f t="shared" si="3"/>
        <v>0</v>
      </c>
      <c r="E20">
        <f t="shared" si="3"/>
        <v>0</v>
      </c>
      <c r="F20">
        <f t="shared" si="3"/>
        <v>1.3733256289721293E-3</v>
      </c>
      <c r="G20">
        <f t="shared" si="0"/>
        <v>1.3733256289721293E-3</v>
      </c>
    </row>
    <row r="21" spans="1:7" x14ac:dyDescent="0.2">
      <c r="A21" s="5" t="s">
        <v>26</v>
      </c>
      <c r="B21">
        <f>AVERAGE(B19,B4)</f>
        <v>0</v>
      </c>
      <c r="C21">
        <f t="shared" ref="C21:F21" si="4">AVERAGE(C19,C4)</f>
        <v>0</v>
      </c>
      <c r="D21">
        <f t="shared" si="4"/>
        <v>0</v>
      </c>
      <c r="E21">
        <f t="shared" si="4"/>
        <v>0</v>
      </c>
      <c r="F21">
        <f t="shared" si="4"/>
        <v>6.8770856241121903E-4</v>
      </c>
      <c r="G21">
        <f t="shared" si="0"/>
        <v>6.8770856241121903E-4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1"/>
  <sheetViews>
    <sheetView workbookViewId="0">
      <selection activeCell="B21" sqref="B21:G21"/>
    </sheetView>
  </sheetViews>
  <sheetFormatPr baseColWidth="10" defaultRowHeight="16" x14ac:dyDescent="0.2"/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[2]Oil!$I$15*[2]Oil!$E$15+[2]Oil!$I$16*[2]Oil!$E$16+[2]Oil!$I$17*[2]Oil!$E$17+[2]Oil!I$18*[2]Oil!$E$18</f>
        <v>4.6135680764987509E-2</v>
      </c>
      <c r="C3">
        <v>0</v>
      </c>
      <c r="D3">
        <f>[2]Oil!$I$22*[2]Oil!$E$22</f>
        <v>0</v>
      </c>
      <c r="E3">
        <f>[2]Oil!$I$26*[2]Oil!$E$26</f>
        <v>0</v>
      </c>
      <c r="F3">
        <v>0</v>
      </c>
      <c r="G3">
        <f t="shared" ref="G3:G21" si="0">SUM(B3:F3)</f>
        <v>4.6135680764987509E-2</v>
      </c>
    </row>
    <row r="4" spans="1:7" x14ac:dyDescent="0.2">
      <c r="A4" t="s">
        <v>22</v>
      </c>
      <c r="B4">
        <f>SUM('[2]Subbituminous Coal'!$E$15)*'[2]Subbituminous Coal'!$I$15</f>
        <v>0</v>
      </c>
      <c r="C4">
        <f>'[2]Subbituminous Coal'!$E$20*'[2]Subbituminous Coal'!$I$20</f>
        <v>0</v>
      </c>
      <c r="D4">
        <f>0</f>
        <v>0</v>
      </c>
      <c r="E4">
        <f>0</f>
        <v>0</v>
      </c>
      <c r="F4">
        <f>'[2]Subbituminous Coal'!$E$26*'[2]Subbituminous Coal'!$I$26+'[2]Subbituminous Coal'!$E$27*'[2]Subbituminous Coal'!$I$27</f>
        <v>0</v>
      </c>
      <c r="G4">
        <f t="shared" si="0"/>
        <v>0</v>
      </c>
    </row>
    <row r="5" spans="1:7" x14ac:dyDescent="0.2">
      <c r="A5" t="s">
        <v>17</v>
      </c>
      <c r="B5">
        <f>SUM('[2]Bituminous Coal'!$E$15)*'[2]Bituminous Coal'!$I$15</f>
        <v>0</v>
      </c>
      <c r="C5">
        <f>'[2]Bituminous Coal'!$E$23*'[2]Bituminous Coal'!$I$23</f>
        <v>0</v>
      </c>
      <c r="D5">
        <v>0</v>
      </c>
      <c r="E5">
        <v>0</v>
      </c>
      <c r="F5">
        <f>'[2]Bituminous Coal'!$E$31*'[2]Bituminous Coal'!$I$31+'[2]Bituminous Coal'!$E$32*'[2]Bituminous Coal'!$I$32</f>
        <v>0</v>
      </c>
      <c r="G5">
        <f t="shared" si="0"/>
        <v>0</v>
      </c>
    </row>
    <row r="6" spans="1:7" x14ac:dyDescent="0.2">
      <c r="A6" t="s">
        <v>18</v>
      </c>
      <c r="B6">
        <f>'[2]Bituminous Coal'!$E$16*'[2]Bituminous Coal'!$I$16</f>
        <v>0</v>
      </c>
      <c r="C6">
        <f>'[2]Bituminous Coal'!$E$24*'[2]Bituminous Coal'!$I$24</f>
        <v>0</v>
      </c>
      <c r="D6">
        <v>0</v>
      </c>
      <c r="E6">
        <v>0</v>
      </c>
      <c r="F6">
        <f t="shared" ref="F6:F7" si="1">F5</f>
        <v>0</v>
      </c>
      <c r="G6">
        <f t="shared" si="0"/>
        <v>0</v>
      </c>
    </row>
    <row r="7" spans="1:7" x14ac:dyDescent="0.2">
      <c r="A7" t="s">
        <v>19</v>
      </c>
      <c r="B7">
        <f>'[2]Bituminous Coal'!$E$17*'[2]Bituminous Coal'!$I$17</f>
        <v>0</v>
      </c>
      <c r="C7">
        <f>'[2]Bituminous Coal'!$E$25*'[2]Bituminous Coal'!$I$25</f>
        <v>0</v>
      </c>
      <c r="D7">
        <v>0</v>
      </c>
      <c r="E7">
        <v>0</v>
      </c>
      <c r="F7">
        <f t="shared" si="1"/>
        <v>0</v>
      </c>
      <c r="G7">
        <f t="shared" si="0"/>
        <v>0</v>
      </c>
    </row>
    <row r="8" spans="1:7" x14ac:dyDescent="0.2">
      <c r="A8" t="s">
        <v>21</v>
      </c>
      <c r="B8">
        <f>'[2]Lignite Coal'!$E$15*'[2]Lignite Coal'!$I$15</f>
        <v>0</v>
      </c>
      <c r="C8">
        <v>0</v>
      </c>
      <c r="D8">
        <v>0</v>
      </c>
      <c r="E8">
        <v>0</v>
      </c>
      <c r="F8">
        <f>'[2]Lignite Coal'!$E$24*'[2]Lignite Coal'!$I$24</f>
        <v>0</v>
      </c>
      <c r="G8">
        <f t="shared" si="0"/>
        <v>0</v>
      </c>
    </row>
    <row r="9" spans="1:7" x14ac:dyDescent="0.2">
      <c r="A9" t="s">
        <v>20</v>
      </c>
      <c r="B9">
        <f>'[2]Lignite Coal'!$E$16*'[2]Lignite Coal'!$I$16</f>
        <v>0</v>
      </c>
      <c r="C9">
        <v>0</v>
      </c>
      <c r="D9">
        <v>0</v>
      </c>
      <c r="E9">
        <v>0</v>
      </c>
      <c r="F9">
        <f>F8</f>
        <v>0</v>
      </c>
      <c r="G9">
        <f t="shared" si="0"/>
        <v>0</v>
      </c>
    </row>
    <row r="10" spans="1:7" x14ac:dyDescent="0.2">
      <c r="A10" t="s">
        <v>8</v>
      </c>
      <c r="B10">
        <f>'[2]Natural Gas'!$E$15*'[2]Natural Gas'!$I$15+'[2]Natural Gas'!$E$16*'[2]Natural Gas'!$I$16+'[2]Natural Gas'!$E$17*'[2]Natural Gas'!$I$17</f>
        <v>9.7391502480186163E-3</v>
      </c>
      <c r="C10">
        <f>'[2]Natural Gas'!$E$23*'[2]Natural Gas'!$I$23+'[2]Natural Gas'!$E$24*'[2]Natural Gas'!$I$24+'[2]Natural Gas'!$E$25*'[2]Natural Gas'!$I$25+'[2]Natural Gas'!$E$26*'[2]Natural Gas'!$I$26+'[2]Natural Gas'!$E$27*'[2]Natural Gas'!$I$27</f>
        <v>3.763029517403852E-4</v>
      </c>
      <c r="D10">
        <f>'[2]Natural Gas'!$E$31*'[2]Natural Gas'!$I$31+'[2]Natural Gas'!$E$32*'[2]Natural Gas'!$I$32</f>
        <v>0</v>
      </c>
      <c r="E10">
        <v>0</v>
      </c>
      <c r="F10">
        <v>0</v>
      </c>
      <c r="G10">
        <f t="shared" si="0"/>
        <v>1.0115453199759001E-2</v>
      </c>
    </row>
    <row r="11" spans="1:7" x14ac:dyDescent="0.2">
      <c r="A11" t="s">
        <v>9</v>
      </c>
      <c r="B11" s="2">
        <f>[2]Uranium!$E$15*[2]Uranium!$I$15+[2]Uranium!$E$16*[2]Uranium!$I$16+[2]Uranium!$E$17*[2]Uranium!$I$17</f>
        <v>0</v>
      </c>
      <c r="C11">
        <f>[2]Uranium!$E$20*[2]Uranium!$I$20+[2]Uranium!$E$21*[2]Uranium!$I$21+[2]Uranium!$E$22*[2]Uranium!$I$22+[2]Uranium!$E$23*[2]Uranium!$I$23</f>
        <v>0</v>
      </c>
      <c r="D11">
        <v>0</v>
      </c>
      <c r="E11">
        <v>0</v>
      </c>
      <c r="F11" s="3">
        <f>[2]Uranium!$E$30*[2]Uranium!$I$30+[2]Uranium!$E$31*[2]Uranium!$I$31</f>
        <v>0</v>
      </c>
      <c r="G11">
        <f t="shared" si="0"/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[2]Wind!$E$15*[2]Wind!$I$15</f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">
      <c r="A14" t="s">
        <v>12</v>
      </c>
      <c r="B14">
        <f>'[2]Solid Biomass and RDF'!$E$15*'[2]Solid Biomass and RDF'!$I$15+'[2]Solid Biomass and RDF'!$E$16*'[2]Solid Biomass and RDF'!$I$16+'[2]Solid Biomass and RDF'!$E$17*'[2]Solid Biomass and RDF'!$I$17+'[2]Solid Biomass and RDF'!$E$18*'[2]Solid Biomass and RDF'!$I$18+'[2]Solid Biomass and RDF'!$E$19*'[2]Solid Biomass and RDF'!$I$19</f>
        <v>0</v>
      </c>
      <c r="C14">
        <v>0</v>
      </c>
      <c r="D14">
        <v>0</v>
      </c>
      <c r="E14">
        <v>0</v>
      </c>
      <c r="F14">
        <f>'[2]Solid Biomass and RDF'!$E$25*'[2]Solid Biomass and RDF'!$I$25</f>
        <v>0</v>
      </c>
      <c r="G14">
        <f t="shared" si="0"/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[2]Geothermal!$E$15*[2]Geothermal!$I$15+[2]Geothermal!$E$16*[2]Geothermal!$I$16+[2]Geothermal!$E$17*[2]Geothermal!$I$17+[2]Geothermal!$E$18*[2]Geothermal!$I$18+[2]Geothermal!$E$19*[2]Geothermal!$I$19</f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">
      <c r="A17" t="s">
        <v>15</v>
      </c>
      <c r="B17">
        <f>'[2]Solar Photovoltaic'!$E$15*'[2]Solar Photovoltaic'!$I$15</f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">
      <c r="A18" t="s">
        <v>16</v>
      </c>
      <c r="B18">
        <f>'[2]Solar Thermal'!$E$15*'[2]Solar Thermal'!$I$15</f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0</v>
      </c>
      <c r="G19">
        <f t="shared" si="0"/>
        <v>0</v>
      </c>
    </row>
    <row r="20" spans="1:7" x14ac:dyDescent="0.2">
      <c r="A20" t="s">
        <v>24</v>
      </c>
      <c r="B20">
        <f>AVERAGE(B5:B7)</f>
        <v>0</v>
      </c>
      <c r="C20">
        <f t="shared" ref="C20:F20" si="3">AVERAGE(C5:C7)</f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0"/>
        <v>0</v>
      </c>
    </row>
    <row r="21" spans="1:7" x14ac:dyDescent="0.2">
      <c r="A21" s="5" t="s">
        <v>26</v>
      </c>
      <c r="B21">
        <f>AVERAGE(B19,B4)</f>
        <v>0</v>
      </c>
      <c r="C21">
        <f t="shared" ref="C21:F21" si="4">AVERAGE(C19,C4)</f>
        <v>0</v>
      </c>
      <c r="D21">
        <f t="shared" si="4"/>
        <v>0</v>
      </c>
      <c r="E21">
        <f t="shared" si="4"/>
        <v>0</v>
      </c>
      <c r="F21">
        <f t="shared" si="4"/>
        <v>0</v>
      </c>
      <c r="G21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B21" sqref="B21:G21"/>
    </sheetView>
  </sheetViews>
  <sheetFormatPr baseColWidth="10" defaultRowHeight="16" x14ac:dyDescent="0.2"/>
  <cols>
    <col min="1" max="1" width="19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SUM([2]Oil!$Q$15:$Q$18)</f>
        <v>0.13784316451907958</v>
      </c>
      <c r="C3">
        <f>0</f>
        <v>0</v>
      </c>
      <c r="D3">
        <f>SUM([2]Oil!$Q$22:$Q$23)</f>
        <v>3.5351397227464162E-3</v>
      </c>
      <c r="E3">
        <f>[2]Oil!$Q$26</f>
        <v>1.9199090333454672E-2</v>
      </c>
      <c r="F3">
        <f>0</f>
        <v>0</v>
      </c>
      <c r="G3">
        <f t="shared" ref="G3:G21" si="0">SUM(B3:F3)</f>
        <v>0.16057739457528067</v>
      </c>
    </row>
    <row r="4" spans="1:7" x14ac:dyDescent="0.2">
      <c r="A4" t="s">
        <v>22</v>
      </c>
      <c r="B4">
        <f>SUM('[2]Subbituminous Coal'!$Q$15)</f>
        <v>3.3979134347588646E-3</v>
      </c>
      <c r="C4">
        <f>'[2]Subbituminous Coal'!$Q$20</f>
        <v>3.680521554005923E-4</v>
      </c>
      <c r="D4">
        <f>0</f>
        <v>0</v>
      </c>
      <c r="E4">
        <f>0</f>
        <v>0</v>
      </c>
      <c r="F4">
        <f>SUM('[2]Subbituminous Coal'!$Q$26:$Q$27)</f>
        <v>8.0229911653719246E-3</v>
      </c>
      <c r="G4">
        <f t="shared" si="0"/>
        <v>1.1788956755531382E-2</v>
      </c>
    </row>
    <row r="5" spans="1:7" x14ac:dyDescent="0.2">
      <c r="A5" t="s">
        <v>17</v>
      </c>
      <c r="B5">
        <f>SUM('[2]Bituminous Coal'!$Q$15)</f>
        <v>2.5828191135500885E-2</v>
      </c>
      <c r="C5">
        <f>'[2]Bituminous Coal'!$Q$23</f>
        <v>9.5612614159021531E-2</v>
      </c>
      <c r="D5">
        <v>0</v>
      </c>
      <c r="E5">
        <v>0</v>
      </c>
      <c r="F5">
        <f>SUM('[2]Bituminous Coal'!$Q$31:$Q$32)</f>
        <v>9.9898473267848557E-3</v>
      </c>
      <c r="G5">
        <f t="shared" si="0"/>
        <v>0.13143065262130726</v>
      </c>
    </row>
    <row r="6" spans="1:7" x14ac:dyDescent="0.2">
      <c r="A6" t="s">
        <v>18</v>
      </c>
      <c r="B6">
        <f>'[2]Bituminous Coal'!$Q$16</f>
        <v>0.10101163326577452</v>
      </c>
      <c r="C6">
        <f>'[2]Bituminous Coal'!$Q$24</f>
        <v>6.6305858204329937E-2</v>
      </c>
      <c r="D6">
        <v>0</v>
      </c>
      <c r="E6">
        <v>0</v>
      </c>
      <c r="F6">
        <f t="shared" ref="F6:F7" si="1">F5</f>
        <v>9.9898473267848557E-3</v>
      </c>
      <c r="G6">
        <f t="shared" si="0"/>
        <v>0.17730733879688929</v>
      </c>
    </row>
    <row r="7" spans="1:7" x14ac:dyDescent="0.2">
      <c r="A7" t="s">
        <v>19</v>
      </c>
      <c r="B7">
        <f>'[2]Bituminous Coal'!$Q$17</f>
        <v>6.8038737072999515E-3</v>
      </c>
      <c r="C7">
        <f>'[2]Bituminous Coal'!$Q$25</f>
        <v>1.5818064212144069E-2</v>
      </c>
      <c r="D7">
        <v>0</v>
      </c>
      <c r="E7">
        <v>0</v>
      </c>
      <c r="F7">
        <f t="shared" si="1"/>
        <v>9.9898473267848557E-3</v>
      </c>
      <c r="G7">
        <f t="shared" si="0"/>
        <v>3.2611785246228875E-2</v>
      </c>
    </row>
    <row r="8" spans="1:7" x14ac:dyDescent="0.2">
      <c r="A8" t="s">
        <v>21</v>
      </c>
      <c r="B8">
        <f>'[2]Lignite Coal'!$Q$15</f>
        <v>0.11141835815549153</v>
      </c>
      <c r="C8">
        <v>0</v>
      </c>
      <c r="D8">
        <v>0</v>
      </c>
      <c r="E8">
        <v>0</v>
      </c>
      <c r="F8">
        <f>'[2]Lignite Coal'!$Q$24</f>
        <v>1.4215731068128644E-2</v>
      </c>
      <c r="G8">
        <f t="shared" si="0"/>
        <v>0.12563408922362018</v>
      </c>
    </row>
    <row r="9" spans="1:7" x14ac:dyDescent="0.2">
      <c r="A9" t="s">
        <v>20</v>
      </c>
      <c r="B9">
        <f>'[2]Lignite Coal'!$Q$16</f>
        <v>1.5573926878835126E-3</v>
      </c>
      <c r="C9">
        <v>0</v>
      </c>
      <c r="D9">
        <v>0</v>
      </c>
      <c r="E9">
        <v>0</v>
      </c>
      <c r="F9">
        <f>F8</f>
        <v>1.4215731068128644E-2</v>
      </c>
      <c r="G9">
        <f t="shared" si="0"/>
        <v>1.5773123756012156E-2</v>
      </c>
    </row>
    <row r="10" spans="1:7" x14ac:dyDescent="0.2">
      <c r="A10" t="s">
        <v>8</v>
      </c>
      <c r="B10">
        <f>SUM('[2]Natural Gas'!$Q$15:$Q$17)</f>
        <v>2.4465576662599339E-2</v>
      </c>
      <c r="C10">
        <f>SUM('[2]Natural Gas'!$Q$23:$Q$27)</f>
        <v>3.71119721611118E-3</v>
      </c>
      <c r="D10">
        <f>SUM('[2]Natural Gas'!$Q$31:$Q$32)</f>
        <v>4.9376342372820731E-3</v>
      </c>
      <c r="E10">
        <v>0</v>
      </c>
      <c r="F10">
        <v>0</v>
      </c>
      <c r="G10">
        <f t="shared" si="0"/>
        <v>3.3114408115992595E-2</v>
      </c>
    </row>
    <row r="11" spans="1:7" x14ac:dyDescent="0.2">
      <c r="A11" t="s">
        <v>9</v>
      </c>
      <c r="B11">
        <f>SUM([2]Uranium!$Q$15:$Q$17)</f>
        <v>1.4139553432537036E-3</v>
      </c>
      <c r="C11">
        <f>SUM([2]Uranium!$Q$20:$Q$23)</f>
        <v>2.8215391488493153E-3</v>
      </c>
      <c r="D11">
        <v>0</v>
      </c>
      <c r="E11">
        <v>0</v>
      </c>
      <c r="F11">
        <f>SUM([2]Uranium!$Q$30:$Q$31)</f>
        <v>3.3101870438025389E-3</v>
      </c>
      <c r="G11">
        <f t="shared" si="0"/>
        <v>7.545681535905558E-3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[2]Wind!$Q$15</f>
        <v>3.159798147853176E-2</v>
      </c>
      <c r="C13">
        <v>0</v>
      </c>
      <c r="D13">
        <v>0</v>
      </c>
      <c r="E13">
        <v>0</v>
      </c>
      <c r="F13">
        <v>0</v>
      </c>
      <c r="G13">
        <f t="shared" si="0"/>
        <v>3.159798147853176E-2</v>
      </c>
    </row>
    <row r="14" spans="1:7" x14ac:dyDescent="0.2">
      <c r="A14" t="s">
        <v>12</v>
      </c>
      <c r="B14">
        <f>SUM('[2]Solid Biomass and RDF'!$Q$15:$Q$19)</f>
        <v>5.6427904083570804E-2</v>
      </c>
      <c r="C14">
        <v>0</v>
      </c>
      <c r="D14">
        <v>0</v>
      </c>
      <c r="E14">
        <v>0</v>
      </c>
      <c r="F14">
        <f>'[2]Solid Biomass and RDF'!$Q$25</f>
        <v>1.8677286635487265E-3</v>
      </c>
      <c r="G14">
        <f t="shared" si="0"/>
        <v>5.8295632747119533E-2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SUM([2]Geothermal!$Q$15:$Q$19)</f>
        <v>2.7656150650526206</v>
      </c>
      <c r="C16">
        <v>0</v>
      </c>
      <c r="D16">
        <v>0</v>
      </c>
      <c r="E16">
        <v>0</v>
      </c>
      <c r="F16">
        <v>0</v>
      </c>
      <c r="G16">
        <f t="shared" si="0"/>
        <v>2.7656150650526206</v>
      </c>
    </row>
    <row r="17" spans="1:7" x14ac:dyDescent="0.2">
      <c r="A17" t="s">
        <v>15</v>
      </c>
      <c r="B17">
        <f>'[2]Solar Photovoltaic'!$Q$15</f>
        <v>1.869222155365819E-3</v>
      </c>
      <c r="C17">
        <v>0</v>
      </c>
      <c r="D17">
        <v>0</v>
      </c>
      <c r="E17">
        <v>0</v>
      </c>
      <c r="F17">
        <v>0</v>
      </c>
      <c r="G17">
        <f t="shared" si="0"/>
        <v>1.869222155365819E-3</v>
      </c>
    </row>
    <row r="18" spans="1:7" x14ac:dyDescent="0.2">
      <c r="A18" t="s">
        <v>16</v>
      </c>
      <c r="B18">
        <f>'[2]Solar Thermal'!$Q$15</f>
        <v>2.1065320985687842E-2</v>
      </c>
      <c r="C18">
        <v>0</v>
      </c>
      <c r="D18">
        <v>0</v>
      </c>
      <c r="E18">
        <v>0</v>
      </c>
      <c r="F18">
        <v>0</v>
      </c>
      <c r="G18">
        <f t="shared" si="0"/>
        <v>2.1065320985687842E-2</v>
      </c>
    </row>
    <row r="19" spans="1:7" x14ac:dyDescent="0.2">
      <c r="A19" t="s">
        <v>23</v>
      </c>
      <c r="B19">
        <f>B7</f>
        <v>6.8038737072999515E-3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9.9898473267848557E-3</v>
      </c>
      <c r="G19">
        <f t="shared" si="0"/>
        <v>1.6793721034084809E-2</v>
      </c>
    </row>
    <row r="20" spans="1:7" x14ac:dyDescent="0.2">
      <c r="A20" t="s">
        <v>24</v>
      </c>
      <c r="B20">
        <f>AVERAGE(B5:B7)</f>
        <v>4.4547899369525114E-2</v>
      </c>
      <c r="C20">
        <f t="shared" ref="C20:F20" si="3">AVERAGE(C5:C7)</f>
        <v>5.9245512191831849E-2</v>
      </c>
      <c r="D20">
        <f t="shared" si="3"/>
        <v>0</v>
      </c>
      <c r="E20">
        <f t="shared" si="3"/>
        <v>0</v>
      </c>
      <c r="F20">
        <f t="shared" si="3"/>
        <v>9.9898473267848557E-3</v>
      </c>
      <c r="G20">
        <f t="shared" si="0"/>
        <v>0.11378325888814182</v>
      </c>
    </row>
    <row r="21" spans="1:7" x14ac:dyDescent="0.2">
      <c r="A21" t="s">
        <v>26</v>
      </c>
      <c r="B21">
        <f>AVERAGE(B19,B4)</f>
        <v>5.1008935710294082E-3</v>
      </c>
      <c r="C21">
        <f t="shared" ref="C21:F21" si="4">AVERAGE(C19,C4)</f>
        <v>1.8402607770029615E-4</v>
      </c>
      <c r="D21">
        <f t="shared" si="4"/>
        <v>0</v>
      </c>
      <c r="E21">
        <f t="shared" si="4"/>
        <v>0</v>
      </c>
      <c r="F21">
        <f t="shared" si="4"/>
        <v>9.0064192460783902E-3</v>
      </c>
      <c r="G21">
        <f t="shared" si="0"/>
        <v>1.4291338894808095E-2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B19" sqref="B19"/>
    </sheetView>
  </sheetViews>
  <sheetFormatPr baseColWidth="10" defaultRowHeight="16" x14ac:dyDescent="0.2"/>
  <cols>
    <col min="1" max="1" width="21.33203125" customWidth="1"/>
    <col min="2" max="2" width="12.1640625" bestFit="1" customWidth="1"/>
    <col min="4" max="4" width="12.1640625" bestFit="1" customWidth="1"/>
    <col min="6" max="6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[2]Oil!$Q$15*[2]Oil!$W$15+[2]Oil!$Q$16*[2]Oil!$W$16+[2]Oil!$Q$17*[2]Oil!$W$17+[2]Oil!$Q$18*[2]Oil!$W$18</f>
        <v>0.13452776197244568</v>
      </c>
      <c r="C3">
        <f>0</f>
        <v>0</v>
      </c>
      <c r="D3" s="1">
        <f>[2]Oil!$Q$21*[2]Oil!$W$21+[2]Oil!$Q$22*[2]Oil!$W$22+[2]Oil!$W$23*[2]Oil!$Q$23</f>
        <v>7.1842574909816701E-5</v>
      </c>
      <c r="E3">
        <f>[2]Oil!$Q$26*[2]Oil!$W$26</f>
        <v>5.316014790107672E-3</v>
      </c>
      <c r="F3">
        <f>0</f>
        <v>0</v>
      </c>
      <c r="G3">
        <f t="shared" ref="G3:G21" si="0">SUM(B3:F3)</f>
        <v>0.13991561933746316</v>
      </c>
    </row>
    <row r="4" spans="1:7" x14ac:dyDescent="0.2">
      <c r="A4" t="s">
        <v>22</v>
      </c>
      <c r="B4">
        <f>'[2]Subbituminous Coal'!$Q$15*'[2]Subbituminous Coal'!$W$15</f>
        <v>3.3979134347588646E-3</v>
      </c>
      <c r="C4">
        <f>'[2]Subbituminous Coal'!$Q$20*'[2]Subbituminous Coal'!$W$20</f>
        <v>1.288182543902073E-4</v>
      </c>
      <c r="D4">
        <f>0</f>
        <v>0</v>
      </c>
      <c r="E4">
        <f>0</f>
        <v>0</v>
      </c>
      <c r="F4">
        <f>'[2]Subbituminous Coal'!$Q$26*'[2]Subbituminous Coal'!$W$26</f>
        <v>4.0628426153973666E-5</v>
      </c>
      <c r="G4">
        <f t="shared" si="0"/>
        <v>3.5673601153030456E-3</v>
      </c>
    </row>
    <row r="5" spans="1:7" x14ac:dyDescent="0.2">
      <c r="A5" t="s">
        <v>17</v>
      </c>
      <c r="B5">
        <f>SUM('[2]Bituminous Coal'!$Q$15)*'[2]Bituminous Coal'!$W$15</f>
        <v>2.5828191135500885E-2</v>
      </c>
      <c r="C5">
        <f>'[2]Bituminous Coal'!$Q$23*'[2]Bituminous Coal'!$W$23</f>
        <v>3.346441495565753E-2</v>
      </c>
      <c r="D5">
        <v>0</v>
      </c>
      <c r="E5">
        <v>0</v>
      </c>
      <c r="F5">
        <f>'[2]Bituminous Coal'!$Q$31*'[2]Bituminous Coal'!$W$31</f>
        <v>1.5085326245532018E-5</v>
      </c>
      <c r="G5">
        <f t="shared" si="0"/>
        <v>5.930769141740394E-2</v>
      </c>
    </row>
    <row r="6" spans="1:7" x14ac:dyDescent="0.2">
      <c r="A6" t="s">
        <v>18</v>
      </c>
      <c r="B6">
        <f>'[2]Bituminous Coal'!$Q$16*'[2]Bituminous Coal'!$W$16</f>
        <v>0.10101163326577452</v>
      </c>
      <c r="C6">
        <f>'[2]Bituminous Coal'!$Q$24*'[2]Bituminous Coal'!$W$24</f>
        <v>2.3207050371515478E-2</v>
      </c>
      <c r="D6">
        <v>0</v>
      </c>
      <c r="E6">
        <v>0</v>
      </c>
      <c r="F6">
        <f t="shared" ref="F6:F7" si="1">F5</f>
        <v>1.5085326245532018E-5</v>
      </c>
      <c r="G6">
        <f t="shared" si="0"/>
        <v>0.12423376896353552</v>
      </c>
    </row>
    <row r="7" spans="1:7" x14ac:dyDescent="0.2">
      <c r="A7" t="s">
        <v>19</v>
      </c>
      <c r="B7">
        <f>'[2]Bituminous Coal'!$Q$17*'[2]Bituminous Coal'!$W$17</f>
        <v>6.8038737072999515E-3</v>
      </c>
      <c r="C7">
        <f>'[2]Bituminous Coal'!$Q$25*'[2]Bituminous Coal'!$W$25</f>
        <v>5.5363224742504243E-3</v>
      </c>
      <c r="D7">
        <v>0</v>
      </c>
      <c r="E7">
        <v>0</v>
      </c>
      <c r="F7">
        <f t="shared" si="1"/>
        <v>1.5085326245532018E-5</v>
      </c>
      <c r="G7">
        <f t="shared" si="0"/>
        <v>1.2355281507795909E-2</v>
      </c>
    </row>
    <row r="8" spans="1:7" x14ac:dyDescent="0.2">
      <c r="A8" t="s">
        <v>21</v>
      </c>
      <c r="B8">
        <f>'[2]Lignite Coal'!$Q$15*'[2]Lignite Coal'!$W$15</f>
        <v>0.11141835815549153</v>
      </c>
      <c r="C8">
        <v>0</v>
      </c>
      <c r="D8">
        <v>0</v>
      </c>
      <c r="E8">
        <v>0</v>
      </c>
      <c r="F8">
        <f>'[2]Lignite Coal'!$Q$24*'[2]Lignite Coal'!$W$24</f>
        <v>3.182916070209607E-5</v>
      </c>
      <c r="G8">
        <f t="shared" si="0"/>
        <v>0.11145018731619363</v>
      </c>
    </row>
    <row r="9" spans="1:7" x14ac:dyDescent="0.2">
      <c r="A9" t="s">
        <v>20</v>
      </c>
      <c r="B9">
        <f>'[2]Lignite Coal'!$Q$16*'[2]Lignite Coal'!$W$16</f>
        <v>1.5573926878835126E-3</v>
      </c>
      <c r="C9">
        <v>0</v>
      </c>
      <c r="D9">
        <v>0</v>
      </c>
      <c r="E9">
        <v>0</v>
      </c>
      <c r="F9">
        <f>F8</f>
        <v>3.182916070209607E-5</v>
      </c>
      <c r="G9">
        <f t="shared" si="0"/>
        <v>1.5892218485856087E-3</v>
      </c>
    </row>
    <row r="10" spans="1:7" x14ac:dyDescent="0.2">
      <c r="A10" t="s">
        <v>8</v>
      </c>
      <c r="B10">
        <f>'[2]Natural Gas'!$Q$15*'[2]Natural Gas'!$W$15+'[2]Natural Gas'!$Q$16*'[2]Natural Gas'!$W$16+'[2]Natural Gas'!$Q$17*'[2]Natural Gas'!$W$17</f>
        <v>2.0983787591234405E-2</v>
      </c>
      <c r="C10">
        <f>'[2]Natural Gas'!$Q$23*'[2]Natural Gas'!$W$23+'[2]Natural Gas'!$Q$24*'[2]Natural Gas'!$W$24+'[2]Natural Gas'!$Q$25*'[2]Natural Gas'!$W$25+'[2]Natural Gas'!$Q$26*'[2]Natural Gas'!$W$26+'[2]Natural Gas'!$Q$27*'[2]Natural Gas'!$W$27</f>
        <v>1.805201866079085E-3</v>
      </c>
      <c r="D10">
        <f>'[2]Natural Gas'!$Q$30*'[2]Natural Gas'!$W$30+'[2]Natural Gas'!$Q$31*'[2]Natural Gas'!$W$31+'[2]Natural Gas'!$Q$32*'[2]Natural Gas'!$W$32+'[2]Natural Gas'!$Q$33*'[2]Natural Gas'!$W$33</f>
        <v>1.0386061398734777E-3</v>
      </c>
      <c r="E10">
        <v>0</v>
      </c>
      <c r="F10">
        <v>0</v>
      </c>
      <c r="G10">
        <f t="shared" si="0"/>
        <v>2.382759559718697E-2</v>
      </c>
    </row>
    <row r="11" spans="1:7" x14ac:dyDescent="0.2">
      <c r="A11" t="s">
        <v>9</v>
      </c>
      <c r="B11">
        <f>[2]Uranium!$Q$15*[2]Uranium!$W$15+[2]Uranium!$Q$16*[2]Uranium!$W$16+[2]Uranium!$Q$17*[2]Uranium!$W$17</f>
        <v>1.4139553432537036E-3</v>
      </c>
      <c r="C11">
        <f>[2]Uranium!$Q$20*[2]Uranium!$W$20+[2]Uranium!$Q$21*[2]Uranium!$W$21+[2]Uranium!$Q$22*[2]Uranium!$W$22+[2]Uranium!$Q$23*[2]Uranium!$W$23</f>
        <v>2.2663352925093054E-3</v>
      </c>
      <c r="D11">
        <v>0</v>
      </c>
      <c r="E11">
        <v>0</v>
      </c>
      <c r="F11">
        <f>[2]Uranium!$Q$30*[2]Uranium!$W$30+[2]Uranium!$Q$31*[2]Uranium!$W$31</f>
        <v>2.1808916134216972E-7</v>
      </c>
      <c r="G11">
        <f t="shared" si="0"/>
        <v>3.6805087249243513E-3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[2]Wind!$Q$15*[2]Wind!$W$15</f>
        <v>1.2639192591412704E-2</v>
      </c>
      <c r="C13">
        <v>0</v>
      </c>
      <c r="D13">
        <v>0</v>
      </c>
      <c r="E13">
        <v>0</v>
      </c>
      <c r="F13">
        <v>0</v>
      </c>
      <c r="G13">
        <f t="shared" si="0"/>
        <v>1.2639192591412704E-2</v>
      </c>
    </row>
    <row r="14" spans="1:7" x14ac:dyDescent="0.2">
      <c r="A14" t="s">
        <v>12</v>
      </c>
      <c r="B14" s="2">
        <f>'[2]Solid Biomass and RDF'!$W$15*'[2]Solid Biomass and RDF'!$Q$15+'[2]Solid Biomass and RDF'!$Q$16*'[2]Solid Biomass and RDF'!$W$16+'[2]Solid Biomass and RDF'!$Q$17*'[2]Solid Biomass and RDF'!$W$17+'[2]Solid Biomass and RDF'!$Q$18*'[2]Solid Biomass and RDF'!$W$18+'[2]Solid Biomass and RDF'!$Q$19*'[2]Solid Biomass and RDF'!$W$19</f>
        <v>2.257116163342832E-2</v>
      </c>
      <c r="C14">
        <v>0</v>
      </c>
      <c r="D14">
        <v>0</v>
      </c>
      <c r="E14">
        <v>0</v>
      </c>
      <c r="F14">
        <f>'[2]Solid Biomass and RDF'!$Q$25*'[2]Solid Biomass and RDF'!$W$25</f>
        <v>1.7917341762059819E-5</v>
      </c>
      <c r="G14">
        <f t="shared" si="0"/>
        <v>2.2589078975190378E-2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[2]Geothermal!$Q$15*[2]Geothermal!$W$15+[2]Geothermal!$Q$16*[2]Geothermal!$W$16+[2]Geothermal!$Q$17*[2]Geothermal!$W$17+[2]Geothermal!$Q$18*[2]Geothermal!$W$18+[2]Geothermal!$Q$19*[2]Geothermal!$W$19</f>
        <v>2.4388215094820223</v>
      </c>
      <c r="C16">
        <v>0</v>
      </c>
      <c r="D16">
        <v>0</v>
      </c>
      <c r="E16">
        <v>0</v>
      </c>
      <c r="F16">
        <v>0</v>
      </c>
      <c r="G16">
        <f t="shared" si="0"/>
        <v>2.4388215094820223</v>
      </c>
    </row>
    <row r="17" spans="1:7" x14ac:dyDescent="0.2">
      <c r="A17" t="s">
        <v>15</v>
      </c>
      <c r="B17">
        <f>'[2]Solar Photovoltaic'!$Q$15*'[2]Solar Photovoltaic'!$W$15</f>
        <v>1.869222155365819E-3</v>
      </c>
      <c r="C17">
        <v>0</v>
      </c>
      <c r="D17">
        <v>0</v>
      </c>
      <c r="E17">
        <v>0</v>
      </c>
      <c r="F17">
        <v>0</v>
      </c>
      <c r="G17">
        <f t="shared" si="0"/>
        <v>1.869222155365819E-3</v>
      </c>
    </row>
    <row r="18" spans="1:7" x14ac:dyDescent="0.2">
      <c r="A18" t="s">
        <v>16</v>
      </c>
      <c r="B18">
        <f>'[2]Solar Thermal'!$Q$15*'[2]Solar Thermal'!$W$15</f>
        <v>2.1065320985687842E-2</v>
      </c>
      <c r="C18">
        <v>0</v>
      </c>
      <c r="D18">
        <v>0</v>
      </c>
      <c r="E18">
        <v>0</v>
      </c>
      <c r="F18">
        <v>0</v>
      </c>
      <c r="G18">
        <f t="shared" si="0"/>
        <v>2.1065320985687842E-2</v>
      </c>
    </row>
    <row r="19" spans="1:7" x14ac:dyDescent="0.2">
      <c r="A19" t="s">
        <v>23</v>
      </c>
      <c r="B19">
        <f>B7</f>
        <v>6.8038737072999515E-3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1.5085326245532018E-5</v>
      </c>
      <c r="G19">
        <f t="shared" si="0"/>
        <v>6.8189590335454835E-3</v>
      </c>
    </row>
    <row r="20" spans="1:7" x14ac:dyDescent="0.2">
      <c r="A20" t="s">
        <v>24</v>
      </c>
      <c r="B20">
        <f>AVERAGE(B5:B7)</f>
        <v>4.4547899369525114E-2</v>
      </c>
      <c r="C20">
        <f t="shared" ref="C20:F20" si="3">AVERAGE(C5:C7)</f>
        <v>2.0735929267141146E-2</v>
      </c>
      <c r="D20">
        <f t="shared" si="3"/>
        <v>0</v>
      </c>
      <c r="E20">
        <f t="shared" si="3"/>
        <v>0</v>
      </c>
      <c r="F20">
        <f t="shared" si="3"/>
        <v>1.5085326245532018E-5</v>
      </c>
      <c r="G20">
        <f t="shared" si="0"/>
        <v>6.5298913962911792E-2</v>
      </c>
    </row>
    <row r="21" spans="1:7" x14ac:dyDescent="0.2">
      <c r="A21" t="s">
        <v>26</v>
      </c>
      <c r="B21">
        <f>AVERAGE(B19,B4)</f>
        <v>5.1008935710294082E-3</v>
      </c>
      <c r="C21">
        <f t="shared" ref="C21:F21" si="4">AVERAGE(C19,C4)</f>
        <v>6.4409127195103652E-5</v>
      </c>
      <c r="D21">
        <f t="shared" si="4"/>
        <v>0</v>
      </c>
      <c r="E21">
        <f t="shared" si="4"/>
        <v>0</v>
      </c>
      <c r="F21">
        <f t="shared" si="4"/>
        <v>2.7856876199752841E-5</v>
      </c>
      <c r="G21">
        <f t="shared" si="0"/>
        <v>5.1931595744242652E-3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1"/>
  <sheetViews>
    <sheetView workbookViewId="0">
      <selection activeCell="B21" sqref="B21:G21"/>
    </sheetView>
  </sheetViews>
  <sheetFormatPr baseColWidth="10" defaultRowHeight="16" x14ac:dyDescent="0.2"/>
  <cols>
    <col min="2" max="2" width="12.1640625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[2]Oil!$Q$15*[2]Oil!$X$15+[2]Oil!$Q$16*[2]Oil!$X$16+[2]Oil!$Q$17*[2]Oil!$X$17+[2]Oil!$Q$18*[2]Oil!$X$18</f>
        <v>3.3154025466338825E-3</v>
      </c>
      <c r="C3">
        <f>0</f>
        <v>0</v>
      </c>
      <c r="D3" s="1">
        <f>[2]Oil!$Q$21*[2]Oil!$X$21+[2]Oil!$Q$22*[2]Oil!$X$22+[2]Oil!$W$23*[2]Oil!$Q$23</f>
        <v>1.1560831320257871E-4</v>
      </c>
      <c r="E3">
        <f>[2]Oil!$Q$26*[2]Oil!$X$26</f>
        <v>1.3883075543347001E-2</v>
      </c>
      <c r="F3">
        <f>0</f>
        <v>0</v>
      </c>
      <c r="G3">
        <f t="shared" ref="G3:G21" si="0">SUM(B3:F3)</f>
        <v>1.7314086403183462E-2</v>
      </c>
    </row>
    <row r="4" spans="1:7" x14ac:dyDescent="0.2">
      <c r="A4" t="s">
        <v>22</v>
      </c>
      <c r="B4">
        <f>'[2]Subbituminous Coal'!$Q$15*'[2]Subbituminous Coal'!$X$15</f>
        <v>0</v>
      </c>
      <c r="C4">
        <f>'[2]Subbituminous Coal'!$Q$20*'[2]Subbituminous Coal'!$X$20</f>
        <v>2.39233901010385E-4</v>
      </c>
      <c r="D4">
        <f>0</f>
        <v>0</v>
      </c>
      <c r="E4">
        <f>0</f>
        <v>0</v>
      </c>
      <c r="F4">
        <f>'[2]Subbituminous Coal'!$Q$26*'[2]Subbituminous Coal'!$X$26</f>
        <v>7.9340993551666565E-3</v>
      </c>
      <c r="G4">
        <f t="shared" si="0"/>
        <v>8.173333256177041E-3</v>
      </c>
    </row>
    <row r="5" spans="1:7" x14ac:dyDescent="0.2">
      <c r="A5" t="s">
        <v>17</v>
      </c>
      <c r="B5">
        <f>SUM('[2]Bituminous Coal'!$Q$15)*'[2]Bituminous Coal'!$X$15</f>
        <v>0</v>
      </c>
      <c r="C5">
        <f>'[2]Bituminous Coal'!$Q$23*'[2]Bituminous Coal'!$X$23</f>
        <v>6.2148199203364E-2</v>
      </c>
      <c r="D5">
        <v>0</v>
      </c>
      <c r="E5">
        <v>0</v>
      </c>
      <c r="F5">
        <f>'[2]Bituminous Coal'!$Q$31*'[2]Bituminous Coal'!$X$31</f>
        <v>9.9697360560447347E-3</v>
      </c>
      <c r="G5">
        <f t="shared" si="0"/>
        <v>7.2117935259408739E-2</v>
      </c>
    </row>
    <row r="6" spans="1:7" x14ac:dyDescent="0.2">
      <c r="A6" t="s">
        <v>18</v>
      </c>
      <c r="B6">
        <f>'[2]Bituminous Coal'!$Q$16*'[2]Bituminous Coal'!$X$16</f>
        <v>0</v>
      </c>
      <c r="C6">
        <f>'[2]Bituminous Coal'!$Q$24*'[2]Bituminous Coal'!$X$24</f>
        <v>4.3098807832814459E-2</v>
      </c>
      <c r="D6">
        <v>0</v>
      </c>
      <c r="E6">
        <v>0</v>
      </c>
      <c r="F6">
        <f t="shared" ref="F6:F7" si="1">F5</f>
        <v>9.9697360560447347E-3</v>
      </c>
      <c r="G6">
        <f t="shared" si="0"/>
        <v>5.306854388885919E-2</v>
      </c>
    </row>
    <row r="7" spans="1:7" x14ac:dyDescent="0.2">
      <c r="A7" t="s">
        <v>19</v>
      </c>
      <c r="B7">
        <f>'[2]Bituminous Coal'!$Q$17*'[2]Bituminous Coal'!$X$17</f>
        <v>0</v>
      </c>
      <c r="C7">
        <f>'[2]Bituminous Coal'!$Q$25*'[2]Bituminous Coal'!$X$25</f>
        <v>1.0281741737893646E-2</v>
      </c>
      <c r="D7">
        <v>0</v>
      </c>
      <c r="E7">
        <v>0</v>
      </c>
      <c r="F7">
        <f t="shared" si="1"/>
        <v>9.9697360560447347E-3</v>
      </c>
      <c r="G7">
        <f t="shared" si="0"/>
        <v>2.0251477793938381E-2</v>
      </c>
    </row>
    <row r="8" spans="1:7" x14ac:dyDescent="0.2">
      <c r="A8" t="s">
        <v>21</v>
      </c>
      <c r="B8">
        <f>'[2]Lignite Coal'!$Q$15*'[2]Lignite Coal'!$X$15</f>
        <v>0</v>
      </c>
      <c r="C8">
        <v>0</v>
      </c>
      <c r="D8">
        <v>0</v>
      </c>
      <c r="E8">
        <v>0</v>
      </c>
      <c r="F8">
        <f>'[2]Lignite Coal'!$Q$24*'[2]Lignite Coal'!$X$24</f>
        <v>1.4183761306384017E-2</v>
      </c>
      <c r="G8">
        <f t="shared" si="0"/>
        <v>1.4183761306384017E-2</v>
      </c>
    </row>
    <row r="9" spans="1:7" x14ac:dyDescent="0.2">
      <c r="A9" t="s">
        <v>20</v>
      </c>
      <c r="B9">
        <f>'[2]Lignite Coal'!$Q$16*'[2]Lignite Coal'!$X$16</f>
        <v>0</v>
      </c>
      <c r="C9">
        <v>0</v>
      </c>
      <c r="D9">
        <v>0</v>
      </c>
      <c r="E9">
        <v>0</v>
      </c>
      <c r="F9">
        <f>F8</f>
        <v>1.4183761306384017E-2</v>
      </c>
      <c r="G9">
        <f t="shared" si="0"/>
        <v>1.4183761306384017E-2</v>
      </c>
    </row>
    <row r="10" spans="1:7" x14ac:dyDescent="0.2">
      <c r="A10" t="s">
        <v>8</v>
      </c>
      <c r="B10">
        <f>'[2]Natural Gas'!$Q$15*'[2]Natural Gas'!$X$15+'[2]Natural Gas'!$Q$16*'[2]Natural Gas'!$X$16+'[2]Natural Gas'!$Q$17*'[2]Natural Gas'!$X$17</f>
        <v>3.4817890713649321E-3</v>
      </c>
      <c r="C10">
        <f>'[2]Natural Gas'!$Q$23*'[2]Natural Gas'!$X$23+'[2]Natural Gas'!$Q$24*'[2]Natural Gas'!$X$24+'[2]Natural Gas'!$Q$25*'[2]Natural Gas'!$X$25+'[2]Natural Gas'!$Q$26*'[2]Natural Gas'!$X$26+'[2]Natural Gas'!$Q$27*'[2]Natural Gas'!$X$27</f>
        <v>1.9059953500320948E-3</v>
      </c>
      <c r="D10">
        <f>'[2]Natural Gas'!$Q$30*'[2]Natural Gas'!$X$30+'[2]Natural Gas'!$Q$31*'[2]Natural Gas'!$X$31+'[2]Natural Gas'!$Q$32*'[2]Natural Gas'!$X$32+'[2]Natural Gas'!$Q$33*'[2]Natural Gas'!$X$33</f>
        <v>4.0269835256329482E-3</v>
      </c>
      <c r="E10">
        <v>0</v>
      </c>
      <c r="F10">
        <v>0</v>
      </c>
      <c r="G10">
        <f t="shared" si="0"/>
        <v>9.4147679470299762E-3</v>
      </c>
    </row>
    <row r="11" spans="1:7" x14ac:dyDescent="0.2">
      <c r="A11" t="s">
        <v>9</v>
      </c>
      <c r="B11">
        <f>[2]Uranium!$Q$15*[2]Uranium!$X$15+[2]Uranium!$Q$16*[2]Uranium!$X$16+[2]Uranium!$Q$17*[2]Uranium!$X$17</f>
        <v>0</v>
      </c>
      <c r="C11">
        <f>[2]Uranium!$Q$20*[2]Uranium!$X$20+[2]Uranium!$Q$21*[2]Uranium!$X$21+[2]Uranium!$Q$22*[2]Uranium!$X$22+[2]Uranium!$Q$23*[2]Uranium!$X$23</f>
        <v>5.5520385634001018E-4</v>
      </c>
      <c r="D11">
        <v>0</v>
      </c>
      <c r="E11">
        <v>0</v>
      </c>
      <c r="F11">
        <f>[2]Uranium!$Q$30*[2]Uranium!$X$30+[2]Uranium!$Q$31*[2]Uranium!$X$31</f>
        <v>3.3099689546411968E-3</v>
      </c>
      <c r="G11">
        <f t="shared" si="0"/>
        <v>3.8651728109812067E-3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[2]Wind!$Q$15*[2]Wind!$X$15</f>
        <v>1.8958788887119056E-2</v>
      </c>
      <c r="C13">
        <v>0</v>
      </c>
      <c r="D13">
        <v>0</v>
      </c>
      <c r="E13">
        <v>0</v>
      </c>
      <c r="F13">
        <v>0</v>
      </c>
      <c r="G13">
        <f t="shared" si="0"/>
        <v>1.8958788887119056E-2</v>
      </c>
    </row>
    <row r="14" spans="1:7" x14ac:dyDescent="0.2">
      <c r="A14" t="s">
        <v>12</v>
      </c>
      <c r="B14" s="2">
        <f>'[2]Solid Biomass and RDF'!$X$15*'[2]Solid Biomass and RDF'!$Q$15+'[2]Solid Biomass and RDF'!$Q$16*'[2]Solid Biomass and RDF'!$X$16+'[2]Solid Biomass and RDF'!$Q$17*'[2]Solid Biomass and RDF'!$X$17+'[2]Solid Biomass and RDF'!$Q$18*'[2]Solid Biomass and RDF'!$X$18+'[2]Solid Biomass and RDF'!$Q$19*'[2]Solid Biomass and RDF'!$X$19</f>
        <v>3.3856742450142488E-2</v>
      </c>
      <c r="C14">
        <v>0</v>
      </c>
      <c r="D14">
        <v>0</v>
      </c>
      <c r="E14">
        <v>0</v>
      </c>
      <c r="F14">
        <f>'[2]Solid Biomass and RDF'!$Q$25*'[2]Solid Biomass and RDF'!$X$25</f>
        <v>1.8057025779968604E-3</v>
      </c>
      <c r="G14">
        <f t="shared" si="0"/>
        <v>3.5662445028139346E-2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[2]Geothermal!$Q$15*[2]Geothermal!$X$15+[2]Geothermal!$Q$16*[2]Geothermal!$X$16+[2]Geothermal!$Q$17*[2]Geothermal!$X$17+[2]Geothermal!$Q$18*[2]Geothermal!$X$18+[2]Geothermal!$Q$19*[2]Geothermal!$X$19</f>
        <v>8.2923887485387038E-4</v>
      </c>
      <c r="C16">
        <v>0</v>
      </c>
      <c r="D16">
        <v>0</v>
      </c>
      <c r="E16">
        <v>0</v>
      </c>
      <c r="F16">
        <v>0</v>
      </c>
      <c r="G16">
        <f t="shared" si="0"/>
        <v>8.2923887485387038E-4</v>
      </c>
    </row>
    <row r="17" spans="1:7" x14ac:dyDescent="0.2">
      <c r="A17" t="s">
        <v>15</v>
      </c>
      <c r="B17">
        <f>'[2]Solar Photovoltaic'!$Q$15*'[2]Solar Photovoltaic'!$X$15</f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">
      <c r="A18" t="s">
        <v>16</v>
      </c>
      <c r="B18">
        <f>'[2]Solar Thermal'!$Q$15*'[2]Solar Thermal'!$X$15</f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9.9697360560447347E-3</v>
      </c>
      <c r="G19">
        <f t="shared" si="0"/>
        <v>9.9697360560447347E-3</v>
      </c>
    </row>
    <row r="20" spans="1:7" x14ac:dyDescent="0.2">
      <c r="A20" t="s">
        <v>24</v>
      </c>
      <c r="B20">
        <f>AVERAGE(B5:B7)</f>
        <v>0</v>
      </c>
      <c r="C20">
        <f t="shared" ref="C20:F20" si="3">AVERAGE(C5:C7)</f>
        <v>3.85095829246907E-2</v>
      </c>
      <c r="D20">
        <f t="shared" si="3"/>
        <v>0</v>
      </c>
      <c r="E20">
        <f t="shared" si="3"/>
        <v>0</v>
      </c>
      <c r="F20">
        <f t="shared" si="3"/>
        <v>9.9697360560447347E-3</v>
      </c>
      <c r="G20">
        <f t="shared" si="0"/>
        <v>4.8479318980735431E-2</v>
      </c>
    </row>
    <row r="21" spans="1:7" x14ac:dyDescent="0.2">
      <c r="A21" t="s">
        <v>26</v>
      </c>
      <c r="B21">
        <f>AVERAGE(B19,B4)</f>
        <v>0</v>
      </c>
      <c r="C21">
        <f t="shared" ref="C21:F21" si="4">AVERAGE(C19,C4)</f>
        <v>1.196169505051925E-4</v>
      </c>
      <c r="D21">
        <f t="shared" si="4"/>
        <v>0</v>
      </c>
      <c r="E21">
        <f t="shared" si="4"/>
        <v>0</v>
      </c>
      <c r="F21">
        <f t="shared" si="4"/>
        <v>8.9519177056056956E-3</v>
      </c>
      <c r="G21">
        <f t="shared" si="0"/>
        <v>9.0715346561108887E-3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1"/>
  <sheetViews>
    <sheetView workbookViewId="0">
      <selection activeCell="B21" sqref="B21:G21"/>
    </sheetView>
  </sheetViews>
  <sheetFormatPr baseColWidth="10" defaultRowHeight="16" x14ac:dyDescent="0.2"/>
  <cols>
    <col min="6" max="6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[2]Oil!$Q$15*[2]Oil!$Y$15+[2]Oil!$Q$16*[2]Oil!$Y$16+[2]Oil!$Q$17*[2]Oil!$Y$17+[2]Oil!$Q$18*[2]Oil!$Y$18</f>
        <v>0</v>
      </c>
      <c r="C3">
        <f>0</f>
        <v>0</v>
      </c>
      <c r="D3" s="1">
        <f>[2]Oil!$Q$21*[2]Oil!$Y$21+[2]Oil!$Q$22*[2]Oil!$Y$22+[2]Oil!$Y$23*[2]Oil!$Q$23</f>
        <v>0</v>
      </c>
      <c r="E3">
        <f>[2]Oil!$Q$26*[2]Oil!$Y$26</f>
        <v>0</v>
      </c>
      <c r="F3">
        <f>0</f>
        <v>0</v>
      </c>
      <c r="G3">
        <f t="shared" ref="G3:G21" si="0">SUM(B3:F3)</f>
        <v>0</v>
      </c>
    </row>
    <row r="4" spans="1:7" x14ac:dyDescent="0.2">
      <c r="A4" t="s">
        <v>22</v>
      </c>
      <c r="B4">
        <f>'[2]Subbituminous Coal'!$Q$15*'[2]Subbituminous Coal'!$Y$15</f>
        <v>0</v>
      </c>
      <c r="C4">
        <f>'[2]Subbituminous Coal'!$Q$20*'[2]Subbituminous Coal'!$Y$20</f>
        <v>0</v>
      </c>
      <c r="D4">
        <f>0</f>
        <v>0</v>
      </c>
      <c r="E4">
        <f>0</f>
        <v>0</v>
      </c>
      <c r="F4">
        <f>'[2]Subbituminous Coal'!$Q$26*'[2]Subbituminous Coal'!$Y$26</f>
        <v>4.8263384051295156E-5</v>
      </c>
      <c r="G4">
        <f t="shared" si="0"/>
        <v>4.8263384051295156E-5</v>
      </c>
    </row>
    <row r="5" spans="1:7" x14ac:dyDescent="0.2">
      <c r="A5" t="s">
        <v>17</v>
      </c>
      <c r="B5">
        <f>SUM('[2]Bituminous Coal'!$Q$15)*'[2]Bituminous Coal'!$Y$15</f>
        <v>0</v>
      </c>
      <c r="C5">
        <f>'[2]Bituminous Coal'!$Q$23*'[2]Bituminous Coal'!$Y$23</f>
        <v>0</v>
      </c>
      <c r="D5">
        <v>0</v>
      </c>
      <c r="E5">
        <v>0</v>
      </c>
      <c r="F5">
        <f>'[2]Bituminous Coal'!$Q$31*'[2]Bituminous Coal'!$Y$31</f>
        <v>5.0259444945884332E-6</v>
      </c>
      <c r="G5">
        <f t="shared" si="0"/>
        <v>5.0259444945884332E-6</v>
      </c>
    </row>
    <row r="6" spans="1:7" x14ac:dyDescent="0.2">
      <c r="A6" t="s">
        <v>18</v>
      </c>
      <c r="B6">
        <f>'[2]Bituminous Coal'!$Q$16*'[2]Bituminous Coal'!$Y$16</f>
        <v>0</v>
      </c>
      <c r="C6">
        <f>'[2]Bituminous Coal'!$Q$24*'[2]Bituminous Coal'!$Y$24</f>
        <v>0</v>
      </c>
      <c r="D6">
        <v>0</v>
      </c>
      <c r="E6">
        <v>0</v>
      </c>
      <c r="F6">
        <f t="shared" ref="F6:F7" si="1">F5</f>
        <v>5.0259444945884332E-6</v>
      </c>
      <c r="G6">
        <f t="shared" si="0"/>
        <v>5.0259444945884332E-6</v>
      </c>
    </row>
    <row r="7" spans="1:7" x14ac:dyDescent="0.2">
      <c r="A7" t="s">
        <v>19</v>
      </c>
      <c r="B7">
        <f>'[2]Bituminous Coal'!$Q$17*'[2]Bituminous Coal'!$Y$17</f>
        <v>0</v>
      </c>
      <c r="C7">
        <f>'[2]Bituminous Coal'!$Q$25*'[2]Bituminous Coal'!$Y$25</f>
        <v>0</v>
      </c>
      <c r="D7">
        <v>0</v>
      </c>
      <c r="E7">
        <v>0</v>
      </c>
      <c r="F7">
        <f t="shared" si="1"/>
        <v>5.0259444945884332E-6</v>
      </c>
      <c r="G7">
        <f t="shared" si="0"/>
        <v>5.0259444945884332E-6</v>
      </c>
    </row>
    <row r="8" spans="1:7" x14ac:dyDescent="0.2">
      <c r="A8" t="s">
        <v>21</v>
      </c>
      <c r="B8">
        <f>'[2]Lignite Coal'!$Q$15*'[2]Lignite Coal'!$Y$15</f>
        <v>0</v>
      </c>
      <c r="C8">
        <v>0</v>
      </c>
      <c r="D8">
        <v>0</v>
      </c>
      <c r="E8">
        <v>0</v>
      </c>
      <c r="F8">
        <f>'[2]Lignite Coal'!$Q$24*'[2]Lignite Coal'!$Y$24</f>
        <v>1.4060104253041253E-7</v>
      </c>
      <c r="G8">
        <f t="shared" si="0"/>
        <v>1.4060104253041253E-7</v>
      </c>
    </row>
    <row r="9" spans="1:7" x14ac:dyDescent="0.2">
      <c r="A9" t="s">
        <v>20</v>
      </c>
      <c r="B9">
        <f>'[2]Lignite Coal'!$Q$16*'[2]Lignite Coal'!$Y$16</f>
        <v>0</v>
      </c>
      <c r="C9">
        <v>0</v>
      </c>
      <c r="D9">
        <v>0</v>
      </c>
      <c r="E9">
        <v>0</v>
      </c>
      <c r="F9">
        <f>F8</f>
        <v>1.4060104253041253E-7</v>
      </c>
      <c r="G9">
        <f t="shared" si="0"/>
        <v>1.4060104253041253E-7</v>
      </c>
    </row>
    <row r="10" spans="1:7" x14ac:dyDescent="0.2">
      <c r="A10" t="s">
        <v>8</v>
      </c>
      <c r="B10">
        <f>'[2]Natural Gas'!$Q$15*'[2]Natural Gas'!$Y$15+'[2]Natural Gas'!$Q$16*'[2]Natural Gas'!$Y$16+'[2]Natural Gas'!$Q$17*'[2]Natural Gas'!$Y$17</f>
        <v>0</v>
      </c>
      <c r="C10">
        <f>'[2]Natural Gas'!$Q$23*'[2]Natural Gas'!$Y$23+'[2]Natural Gas'!$Q$24*'[2]Natural Gas'!$Y$24+'[2]Natural Gas'!$Q$25*'[2]Natural Gas'!$Y$25+'[2]Natural Gas'!$Q$26*'[2]Natural Gas'!$Y$26+'[2]Natural Gas'!$Q$27*'[2]Natural Gas'!$Y$27</f>
        <v>0</v>
      </c>
      <c r="D10">
        <f>'[2]Natural Gas'!$Q$30*'[2]Natural Gas'!$Y$30+'[2]Natural Gas'!$Q$31*'[2]Natural Gas'!$Y$31+'[2]Natural Gas'!$Q$32*'[2]Natural Gas'!$Y$32+'[2]Natural Gas'!$Q$33*'[2]Natural Gas'!$Y$33</f>
        <v>0</v>
      </c>
      <c r="E10">
        <v>0</v>
      </c>
      <c r="F10">
        <v>0</v>
      </c>
      <c r="G10">
        <f t="shared" si="0"/>
        <v>0</v>
      </c>
    </row>
    <row r="11" spans="1:7" x14ac:dyDescent="0.2">
      <c r="A11" t="s">
        <v>9</v>
      </c>
      <c r="B11">
        <f>[2]Uranium!$Q$15*[2]Uranium!$Y$15+[2]Uranium!$Q$16*[2]Uranium!$Y$16+[2]Uranium!$Q$17*[2]Uranium!$Y$17</f>
        <v>0</v>
      </c>
      <c r="C11">
        <f>[2]Uranium!$Q$20*[2]Uranium!$Y$20+[2]Uranium!$Q$21*[2]Uranium!$Y$21+[2]Uranium!$Q$22*[2]Uranium!$Y$22+[2]Uranium!$Q$23*[2]Uranium!$Y$23</f>
        <v>0</v>
      </c>
      <c r="D11">
        <v>0</v>
      </c>
      <c r="E11">
        <v>0</v>
      </c>
      <c r="F11">
        <f>[2]Uranium!$Q$30*[2]Uranium!$Y$30+[2]Uranium!$Q$31*[2]Uranium!$Y$31</f>
        <v>0</v>
      </c>
      <c r="G11">
        <f t="shared" si="0"/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[2]Wind!$Q$15*[2]Wind!$Y$15</f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">
      <c r="A14" t="s">
        <v>12</v>
      </c>
      <c r="B14" s="2">
        <f>'[2]Solid Biomass and RDF'!$Y$15*'[2]Solid Biomass and RDF'!$Q$15+'[2]Solid Biomass and RDF'!$Q$16*'[2]Solid Biomass and RDF'!$Y$16+'[2]Solid Biomass and RDF'!$Q$17*'[2]Solid Biomass and RDF'!$Y$17+'[2]Solid Biomass and RDF'!$Q$18*'[2]Solid Biomass and RDF'!$Y$18+'[2]Solid Biomass and RDF'!$Q$19*'[2]Solid Biomass and RDF'!$Y$19</f>
        <v>0</v>
      </c>
      <c r="C14">
        <v>0</v>
      </c>
      <c r="D14">
        <v>0</v>
      </c>
      <c r="E14">
        <v>0</v>
      </c>
      <c r="F14">
        <f>'[2]Solid Biomass and RDF'!$Q$25*'[2]Solid Biomass and RDF'!$Y$25</f>
        <v>4.4108743789806315E-5</v>
      </c>
      <c r="G14">
        <f t="shared" si="0"/>
        <v>4.4108743789806315E-5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[2]Geothermal!$Q$15*[2]Geothermal!$Y$15+[2]Geothermal!$Q$16*[2]Geothermal!$Y$16+[2]Geothermal!$Q$17*[2]Geothermal!$Y$17+[2]Geothermal!$Q$18*[2]Geothermal!$Y$18+[2]Geothermal!$Q$19*[2]Geothermal!$Y$19</f>
        <v>0.32596431669574433</v>
      </c>
      <c r="C16">
        <v>0</v>
      </c>
      <c r="D16">
        <v>0</v>
      </c>
      <c r="E16">
        <v>0</v>
      </c>
      <c r="F16">
        <v>0</v>
      </c>
      <c r="G16">
        <f t="shared" si="0"/>
        <v>0.32596431669574433</v>
      </c>
    </row>
    <row r="17" spans="1:7" x14ac:dyDescent="0.2">
      <c r="A17" t="s">
        <v>15</v>
      </c>
      <c r="B17">
        <f>'[2]Solar Photovoltaic'!$Q$15*'[2]Solar Photovoltaic'!$Y$15</f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">
      <c r="A18" t="s">
        <v>16</v>
      </c>
      <c r="B18">
        <f>'[2]Solar Thermal'!$Q$15*'[2]Solar Thermal'!$Y$15</f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5.0259444945884332E-6</v>
      </c>
      <c r="G19">
        <f t="shared" si="0"/>
        <v>5.0259444945884332E-6</v>
      </c>
    </row>
    <row r="20" spans="1:7" x14ac:dyDescent="0.2">
      <c r="A20" t="s">
        <v>24</v>
      </c>
      <c r="B20">
        <f>AVERAGE(B5:B7)</f>
        <v>0</v>
      </c>
      <c r="C20">
        <f t="shared" ref="C20:F20" si="3">AVERAGE(C5:C7)</f>
        <v>0</v>
      </c>
      <c r="D20">
        <f t="shared" si="3"/>
        <v>0</v>
      </c>
      <c r="E20">
        <f t="shared" si="3"/>
        <v>0</v>
      </c>
      <c r="F20">
        <f t="shared" si="3"/>
        <v>5.0259444945884332E-6</v>
      </c>
      <c r="G20">
        <f t="shared" si="0"/>
        <v>5.0259444945884332E-6</v>
      </c>
    </row>
    <row r="21" spans="1:7" x14ac:dyDescent="0.2">
      <c r="A21" s="5" t="s">
        <v>26</v>
      </c>
      <c r="B21">
        <f>AVERAGE(B19,B4)</f>
        <v>0</v>
      </c>
      <c r="C21">
        <f t="shared" ref="C21:F21" si="4">AVERAGE(C19,C4)</f>
        <v>0</v>
      </c>
      <c r="D21">
        <f t="shared" si="4"/>
        <v>0</v>
      </c>
      <c r="E21">
        <f t="shared" si="4"/>
        <v>0</v>
      </c>
      <c r="F21">
        <f t="shared" si="4"/>
        <v>2.6644664272941796E-5</v>
      </c>
      <c r="G21">
        <f t="shared" si="0"/>
        <v>2.6644664272941796E-5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1"/>
  <sheetViews>
    <sheetView workbookViewId="0">
      <selection activeCell="B21" sqref="B21:G21"/>
    </sheetView>
  </sheetViews>
  <sheetFormatPr baseColWidth="10" defaultRowHeight="16" x14ac:dyDescent="0.2"/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[2]Oil!$Q$15*[2]Oil!$R$15+[2]Oil!$Q$16*[2]Oil!$R$16+[2]Oil!$Q$17*[2]Oil!$R$17+[2]Oil!$Q$18*[2]Oil!$R$18</f>
        <v>7.7102384805439132E-3</v>
      </c>
      <c r="C3">
        <f>0</f>
        <v>0</v>
      </c>
      <c r="D3" s="1">
        <f>[2]Oil!$Q$21*[2]Oil!$R$21+[2]Oil!$Q$22*[2]Oil!$R$22+[2]Oil!$R$23*[2]Oil!$Q$23</f>
        <v>1.874508881123954E-4</v>
      </c>
      <c r="E3">
        <f>[2]Oil!$Q$26*[2]Oil!$R$26</f>
        <v>1.8985767107527397E-2</v>
      </c>
      <c r="F3">
        <f>0</f>
        <v>0</v>
      </c>
      <c r="G3">
        <f t="shared" ref="G3:G21" si="0">SUM(B3:F3)</f>
        <v>2.6883456476183704E-2</v>
      </c>
    </row>
    <row r="4" spans="1:7" x14ac:dyDescent="0.2">
      <c r="A4" t="s">
        <v>22</v>
      </c>
      <c r="B4">
        <f>'[2]Subbituminous Coal'!$Q$15*'[2]Subbituminous Coal'!$R$15</f>
        <v>3.3979134347588646E-3</v>
      </c>
      <c r="C4">
        <f>'[2]Subbituminous Coal'!$Q$20*'[2]Subbituminous Coal'!$R$20</f>
        <v>3.680521554005923E-4</v>
      </c>
      <c r="D4">
        <f>0</f>
        <v>0</v>
      </c>
      <c r="E4">
        <f>0</f>
        <v>0</v>
      </c>
      <c r="F4">
        <f>'[2]Subbituminous Coal'!$Q$26*'[2]Subbituminous Coal'!$R$26</f>
        <v>8.0229911653719246E-3</v>
      </c>
      <c r="G4">
        <f t="shared" si="0"/>
        <v>1.1788956755531382E-2</v>
      </c>
    </row>
    <row r="5" spans="1:7" x14ac:dyDescent="0.2">
      <c r="A5" t="s">
        <v>17</v>
      </c>
      <c r="B5">
        <f>SUM('[2]Bituminous Coal'!$Q$15)*'[2]Bituminous Coal'!$R$15</f>
        <v>2.5828191135500885E-2</v>
      </c>
      <c r="C5">
        <f>'[2]Bituminous Coal'!$Q$23*'[2]Bituminous Coal'!$R$23</f>
        <v>9.5612614159021531E-2</v>
      </c>
      <c r="D5">
        <v>0</v>
      </c>
      <c r="E5">
        <v>0</v>
      </c>
      <c r="F5">
        <f>'[2]Bituminous Coal'!$Q$31*'[2]Bituminous Coal'!$R$31</f>
        <v>9.9898473267848557E-3</v>
      </c>
      <c r="G5">
        <f t="shared" si="0"/>
        <v>0.13143065262130726</v>
      </c>
    </row>
    <row r="6" spans="1:7" x14ac:dyDescent="0.2">
      <c r="A6" t="s">
        <v>18</v>
      </c>
      <c r="B6">
        <f>'[2]Bituminous Coal'!$Q$16*'[2]Bituminous Coal'!$R$16</f>
        <v>0.10101163326577452</v>
      </c>
      <c r="C6">
        <f>'[2]Bituminous Coal'!$Q$24*'[2]Bituminous Coal'!$R$24</f>
        <v>6.6305858204329937E-2</v>
      </c>
      <c r="D6">
        <v>0</v>
      </c>
      <c r="E6">
        <v>0</v>
      </c>
      <c r="F6">
        <f t="shared" ref="F6:F7" si="1">F5</f>
        <v>9.9898473267848557E-3</v>
      </c>
      <c r="G6">
        <f t="shared" si="0"/>
        <v>0.17730733879688929</v>
      </c>
    </row>
    <row r="7" spans="1:7" x14ac:dyDescent="0.2">
      <c r="A7" t="s">
        <v>19</v>
      </c>
      <c r="B7">
        <f>'[2]Bituminous Coal'!$Q$17*'[2]Bituminous Coal'!$R$17</f>
        <v>6.8038737072999515E-3</v>
      </c>
      <c r="C7">
        <f>'[2]Bituminous Coal'!$Q$25*'[2]Bituminous Coal'!$R$25</f>
        <v>1.5818064212144069E-2</v>
      </c>
      <c r="D7">
        <v>0</v>
      </c>
      <c r="E7">
        <v>0</v>
      </c>
      <c r="F7">
        <f t="shared" si="1"/>
        <v>9.9898473267848557E-3</v>
      </c>
      <c r="G7">
        <f t="shared" si="0"/>
        <v>3.2611785246228875E-2</v>
      </c>
    </row>
    <row r="8" spans="1:7" x14ac:dyDescent="0.2">
      <c r="A8" t="s">
        <v>21</v>
      </c>
      <c r="B8">
        <f>'[2]Lignite Coal'!$Q$15*'[2]Lignite Coal'!$R$15</f>
        <v>0.11141835815549153</v>
      </c>
      <c r="C8">
        <v>0</v>
      </c>
      <c r="D8">
        <v>0</v>
      </c>
      <c r="E8">
        <v>0</v>
      </c>
      <c r="F8">
        <f>'[2]Lignite Coal'!$Q$24*'[2]Lignite Coal'!$R$24</f>
        <v>1.4215731068128644E-2</v>
      </c>
      <c r="G8">
        <f t="shared" si="0"/>
        <v>0.12563408922362018</v>
      </c>
    </row>
    <row r="9" spans="1:7" x14ac:dyDescent="0.2">
      <c r="A9" t="s">
        <v>20</v>
      </c>
      <c r="B9">
        <f>'[2]Lignite Coal'!$Q$16*'[2]Lignite Coal'!$R$16</f>
        <v>1.5573926878835126E-3</v>
      </c>
      <c r="C9">
        <v>0</v>
      </c>
      <c r="D9">
        <v>0</v>
      </c>
      <c r="E9">
        <v>0</v>
      </c>
      <c r="F9">
        <f>F8</f>
        <v>1.4215731068128644E-2</v>
      </c>
      <c r="G9">
        <f t="shared" si="0"/>
        <v>1.5773123756012156E-2</v>
      </c>
    </row>
    <row r="10" spans="1:7" x14ac:dyDescent="0.2">
      <c r="A10" t="s">
        <v>8</v>
      </c>
      <c r="B10">
        <f>'[2]Natural Gas'!$Q$15*'[2]Natural Gas'!$R$15+'[2]Natural Gas'!$Q$16*'[2]Natural Gas'!$R$16+'[2]Natural Gas'!$Q$17*'[2]Natural Gas'!$R$17</f>
        <v>1.1740085529989805E-2</v>
      </c>
      <c r="C10">
        <f>'[2]Natural Gas'!$Q$23*'[2]Natural Gas'!$R$23+'[2]Natural Gas'!$Q$24*'[2]Natural Gas'!$R$24+'[2]Natural Gas'!$Q$25*'[2]Natural Gas'!$R$25+'[2]Natural Gas'!$Q$26*'[2]Natural Gas'!$R$26+'[2]Natural Gas'!$Q$27*'[2]Natural Gas'!$R$27</f>
        <v>3.2329888935786291E-3</v>
      </c>
      <c r="D10">
        <f>'[2]Natural Gas'!$Q$30*'[2]Natural Gas'!$R$30+'[2]Natural Gas'!$Q$31*'[2]Natural Gas'!$R$31+'[2]Natural Gas'!$Q$32*'[2]Natural Gas'!$R$32+'[2]Natural Gas'!$Q$33*'[2]Natural Gas'!$R$33</f>
        <v>5.0651663706851877E-3</v>
      </c>
      <c r="E10">
        <v>0</v>
      </c>
      <c r="F10">
        <v>0</v>
      </c>
      <c r="G10">
        <f t="shared" si="0"/>
        <v>2.003824079425362E-2</v>
      </c>
    </row>
    <row r="11" spans="1:7" x14ac:dyDescent="0.2">
      <c r="A11" t="s">
        <v>9</v>
      </c>
      <c r="B11">
        <f>[2]Uranium!$Q$15*[2]Uranium!$R$15+[2]Uranium!$Q$16*[2]Uranium!$R$16+[2]Uranium!$Q$17*[2]Uranium!$R$17</f>
        <v>1.4139553432537036E-3</v>
      </c>
      <c r="C11">
        <f>[2]Uranium!$Q$20*[2]Uranium!$R$20+[2]Uranium!$Q$21*[2]Uranium!$R$21+[2]Uranium!$Q$22*[2]Uranium!$R$22+[2]Uranium!$Q$23*[2]Uranium!$R$23</f>
        <v>2.8215391488493153E-3</v>
      </c>
      <c r="D11">
        <v>0</v>
      </c>
      <c r="E11">
        <v>0</v>
      </c>
      <c r="F11">
        <f>[2]Uranium!$Q$30*[2]Uranium!$R$30+[2]Uranium!$Q$31*[2]Uranium!$R$31</f>
        <v>3.3101870438025389E-3</v>
      </c>
      <c r="G11">
        <f t="shared" si="0"/>
        <v>7.545681535905558E-3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[2]Wind!$Q$15*[2]Wind!$R$15</f>
        <v>3.159798147853176E-2</v>
      </c>
      <c r="C13">
        <v>0</v>
      </c>
      <c r="D13">
        <v>0</v>
      </c>
      <c r="E13">
        <v>0</v>
      </c>
      <c r="F13">
        <v>0</v>
      </c>
      <c r="G13">
        <f t="shared" si="0"/>
        <v>3.159798147853176E-2</v>
      </c>
    </row>
    <row r="14" spans="1:7" x14ac:dyDescent="0.2">
      <c r="A14" t="s">
        <v>12</v>
      </c>
      <c r="B14" s="2">
        <f>'[2]Solid Biomass and RDF'!$R$15*'[2]Solid Biomass and RDF'!$Q$15+'[2]Solid Biomass and RDF'!$Q$16*'[2]Solid Biomass and RDF'!$R$16+'[2]Solid Biomass and RDF'!$Q$17*'[2]Solid Biomass and RDF'!$R$17+'[2]Solid Biomass and RDF'!$Q$18*'[2]Solid Biomass and RDF'!$R$18+'[2]Solid Biomass and RDF'!$Q$19*'[2]Solid Biomass and RDF'!$R$19</f>
        <v>5.6427904083570804E-2</v>
      </c>
      <c r="C14">
        <v>0</v>
      </c>
      <c r="D14">
        <v>0</v>
      </c>
      <c r="E14">
        <v>0</v>
      </c>
      <c r="F14">
        <f>'[2]Solid Biomass and RDF'!$Q$25*'[2]Solid Biomass and RDF'!$R$25</f>
        <v>1.8677286635487265E-3</v>
      </c>
      <c r="G14">
        <f t="shared" si="0"/>
        <v>5.8295632747119533E-2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[2]Geothermal!$Q$15*[2]Geothermal!$R$15+[2]Geothermal!$Q$16*[2]Geothermal!$R$16+[2]Geothermal!$Q$17*[2]Geothermal!$R$17+[2]Geothermal!$Q$18*[2]Geothermal!$R$18+[2]Geothermal!$Q$19*[2]Geothermal!$R$19</f>
        <v>2.7656150650526206</v>
      </c>
      <c r="C16">
        <v>0</v>
      </c>
      <c r="D16">
        <v>0</v>
      </c>
      <c r="E16">
        <v>0</v>
      </c>
      <c r="F16">
        <v>0</v>
      </c>
      <c r="G16">
        <f t="shared" si="0"/>
        <v>2.7656150650526206</v>
      </c>
    </row>
    <row r="17" spans="1:7" x14ac:dyDescent="0.2">
      <c r="A17" t="s">
        <v>15</v>
      </c>
      <c r="B17">
        <f>'[2]Solar Photovoltaic'!$Q$15*'[2]Solar Photovoltaic'!$R$15</f>
        <v>1.869222155365819E-3</v>
      </c>
      <c r="C17">
        <v>0</v>
      </c>
      <c r="D17">
        <v>0</v>
      </c>
      <c r="E17">
        <v>0</v>
      </c>
      <c r="F17">
        <v>0</v>
      </c>
      <c r="G17">
        <f t="shared" si="0"/>
        <v>1.869222155365819E-3</v>
      </c>
    </row>
    <row r="18" spans="1:7" x14ac:dyDescent="0.2">
      <c r="A18" t="s">
        <v>16</v>
      </c>
      <c r="B18">
        <f>'[2]Solar Thermal'!$Q$15*'[2]Solar Thermal'!$R$15</f>
        <v>2.1065320985687842E-2</v>
      </c>
      <c r="C18">
        <v>0</v>
      </c>
      <c r="D18">
        <v>0</v>
      </c>
      <c r="E18">
        <v>0</v>
      </c>
      <c r="F18">
        <v>0</v>
      </c>
      <c r="G18">
        <f t="shared" si="0"/>
        <v>2.1065320985687842E-2</v>
      </c>
    </row>
    <row r="19" spans="1:7" x14ac:dyDescent="0.2">
      <c r="A19" t="s">
        <v>23</v>
      </c>
      <c r="B19">
        <f>B7</f>
        <v>6.8038737072999515E-3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9.9898473267848557E-3</v>
      </c>
      <c r="G19">
        <f t="shared" si="0"/>
        <v>1.6793721034084809E-2</v>
      </c>
    </row>
    <row r="20" spans="1:7" x14ac:dyDescent="0.2">
      <c r="A20" t="s">
        <v>24</v>
      </c>
      <c r="B20">
        <f>AVERAGE(B5:B7)</f>
        <v>4.4547899369525114E-2</v>
      </c>
      <c r="C20">
        <f t="shared" ref="C20:F20" si="3">AVERAGE(C5:C7)</f>
        <v>5.9245512191831849E-2</v>
      </c>
      <c r="D20">
        <f t="shared" si="3"/>
        <v>0</v>
      </c>
      <c r="E20">
        <f t="shared" si="3"/>
        <v>0</v>
      </c>
      <c r="F20">
        <f t="shared" si="3"/>
        <v>9.9898473267848557E-3</v>
      </c>
      <c r="G20">
        <f t="shared" si="0"/>
        <v>0.11378325888814182</v>
      </c>
    </row>
    <row r="21" spans="1:7" x14ac:dyDescent="0.2">
      <c r="A21" s="5" t="s">
        <v>26</v>
      </c>
      <c r="B21">
        <f>AVERAGE(B19,B4)</f>
        <v>5.1008935710294082E-3</v>
      </c>
      <c r="C21">
        <f t="shared" ref="C21:F21" si="4">AVERAGE(C19,C4)</f>
        <v>1.8402607770029615E-4</v>
      </c>
      <c r="D21">
        <f t="shared" si="4"/>
        <v>0</v>
      </c>
      <c r="E21">
        <f t="shared" si="4"/>
        <v>0</v>
      </c>
      <c r="F21">
        <f t="shared" si="4"/>
        <v>9.0064192460783902E-3</v>
      </c>
      <c r="G21">
        <f t="shared" si="0"/>
        <v>1.4291338894808095E-2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1"/>
  <sheetViews>
    <sheetView workbookViewId="0">
      <selection activeCell="B21" sqref="B21:G21"/>
    </sheetView>
  </sheetViews>
  <sheetFormatPr baseColWidth="10" defaultRowHeight="16" x14ac:dyDescent="0.2"/>
  <cols>
    <col min="1" max="1" width="14.6640625" customWidth="1"/>
    <col min="3" max="3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[2]Oil!$Q$15*[2]Oil!$S$15+[2]Oil!$Q$16*[2]Oil!$S$16+[2]Oil!$Q$17*[2]Oil!$S$17+[2]Oil!$Q$18*[2]Oil!$S$18</f>
        <v>1.4082954602502955E-2</v>
      </c>
      <c r="C3">
        <f>0</f>
        <v>0</v>
      </c>
      <c r="D3" s="1">
        <f>[2]Oil!$Q$21*[2]Oil!$S$21+[2]Oil!$Q$22*[2]Oil!$S$22+[2]Oil!$S$23*[2]Oil!$Q$23</f>
        <v>0</v>
      </c>
      <c r="E3">
        <f>[2]Oil!$Q$26*[2]Oil!$S$26</f>
        <v>0</v>
      </c>
      <c r="F3">
        <f>0</f>
        <v>0</v>
      </c>
      <c r="G3">
        <f t="shared" ref="G3:G21" si="0">SUM(B3:F3)</f>
        <v>1.4082954602502955E-2</v>
      </c>
    </row>
    <row r="4" spans="1:7" x14ac:dyDescent="0.2">
      <c r="A4" t="s">
        <v>22</v>
      </c>
      <c r="B4">
        <f>'[2]Subbituminous Coal'!$Q$15*'[2]Subbituminous Coal'!$S$15</f>
        <v>0</v>
      </c>
      <c r="C4">
        <f>'[2]Subbituminous Coal'!$Q$20*'[2]Subbituminous Coal'!$S$20</f>
        <v>0</v>
      </c>
      <c r="D4">
        <f>0</f>
        <v>0</v>
      </c>
      <c r="E4">
        <f>0</f>
        <v>0</v>
      </c>
      <c r="F4">
        <f>'[2]Subbituminous Coal'!$Q$26*'[2]Subbituminous Coal'!$S$26</f>
        <v>0</v>
      </c>
      <c r="G4">
        <f t="shared" si="0"/>
        <v>0</v>
      </c>
    </row>
    <row r="5" spans="1:7" x14ac:dyDescent="0.2">
      <c r="A5" t="s">
        <v>17</v>
      </c>
      <c r="B5">
        <f>SUM('[2]Bituminous Coal'!$Q$15)*'[2]Bituminous Coal'!$S$15</f>
        <v>0</v>
      </c>
      <c r="C5">
        <f>'[2]Bituminous Coal'!$Q$23*'[2]Bituminous Coal'!$S$23</f>
        <v>0</v>
      </c>
      <c r="D5">
        <v>0</v>
      </c>
      <c r="E5">
        <v>0</v>
      </c>
      <c r="F5">
        <f>'[2]Bituminous Coal'!$Q$31*'[2]Bituminous Coal'!$S$31</f>
        <v>0</v>
      </c>
      <c r="G5">
        <f t="shared" si="0"/>
        <v>0</v>
      </c>
    </row>
    <row r="6" spans="1:7" x14ac:dyDescent="0.2">
      <c r="A6" t="s">
        <v>18</v>
      </c>
      <c r="B6">
        <f>'[2]Bituminous Coal'!$Q$16*'[2]Bituminous Coal'!$S$16</f>
        <v>0</v>
      </c>
      <c r="C6">
        <f>'[2]Bituminous Coal'!$Q$24*'[2]Bituminous Coal'!$S$24</f>
        <v>0</v>
      </c>
      <c r="D6">
        <v>0</v>
      </c>
      <c r="E6">
        <v>0</v>
      </c>
      <c r="F6">
        <f t="shared" ref="F6:F7" si="1">F5</f>
        <v>0</v>
      </c>
      <c r="G6">
        <f t="shared" si="0"/>
        <v>0</v>
      </c>
    </row>
    <row r="7" spans="1:7" x14ac:dyDescent="0.2">
      <c r="A7" t="s">
        <v>19</v>
      </c>
      <c r="B7">
        <f>'[2]Bituminous Coal'!$Q$17*'[2]Bituminous Coal'!$S$17</f>
        <v>0</v>
      </c>
      <c r="C7">
        <f>'[2]Bituminous Coal'!$Q$25*'[2]Bituminous Coal'!$S$25</f>
        <v>0</v>
      </c>
      <c r="D7">
        <v>0</v>
      </c>
      <c r="E7">
        <v>0</v>
      </c>
      <c r="F7">
        <f t="shared" si="1"/>
        <v>0</v>
      </c>
      <c r="G7">
        <f t="shared" si="0"/>
        <v>0</v>
      </c>
    </row>
    <row r="8" spans="1:7" x14ac:dyDescent="0.2">
      <c r="A8" t="s">
        <v>21</v>
      </c>
      <c r="B8">
        <f>'[2]Lignite Coal'!$Q$15*'[2]Lignite Coal'!$S$15</f>
        <v>0</v>
      </c>
      <c r="C8">
        <v>0</v>
      </c>
      <c r="D8">
        <v>0</v>
      </c>
      <c r="E8">
        <v>0</v>
      </c>
      <c r="F8">
        <f>'[2]Lignite Coal'!$Q$24*'[2]Lignite Coal'!$S$24</f>
        <v>0</v>
      </c>
      <c r="G8">
        <f t="shared" si="0"/>
        <v>0</v>
      </c>
    </row>
    <row r="9" spans="1:7" x14ac:dyDescent="0.2">
      <c r="A9" t="s">
        <v>20</v>
      </c>
      <c r="B9">
        <f>'[2]Lignite Coal'!$Q$16*'[2]Lignite Coal'!$S$16</f>
        <v>0</v>
      </c>
      <c r="C9">
        <v>0</v>
      </c>
      <c r="D9">
        <v>0</v>
      </c>
      <c r="E9">
        <v>0</v>
      </c>
      <c r="F9">
        <f>F8</f>
        <v>0</v>
      </c>
      <c r="G9">
        <f t="shared" si="0"/>
        <v>0</v>
      </c>
    </row>
    <row r="10" spans="1:7" x14ac:dyDescent="0.2">
      <c r="A10" t="s">
        <v>8</v>
      </c>
      <c r="B10">
        <f>'[2]Natural Gas'!$Q$15*'[2]Natural Gas'!$S$15+'[2]Natural Gas'!$Q$16*'[2]Natural Gas'!$S$16+'[2]Natural Gas'!$Q$17*'[2]Natural Gas'!$S$17</f>
        <v>1.7944537175128765E-3</v>
      </c>
      <c r="C10">
        <f>'[2]Natural Gas'!$Q$23*'[2]Natural Gas'!$S$23+'[2]Natural Gas'!$Q$24*'[2]Natural Gas'!$S$24+'[2]Natural Gas'!$Q$25*'[2]Natural Gas'!$S$25+'[2]Natural Gas'!$Q$26*'[2]Natural Gas'!$S$26+'[2]Natural Gas'!$Q$27*'[2]Natural Gas'!$S$27</f>
        <v>6.7433366081656501E-5</v>
      </c>
      <c r="D10">
        <f>'[2]Natural Gas'!$Q$30*'[2]Natural Gas'!$S$30+'[2]Natural Gas'!$Q$31*'[2]Natural Gas'!$S$31+'[2]Natural Gas'!$Q$32*'[2]Natural Gas'!$S$32+'[2]Natural Gas'!$Q$33*'[2]Natural Gas'!$S$33</f>
        <v>0</v>
      </c>
      <c r="E10">
        <v>0</v>
      </c>
      <c r="F10">
        <v>0</v>
      </c>
      <c r="G10">
        <f t="shared" si="0"/>
        <v>1.861887083594533E-3</v>
      </c>
    </row>
    <row r="11" spans="1:7" x14ac:dyDescent="0.2">
      <c r="A11" t="s">
        <v>9</v>
      </c>
      <c r="B11">
        <f>[2]Uranium!$Q$15*[2]Uranium!$S$15+[2]Uranium!$Q$16*[2]Uranium!$S$16+[2]Uranium!$Q$17*[2]Uranium!$S$17</f>
        <v>0</v>
      </c>
      <c r="C11">
        <f>[2]Uranium!$Q$20*[2]Uranium!$S$20+[2]Uranium!$Q$21*[2]Uranium!$S$21+[2]Uranium!$Q$22*[2]Uranium!$S$22+[2]Uranium!$Q$23*[2]Uranium!$S$23</f>
        <v>0</v>
      </c>
      <c r="D11">
        <v>0</v>
      </c>
      <c r="E11">
        <v>0</v>
      </c>
      <c r="F11">
        <f>[2]Uranium!$Q$30*[2]Uranium!$S$30+[2]Uranium!$Q$31*[2]Uranium!$S$31</f>
        <v>0</v>
      </c>
      <c r="G11">
        <f t="shared" si="0"/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[2]Wind!$Q$15*[2]Wind!$S$15</f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">
      <c r="A14" t="s">
        <v>12</v>
      </c>
      <c r="B14" s="2">
        <f>'[2]Solid Biomass and RDF'!$S$15*'[2]Solid Biomass and RDF'!$Q$15+'[2]Solid Biomass and RDF'!$Q$16*'[2]Solid Biomass and RDF'!$S$16+'[2]Solid Biomass and RDF'!$Q$17*'[2]Solid Biomass and RDF'!$S$17+'[2]Solid Biomass and RDF'!$Q$18*'[2]Solid Biomass and RDF'!$S$18+'[2]Solid Biomass and RDF'!$Q$19*'[2]Solid Biomass and RDF'!$S$19</f>
        <v>0</v>
      </c>
      <c r="C14">
        <v>0</v>
      </c>
      <c r="D14">
        <v>0</v>
      </c>
      <c r="E14">
        <v>0</v>
      </c>
      <c r="F14">
        <f>'[2]Solid Biomass and RDF'!$Q$25*'[2]Solid Biomass and RDF'!$S$25</f>
        <v>0</v>
      </c>
      <c r="G14">
        <f t="shared" si="0"/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[2]Geothermal!$Q$15*[2]Geothermal!$S$15+[2]Geothermal!$Q$16*[2]Geothermal!$S$16+[2]Geothermal!$Q$17*[2]Geothermal!$S$17+[2]Geothermal!$Q$18*[2]Geothermal!$S$18+[2]Geothermal!$Q$19*[2]Geothermal!$S$19</f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">
      <c r="A17" t="s">
        <v>15</v>
      </c>
      <c r="B17">
        <f>'[2]Solar Photovoltaic'!$Q$15*'[2]Solar Photovoltaic'!$S$15</f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">
      <c r="A18" t="s">
        <v>16</v>
      </c>
      <c r="B18">
        <f>'[2]Solar Thermal'!$Q$15*'[2]Solar Thermal'!$S$15</f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0</v>
      </c>
      <c r="G19">
        <f t="shared" si="0"/>
        <v>0</v>
      </c>
    </row>
    <row r="20" spans="1:7" x14ac:dyDescent="0.2">
      <c r="A20" t="s">
        <v>24</v>
      </c>
      <c r="B20">
        <f>AVERAGE(B5:B7)</f>
        <v>0</v>
      </c>
      <c r="C20">
        <f t="shared" ref="C20:F20" si="3">AVERAGE(C5:C7)</f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0"/>
        <v>0</v>
      </c>
    </row>
    <row r="21" spans="1:7" x14ac:dyDescent="0.2">
      <c r="A21" s="5" t="s">
        <v>26</v>
      </c>
      <c r="B21">
        <f>AVERAGE(B19,B4)</f>
        <v>0</v>
      </c>
      <c r="C21">
        <f t="shared" ref="C21:F21" si="4">AVERAGE(C19,C4)</f>
        <v>0</v>
      </c>
      <c r="D21">
        <f t="shared" si="4"/>
        <v>0</v>
      </c>
      <c r="E21">
        <f t="shared" si="4"/>
        <v>0</v>
      </c>
      <c r="F21">
        <f t="shared" si="4"/>
        <v>0</v>
      </c>
      <c r="G21">
        <f t="shared" si="0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1"/>
  <sheetViews>
    <sheetView workbookViewId="0">
      <selection activeCell="B21" sqref="B21:G21"/>
    </sheetView>
  </sheetViews>
  <sheetFormatPr baseColWidth="10" defaultRowHeight="16" x14ac:dyDescent="0.2"/>
  <cols>
    <col min="1" max="1" width="17.1640625" customWidth="1"/>
    <col min="3" max="4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[2]Oil!$Q$15*[2]Oil!$T$15+[2]Oil!$Q$16*[2]Oil!$T$16+[2]Oil!$Q$17*[2]Oil!$T$17+[2]Oil!$Q$18*[2]Oil!$T$18</f>
        <v>2.6763251477576695E-2</v>
      </c>
      <c r="C3">
        <f>0</f>
        <v>0</v>
      </c>
      <c r="D3" s="1">
        <f>[2]Oil!$Q$21*[2]Oil!$T$21+[2]Oil!$Q$22*[2]Oil!$T$22+[2]Oil!$T$23*[2]Oil!$Q$23</f>
        <v>3.5194508210707087E-3</v>
      </c>
      <c r="E3">
        <f>[2]Oil!$Q$26*[2]Oil!$T$26</f>
        <v>2.1332322592727414E-4</v>
      </c>
      <c r="F3">
        <f>0</f>
        <v>0</v>
      </c>
      <c r="G3">
        <f t="shared" ref="G3:G21" si="0">SUM(B3:F3)</f>
        <v>3.0496025524574678E-2</v>
      </c>
    </row>
    <row r="4" spans="1:7" x14ac:dyDescent="0.2">
      <c r="A4" t="s">
        <v>22</v>
      </c>
      <c r="B4">
        <f>'[2]Subbituminous Coal'!$Q$15*'[2]Subbituminous Coal'!$T$15</f>
        <v>0</v>
      </c>
      <c r="C4">
        <f>'[2]Subbituminous Coal'!$Q$20*'[2]Subbituminous Coal'!$T$20</f>
        <v>0</v>
      </c>
      <c r="D4">
        <f>0</f>
        <v>0</v>
      </c>
      <c r="E4">
        <f>0</f>
        <v>0</v>
      </c>
      <c r="F4" s="4">
        <f>'[2]Subbituminous Coal'!$Q$26*'[2]Subbituminous Coal'!$T$26</f>
        <v>0</v>
      </c>
      <c r="G4">
        <f t="shared" si="0"/>
        <v>0</v>
      </c>
    </row>
    <row r="5" spans="1:7" x14ac:dyDescent="0.2">
      <c r="A5" t="s">
        <v>17</v>
      </c>
      <c r="B5">
        <f>SUM('[2]Bituminous Coal'!$Q$15)*'[2]Bituminous Coal'!$T$15</f>
        <v>0</v>
      </c>
      <c r="C5">
        <f>'[2]Bituminous Coal'!$Q$23*'[2]Bituminous Coal'!$T$23</f>
        <v>0</v>
      </c>
      <c r="D5">
        <v>0</v>
      </c>
      <c r="E5">
        <v>0</v>
      </c>
      <c r="F5">
        <f>'[2]Bituminous Coal'!$Q$31*'[2]Bituminous Coal'!$T$31</f>
        <v>0</v>
      </c>
      <c r="G5">
        <f t="shared" si="0"/>
        <v>0</v>
      </c>
    </row>
    <row r="6" spans="1:7" x14ac:dyDescent="0.2">
      <c r="A6" t="s">
        <v>18</v>
      </c>
      <c r="B6">
        <f>'[2]Bituminous Coal'!$Q$16*'[2]Bituminous Coal'!$T$16</f>
        <v>0</v>
      </c>
      <c r="C6">
        <f>'[2]Bituminous Coal'!$Q$24*'[2]Bituminous Coal'!$T$24</f>
        <v>0</v>
      </c>
      <c r="D6">
        <v>0</v>
      </c>
      <c r="E6">
        <v>0</v>
      </c>
      <c r="F6">
        <f t="shared" ref="F6:F7" si="1">F5</f>
        <v>0</v>
      </c>
      <c r="G6">
        <f t="shared" si="0"/>
        <v>0</v>
      </c>
    </row>
    <row r="7" spans="1:7" x14ac:dyDescent="0.2">
      <c r="A7" t="s">
        <v>19</v>
      </c>
      <c r="B7">
        <f>'[2]Bituminous Coal'!$Q$17*'[2]Bituminous Coal'!$T$17</f>
        <v>0</v>
      </c>
      <c r="C7">
        <f>'[2]Bituminous Coal'!$Q$25*'[2]Bituminous Coal'!$T$25</f>
        <v>0</v>
      </c>
      <c r="D7">
        <v>0</v>
      </c>
      <c r="E7">
        <v>0</v>
      </c>
      <c r="F7">
        <f t="shared" si="1"/>
        <v>0</v>
      </c>
      <c r="G7">
        <f t="shared" si="0"/>
        <v>0</v>
      </c>
    </row>
    <row r="8" spans="1:7" x14ac:dyDescent="0.2">
      <c r="A8" t="s">
        <v>21</v>
      </c>
      <c r="B8">
        <f>'[2]Lignite Coal'!$Q$15*'[2]Lignite Coal'!$T$15</f>
        <v>0</v>
      </c>
      <c r="C8">
        <v>0</v>
      </c>
      <c r="D8">
        <v>0</v>
      </c>
      <c r="E8">
        <v>0</v>
      </c>
      <c r="F8">
        <f>'[2]Lignite Coal'!$Q$24*'[2]Lignite Coal'!$T$24</f>
        <v>0</v>
      </c>
      <c r="G8">
        <f t="shared" si="0"/>
        <v>0</v>
      </c>
    </row>
    <row r="9" spans="1:7" x14ac:dyDescent="0.2">
      <c r="A9" t="s">
        <v>20</v>
      </c>
      <c r="B9">
        <f>'[2]Lignite Coal'!$Q$16*'[2]Lignite Coal'!$T$16</f>
        <v>0</v>
      </c>
      <c r="C9">
        <v>0</v>
      </c>
      <c r="D9">
        <v>0</v>
      </c>
      <c r="E9">
        <v>0</v>
      </c>
      <c r="F9">
        <f>F8</f>
        <v>0</v>
      </c>
      <c r="G9">
        <f t="shared" si="0"/>
        <v>0</v>
      </c>
    </row>
    <row r="10" spans="1:7" x14ac:dyDescent="0.2">
      <c r="A10" t="s">
        <v>8</v>
      </c>
      <c r="B10">
        <f>'[2]Natural Gas'!$Q$15*'[2]Natural Gas'!$T$15+'[2]Natural Gas'!$Q$16*'[2]Natural Gas'!$T$16+'[2]Natural Gas'!$Q$17*'[2]Natural Gas'!$T$17</f>
        <v>1.1918871670780413E-3</v>
      </c>
      <c r="C10">
        <f>'[2]Natural Gas'!$Q$23*'[2]Natural Gas'!$T$23+'[2]Natural Gas'!$Q$24*'[2]Natural Gas'!$T$24+'[2]Natural Gas'!$Q$25*'[2]Natural Gas'!$T$25+'[2]Natural Gas'!$Q$26*'[2]Natural Gas'!$T$26+'[2]Natural Gas'!$Q$27*'[2]Natural Gas'!$T$27</f>
        <v>4.4789655415019249E-5</v>
      </c>
      <c r="D10">
        <f>'[2]Natural Gas'!$Q$30*'[2]Natural Gas'!$T$30+'[2]Natural Gas'!$Q$31*'[2]Natural Gas'!$T$31+'[2]Natural Gas'!$Q$32*'[2]Natural Gas'!$T$32+'[2]Natural Gas'!$Q$33*'[2]Natural Gas'!$T$33</f>
        <v>4.2329482123698361E-7</v>
      </c>
      <c r="E10">
        <v>0</v>
      </c>
      <c r="F10">
        <v>0</v>
      </c>
      <c r="G10">
        <f t="shared" si="0"/>
        <v>1.2371001173142975E-3</v>
      </c>
    </row>
    <row r="11" spans="1:7" x14ac:dyDescent="0.2">
      <c r="A11" t="s">
        <v>9</v>
      </c>
      <c r="B11">
        <f>[2]Uranium!$Q$15*[2]Uranium!$T$15+[2]Uranium!$Q$16*[2]Uranium!$T$16+[2]Uranium!$Q$17*[2]Uranium!$T$17</f>
        <v>0</v>
      </c>
      <c r="C11">
        <f>[2]Uranium!$Q$20*[2]Uranium!$T$20+[2]Uranium!$Q$21*[2]Uranium!$T$21+[2]Uranium!$Q$22*[2]Uranium!$T$22+[2]Uranium!$Q$23*[2]Uranium!$T$23</f>
        <v>0</v>
      </c>
      <c r="D11">
        <v>0</v>
      </c>
      <c r="E11">
        <v>0</v>
      </c>
      <c r="F11">
        <f>[2]Uranium!$Q$30*[2]Uranium!$T$30+[2]Uranium!$Q$31*[2]Uranium!$T$31</f>
        <v>0</v>
      </c>
      <c r="G11">
        <f t="shared" si="0"/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[2]Wind!$Q$15*[2]Wind!$T$15</f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">
      <c r="A14" t="s">
        <v>12</v>
      </c>
      <c r="B14" s="2">
        <f>'[2]Solid Biomass and RDF'!$T$15*'[2]Solid Biomass and RDF'!$Q$15+'[2]Solid Biomass and RDF'!$Q$16*'[2]Solid Biomass and RDF'!$T$16+'[2]Solid Biomass and RDF'!$Q$17*'[2]Solid Biomass and RDF'!$T$17+'[2]Solid Biomass and RDF'!$Q$18*'[2]Solid Biomass and RDF'!$T$18+'[2]Solid Biomass and RDF'!$Q$19*'[2]Solid Biomass and RDF'!$T$19</f>
        <v>0</v>
      </c>
      <c r="C14">
        <v>0</v>
      </c>
      <c r="D14">
        <v>0</v>
      </c>
      <c r="E14">
        <v>0</v>
      </c>
      <c r="F14">
        <f>'[2]Solid Biomass and RDF'!$Q$25*'[2]Solid Biomass and RDF'!$T$25</f>
        <v>0</v>
      </c>
      <c r="G14">
        <f t="shared" si="0"/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[2]Geothermal!$Q$15*[2]Geothermal!$T$15+[2]Geothermal!$Q$16*[2]Geothermal!$T$16+[2]Geothermal!$Q$17*[2]Geothermal!$T$17+[2]Geothermal!$Q$18*[2]Geothermal!$T$18+[2]Geothermal!$Q$19*[2]Geothermal!$T$19</f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">
      <c r="A17" t="s">
        <v>15</v>
      </c>
      <c r="B17">
        <f>'[2]Solar Photovoltaic'!$Q$15*'[2]Solar Photovoltaic'!$T$15</f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">
      <c r="A18" t="s">
        <v>16</v>
      </c>
      <c r="B18">
        <f>'[2]Solar Thermal'!$Q$15*'[2]Solar Thermal'!$T$15</f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0</v>
      </c>
      <c r="G19">
        <f t="shared" si="0"/>
        <v>0</v>
      </c>
    </row>
    <row r="20" spans="1:7" x14ac:dyDescent="0.2">
      <c r="A20" t="s">
        <v>24</v>
      </c>
      <c r="B20">
        <f>AVERAGE(B5:B7)</f>
        <v>0</v>
      </c>
      <c r="C20">
        <f t="shared" ref="C20:F20" si="3">AVERAGE(C5:C7)</f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0"/>
        <v>0</v>
      </c>
    </row>
    <row r="21" spans="1:7" x14ac:dyDescent="0.2">
      <c r="A21" s="5" t="s">
        <v>26</v>
      </c>
      <c r="B21">
        <f>AVERAGE(B19,B4)</f>
        <v>0</v>
      </c>
      <c r="C21">
        <f t="shared" ref="C21:F21" si="4">AVERAGE(C19,C4)</f>
        <v>0</v>
      </c>
      <c r="D21">
        <f t="shared" si="4"/>
        <v>0</v>
      </c>
      <c r="E21">
        <f t="shared" si="4"/>
        <v>0</v>
      </c>
      <c r="F21">
        <f t="shared" si="4"/>
        <v>0</v>
      </c>
      <c r="G2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zoomScaleNormal="37" zoomScalePageLayoutView="37" workbookViewId="0">
      <selection activeCell="J8" sqref="J8"/>
    </sheetView>
  </sheetViews>
  <sheetFormatPr baseColWidth="10" defaultRowHeight="16" x14ac:dyDescent="0.2"/>
  <cols>
    <col min="2" max="2" width="11.1640625" bestFit="1" customWidth="1"/>
  </cols>
  <sheetData>
    <row r="1" spans="1:13" x14ac:dyDescent="0.2">
      <c r="A1" t="s">
        <v>40</v>
      </c>
    </row>
    <row r="2" spans="1:13" x14ac:dyDescent="0.2">
      <c r="A2" t="s">
        <v>0</v>
      </c>
      <c r="B2" t="s">
        <v>28</v>
      </c>
      <c r="C2" t="s">
        <v>29</v>
      </c>
      <c r="D2" t="s">
        <v>31</v>
      </c>
      <c r="E2" t="s">
        <v>30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</row>
    <row r="3" spans="1:13" x14ac:dyDescent="0.2">
      <c r="A3" t="s">
        <v>7</v>
      </c>
      <c r="B3">
        <f>(SUMPRODUCT([1]Oil!$C$15:$C$26,[1]Oil!$G$15:$G$26)/$B$12)*(SUMPRODUCT([1]Oil!$C$15:$C$26,[1]Oil!$K$15:$K$26)/$B$12)</f>
        <v>6.551725538229225E-2</v>
      </c>
      <c r="C3">
        <f>(SUMPRODUCT([1]Oil!$C$15:$C$26,[1]Oil!$F$15:$F$26)/$B$12)*(SUMPRODUCT([1]Oil!$C$15:$C$26,[1]Oil!$K$15:$K$26)/$B$12)</f>
        <v>0.18460786695196049</v>
      </c>
      <c r="D3">
        <f>(SUMPRODUCT([1]Oil!$C$15:$C$26,[1]Oil!$I$15:$I$26)/$B$12)*(SUMPRODUCT([1]Oil!$C$15:$C$26,[1]Oil!$K$15:$K$26)/$B$12)</f>
        <v>0.41538306405714659</v>
      </c>
      <c r="E3">
        <f>(SUMPRODUCT([1]Oil!$C$15:$C$26,[1]Oil!$H$15:$H$26)/$B$12)*(SUMPRODUCT([1]Oil!$C$15:$C$26,[1]Oil!$K$15:$K$26)/$B$12)</f>
        <v>0.15638848981414319</v>
      </c>
      <c r="F3">
        <f>(SUMPRODUCT([1]Oil!$C$15:$C$26,[1]Oil!$G$15:$G$26)/$B$12)*(SUMPRODUCT([1]Oil!$C$15:$C$26,[1]Oil!$M$15:$M$26)/$B$12)</f>
        <v>1.6542973391437548E-4</v>
      </c>
      <c r="G3">
        <f>(SUMPRODUCT([1]Oil!$C$15:$C$26,[1]Oil!$F$15:$F$26)/$B$12)*(SUMPRODUCT([1]Oil!$C$15:$C$26,[1]Oil!$M$15:$M$26)/$B$12)</f>
        <v>4.6613109981736797E-4</v>
      </c>
      <c r="H3">
        <f>(SUMPRODUCT([1]Oil!$C$15:$C$26,[1]Oil!$I$15:$I$26)/$B$12)*(SUMPRODUCT([1]Oil!$C$15:$C$26,[1]Oil!$M$15:$M$26)/$B$12)</f>
        <v>1.0488337668992807E-3</v>
      </c>
      <c r="I3">
        <f>(SUMPRODUCT([1]Oil!$C$15:$C$26,[1]Oil!$H$15:$H$26)/$B$12)*(SUMPRODUCT([1]Oil!$C$15:$C$26,[1]Oil!$M$15:$M$26)/$B$12)</f>
        <v>3.9487774795000225E-4</v>
      </c>
      <c r="J3">
        <f>(SUMPRODUCT([1]Oil!$C$15:$C$26,[1]Oil!$G$15:$G$26)/$B$12)*(SUMPRODUCT([1]Oil!$C$15:$C$26,[1]Oil!$L$15:$L$26)/$B$12)</f>
        <v>1.4032025113266892E-2</v>
      </c>
      <c r="K3">
        <f>(SUMPRODUCT([1]Oil!$C$15:$C$26,[1]Oil!$F$15:$F$26)/$B$12)*(SUMPRODUCT([1]Oil!$C$15:$C$26,[1]Oil!$L$15:$L$26)/$B$12)</f>
        <v>3.9538014986456108E-2</v>
      </c>
      <c r="L3">
        <f>(SUMPRODUCT([1]Oil!$C$15:$C$26,[1]Oil!$I$15:$I$26)/$B$12)*(SUMPRODUCT([1]Oil!$C$15:$C$26,[1]Oil!$L$15:$L$26)/$B$12)</f>
        <v>8.8963824147782922E-2</v>
      </c>
      <c r="M3">
        <f>(SUMPRODUCT([1]Oil!$C$15:$C$26,[1]Oil!$H$15:$H$26)/$B$12)*(SUMPRODUCT([1]Oil!$C$15:$C$26,[1]Oil!$L$15:$L$26)/$B$12)</f>
        <v>3.3494187198370454E-2</v>
      </c>
    </row>
    <row r="4" spans="1:13" x14ac:dyDescent="0.2">
      <c r="A4" t="s">
        <v>8</v>
      </c>
      <c r="B4">
        <f>((SUMPRODUCT('[1]Natural Gas'!$C$15:$C$17,'[1]Natural Gas'!$G$15:$G$17)+SUMPRODUCT('[1]Natural Gas'!$C$23:$C$33,'[1]Natural Gas'!$G$23:$G$33))/$B$13)*((SUMPRODUCT('[1]Natural Gas'!$C$15:$C$17,'[1]Natural Gas'!$K$15:$K$17)+SUMPRODUCT('[1]Natural Gas'!$C$23:$C$33,'[1]Natural Gas'!$K$23:$K$33))/$B$13)</f>
        <v>4.1506116062073051E-2</v>
      </c>
      <c r="C4">
        <f>((SUMPRODUCT('[1]Natural Gas'!$C$15:$C$17,'[1]Natural Gas'!$F$15:$F$17)+SUMPRODUCT('[1]Natural Gas'!$C$23:$C$33,'[1]Natural Gas'!$F$23:$F$33))/$B$13)*((SUMPRODUCT('[1]Natural Gas'!$C$15:$C$17,'[1]Natural Gas'!$K$15:$K$17)+SUMPRODUCT('[1]Natural Gas'!$C$23:$C$33,'[1]Natural Gas'!$K$23:$K$33))/$B$13)</f>
        <v>0.42007354092981708</v>
      </c>
      <c r="D4">
        <f>((SUMPRODUCT('[1]Natural Gas'!$C$15:$C$17,'[1]Natural Gas'!$I$15:$I$17)+SUMPRODUCT('[1]Natural Gas'!$C$23:$C$33,'[1]Natural Gas'!$I$23:$I$33))/$B$13)*((SUMPRODUCT('[1]Natural Gas'!$C$15:$C$17,'[1]Natural Gas'!$K$15:$K$17)+SUMPRODUCT('[1]Natural Gas'!$C$23:$C$33,'[1]Natural Gas'!$K$23:$K$33))/$B$13)</f>
        <v>0.22523007428993036</v>
      </c>
      <c r="E4">
        <f>((SUMPRODUCT('[1]Natural Gas'!$C$15:$C$17,'[1]Natural Gas'!$H$15:$H$17)+SUMPRODUCT('[1]Natural Gas'!$C$23:$C$33,'[1]Natural Gas'!$H$23:$H$33))/$B$13)*((SUMPRODUCT('[1]Natural Gas'!$C$15:$C$17,'[1]Natural Gas'!$K$15:$K$17)+SUMPRODUCT('[1]Natural Gas'!$C$23:$C$33,'[1]Natural Gas'!$K$23:$K$33))/$B$13)</f>
        <v>2.7214600966344031E-2</v>
      </c>
      <c r="F4">
        <f>((SUMPRODUCT('[1]Natural Gas'!$C$15:$C$17,'[1]Natural Gas'!$G$15:$G$17)+SUMPRODUCT('[1]Natural Gas'!$C$23:$C$33,'[1]Natural Gas'!$G$23:$G$33))/$B$13)*((SUMPRODUCT('[1]Natural Gas'!$C$15:$C$17,'[1]Natural Gas'!$M$15:$M$17)+SUMPRODUCT('[1]Natural Gas'!$C$23:$C$33,'[1]Natural Gas'!$M$23:$M$33))/$B$13)</f>
        <v>8.3907187994698088E-4</v>
      </c>
      <c r="G4">
        <f>((SUMPRODUCT('[1]Natural Gas'!$C$15:$C$17,'[1]Natural Gas'!$F$15:$F$17)+SUMPRODUCT('[1]Natural Gas'!$C$23:$C$33,'[1]Natural Gas'!$F$23:$F$33))/$B$13)*((SUMPRODUCT('[1]Natural Gas'!$C$15:$C$17,'[1]Natural Gas'!$M$15:$M$17)+SUMPRODUCT('[1]Natural Gas'!$C$23:$C$33,'[1]Natural Gas'!$M$23:$M$33))/$B$13)</f>
        <v>8.4920471762966049E-3</v>
      </c>
      <c r="H4">
        <f>((SUMPRODUCT('[1]Natural Gas'!$C$15:$C$17,'[1]Natural Gas'!$I$15:$I$17)+SUMPRODUCT('[1]Natural Gas'!$C$23:$C$33,'[1]Natural Gas'!$I$23:$I$33))/$B$13)*((SUMPRODUCT('[1]Natural Gas'!$C$15:$C$17,'[1]Natural Gas'!$M$15:$M$17)+SUMPRODUCT('[1]Natural Gas'!$C$23:$C$33,'[1]Natural Gas'!$M$23:$M$33))/$B$13)</f>
        <v>4.5531656484654251E-3</v>
      </c>
      <c r="I4">
        <f>((SUMPRODUCT('[1]Natural Gas'!$C$15:$C$17,'[1]Natural Gas'!$H$15:$H$17)+SUMPRODUCT('[1]Natural Gas'!$C$23:$C$33,'[1]Natural Gas'!$H$23:$H$33))/$B$13)*((SUMPRODUCT('[1]Natural Gas'!$C$15:$C$17,'[1]Natural Gas'!$M$15:$M$17)+SUMPRODUCT('[1]Natural Gas'!$C$23:$C$33,'[1]Natural Gas'!$M$23:$M$33))/$B$13)</f>
        <v>5.5016003811792695E-4</v>
      </c>
      <c r="J4">
        <f>((SUMPRODUCT('[1]Natural Gas'!$C$15:$C$17,'[1]Natural Gas'!$G$15:$G$17)+SUMPRODUCT('[1]Natural Gas'!$C$23:$C$33,'[1]Natural Gas'!$G$23:$G$33))/$B$13)*((SUMPRODUCT('[1]Natural Gas'!$C$15:$C$17,'[1]Natural Gas'!$L$15:$L$17)+SUMPRODUCT('[1]Natural Gas'!$C$23:$C$33,'[1]Natural Gas'!$L$23:$L$33))/$B$13)</f>
        <v>1.5784646277197143E-2</v>
      </c>
      <c r="K4">
        <f>((SUMPRODUCT('[1]Natural Gas'!$C$15:$C$17,'[1]Natural Gas'!$F$15:$F$17)+SUMPRODUCT('[1]Natural Gas'!$C$23:$C$33,'[1]Natural Gas'!$F$23:$F$33))/$B$13)*((SUMPRODUCT('[1]Natural Gas'!$C$15:$C$17,'[1]Natural Gas'!$L$15:$L$17)+SUMPRODUCT('[1]Natural Gas'!$C$23:$C$33,'[1]Natural Gas'!$L$23:$L$33))/$B$13)</f>
        <v>0.15975265534531163</v>
      </c>
      <c r="L4">
        <f>((SUMPRODUCT('[1]Natural Gas'!$C$15:$C$17,'[1]Natural Gas'!$I$15:$I$17)+SUMPRODUCT('[1]Natural Gas'!$C$23:$C$33,'[1]Natural Gas'!$I$23:$I$33))/$B$13)*((SUMPRODUCT('[1]Natural Gas'!$C$15:$C$17,'[1]Natural Gas'!$L$15:$L$17)+SUMPRODUCT('[1]Natural Gas'!$C$23:$C$33,'[1]Natural Gas'!$L$23:$L$33))/$B$13)</f>
        <v>8.5654293654857078E-2</v>
      </c>
      <c r="M4">
        <f>((SUMPRODUCT('[1]Natural Gas'!$C$15:$C$17,'[1]Natural Gas'!$H$15:$H$17)+SUMPRODUCT('[1]Natural Gas'!$C$23:$C$33,'[1]Natural Gas'!$H$23:$H$33))/$B$13)*((SUMPRODUCT('[1]Natural Gas'!$C$15:$C$17,'[1]Natural Gas'!$L$15:$L$17)+SUMPRODUCT('[1]Natural Gas'!$C$23:$C$33,'[1]Natural Gas'!$L$23:$L$33))/$B$13)</f>
        <v>1.0349627731642611E-2</v>
      </c>
    </row>
    <row r="7" spans="1:13" x14ac:dyDescent="0.2">
      <c r="A7" t="s">
        <v>49</v>
      </c>
      <c r="B7" t="s">
        <v>50</v>
      </c>
    </row>
    <row r="8" spans="1:13" x14ac:dyDescent="0.2">
      <c r="A8" t="s">
        <v>7</v>
      </c>
      <c r="B8" s="11">
        <f>SUM('[1]Energy data by fuel cycle'!$E$47,'[1]Energy data by fuel cycle'!$E$53,'[1]Energy data by fuel cycle'!$D$56)</f>
        <v>24306762243.882393</v>
      </c>
    </row>
    <row r="9" spans="1:13" x14ac:dyDescent="0.2">
      <c r="A9" t="s">
        <v>8</v>
      </c>
      <c r="B9" s="11">
        <f>SUM('[1]Energy data by fuel cycle'!$E$62,'[1]Energy data by fuel cycle'!$F$63,'[1]Energy data by fuel cycle'!$F$64)</f>
        <v>28396308035.078697</v>
      </c>
      <c r="E9" t="s">
        <v>52</v>
      </c>
    </row>
    <row r="10" spans="1:13" x14ac:dyDescent="0.2">
      <c r="D10" t="s">
        <v>7</v>
      </c>
      <c r="E10" s="11">
        <f>B12/B8</f>
        <v>0.12911857615781597</v>
      </c>
    </row>
    <row r="11" spans="1:13" x14ac:dyDescent="0.2">
      <c r="A11" t="s">
        <v>51</v>
      </c>
      <c r="B11" t="s">
        <v>47</v>
      </c>
      <c r="D11" t="s">
        <v>8</v>
      </c>
      <c r="E11" s="11">
        <f>B13/B9</f>
        <v>2.5743307575309165E-2</v>
      </c>
    </row>
    <row r="12" spans="1:13" x14ac:dyDescent="0.2">
      <c r="A12" t="s">
        <v>7</v>
      </c>
      <c r="B12">
        <f>[1]Oil!$C$13-[1]Oil!$C$27</f>
        <v>3138454531.9366546</v>
      </c>
    </row>
    <row r="13" spans="1:13" x14ac:dyDescent="0.2">
      <c r="A13" t="s">
        <v>8</v>
      </c>
      <c r="B13">
        <f>'[1]Natural Gas'!$C$13-'[1]Natural Gas'!$C$36</f>
        <v>731014891.75025392</v>
      </c>
    </row>
    <row r="25" spans="3:16" x14ac:dyDescent="0.2">
      <c r="C25" s="8"/>
      <c r="N25" s="7"/>
      <c r="P25" s="6"/>
    </row>
    <row r="26" spans="3:16" x14ac:dyDescent="0.2">
      <c r="N26" s="7"/>
    </row>
    <row r="27" spans="3:16" x14ac:dyDescent="0.2">
      <c r="N27" s="7"/>
    </row>
    <row r="28" spans="3:16" x14ac:dyDescent="0.2">
      <c r="N28" s="7"/>
    </row>
    <row r="29" spans="3:16" x14ac:dyDescent="0.2">
      <c r="N29" s="7"/>
    </row>
    <row r="30" spans="3:16" x14ac:dyDescent="0.2">
      <c r="N30" s="7"/>
    </row>
    <row r="31" spans="3:16" x14ac:dyDescent="0.2">
      <c r="N31" s="7"/>
    </row>
    <row r="32" spans="3:16" x14ac:dyDescent="0.2">
      <c r="N32" s="7"/>
    </row>
    <row r="33" spans="14:14" x14ac:dyDescent="0.2">
      <c r="N33" s="7"/>
    </row>
    <row r="34" spans="14:14" x14ac:dyDescent="0.2">
      <c r="N34" s="7"/>
    </row>
    <row r="35" spans="14:14" x14ac:dyDescent="0.2">
      <c r="N35" s="7"/>
    </row>
    <row r="36" spans="14:14" x14ac:dyDescent="0.2">
      <c r="N36" s="7"/>
    </row>
    <row r="37" spans="14:14" x14ac:dyDescent="0.2">
      <c r="N37" s="7"/>
    </row>
    <row r="38" spans="14:14" x14ac:dyDescent="0.2">
      <c r="N38" s="7"/>
    </row>
    <row r="39" spans="14:14" x14ac:dyDescent="0.2">
      <c r="N39" s="7"/>
    </row>
    <row r="40" spans="14:14" x14ac:dyDescent="0.2">
      <c r="N40" s="7"/>
    </row>
    <row r="41" spans="14:14" x14ac:dyDescent="0.2">
      <c r="N41" s="7"/>
    </row>
    <row r="42" spans="14:14" x14ac:dyDescent="0.2">
      <c r="N42" s="7"/>
    </row>
    <row r="43" spans="14:14" x14ac:dyDescent="0.2">
      <c r="N43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1"/>
  <sheetViews>
    <sheetView workbookViewId="0">
      <selection activeCell="B21" sqref="B21:G21"/>
    </sheetView>
  </sheetViews>
  <sheetFormatPr baseColWidth="10" defaultRowHeight="16" x14ac:dyDescent="0.2"/>
  <cols>
    <col min="1" max="1" width="20.33203125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[2]Oil!$Q$15*[2]Oil!$U$15+[2]Oil!$Q$16*[2]Oil!$U$16+[2]Oil!$Q$17*[2]Oil!$U$17+[2]Oil!$Q$18*[2]Oil!$U$18</f>
        <v>8.9286719958455996E-2</v>
      </c>
      <c r="C3">
        <f>0</f>
        <v>0</v>
      </c>
      <c r="D3" s="1">
        <f>[2]Oil!$Q$21*[2]Oil!$U$21+[2]Oil!$Q$22*[2]Oil!$U$22+[2]Oil!$U$23*[2]Oil!$Q$23</f>
        <v>0</v>
      </c>
      <c r="E3">
        <f>[2]Oil!$Q$26*[2]Oil!$U$26</f>
        <v>0</v>
      </c>
      <c r="F3">
        <f>0</f>
        <v>0</v>
      </c>
      <c r="G3">
        <f t="shared" ref="G3:G21" si="0">SUM(B3:F3)</f>
        <v>8.9286719958455996E-2</v>
      </c>
    </row>
    <row r="4" spans="1:7" x14ac:dyDescent="0.2">
      <c r="A4" t="s">
        <v>22</v>
      </c>
      <c r="B4">
        <f>'[2]Subbituminous Coal'!$Q$15*'[2]Subbituminous Coal'!$U$15</f>
        <v>0</v>
      </c>
      <c r="C4">
        <f>'[2]Subbituminous Coal'!$Q$20*'[2]Subbituminous Coal'!$U$20</f>
        <v>0</v>
      </c>
      <c r="D4">
        <f>0</f>
        <v>0</v>
      </c>
      <c r="E4">
        <f>0</f>
        <v>0</v>
      </c>
      <c r="F4">
        <f>'[2]Subbituminous Coal'!$Q$26*'[2]Subbituminous Coal'!$T$26</f>
        <v>0</v>
      </c>
      <c r="G4">
        <f t="shared" si="0"/>
        <v>0</v>
      </c>
    </row>
    <row r="5" spans="1:7" x14ac:dyDescent="0.2">
      <c r="A5" t="s">
        <v>17</v>
      </c>
      <c r="B5">
        <f>SUM('[2]Bituminous Coal'!$Q$15)*'[2]Bituminous Coal'!$U$15</f>
        <v>0</v>
      </c>
      <c r="C5">
        <f>'[2]Bituminous Coal'!$Q$23*'[2]Bituminous Coal'!$U$23</f>
        <v>0</v>
      </c>
      <c r="D5">
        <v>0</v>
      </c>
      <c r="E5">
        <v>0</v>
      </c>
      <c r="F5">
        <f>'[2]Bituminous Coal'!$Q$31*'[2]Bituminous Coal'!$U$31</f>
        <v>0</v>
      </c>
      <c r="G5">
        <f t="shared" si="0"/>
        <v>0</v>
      </c>
    </row>
    <row r="6" spans="1:7" x14ac:dyDescent="0.2">
      <c r="A6" t="s">
        <v>18</v>
      </c>
      <c r="B6">
        <f>'[2]Bituminous Coal'!$Q$16*'[2]Bituminous Coal'!$U$16</f>
        <v>0</v>
      </c>
      <c r="C6">
        <f>'[2]Bituminous Coal'!$Q$24*'[2]Bituminous Coal'!$U$24</f>
        <v>0</v>
      </c>
      <c r="D6">
        <v>0</v>
      </c>
      <c r="E6">
        <v>0</v>
      </c>
      <c r="F6">
        <f t="shared" ref="F6:F7" si="1">F5</f>
        <v>0</v>
      </c>
      <c r="G6">
        <f t="shared" si="0"/>
        <v>0</v>
      </c>
    </row>
    <row r="7" spans="1:7" x14ac:dyDescent="0.2">
      <c r="A7" t="s">
        <v>19</v>
      </c>
      <c r="B7">
        <f>'[2]Bituminous Coal'!$Q$17*'[2]Bituminous Coal'!$U$17</f>
        <v>0</v>
      </c>
      <c r="C7">
        <f>'[2]Bituminous Coal'!$Q$25*'[2]Bituminous Coal'!$U$25</f>
        <v>0</v>
      </c>
      <c r="D7">
        <v>0</v>
      </c>
      <c r="E7">
        <v>0</v>
      </c>
      <c r="F7">
        <f t="shared" si="1"/>
        <v>0</v>
      </c>
      <c r="G7">
        <f t="shared" si="0"/>
        <v>0</v>
      </c>
    </row>
    <row r="8" spans="1:7" x14ac:dyDescent="0.2">
      <c r="A8" t="s">
        <v>21</v>
      </c>
      <c r="B8">
        <f>'[2]Lignite Coal'!$Q$15*'[2]Lignite Coal'!$U$15</f>
        <v>0</v>
      </c>
      <c r="C8">
        <v>0</v>
      </c>
      <c r="D8">
        <v>0</v>
      </c>
      <c r="E8">
        <v>0</v>
      </c>
      <c r="F8">
        <f>'[2]Lignite Coal'!$Q$24*'[2]Lignite Coal'!$U$24</f>
        <v>0</v>
      </c>
      <c r="G8">
        <f t="shared" si="0"/>
        <v>0</v>
      </c>
    </row>
    <row r="9" spans="1:7" x14ac:dyDescent="0.2">
      <c r="A9" t="s">
        <v>20</v>
      </c>
      <c r="B9">
        <f>'[2]Lignite Coal'!$Q$16*'[2]Lignite Coal'!$U$16</f>
        <v>0</v>
      </c>
      <c r="C9">
        <v>0</v>
      </c>
      <c r="D9">
        <v>0</v>
      </c>
      <c r="E9">
        <v>0</v>
      </c>
      <c r="F9">
        <f>F8</f>
        <v>0</v>
      </c>
      <c r="G9">
        <f t="shared" si="0"/>
        <v>0</v>
      </c>
    </row>
    <row r="10" spans="1:7" x14ac:dyDescent="0.2">
      <c r="A10" t="s">
        <v>8</v>
      </c>
      <c r="B10">
        <f>'[2]Natural Gas'!$Q$15*'[2]Natural Gas'!$U$15+'[2]Natural Gas'!$Q$16*'[2]Natural Gas'!$U$16+'[2]Natural Gas'!$Q$17*'[2]Natural Gas'!$U$17</f>
        <v>9.7391502480186163E-3</v>
      </c>
      <c r="C10">
        <f>'[2]Natural Gas'!$Q$23*'[2]Natural Gas'!$U$23+'[2]Natural Gas'!$Q$24*'[2]Natural Gas'!$U$24+'[2]Natural Gas'!$Q$25*'[2]Natural Gas'!$U$25+'[2]Natural Gas'!$Q$26*'[2]Natural Gas'!$U$26+'[2]Natural Gas'!$Q$27*'[2]Natural Gas'!$U$27</f>
        <v>3.6598530103587498E-4</v>
      </c>
      <c r="D10">
        <f>'[2]Natural Gas'!$Q$30*'[2]Natural Gas'!$U$30+'[2]Natural Gas'!$Q$31*'[2]Natural Gas'!$U$31+'[2]Natural Gas'!$Q$32*'[2]Natural Gas'!$U$32+'[2]Natural Gas'!$Q$33*'[2]Natural Gas'!$U$33</f>
        <v>0</v>
      </c>
      <c r="E10">
        <v>0</v>
      </c>
      <c r="F10">
        <v>0</v>
      </c>
      <c r="G10">
        <f t="shared" si="0"/>
        <v>1.0105135549054491E-2</v>
      </c>
    </row>
    <row r="11" spans="1:7" x14ac:dyDescent="0.2">
      <c r="A11" t="s">
        <v>9</v>
      </c>
      <c r="B11">
        <f>[2]Uranium!$Q$15*[2]Uranium!$U$15+[2]Uranium!$Q$16*[2]Uranium!$U$16+[2]Uranium!$Q$17*[2]Uranium!$U$17</f>
        <v>0</v>
      </c>
      <c r="C11">
        <f>[2]Uranium!$Q$20*[2]Uranium!$U$20+[2]Uranium!$Q$21*[2]Uranium!$U$21+[2]Uranium!$Q$22*[2]Uranium!$U$22+[2]Uranium!$Q$23*[2]Uranium!$U$23</f>
        <v>0</v>
      </c>
      <c r="D11">
        <v>0</v>
      </c>
      <c r="E11">
        <v>0</v>
      </c>
      <c r="F11">
        <f>[2]Uranium!$Q$30*[2]Uranium!$U$30+[2]Uranium!$Q$31*[2]Uranium!$U$31</f>
        <v>0</v>
      </c>
      <c r="G11">
        <f t="shared" si="0"/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[2]Wind!$Q$15*[2]Wind!$U$15</f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">
      <c r="A14" t="s">
        <v>12</v>
      </c>
      <c r="B14" s="2">
        <f>'[2]Solid Biomass and RDF'!$U$15*'[2]Solid Biomass and RDF'!$Q$15+'[2]Solid Biomass and RDF'!$Q$16*'[2]Solid Biomass and RDF'!$U$16+'[2]Solid Biomass and RDF'!$Q$17*'[2]Solid Biomass and RDF'!$U$17+'[2]Solid Biomass and RDF'!$Q$18*'[2]Solid Biomass and RDF'!$U$18+'[2]Solid Biomass and RDF'!$Q$19*'[2]Solid Biomass and RDF'!$U$19</f>
        <v>0</v>
      </c>
      <c r="C14">
        <v>0</v>
      </c>
      <c r="D14">
        <v>0</v>
      </c>
      <c r="E14">
        <v>0</v>
      </c>
      <c r="F14">
        <f>'[2]Solid Biomass and RDF'!$Q$25*'[2]Solid Biomass and RDF'!$U$25</f>
        <v>0</v>
      </c>
      <c r="G14">
        <f t="shared" si="0"/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[2]Geothermal!$Q$15*[2]Geothermal!$U$15+[2]Geothermal!$Q$16*[2]Geothermal!$U$16+[2]Geothermal!$Q$17*[2]Geothermal!$U$17+[2]Geothermal!$Q$18*[2]Geothermal!$U$18+[2]Geothermal!$Q$19*[2]Geothermal!$U$19</f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">
      <c r="A17" t="s">
        <v>15</v>
      </c>
      <c r="B17">
        <f>'[2]Solar Photovoltaic'!$Q$15*'[2]Solar Photovoltaic'!$U$15</f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">
      <c r="A18" t="s">
        <v>16</v>
      </c>
      <c r="B18">
        <f>'[2]Solar Thermal'!$Q$15*'[2]Solar Thermal'!$U$15</f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0</v>
      </c>
      <c r="G19">
        <f t="shared" si="0"/>
        <v>0</v>
      </c>
    </row>
    <row r="20" spans="1:7" x14ac:dyDescent="0.2">
      <c r="A20" t="s">
        <v>24</v>
      </c>
      <c r="B20">
        <f>AVERAGE(B5:B7)</f>
        <v>0</v>
      </c>
      <c r="C20">
        <f t="shared" ref="C20:F20" si="3">AVERAGE(C5:C7)</f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0"/>
        <v>0</v>
      </c>
    </row>
    <row r="21" spans="1:7" x14ac:dyDescent="0.2">
      <c r="A21" s="5" t="s">
        <v>26</v>
      </c>
      <c r="B21">
        <f>AVERAGE(B19,B4)</f>
        <v>0</v>
      </c>
      <c r="C21">
        <f t="shared" ref="C21:F21" si="4">AVERAGE(C19,C4)</f>
        <v>0</v>
      </c>
      <c r="D21">
        <f t="shared" si="4"/>
        <v>0</v>
      </c>
      <c r="E21">
        <f t="shared" si="4"/>
        <v>0</v>
      </c>
      <c r="F21">
        <f t="shared" si="4"/>
        <v>0</v>
      </c>
      <c r="G2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workbookViewId="0">
      <selection activeCell="B1" sqref="B1:N1"/>
    </sheetView>
  </sheetViews>
  <sheetFormatPr baseColWidth="10" defaultRowHeight="16" x14ac:dyDescent="0.2"/>
  <cols>
    <col min="1" max="1" width="28.5" customWidth="1"/>
    <col min="9" max="9" width="12" bestFit="1" customWidth="1"/>
    <col min="10" max="10" width="11.83203125" bestFit="1" customWidth="1"/>
  </cols>
  <sheetData>
    <row r="1" spans="1:14" x14ac:dyDescent="0.2">
      <c r="A1" t="s">
        <v>0</v>
      </c>
      <c r="B1" t="s">
        <v>27</v>
      </c>
      <c r="C1" t="s">
        <v>28</v>
      </c>
      <c r="D1" t="s">
        <v>29</v>
      </c>
      <c r="E1" t="s">
        <v>31</v>
      </c>
      <c r="F1" t="s">
        <v>30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2">
      <c r="A2" t="s">
        <v>7</v>
      </c>
      <c r="B2">
        <f>'all-wc'!G3</f>
        <v>0.17011391133237316</v>
      </c>
      <c r="C2">
        <f>'ground-wc'!G4</f>
        <v>1.301229064696283E-2</v>
      </c>
      <c r="D2">
        <f>'ground-wc'!M4</f>
        <v>1.8222826924021419E-2</v>
      </c>
      <c r="E2">
        <f>'ground-wc'!S4</f>
        <v>8.2493268835960823E-2</v>
      </c>
      <c r="F2">
        <f>'ground-wc'!Y4</f>
        <v>2.4731974818690054E-2</v>
      </c>
      <c r="G2">
        <f>'reuse-wc'!G4</f>
        <v>0</v>
      </c>
      <c r="H2">
        <f>'reuse-wc'!M4</f>
        <v>5.8129491007514198E-4</v>
      </c>
      <c r="I2">
        <f>'reuse-wc'!S4</f>
        <v>1.710569011970227E-5</v>
      </c>
      <c r="J2">
        <f>'reuse-wc'!Y4</f>
        <v>1.244384085844994E-5</v>
      </c>
      <c r="K2">
        <f>'surface-wc'!G4</f>
        <v>0</v>
      </c>
      <c r="L2">
        <f>'surface-wc'!M4</f>
        <v>1.9778696253720238E-2</v>
      </c>
      <c r="M2">
        <f>'surface-wc'!S4</f>
        <v>1.4361639882601882E-4</v>
      </c>
      <c r="N2">
        <f>'surface-wc'!Y4</f>
        <v>1.1120393013138498E-2</v>
      </c>
    </row>
    <row r="3" spans="1:14" x14ac:dyDescent="0.2">
      <c r="A3" t="s">
        <v>22</v>
      </c>
      <c r="B3">
        <f>'all-wc'!G4</f>
        <v>9.4673365154792025E-3</v>
      </c>
      <c r="C3">
        <f>'ground-wc'!G5</f>
        <v>0</v>
      </c>
      <c r="D3">
        <f>'ground-wc'!M5</f>
        <v>4.0382044424395582E-3</v>
      </c>
      <c r="E3">
        <f>'ground-wc'!S5</f>
        <v>0</v>
      </c>
      <c r="F3">
        <f>'ground-wc'!Y5</f>
        <v>0</v>
      </c>
      <c r="G3">
        <f>'reuse-wc'!G5</f>
        <v>0</v>
      </c>
      <c r="H3">
        <f>'reuse-wc'!M5</f>
        <v>0</v>
      </c>
      <c r="I3">
        <f>'reuse-wc'!S5</f>
        <v>0</v>
      </c>
      <c r="J3">
        <f>'reuse-wc'!Y5</f>
        <v>0</v>
      </c>
      <c r="K3">
        <f>'surface-wc'!G5</f>
        <v>0</v>
      </c>
      <c r="L3">
        <f>'surface-wc'!M5</f>
        <v>5.4291320730396444E-3</v>
      </c>
      <c r="M3">
        <f>'surface-wc'!S5</f>
        <v>0</v>
      </c>
      <c r="N3">
        <f>'surface-wc'!Y5</f>
        <v>0</v>
      </c>
    </row>
    <row r="4" spans="1:14" x14ac:dyDescent="0.2">
      <c r="A4" t="s">
        <v>17</v>
      </c>
      <c r="B4">
        <f>'all-wc'!G5</f>
        <v>2.1994324110978281E-2</v>
      </c>
      <c r="C4">
        <f>'ground-wc'!G6</f>
        <v>0</v>
      </c>
      <c r="D4">
        <f>'ground-wc'!M6</f>
        <v>1.7782184970831828E-2</v>
      </c>
      <c r="E4">
        <f>'ground-wc'!S6</f>
        <v>0</v>
      </c>
      <c r="F4">
        <f>'ground-wc'!Y6</f>
        <v>0</v>
      </c>
      <c r="G4">
        <f>'reuse-wc'!G6</f>
        <v>0</v>
      </c>
      <c r="H4">
        <f>'reuse-wc'!M6</f>
        <v>0</v>
      </c>
      <c r="I4">
        <f>'reuse-wc'!S6</f>
        <v>0</v>
      </c>
      <c r="J4">
        <f>'reuse-wc'!Y6</f>
        <v>0</v>
      </c>
      <c r="K4">
        <f>'surface-wc'!G6</f>
        <v>0</v>
      </c>
      <c r="L4">
        <f>'surface-wc'!M6</f>
        <v>4.2121391401464536E-3</v>
      </c>
      <c r="M4">
        <f>'surface-wc'!S6</f>
        <v>0</v>
      </c>
      <c r="N4">
        <f>'surface-wc'!Y6</f>
        <v>0</v>
      </c>
    </row>
    <row r="5" spans="1:14" x14ac:dyDescent="0.2">
      <c r="A5" t="s">
        <v>18</v>
      </c>
      <c r="B5">
        <f>'all-wc'!G6</f>
        <v>0.15222142749417975</v>
      </c>
      <c r="C5">
        <f>'ground-wc'!G7</f>
        <v>0</v>
      </c>
      <c r="D5">
        <f>'ground-wc'!M7</f>
        <v>0.14725277149530269</v>
      </c>
      <c r="E5">
        <f>'ground-wc'!S7</f>
        <v>0</v>
      </c>
      <c r="F5">
        <f>'ground-wc'!Y7</f>
        <v>0</v>
      </c>
      <c r="G5">
        <f>'reuse-wc'!G7</f>
        <v>0</v>
      </c>
      <c r="H5">
        <f>'reuse-wc'!M7</f>
        <v>0</v>
      </c>
      <c r="I5">
        <f>'reuse-wc'!S7</f>
        <v>0</v>
      </c>
      <c r="J5">
        <f>'reuse-wc'!Y7</f>
        <v>0</v>
      </c>
      <c r="K5">
        <f>'surface-wc'!G7</f>
        <v>0</v>
      </c>
      <c r="L5">
        <f>'surface-wc'!M7</f>
        <v>4.9686559988770633E-3</v>
      </c>
      <c r="M5">
        <f>'surface-wc'!S7</f>
        <v>0</v>
      </c>
      <c r="N5">
        <f>'surface-wc'!Y7</f>
        <v>0</v>
      </c>
    </row>
    <row r="6" spans="1:14" x14ac:dyDescent="0.2">
      <c r="A6" t="s">
        <v>19</v>
      </c>
      <c r="B6">
        <f>'all-wc'!G7</f>
        <v>2.8364708687932193E-2</v>
      </c>
      <c r="C6">
        <f>'ground-wc'!G8</f>
        <v>0</v>
      </c>
      <c r="D6">
        <f>'ground-wc'!M8</f>
        <v>2.344239123377604E-2</v>
      </c>
      <c r="E6">
        <f>'ground-wc'!S8</f>
        <v>0</v>
      </c>
      <c r="F6">
        <f>'ground-wc'!Y8</f>
        <v>0</v>
      </c>
      <c r="G6">
        <f>'reuse-wc'!G8</f>
        <v>0</v>
      </c>
      <c r="H6">
        <f>'reuse-wc'!M8</f>
        <v>0</v>
      </c>
      <c r="I6">
        <f>'reuse-wc'!S8</f>
        <v>0</v>
      </c>
      <c r="J6">
        <f>'reuse-wc'!Y8</f>
        <v>0</v>
      </c>
      <c r="K6">
        <f>'surface-wc'!G8</f>
        <v>0</v>
      </c>
      <c r="L6">
        <f>'surface-wc'!M8</f>
        <v>4.9223174541561535E-3</v>
      </c>
      <c r="M6">
        <f>'surface-wc'!S8</f>
        <v>0</v>
      </c>
      <c r="N6">
        <f>'surface-wc'!Y8</f>
        <v>0</v>
      </c>
    </row>
    <row r="7" spans="1:14" x14ac:dyDescent="0.2">
      <c r="A7" t="s">
        <v>21</v>
      </c>
      <c r="B7">
        <f>'all-wc'!G8</f>
        <v>5.7767906920903826E-2</v>
      </c>
      <c r="C7">
        <f>'ground-wc'!G9</f>
        <v>0</v>
      </c>
      <c r="D7">
        <f>'ground-wc'!M9</f>
        <v>5.7767906920903826E-2</v>
      </c>
      <c r="E7">
        <f>'ground-wc'!S9</f>
        <v>0</v>
      </c>
      <c r="F7">
        <f>'ground-wc'!Y9</f>
        <v>0</v>
      </c>
      <c r="G7">
        <f>'reuse-wc'!G9</f>
        <v>0</v>
      </c>
      <c r="H7">
        <f>'reuse-wc'!M9</f>
        <v>0</v>
      </c>
      <c r="I7">
        <f>'reuse-wc'!S9</f>
        <v>0</v>
      </c>
      <c r="J7">
        <f>'reuse-wc'!Y9</f>
        <v>0</v>
      </c>
      <c r="K7">
        <f>'surface-wc'!G9</f>
        <v>0</v>
      </c>
      <c r="L7">
        <f>'surface-wc'!M9</f>
        <v>0</v>
      </c>
      <c r="M7">
        <f>'surface-wc'!S9</f>
        <v>0</v>
      </c>
      <c r="N7">
        <f>'surface-wc'!Y9</f>
        <v>0</v>
      </c>
    </row>
    <row r="8" spans="1:14" x14ac:dyDescent="0.2">
      <c r="A8" t="s">
        <v>20</v>
      </c>
      <c r="B8">
        <f>'all-wc'!G9</f>
        <v>1.11482563387975E-3</v>
      </c>
      <c r="C8">
        <f>'ground-wc'!G10</f>
        <v>0</v>
      </c>
      <c r="D8">
        <f>'ground-wc'!M10</f>
        <v>1.11482563387975E-3</v>
      </c>
      <c r="E8">
        <f>'ground-wc'!S10</f>
        <v>0</v>
      </c>
      <c r="F8">
        <f>'ground-wc'!Y10</f>
        <v>0</v>
      </c>
      <c r="G8">
        <f>'reuse-wc'!G10</f>
        <v>0</v>
      </c>
      <c r="H8">
        <f>'reuse-wc'!M10</f>
        <v>0</v>
      </c>
      <c r="I8">
        <f>'reuse-wc'!S10</f>
        <v>0</v>
      </c>
      <c r="J8">
        <f>'reuse-wc'!Y10</f>
        <v>0</v>
      </c>
      <c r="K8">
        <f>'surface-wc'!G10</f>
        <v>0</v>
      </c>
      <c r="L8">
        <f>'surface-wc'!M10</f>
        <v>0</v>
      </c>
      <c r="M8">
        <f>'surface-wc'!S10</f>
        <v>0</v>
      </c>
      <c r="N8">
        <f>'surface-wc'!Y10</f>
        <v>0</v>
      </c>
    </row>
    <row r="9" spans="1:14" x14ac:dyDescent="0.2">
      <c r="A9" t="s">
        <v>8</v>
      </c>
      <c r="B9">
        <f>'all-wc'!G10</f>
        <v>0.23053682071456183</v>
      </c>
      <c r="C9">
        <f>'ground-wc'!G11</f>
        <v>1.1617490836562613E-3</v>
      </c>
      <c r="D9">
        <f>'ground-wc'!M11</f>
        <v>4.8335161180888903E-2</v>
      </c>
      <c r="E9">
        <f>'ground-wc'!S11</f>
        <v>6.2928441548149219E-3</v>
      </c>
      <c r="F9">
        <f>'ground-wc'!Y11</f>
        <v>8.169333436270805E-4</v>
      </c>
      <c r="G9">
        <f>'reuse-wc'!G11</f>
        <v>0</v>
      </c>
      <c r="H9">
        <f>'reuse-wc'!M11</f>
        <v>5.1166108528910982E-4</v>
      </c>
      <c r="I9">
        <f>'reuse-wc'!S11</f>
        <v>2.388484669534625E-6</v>
      </c>
      <c r="J9">
        <f>'reuse-wc'!Y11</f>
        <v>2.1514990185899591E-5</v>
      </c>
      <c r="K9">
        <f>'surface-wc'!G11</f>
        <v>0</v>
      </c>
      <c r="L9">
        <f>'surface-wc'!M11</f>
        <v>0.17310706715644314</v>
      </c>
      <c r="M9">
        <f>'surface-wc'!S11</f>
        <v>8.9185855263432498E-6</v>
      </c>
      <c r="N9">
        <f>'surface-wc'!Y11</f>
        <v>1.7016279432484517E-4</v>
      </c>
    </row>
    <row r="10" spans="1:14" x14ac:dyDescent="0.2">
      <c r="A10" t="s">
        <v>9</v>
      </c>
      <c r="B10">
        <f>'all-wc'!G11</f>
        <v>8.4679537672219148E-3</v>
      </c>
      <c r="C10">
        <f>'ground-wc'!G12</f>
        <v>0</v>
      </c>
      <c r="D10">
        <f>'ground-wc'!M12</f>
        <v>8.3855610123098664E-3</v>
      </c>
      <c r="E10">
        <f>'ground-wc'!S12</f>
        <v>0</v>
      </c>
      <c r="F10">
        <f>'ground-wc'!Y12</f>
        <v>0</v>
      </c>
      <c r="G10">
        <f>'reuse-wc'!G12</f>
        <v>0</v>
      </c>
      <c r="H10">
        <f>'reuse-wc'!M12</f>
        <v>0</v>
      </c>
      <c r="I10">
        <f>'reuse-wc'!S12</f>
        <v>0</v>
      </c>
      <c r="J10">
        <f>'reuse-wc'!Y12</f>
        <v>0</v>
      </c>
      <c r="K10">
        <f>'surface-wc'!G12</f>
        <v>0</v>
      </c>
      <c r="L10">
        <f>'surface-wc'!M12</f>
        <v>8.239275491204857E-5</v>
      </c>
      <c r="M10">
        <f>'surface-wc'!S12</f>
        <v>0</v>
      </c>
      <c r="N10">
        <f>'surface-wc'!Y12</f>
        <v>0</v>
      </c>
    </row>
    <row r="11" spans="1:14" x14ac:dyDescent="0.2">
      <c r="A11" t="s">
        <v>10</v>
      </c>
      <c r="B11">
        <f>'all-wc'!G12</f>
        <v>0</v>
      </c>
      <c r="C11">
        <f>'ground-wc'!G13</f>
        <v>0</v>
      </c>
      <c r="D11">
        <f>'ground-wc'!M13</f>
        <v>0</v>
      </c>
      <c r="E11">
        <f>'ground-wc'!S13</f>
        <v>0</v>
      </c>
      <c r="F11">
        <f>'ground-wc'!Y13</f>
        <v>0</v>
      </c>
      <c r="G11">
        <f>'reuse-wc'!G13</f>
        <v>0</v>
      </c>
      <c r="H11">
        <f>'reuse-wc'!M13</f>
        <v>0</v>
      </c>
      <c r="I11">
        <f>'reuse-wc'!S13</f>
        <v>0</v>
      </c>
      <c r="J11">
        <f>'reuse-wc'!Y13</f>
        <v>0</v>
      </c>
      <c r="K11">
        <f>'surface-wc'!G13</f>
        <v>0</v>
      </c>
      <c r="L11">
        <f>'surface-wc'!M13</f>
        <v>0</v>
      </c>
      <c r="M11">
        <f>'surface-wc'!S13</f>
        <v>0</v>
      </c>
      <c r="N11">
        <f>'surface-wc'!Y13</f>
        <v>0</v>
      </c>
    </row>
    <row r="12" spans="1:14" x14ac:dyDescent="0.2">
      <c r="A12" t="s">
        <v>11</v>
      </c>
      <c r="B12">
        <f>'all-wc'!G13</f>
        <v>3.0000000000000001E-3</v>
      </c>
      <c r="C12">
        <f>'ground-wc'!G14</f>
        <v>0</v>
      </c>
      <c r="D12">
        <f>'ground-wc'!M14</f>
        <v>1.2000000000000001E-3</v>
      </c>
      <c r="E12">
        <f>'ground-wc'!S14</f>
        <v>0</v>
      </c>
      <c r="F12">
        <f>'ground-wc'!Y14</f>
        <v>0</v>
      </c>
      <c r="G12">
        <f>'reuse-wc'!G14</f>
        <v>0</v>
      </c>
      <c r="H12">
        <f>'reuse-wc'!M14</f>
        <v>0</v>
      </c>
      <c r="I12">
        <f>'reuse-wc'!S14</f>
        <v>0</v>
      </c>
      <c r="J12">
        <f>'reuse-wc'!Y14</f>
        <v>0</v>
      </c>
      <c r="K12">
        <f>'surface-wc'!G14</f>
        <v>0</v>
      </c>
      <c r="L12">
        <f>'surface-wc'!M14</f>
        <v>1.8E-3</v>
      </c>
      <c r="M12">
        <f>'surface-wc'!S14</f>
        <v>0</v>
      </c>
      <c r="N12">
        <f>'surface-wc'!Y14</f>
        <v>0</v>
      </c>
    </row>
    <row r="13" spans="1:14" x14ac:dyDescent="0.2">
      <c r="A13" t="s">
        <v>12</v>
      </c>
      <c r="B13">
        <f>'all-wc'!G14</f>
        <v>2</v>
      </c>
      <c r="C13">
        <f>'ground-wc'!G15</f>
        <v>0</v>
      </c>
      <c r="D13">
        <f>'ground-wc'!M15</f>
        <v>0.8</v>
      </c>
      <c r="E13">
        <f>'ground-wc'!S15</f>
        <v>0</v>
      </c>
      <c r="F13">
        <f>'ground-wc'!Y15</f>
        <v>0</v>
      </c>
      <c r="G13">
        <f>'reuse-wc'!G15</f>
        <v>0</v>
      </c>
      <c r="H13">
        <f>'reuse-wc'!M15</f>
        <v>0</v>
      </c>
      <c r="I13">
        <f>'reuse-wc'!S15</f>
        <v>0</v>
      </c>
      <c r="J13">
        <f>'reuse-wc'!Y15</f>
        <v>0</v>
      </c>
      <c r="K13">
        <f>'surface-wc'!G15</f>
        <v>0</v>
      </c>
      <c r="L13">
        <f>'surface-wc'!M15</f>
        <v>1.2</v>
      </c>
      <c r="M13">
        <f>'surface-wc'!S15</f>
        <v>0</v>
      </c>
      <c r="N13">
        <f>'surface-wc'!Y15</f>
        <v>0</v>
      </c>
    </row>
    <row r="14" spans="1:14" x14ac:dyDescent="0.2">
      <c r="A14" t="s">
        <v>13</v>
      </c>
      <c r="B14">
        <f>'all-wc'!G15</f>
        <v>0</v>
      </c>
      <c r="C14">
        <f>'ground-wc'!G16</f>
        <v>0</v>
      </c>
      <c r="D14">
        <f>'ground-wc'!M16</f>
        <v>0</v>
      </c>
      <c r="E14">
        <f>'ground-wc'!S16</f>
        <v>0</v>
      </c>
      <c r="F14">
        <f>'ground-wc'!Y16</f>
        <v>0</v>
      </c>
      <c r="G14">
        <f>'reuse-wc'!G16</f>
        <v>0</v>
      </c>
      <c r="H14">
        <f>'reuse-wc'!M16</f>
        <v>0</v>
      </c>
      <c r="I14">
        <f>'reuse-wc'!S16</f>
        <v>0</v>
      </c>
      <c r="J14">
        <f>'reuse-wc'!Y16</f>
        <v>0</v>
      </c>
      <c r="K14">
        <f>'surface-wc'!G16</f>
        <v>0</v>
      </c>
      <c r="L14">
        <f>'surface-wc'!M16</f>
        <v>0</v>
      </c>
      <c r="M14">
        <f>'surface-wc'!S16</f>
        <v>0</v>
      </c>
      <c r="N14">
        <f>'surface-wc'!Y16</f>
        <v>0</v>
      </c>
    </row>
    <row r="15" spans="1:14" x14ac:dyDescent="0.2">
      <c r="A15" t="s">
        <v>14</v>
      </c>
      <c r="B15">
        <f>'all-wc'!G16</f>
        <v>3.9829011414652968</v>
      </c>
      <c r="C15">
        <f>'ground-wc'!G17</f>
        <v>0</v>
      </c>
      <c r="D15">
        <f>'ground-wc'!M17</f>
        <v>3.2548053229333709</v>
      </c>
      <c r="E15">
        <f>'ground-wc'!S17</f>
        <v>0</v>
      </c>
      <c r="F15">
        <f>'ground-wc'!Y17</f>
        <v>0</v>
      </c>
      <c r="G15">
        <f>'reuse-wc'!G17</f>
        <v>0</v>
      </c>
      <c r="H15">
        <f>'reuse-wc'!M17</f>
        <v>0.72730851614482495</v>
      </c>
      <c r="I15">
        <f>'reuse-wc'!S17</f>
        <v>0</v>
      </c>
      <c r="J15">
        <f>'reuse-wc'!Y17</f>
        <v>0</v>
      </c>
      <c r="K15">
        <f>'surface-wc'!G17</f>
        <v>0</v>
      </c>
      <c r="L15">
        <f>'surface-wc'!M17</f>
        <v>7.8730238710083764E-4</v>
      </c>
      <c r="M15">
        <f>'surface-wc'!S17</f>
        <v>0</v>
      </c>
      <c r="N15">
        <f>'surface-wc'!Y17</f>
        <v>0</v>
      </c>
    </row>
    <row r="16" spans="1:14" x14ac:dyDescent="0.2">
      <c r="A16" t="s">
        <v>15</v>
      </c>
      <c r="B16">
        <f>'all-wc'!G17</f>
        <v>3.081795183161303E-3</v>
      </c>
      <c r="C16">
        <f>'ground-wc'!G18</f>
        <v>0</v>
      </c>
      <c r="D16">
        <f>'ground-wc'!M18</f>
        <v>3.081795183161303E-3</v>
      </c>
      <c r="E16">
        <f>'ground-wc'!S18</f>
        <v>0</v>
      </c>
      <c r="F16">
        <f>'ground-wc'!Y18</f>
        <v>0</v>
      </c>
      <c r="G16">
        <f>'reuse-wc'!G18</f>
        <v>0</v>
      </c>
      <c r="H16">
        <f>'reuse-wc'!M18</f>
        <v>0</v>
      </c>
      <c r="I16">
        <f>'reuse-wc'!S18</f>
        <v>0</v>
      </c>
      <c r="J16">
        <f>'reuse-wc'!Y18</f>
        <v>0</v>
      </c>
      <c r="K16">
        <f>'surface-wc'!G18</f>
        <v>0</v>
      </c>
      <c r="L16">
        <f>'surface-wc'!M18</f>
        <v>0</v>
      </c>
      <c r="M16">
        <f>'surface-wc'!S18</f>
        <v>0</v>
      </c>
      <c r="N16">
        <f>'surface-wc'!Y18</f>
        <v>0</v>
      </c>
    </row>
    <row r="17" spans="1:14" x14ac:dyDescent="0.2">
      <c r="A17" t="s">
        <v>16</v>
      </c>
      <c r="B17">
        <f>'all-wc'!G18</f>
        <v>0.02</v>
      </c>
      <c r="C17">
        <f>'ground-wc'!G19</f>
        <v>0</v>
      </c>
      <c r="D17">
        <f>'ground-wc'!M19</f>
        <v>0.02</v>
      </c>
      <c r="E17">
        <f>'ground-wc'!S19</f>
        <v>0</v>
      </c>
      <c r="F17">
        <f>'ground-wc'!Y19</f>
        <v>0</v>
      </c>
      <c r="G17">
        <f>'reuse-wc'!G19</f>
        <v>0</v>
      </c>
      <c r="H17">
        <f>'reuse-wc'!M19</f>
        <v>0</v>
      </c>
      <c r="I17">
        <f>'reuse-wc'!S19</f>
        <v>0</v>
      </c>
      <c r="J17">
        <f>'reuse-wc'!Y19</f>
        <v>0</v>
      </c>
      <c r="K17">
        <f>'surface-wc'!G19</f>
        <v>0</v>
      </c>
      <c r="L17">
        <f>'surface-wc'!M19</f>
        <v>0</v>
      </c>
      <c r="M17">
        <f>'surface-wc'!S19</f>
        <v>0</v>
      </c>
      <c r="N17">
        <f>'surface-wc'!Y19</f>
        <v>0</v>
      </c>
    </row>
    <row r="18" spans="1:14" x14ac:dyDescent="0.2">
      <c r="A18" t="s">
        <v>23</v>
      </c>
      <c r="B18">
        <f>'all-wc'!G19</f>
        <v>2.0791912604615034E-2</v>
      </c>
      <c r="C18">
        <f>'ground-wc'!G20</f>
        <v>0</v>
      </c>
      <c r="D18">
        <f>'ground-wc'!M20</f>
        <v>2.0791912604615034E-2</v>
      </c>
      <c r="E18">
        <f>'ground-wc'!S20</f>
        <v>0</v>
      </c>
      <c r="F18">
        <f>'ground-wc'!Y20</f>
        <v>0</v>
      </c>
      <c r="G18">
        <f>'reuse-wc'!G20</f>
        <v>0</v>
      </c>
      <c r="H18">
        <f>'reuse-wc'!M20</f>
        <v>0</v>
      </c>
      <c r="I18">
        <f>'reuse-wc'!S20</f>
        <v>0</v>
      </c>
      <c r="J18">
        <f>'reuse-wc'!Y20</f>
        <v>0</v>
      </c>
      <c r="K18">
        <f>'surface-wc'!G20</f>
        <v>0</v>
      </c>
      <c r="L18">
        <f>'surface-wc'!M20</f>
        <v>0</v>
      </c>
      <c r="M18">
        <f>'surface-wc'!S20</f>
        <v>0</v>
      </c>
      <c r="N18">
        <f>'surface-wc'!Y20</f>
        <v>0</v>
      </c>
    </row>
    <row r="19" spans="1:14" x14ac:dyDescent="0.2">
      <c r="A19" t="s">
        <v>24</v>
      </c>
      <c r="B19">
        <f>'all-wc'!G20</f>
        <v>6.7526820097696741E-2</v>
      </c>
      <c r="C19">
        <f>'ground-wc'!G21</f>
        <v>0</v>
      </c>
      <c r="D19">
        <f>'ground-wc'!M21</f>
        <v>6.2825782566636845E-2</v>
      </c>
      <c r="E19">
        <f>'ground-wc'!S21</f>
        <v>0</v>
      </c>
      <c r="F19">
        <f>'ground-wc'!Y21</f>
        <v>0</v>
      </c>
      <c r="G19">
        <f>'reuse-wc'!G21</f>
        <v>0</v>
      </c>
      <c r="H19">
        <f>'reuse-wc'!M21</f>
        <v>0</v>
      </c>
      <c r="I19">
        <f>'reuse-wc'!S21</f>
        <v>0</v>
      </c>
      <c r="J19">
        <f>'reuse-wc'!Y21</f>
        <v>0</v>
      </c>
      <c r="K19">
        <f>'surface-wc'!G21</f>
        <v>0</v>
      </c>
      <c r="L19">
        <f>'surface-wc'!M21</f>
        <v>4.7010375310598896E-3</v>
      </c>
      <c r="M19">
        <f>'surface-wc'!S21</f>
        <v>0</v>
      </c>
      <c r="N19">
        <f>'surface-wc'!Y21</f>
        <v>0</v>
      </c>
    </row>
    <row r="20" spans="1:14" x14ac:dyDescent="0.2">
      <c r="A20" t="s">
        <v>26</v>
      </c>
      <c r="B20">
        <f>'all-wc'!G21</f>
        <v>1.5129624560047118E-2</v>
      </c>
      <c r="C20">
        <f>'ground-wc'!G22</f>
        <v>0</v>
      </c>
      <c r="D20">
        <f>'ground-wc'!M22</f>
        <v>1.2415058523527296E-2</v>
      </c>
      <c r="E20">
        <f>'ground-wc'!S22</f>
        <v>0</v>
      </c>
      <c r="F20">
        <f>'ground-wc'!Y22</f>
        <v>0</v>
      </c>
      <c r="G20">
        <f>'reuse-wc'!G22</f>
        <v>0</v>
      </c>
      <c r="H20">
        <f>'reuse-wc'!M22</f>
        <v>0</v>
      </c>
      <c r="I20">
        <f>'reuse-wc'!S22</f>
        <v>0</v>
      </c>
      <c r="J20">
        <f>'reuse-wc'!Y22</f>
        <v>0</v>
      </c>
      <c r="K20">
        <f>'surface-wc'!G22</f>
        <v>0</v>
      </c>
      <c r="L20">
        <f>'surface-wc'!M22</f>
        <v>2.7145660365198222E-3</v>
      </c>
      <c r="M20">
        <f>'surface-wc'!S22</f>
        <v>0</v>
      </c>
      <c r="N20">
        <f>'surface-wc'!Y22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topLeftCell="A2" workbookViewId="0">
      <selection activeCell="B15" sqref="B15"/>
    </sheetView>
  </sheetViews>
  <sheetFormatPr baseColWidth="10" defaultRowHeight="16" x14ac:dyDescent="0.2"/>
  <cols>
    <col min="1" max="1" width="21.83203125" customWidth="1"/>
    <col min="3" max="3" width="12" bestFit="1" customWidth="1"/>
    <col min="6" max="6" width="14.1640625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SUM([2]Oil!$D$15:$D$18)</f>
        <v>0.14729099602841739</v>
      </c>
      <c r="C3">
        <f>0</f>
        <v>0</v>
      </c>
      <c r="D3">
        <f>SUM([2]Oil!$D$22:$D$23)</f>
        <v>1.112E-2</v>
      </c>
      <c r="E3">
        <f>[2]Oil!$D$26</f>
        <v>1.1702915303955794E-2</v>
      </c>
      <c r="F3">
        <f>0</f>
        <v>0</v>
      </c>
      <c r="G3">
        <f>SUM(B3:E3)</f>
        <v>0.17011391133237316</v>
      </c>
    </row>
    <row r="4" spans="1:7" x14ac:dyDescent="0.2">
      <c r="A4" t="s">
        <v>22</v>
      </c>
      <c r="B4">
        <f>SUM('[2]Subbituminous Coal'!$D$15)</f>
        <v>1.11482563387975E-3</v>
      </c>
      <c r="C4">
        <f>'[2]Subbituminous Coal'!$D$20</f>
        <v>8.3525108815994519E-3</v>
      </c>
      <c r="D4">
        <f>0</f>
        <v>0</v>
      </c>
      <c r="E4">
        <f>0</f>
        <v>0</v>
      </c>
      <c r="F4">
        <f>SUM('[2]Subbituminous Coal'!$D$26:$D$27)</f>
        <v>0.20713089553488634</v>
      </c>
      <c r="G4">
        <f t="shared" ref="G4:G21" si="0">SUM(B4:E4)</f>
        <v>9.4673365154792025E-3</v>
      </c>
    </row>
    <row r="5" spans="1:7" x14ac:dyDescent="0.2">
      <c r="A5" t="s">
        <v>17</v>
      </c>
      <c r="B5">
        <f>SUM('[2]Bituminous Coal'!$D$15)</f>
        <v>1.5514110049214507E-2</v>
      </c>
      <c r="C5">
        <f>'[2]Bituminous Coal'!$D$23</f>
        <v>6.4802140617637744E-3</v>
      </c>
      <c r="D5">
        <v>0</v>
      </c>
      <c r="E5">
        <v>0</v>
      </c>
      <c r="F5">
        <f>SUM('[2]Bituminous Coal'!$D$31:$D$32)</f>
        <v>0.45469973307006495</v>
      </c>
      <c r="G5">
        <f t="shared" si="0"/>
        <v>2.1994324110978281E-2</v>
      </c>
    </row>
    <row r="6" spans="1:7" x14ac:dyDescent="0.2">
      <c r="A6" t="s">
        <v>18</v>
      </c>
      <c r="B6">
        <f>'[2]Bituminous Coal'!$D$16</f>
        <v>0.14457734134206118</v>
      </c>
      <c r="C6">
        <f>'[2]Bituminous Coal'!$D$24</f>
        <v>7.6440861521185587E-3</v>
      </c>
      <c r="D6">
        <v>0</v>
      </c>
      <c r="E6">
        <v>0</v>
      </c>
      <c r="F6">
        <f t="shared" ref="F6:F7" si="1">F5</f>
        <v>0.45469973307006495</v>
      </c>
      <c r="G6">
        <f t="shared" si="0"/>
        <v>0.15222142749417975</v>
      </c>
    </row>
    <row r="7" spans="1:7" x14ac:dyDescent="0.2">
      <c r="A7" t="s">
        <v>19</v>
      </c>
      <c r="B7">
        <f>'[2]Bituminous Coal'!$D$17</f>
        <v>2.0791912604615034E-2</v>
      </c>
      <c r="C7">
        <f>'[2]Bituminous Coal'!$D$25</f>
        <v>7.5727960833171593E-3</v>
      </c>
      <c r="D7">
        <v>0</v>
      </c>
      <c r="E7">
        <v>0</v>
      </c>
      <c r="F7">
        <f t="shared" si="1"/>
        <v>0.45469973307006495</v>
      </c>
      <c r="G7">
        <f t="shared" si="0"/>
        <v>2.8364708687932193E-2</v>
      </c>
    </row>
    <row r="8" spans="1:7" x14ac:dyDescent="0.2">
      <c r="A8" t="s">
        <v>21</v>
      </c>
      <c r="B8">
        <f>'[2]Lignite Coal'!$D$15</f>
        <v>5.7767906920903826E-2</v>
      </c>
      <c r="C8">
        <v>0</v>
      </c>
      <c r="D8">
        <v>0</v>
      </c>
      <c r="E8">
        <v>0</v>
      </c>
      <c r="F8">
        <f>'[2]Lignite Coal'!$D$24</f>
        <v>8.5526275532956095E-2</v>
      </c>
      <c r="G8">
        <f t="shared" si="0"/>
        <v>5.7767906920903826E-2</v>
      </c>
    </row>
    <row r="9" spans="1:7" x14ac:dyDescent="0.2">
      <c r="A9" t="s">
        <v>20</v>
      </c>
      <c r="B9">
        <f>'[2]Lignite Coal'!$D$16</f>
        <v>1.11482563387975E-3</v>
      </c>
      <c r="C9">
        <v>0</v>
      </c>
      <c r="D9">
        <v>0</v>
      </c>
      <c r="E9">
        <v>0</v>
      </c>
      <c r="F9">
        <f>F8</f>
        <v>8.5526275532956095E-2</v>
      </c>
      <c r="G9">
        <f t="shared" si="0"/>
        <v>1.11482563387975E-3</v>
      </c>
    </row>
    <row r="10" spans="1:7" x14ac:dyDescent="0.2">
      <c r="A10" t="s">
        <v>8</v>
      </c>
      <c r="B10">
        <f>SUM('[2]Natural Gas'!$D$15:$D$17)</f>
        <v>2.1424586423693749E-2</v>
      </c>
      <c r="C10">
        <f>SUM('[2]Natural Gas'!$D$23:$D$27)</f>
        <v>1.355687001420575E-2</v>
      </c>
      <c r="D10">
        <f>SUM('[2]Natural Gas'!$D$31:$D$32)</f>
        <v>0.19555536427666234</v>
      </c>
      <c r="E10">
        <v>0</v>
      </c>
      <c r="F10">
        <v>0</v>
      </c>
      <c r="G10">
        <f t="shared" si="0"/>
        <v>0.23053682071456183</v>
      </c>
    </row>
    <row r="11" spans="1:7" x14ac:dyDescent="0.2">
      <c r="A11" t="s">
        <v>9</v>
      </c>
      <c r="B11">
        <f>SUM([2]Uranium!$D$15:$D$17)</f>
        <v>7.3276316260969185E-3</v>
      </c>
      <c r="C11">
        <f>SUM([2]Uranium!$D$20:$D$23)</f>
        <v>1.1403221411249971E-3</v>
      </c>
      <c r="D11">
        <v>0</v>
      </c>
      <c r="E11">
        <v>0</v>
      </c>
      <c r="F11">
        <f>SUM([2]Uranium!$D$30:$D$31)</f>
        <v>7.2106144269070056E-4</v>
      </c>
      <c r="G11">
        <f t="shared" si="0"/>
        <v>8.4679537672219148E-3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[2]Wind!$D$15</f>
        <v>3.0000000000000001E-3</v>
      </c>
      <c r="C13">
        <v>0</v>
      </c>
      <c r="D13">
        <v>0</v>
      </c>
      <c r="E13">
        <v>0</v>
      </c>
      <c r="F13">
        <v>0</v>
      </c>
      <c r="G13">
        <f t="shared" si="0"/>
        <v>3.0000000000000001E-3</v>
      </c>
    </row>
    <row r="14" spans="1:7" x14ac:dyDescent="0.2">
      <c r="A14" t="s">
        <v>12</v>
      </c>
      <c r="B14">
        <f>AVERAGE('[2]Solid Biomass and RDF'!$D$15:$D$19)</f>
        <v>2</v>
      </c>
      <c r="C14">
        <v>0</v>
      </c>
      <c r="D14">
        <v>0</v>
      </c>
      <c r="E14">
        <v>0</v>
      </c>
      <c r="F14">
        <f>'[2]Solid Biomass and RDF'!$D$25</f>
        <v>3.1825015251048497E-3</v>
      </c>
      <c r="G14">
        <f t="shared" si="0"/>
        <v>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SUM([2]Geothermal!$D$15:$D$19)</f>
        <v>3.9829011414652968</v>
      </c>
      <c r="C16">
        <v>0</v>
      </c>
      <c r="D16">
        <v>0</v>
      </c>
      <c r="E16">
        <v>0</v>
      </c>
      <c r="F16">
        <v>0</v>
      </c>
      <c r="G16">
        <f t="shared" si="0"/>
        <v>3.9829011414652968</v>
      </c>
    </row>
    <row r="17" spans="1:7" x14ac:dyDescent="0.2">
      <c r="A17" t="s">
        <v>15</v>
      </c>
      <c r="B17">
        <f>'[2]Solar Photovoltaic'!$D$15</f>
        <v>3.081795183161303E-3</v>
      </c>
      <c r="C17">
        <v>0</v>
      </c>
      <c r="D17">
        <v>0</v>
      </c>
      <c r="E17">
        <v>0</v>
      </c>
      <c r="F17">
        <v>0</v>
      </c>
      <c r="G17">
        <f t="shared" si="0"/>
        <v>3.081795183161303E-3</v>
      </c>
    </row>
    <row r="18" spans="1:7" x14ac:dyDescent="0.2">
      <c r="A18" t="s">
        <v>16</v>
      </c>
      <c r="B18">
        <f>'[2]Solar Thermal'!$D$15</f>
        <v>0.02</v>
      </c>
      <c r="C18">
        <v>0</v>
      </c>
      <c r="D18">
        <v>0</v>
      </c>
      <c r="E18">
        <v>0</v>
      </c>
      <c r="F18">
        <v>0</v>
      </c>
      <c r="G18">
        <f t="shared" si="0"/>
        <v>0.02</v>
      </c>
    </row>
    <row r="19" spans="1:7" x14ac:dyDescent="0.2">
      <c r="A19" t="s">
        <v>23</v>
      </c>
      <c r="B19">
        <f>B7</f>
        <v>2.0791912604615034E-2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0.45469973307006495</v>
      </c>
      <c r="G19">
        <f t="shared" si="0"/>
        <v>2.0791912604615034E-2</v>
      </c>
    </row>
    <row r="20" spans="1:7" x14ac:dyDescent="0.2">
      <c r="A20" t="s">
        <v>24</v>
      </c>
      <c r="B20">
        <f>AVERAGE(B5:B7)</f>
        <v>6.0294454665296905E-2</v>
      </c>
      <c r="C20">
        <f t="shared" ref="C20:F20" si="3">AVERAGE(C5:C7)</f>
        <v>7.2323654323998314E-3</v>
      </c>
      <c r="D20">
        <f t="shared" si="3"/>
        <v>0</v>
      </c>
      <c r="E20">
        <f t="shared" si="3"/>
        <v>0</v>
      </c>
      <c r="F20">
        <f t="shared" si="3"/>
        <v>0.454699733070065</v>
      </c>
      <c r="G20">
        <f t="shared" si="0"/>
        <v>6.7526820097696741E-2</v>
      </c>
    </row>
    <row r="21" spans="1:7" x14ac:dyDescent="0.2">
      <c r="A21" t="s">
        <v>26</v>
      </c>
      <c r="B21">
        <f>AVERAGE(B19,B4)</f>
        <v>1.0953369119247392E-2</v>
      </c>
      <c r="C21">
        <f t="shared" ref="C21:F21" si="4">AVERAGE(C19,C4)</f>
        <v>4.176255440799726E-3</v>
      </c>
      <c r="D21">
        <f t="shared" si="4"/>
        <v>0</v>
      </c>
      <c r="E21">
        <f t="shared" si="4"/>
        <v>0</v>
      </c>
      <c r="F21">
        <f t="shared" si="4"/>
        <v>0.33091531430247567</v>
      </c>
      <c r="G21">
        <f t="shared" si="0"/>
        <v>1.5129624560047118E-2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6"/>
  <sheetViews>
    <sheetView workbookViewId="0">
      <selection activeCell="C3" sqref="C3"/>
    </sheetView>
  </sheetViews>
  <sheetFormatPr baseColWidth="10" defaultRowHeight="16" x14ac:dyDescent="0.2"/>
  <cols>
    <col min="1" max="1" width="18.1640625" customWidth="1"/>
    <col min="3" max="6" width="12" bestFit="1" customWidth="1"/>
    <col min="12" max="12" width="12" bestFit="1" customWidth="1"/>
    <col min="18" max="18" width="10.83203125" customWidth="1"/>
    <col min="21" max="21" width="12" bestFit="1" customWidth="1"/>
    <col min="23" max="24" width="12" bestFit="1" customWidth="1"/>
  </cols>
  <sheetData>
    <row r="1" spans="1:25" x14ac:dyDescent="0.2">
      <c r="A1" t="s">
        <v>41</v>
      </c>
    </row>
    <row r="2" spans="1:25" x14ac:dyDescent="0.2">
      <c r="B2" t="s">
        <v>43</v>
      </c>
      <c r="H2" t="s">
        <v>42</v>
      </c>
      <c r="N2" t="s">
        <v>44</v>
      </c>
      <c r="T2" t="s">
        <v>45</v>
      </c>
    </row>
    <row r="3" spans="1:2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s="5" t="s">
        <v>1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1</v>
      </c>
      <c r="U3" s="5" t="s">
        <v>2</v>
      </c>
      <c r="V3" s="5" t="s">
        <v>3</v>
      </c>
      <c r="W3" s="5" t="s">
        <v>4</v>
      </c>
      <c r="X3" s="5" t="s">
        <v>5</v>
      </c>
      <c r="Y3" s="5" t="s">
        <v>6</v>
      </c>
    </row>
    <row r="4" spans="1:25" x14ac:dyDescent="0.2">
      <c r="A4" t="s">
        <v>7</v>
      </c>
      <c r="B4">
        <f>[2]Oil!$D$15*[2]Oil!$K$15*[2]Oil!$G$15+[2]Oil!$D$16*[2]Oil!$K$16*[2]Oil!$G$16+[2]Oil!$D$17*[2]Oil!$K$17*[2]Oil!$G$17+[2]Oil!$D$18*[2]Oil!$K$18*[2]Oil!$G$18</f>
        <v>1.301229064696283E-2</v>
      </c>
      <c r="C4">
        <f>0</f>
        <v>0</v>
      </c>
      <c r="D4">
        <f>[2]Oil!$D$22*[2]Oil!$K$22*[2]Oil!$G$22+[2]Oil!$D$23*[2]Oil!$K$23*[2]Oil!$G$23</f>
        <v>0</v>
      </c>
      <c r="E4">
        <f>[2]Oil!$D$26*[2]Oil!$K$26*[2]Oil!$G$26</f>
        <v>0</v>
      </c>
      <c r="F4">
        <f>0</f>
        <v>0</v>
      </c>
      <c r="G4">
        <f>SUM(B4:E4)</f>
        <v>1.301229064696283E-2</v>
      </c>
      <c r="H4">
        <f>[2]Oil!$D$15*[2]Oil!$K$15*[2]Oil!$F$15+[2]Oil!$D$16*[2]Oil!$K$16*[2]Oil!$F$16+[2]Oil!$D$17*[2]Oil!$K$17*[2]Oil!$F$17+[2]Oil!$D$18*[2]Oil!$K$18*[2]Oil!$F$18</f>
        <v>1.4932924257596698E-2</v>
      </c>
      <c r="I4">
        <f>0</f>
        <v>0</v>
      </c>
      <c r="J4">
        <f>[2]Oil!$D$22*[2]Oil!$K$22*[2]Oil!$F$22+[2]Oil!$D$23*[2]Oil!$K$23*[2]Oil!$F$23</f>
        <v>2.4000000000000001E-5</v>
      </c>
      <c r="K4">
        <f>[2]Oil!$D$26*[2]Oil!$K$26*[2]Oil!$F$26</f>
        <v>3.2659026664247229E-3</v>
      </c>
      <c r="L4">
        <f>0</f>
        <v>0</v>
      </c>
      <c r="M4">
        <f>SUM(H4:K4)</f>
        <v>1.8222826924021419E-2</v>
      </c>
      <c r="N4">
        <f>[2]Oil!$D$15*[2]Oil!$K$15*[2]Oil!$I$15+[2]Oil!$D$16*[2]Oil!$K$16*[2]Oil!$I$16+[2]Oil!$D$17*[2]Oil!$K$17*[2]Oil!$I$17+[2]Oil!$D$18*[2]Oil!$K$18*[2]Oil!$I$18</f>
        <v>8.2493268835960823E-2</v>
      </c>
      <c r="O4">
        <f>0</f>
        <v>0</v>
      </c>
      <c r="P4">
        <f>[2]Oil!$D$22*[2]Oil!$K$22*[2]Oil!$I$22+[2]Oil!$D$23*[2]Oil!$K$23*[2]Oil!$I$23</f>
        <v>0</v>
      </c>
      <c r="Q4">
        <f>[2]Oil!$D$26*[2]Oil!$K$26*[2]Oil!$I$26</f>
        <v>0</v>
      </c>
      <c r="R4">
        <f>0</f>
        <v>0</v>
      </c>
      <c r="S4">
        <f>SUM(N4:Q4)</f>
        <v>8.2493268835960823E-2</v>
      </c>
      <c r="T4">
        <f>[2]Oil!$D$15*[2]Oil!$K$15*[2]Oil!$H$15+[2]Oil!$D$16*[2]Oil!$K$16*[2]Oil!$H$16+[2]Oil!$D$17*[2]Oil!$K$17*[2]Oil!$H$17+[2]Oil!$D$18*[2]Oil!$K$18*[2]Oil!$H$18</f>
        <v>2.4726522560482331E-2</v>
      </c>
      <c r="U4">
        <f>0</f>
        <v>0</v>
      </c>
      <c r="V4">
        <f>[2]Oil!$D$22*[2]Oil!$K$22*[2]Oil!$H$22+[2]Oil!$D$23*[2]Oil!$K$23*[2]Oil!$H$23</f>
        <v>0</v>
      </c>
      <c r="W4">
        <f>[2]Oil!$D$26*[2]Oil!$K$26*[2]Oil!$H$26</f>
        <v>5.4522582077207395E-6</v>
      </c>
      <c r="X4">
        <f>0</f>
        <v>0</v>
      </c>
      <c r="Y4">
        <f>SUM(T4:W4)</f>
        <v>2.4731974818690054E-2</v>
      </c>
    </row>
    <row r="5" spans="1:25" x14ac:dyDescent="0.2">
      <c r="A5" t="s">
        <v>22</v>
      </c>
      <c r="B5">
        <f>SUM('[2]Subbituminous Coal'!$D$15)*'[2]Subbituminous Coal'!$K$15*'[2]Subbituminous Coal'!$G$15</f>
        <v>0</v>
      </c>
      <c r="C5">
        <f>'[2]Subbituminous Coal'!$D$20*'[2]Subbituminous Coal'!$K$20*'[2]Subbituminous Coal'!$G$20</f>
        <v>0</v>
      </c>
      <c r="D5">
        <f>0</f>
        <v>0</v>
      </c>
      <c r="E5">
        <f>0</f>
        <v>0</v>
      </c>
      <c r="F5">
        <f>'[2]Subbituminous Coal'!$D$26*'[2]Subbituminous Coal'!$K$26*'[2]Subbituminous Coal'!$G$26+'[2]Subbituminous Coal'!$D$27*'[2]Subbituminous Coal'!$K$27*'[2]Subbituminous Coal'!$G$27</f>
        <v>4.8530853488886239E-6</v>
      </c>
      <c r="G5">
        <f t="shared" ref="G5:G22" si="0">SUM(B5:E5)</f>
        <v>0</v>
      </c>
      <c r="H5">
        <f>SUM('[2]Subbituminous Coal'!$D$15)*'[2]Subbituminous Coal'!$K$15*'[2]Subbituminous Coal'!$F$15</f>
        <v>1.11482563387975E-3</v>
      </c>
      <c r="I5">
        <f>'[2]Subbituminous Coal'!$D$20*'[2]Subbituminous Coal'!$K$20*'[2]Subbituminous Coal'!$F$20</f>
        <v>2.923378808559808E-3</v>
      </c>
      <c r="J5">
        <f>0</f>
        <v>0</v>
      </c>
      <c r="K5">
        <f>0</f>
        <v>0</v>
      </c>
      <c r="L5">
        <f>'[2]Subbituminous Coal'!$D$26*'[2]Subbituminous Coal'!$K$26*'[2]Subbituminous Coal'!$F$26+'[2]Subbituminous Coal'!$D$27*'[2]Subbituminous Coal'!$K$27*'[2]Subbituminous Coal'!$F$27</f>
        <v>5.2715153092090638E-3</v>
      </c>
      <c r="M5">
        <f t="shared" ref="M5:M22" si="1">SUM(H5:K5)</f>
        <v>4.0382044424395582E-3</v>
      </c>
      <c r="N5">
        <f>SUM('[2]Subbituminous Coal'!$D$15)*'[2]Subbituminous Coal'!$K$15*'[2]Subbituminous Coal'!$I$15</f>
        <v>0</v>
      </c>
      <c r="O5">
        <f>'[2]Subbituminous Coal'!$D$20*'[2]Subbituminous Coal'!$K$20*'[2]Subbituminous Coal'!$I$20</f>
        <v>0</v>
      </c>
      <c r="P5">
        <f>0</f>
        <v>0</v>
      </c>
      <c r="Q5">
        <f>0</f>
        <v>0</v>
      </c>
      <c r="R5">
        <f>'[2]Subbituminous Coal'!$D$26*'[2]Subbituminous Coal'!$K$26*'[2]Subbituminous Coal'!$I$26+'[2]Subbituminous Coal'!$D$27*'[2]Subbituminous Coal'!$K$27*'[2]Subbituminous Coal'!$I$27</f>
        <v>0</v>
      </c>
      <c r="S5">
        <f t="shared" ref="S5:S22" si="2">SUM(N5:Q5)</f>
        <v>0</v>
      </c>
      <c r="T5">
        <f>SUM('[2]Subbituminous Coal'!$D$15)*'[2]Subbituminous Coal'!$K$15*'[2]Subbituminous Coal'!$H$15</f>
        <v>0</v>
      </c>
      <c r="U5">
        <f>'[2]Subbituminous Coal'!$D$20*'[2]Subbituminous Coal'!$K$20*'[2]Subbituminous Coal'!$H$20</f>
        <v>0</v>
      </c>
      <c r="V5">
        <f>0</f>
        <v>0</v>
      </c>
      <c r="W5">
        <f>0</f>
        <v>0</v>
      </c>
      <c r="X5">
        <f>'[2]Subbituminous Coal'!$D$26*'[2]Subbituminous Coal'!$K$26*'[2]Subbituminous Coal'!$H$26+'[2]Subbituminous Coal'!$D$27*'[2]Subbituminous Coal'!$K$27*'[2]Subbituminous Coal'!$H$27</f>
        <v>4.1541103497037395E-7</v>
      </c>
      <c r="Y5">
        <f t="shared" ref="Y5:Y22" si="3">SUM(T5:W5)</f>
        <v>0</v>
      </c>
    </row>
    <row r="6" spans="1:25" x14ac:dyDescent="0.2">
      <c r="A6" t="s">
        <v>17</v>
      </c>
      <c r="B6">
        <f>'[2]Bituminous Coal'!$D$15*'[2]Bituminous Coal'!$K$15*'[2]Bituminous Coal'!$G$15</f>
        <v>0</v>
      </c>
      <c r="C6">
        <f>'[2]Bituminous Coal'!$D$23*'[2]Bituminous Coal'!$K$23*'[2]Bituminous Coal'!$G$23</f>
        <v>0</v>
      </c>
      <c r="D6">
        <v>0</v>
      </c>
      <c r="E6">
        <v>0</v>
      </c>
      <c r="F6">
        <f>'[2]Bituminous Coal'!$D$31*'[2]Bituminous Coal'!$K$31*'[2]Bituminous Coal'!$G$31+'[2]Bituminous Coal'!$D$32*'[2]Bituminous Coal'!$K$32*'[2]Bituminous Coal'!$G$32</f>
        <v>7.3684177849988271E-5</v>
      </c>
      <c r="G6">
        <f t="shared" si="0"/>
        <v>0</v>
      </c>
      <c r="H6">
        <f>'[2]Bituminous Coal'!$D$15*'[2]Bituminous Coal'!$K$15*'[2]Bituminous Coal'!$F$15</f>
        <v>1.5514110049214507E-2</v>
      </c>
      <c r="I6">
        <f>'[2]Bituminous Coal'!$D$23*'[2]Bituminous Coal'!$K$23*'[2]Bituminous Coal'!$F$23</f>
        <v>2.2680749216173208E-3</v>
      </c>
      <c r="J6">
        <v>0</v>
      </c>
      <c r="K6">
        <v>0</v>
      </c>
      <c r="L6">
        <f>'[2]Bituminous Coal'!$D$31*'[2]Bituminous Coal'!$K$31*'[2]Bituminous Coal'!$F$31+'[2]Bituminous Coal'!$D$32*'[2]Bituminous Coal'!$K$32*'[2]Bituminous Coal'!$F$32</f>
        <v>2.3394957425113229E-3</v>
      </c>
      <c r="M6">
        <f t="shared" si="1"/>
        <v>1.7782184970831828E-2</v>
      </c>
      <c r="N6">
        <f>'[2]Bituminous Coal'!$D$15*'[2]Bituminous Coal'!$K$15*'[2]Bituminous Coal'!$I$15</f>
        <v>0</v>
      </c>
      <c r="O6">
        <f>'[2]Bituminous Coal'!$D$23*'[2]Bituminous Coal'!$K$23*'[2]Bituminous Coal'!$I$23</f>
        <v>0</v>
      </c>
      <c r="P6">
        <v>0</v>
      </c>
      <c r="Q6">
        <v>0</v>
      </c>
      <c r="R6">
        <f>'[2]Bituminous Coal'!$D$31*'[2]Bituminous Coal'!$K$31*'[2]Bituminous Coal'!$I$31+'[2]Bituminous Coal'!$D$32*'[2]Bituminous Coal'!$K$32*'[2]Bituminous Coal'!$I$32</f>
        <v>0</v>
      </c>
      <c r="S6">
        <f t="shared" si="2"/>
        <v>0</v>
      </c>
      <c r="T6">
        <f>'[2]Bituminous Coal'!$D$15*'[2]Bituminous Coal'!$K$15*'[2]Bituminous Coal'!$H$15</f>
        <v>0</v>
      </c>
      <c r="U6">
        <f>'[2]Bituminous Coal'!$D$23*'[2]Bituminous Coal'!$K$23*'[2]Bituminous Coal'!$H$23</f>
        <v>0</v>
      </c>
      <c r="V6">
        <v>0</v>
      </c>
      <c r="W6">
        <v>0</v>
      </c>
      <c r="X6">
        <f>'[2]Bituminous Coal'!$D$31*'[2]Bituminous Coal'!$K$31*'[2]Bituminous Coal'!$H$31+'[2]Bituminous Coal'!$D$32*'[2]Bituminous Coal'!$K$32*'[2]Bituminous Coal'!$H$32</f>
        <v>4.3398263602050785E-5</v>
      </c>
      <c r="Y6">
        <f t="shared" si="3"/>
        <v>0</v>
      </c>
    </row>
    <row r="7" spans="1:25" x14ac:dyDescent="0.2">
      <c r="A7" t="s">
        <v>18</v>
      </c>
      <c r="B7">
        <f>'[2]Bituminous Coal'!$D$16*'[2]Bituminous Coal'!$K$16*'[2]Bituminous Coal'!$G$16</f>
        <v>0</v>
      </c>
      <c r="C7">
        <f>'[2]Bituminous Coal'!$D$24*'[2]Bituminous Coal'!$K$24*'[2]Bituminous Coal'!$G$24</f>
        <v>0</v>
      </c>
      <c r="D7">
        <v>0</v>
      </c>
      <c r="E7">
        <v>0</v>
      </c>
      <c r="F7">
        <f>F6</f>
        <v>7.3684177849988271E-5</v>
      </c>
      <c r="G7">
        <f t="shared" si="0"/>
        <v>0</v>
      </c>
      <c r="H7">
        <f>'[2]Bituminous Coal'!$D$16*'[2]Bituminous Coal'!$K$16*'[2]Bituminous Coal'!$F$16</f>
        <v>0.14457734134206118</v>
      </c>
      <c r="I7">
        <f>'[2]Bituminous Coal'!$D$24*'[2]Bituminous Coal'!$K$24*'[2]Bituminous Coal'!$F$24</f>
        <v>2.6754301532414954E-3</v>
      </c>
      <c r="J7">
        <v>0</v>
      </c>
      <c r="K7">
        <v>0</v>
      </c>
      <c r="L7">
        <f>L6</f>
        <v>2.3394957425113229E-3</v>
      </c>
      <c r="M7">
        <f t="shared" si="1"/>
        <v>0.14725277149530269</v>
      </c>
      <c r="N7">
        <f>'[2]Bituminous Coal'!$D$16*'[2]Bituminous Coal'!$K$16*'[2]Bituminous Coal'!$I$16</f>
        <v>0</v>
      </c>
      <c r="O7">
        <f>'[2]Bituminous Coal'!$D$24*'[2]Bituminous Coal'!$K$24*'[2]Bituminous Coal'!$I$24</f>
        <v>0</v>
      </c>
      <c r="P7">
        <v>0</v>
      </c>
      <c r="Q7">
        <v>0</v>
      </c>
      <c r="R7">
        <f>R6</f>
        <v>0</v>
      </c>
      <c r="S7">
        <f t="shared" si="2"/>
        <v>0</v>
      </c>
      <c r="T7">
        <f>'[2]Bituminous Coal'!$D$16*'[2]Bituminous Coal'!$K$16*'[2]Bituminous Coal'!$H$16</f>
        <v>0</v>
      </c>
      <c r="U7">
        <f>'[2]Bituminous Coal'!$D$24*'[2]Bituminous Coal'!$K$24*'[2]Bituminous Coal'!$H$24</f>
        <v>0</v>
      </c>
      <c r="V7">
        <v>0</v>
      </c>
      <c r="W7">
        <v>0</v>
      </c>
      <c r="X7">
        <f>X6</f>
        <v>4.3398263602050785E-5</v>
      </c>
      <c r="Y7">
        <f t="shared" si="3"/>
        <v>0</v>
      </c>
    </row>
    <row r="8" spans="1:25" x14ac:dyDescent="0.2">
      <c r="A8" t="s">
        <v>19</v>
      </c>
      <c r="B8">
        <f>'[2]Bituminous Coal'!$D$17*'[2]Bituminous Coal'!$K$17*'[2]Bituminous Coal'!$G$17</f>
        <v>0</v>
      </c>
      <c r="C8">
        <f>'[2]Bituminous Coal'!$D$25*'[2]Bituminous Coal'!$K$25*'[2]Bituminous Coal'!$G$25</f>
        <v>0</v>
      </c>
      <c r="D8">
        <v>0</v>
      </c>
      <c r="E8">
        <v>0</v>
      </c>
      <c r="F8">
        <f>F7</f>
        <v>7.3684177849988271E-5</v>
      </c>
      <c r="G8">
        <f t="shared" si="0"/>
        <v>0</v>
      </c>
      <c r="H8">
        <f>'[2]Bituminous Coal'!$D$17*'[2]Bituminous Coal'!$K$17*'[2]Bituminous Coal'!$F$17</f>
        <v>2.0791912604615034E-2</v>
      </c>
      <c r="I8">
        <f>'[2]Bituminous Coal'!$D$25*'[2]Bituminous Coal'!$K$25*'[2]Bituminous Coal'!$F$25</f>
        <v>2.6504786291610058E-3</v>
      </c>
      <c r="J8">
        <v>0</v>
      </c>
      <c r="K8">
        <v>0</v>
      </c>
      <c r="L8">
        <f>L7</f>
        <v>2.3394957425113229E-3</v>
      </c>
      <c r="M8">
        <f t="shared" si="1"/>
        <v>2.344239123377604E-2</v>
      </c>
      <c r="N8">
        <f>'[2]Bituminous Coal'!$D$17*'[2]Bituminous Coal'!$K$17*'[2]Bituminous Coal'!$I$17</f>
        <v>0</v>
      </c>
      <c r="O8">
        <f>'[2]Bituminous Coal'!$D$25*'[2]Bituminous Coal'!$K$25*'[2]Bituminous Coal'!$I$25</f>
        <v>0</v>
      </c>
      <c r="P8">
        <v>0</v>
      </c>
      <c r="Q8">
        <v>0</v>
      </c>
      <c r="R8">
        <f>R7</f>
        <v>0</v>
      </c>
      <c r="S8">
        <f t="shared" si="2"/>
        <v>0</v>
      </c>
      <c r="T8">
        <f>'[2]Bituminous Coal'!$D$17*'[2]Bituminous Coal'!$K$17*'[2]Bituminous Coal'!$H$17</f>
        <v>0</v>
      </c>
      <c r="U8">
        <f>'[2]Bituminous Coal'!$D$25*'[2]Bituminous Coal'!$K$25*'[2]Bituminous Coal'!$G$25</f>
        <v>0</v>
      </c>
      <c r="V8">
        <v>0</v>
      </c>
      <c r="W8">
        <v>0</v>
      </c>
      <c r="X8">
        <f>X7</f>
        <v>4.3398263602050785E-5</v>
      </c>
      <c r="Y8">
        <f t="shared" si="3"/>
        <v>0</v>
      </c>
    </row>
    <row r="9" spans="1:25" x14ac:dyDescent="0.2">
      <c r="A9" t="s">
        <v>21</v>
      </c>
      <c r="B9">
        <f>'[2]Lignite Coal'!$D$15*'[2]Lignite Coal'!$K$15*'[2]Lignite Coal'!$G$15</f>
        <v>0</v>
      </c>
      <c r="C9">
        <v>0</v>
      </c>
      <c r="D9">
        <v>0</v>
      </c>
      <c r="E9">
        <v>0</v>
      </c>
      <c r="F9">
        <f>'[2]Lignite Coal'!$D$24*'[2]Lignite Coal'!$K$24*'[2]Lignite Coal'!$G$24</f>
        <v>0</v>
      </c>
      <c r="G9">
        <f t="shared" si="0"/>
        <v>0</v>
      </c>
      <c r="H9">
        <f>'[2]Lignite Coal'!$D$15*'[2]Lignite Coal'!$K$15*'[2]Lignite Coal'!$F$15</f>
        <v>5.7767906920903826E-2</v>
      </c>
      <c r="I9">
        <v>0</v>
      </c>
      <c r="J9">
        <v>0</v>
      </c>
      <c r="K9">
        <v>0</v>
      </c>
      <c r="L9">
        <f>'[2]Lignite Coal'!$D$24*'[2]Lignite Coal'!$K$24*'[2]Lignite Coal'!$F$24</f>
        <v>1.9149416622641277E-4</v>
      </c>
      <c r="M9">
        <f t="shared" si="1"/>
        <v>5.7767906920903826E-2</v>
      </c>
      <c r="N9">
        <f>'[2]Lignite Coal'!$D$15*'[2]Lignite Coal'!$K$15*'[2]Lignite Coal'!$I$15</f>
        <v>0</v>
      </c>
      <c r="O9">
        <v>0</v>
      </c>
      <c r="P9">
        <v>0</v>
      </c>
      <c r="Q9">
        <v>0</v>
      </c>
      <c r="R9">
        <f>'[2]Lignite Coal'!$D$24*'[2]Lignite Coal'!$K$24*'[2]Lignite Coal'!$I$24</f>
        <v>0</v>
      </c>
      <c r="S9">
        <f t="shared" si="2"/>
        <v>0</v>
      </c>
      <c r="T9">
        <f>'[2]Lignite Coal'!$D$15*'[2]Lignite Coal'!$K$15*'[2]Lignite Coal'!$H$15</f>
        <v>0</v>
      </c>
      <c r="U9">
        <v>0</v>
      </c>
      <c r="V9">
        <v>0</v>
      </c>
      <c r="W9">
        <v>0</v>
      </c>
      <c r="X9">
        <f>'[2]Lignite Coal'!$D$24*'[2]Lignite Coal'!$K$24*'[2]Lignite Coal'!$H$24</f>
        <v>0</v>
      </c>
      <c r="Y9">
        <f t="shared" si="3"/>
        <v>0</v>
      </c>
    </row>
    <row r="10" spans="1:25" x14ac:dyDescent="0.2">
      <c r="A10" t="s">
        <v>20</v>
      </c>
      <c r="B10">
        <f>'[2]Lignite Coal'!$D$16*'[2]Lignite Coal'!$K$16*'[2]Lignite Coal'!$G$16</f>
        <v>0</v>
      </c>
      <c r="C10">
        <v>0</v>
      </c>
      <c r="D10">
        <v>0</v>
      </c>
      <c r="E10">
        <v>0</v>
      </c>
      <c r="F10">
        <f>F9</f>
        <v>0</v>
      </c>
      <c r="G10">
        <f t="shared" si="0"/>
        <v>0</v>
      </c>
      <c r="H10">
        <f>'[2]Lignite Coal'!$D$16*'[2]Lignite Coal'!$K$16*'[2]Lignite Coal'!$F$16</f>
        <v>1.11482563387975E-3</v>
      </c>
      <c r="I10">
        <v>0</v>
      </c>
      <c r="J10">
        <v>0</v>
      </c>
      <c r="K10">
        <v>0</v>
      </c>
      <c r="L10">
        <f>L9</f>
        <v>1.9149416622641277E-4</v>
      </c>
      <c r="M10">
        <f t="shared" si="1"/>
        <v>1.11482563387975E-3</v>
      </c>
      <c r="N10">
        <f>'[2]Lignite Coal'!$D$16*'[2]Lignite Coal'!$K$16*'[2]Lignite Coal'!$I$16</f>
        <v>0</v>
      </c>
      <c r="O10">
        <v>0</v>
      </c>
      <c r="P10">
        <v>0</v>
      </c>
      <c r="Q10">
        <v>0</v>
      </c>
      <c r="R10">
        <f>R9</f>
        <v>0</v>
      </c>
      <c r="S10">
        <f t="shared" si="2"/>
        <v>0</v>
      </c>
      <c r="T10">
        <f>'[2]Lignite Coal'!$D$16*'[2]Lignite Coal'!$K$16*'[2]Lignite Coal'!$H$16</f>
        <v>0</v>
      </c>
      <c r="U10">
        <v>0</v>
      </c>
      <c r="V10">
        <v>0</v>
      </c>
      <c r="W10">
        <v>0</v>
      </c>
      <c r="X10">
        <f>X9</f>
        <v>0</v>
      </c>
      <c r="Y10">
        <f t="shared" si="3"/>
        <v>0</v>
      </c>
    </row>
    <row r="11" spans="1:25" x14ac:dyDescent="0.2">
      <c r="A11" t="s">
        <v>8</v>
      </c>
      <c r="B11">
        <f>'[2]Natural Gas'!$D$15*'[2]Natural Gas'!$K$15*'[2]Natural Gas'!$G$15+'[2]Natural Gas'!$D$16*'[2]Natural Gas'!$K$16*'[2]Natural Gas'!$G$16+'[2]Natural Gas'!$D$17*'[2]Natural Gas'!$K$17*'[2]Natural Gas'!$G$17</f>
        <v>1.1183391765139602E-3</v>
      </c>
      <c r="C11">
        <f>'[2]Natural Gas'!$D$23*'[2]Natural Gas'!$K$23*'[2]Natural Gas'!$G$23+'[2]Natural Gas'!$D$24*'[2]Natural Gas'!$K$24*'[2]Natural Gas'!$G$24+'[2]Natural Gas'!$D$25*'[2]Natural Gas'!$K$25*'[2]Natural Gas'!$G$25+'[2]Natural Gas'!$D$26*'[2]Natural Gas'!$K$26*'[2]Natural Gas'!$G$26+'[2]Natural Gas'!$D$27*'[2]Natural Gas'!$K$27*'[2]Natural Gas'!$G$27</f>
        <v>4.3409907142301113E-5</v>
      </c>
      <c r="D11">
        <f>'[2]Natural Gas'!$D$31*'[2]Natural Gas'!$K$31*'[2]Natural Gas'!$G$31+'[2]Natural Gas'!$D$32*'[2]Natural Gas'!$K$32*'[2]Natural Gas'!$G$32</f>
        <v>0</v>
      </c>
      <c r="E11">
        <v>0</v>
      </c>
      <c r="F11">
        <v>0</v>
      </c>
      <c r="G11">
        <f t="shared" si="0"/>
        <v>1.1617490836562613E-3</v>
      </c>
      <c r="H11">
        <f>'[2]Natural Gas'!$D$15*'[2]Natural Gas'!$K$15*'[2]Natural Gas'!$F$15+'[2]Natural Gas'!$D$16*'[2]Natural Gas'!$K$16*'[2]Natural Gas'!$F$16+'[2]Natural Gas'!$D$17*'[2]Natural Gas'!$K$17*'[2]Natural Gas'!$F$17</f>
        <v>8.6686983005932125E-3</v>
      </c>
      <c r="I11">
        <f>'[2]Natural Gas'!$D$23*'[2]Natural Gas'!$K$23*'[2]Natural Gas'!$F$23+'[2]Natural Gas'!$D$24*'[2]Natural Gas'!$K$24*'[2]Natural Gas'!$F$24+'[2]Natural Gas'!$D$25*'[2]Natural Gas'!$K$25*'[2]Natural Gas'!$F$25+'[2]Natural Gas'!$D$26*'[2]Natural Gas'!$K$26*'[2]Natural Gas'!$F$26+'[2]Natural Gas'!$D$27*'[2]Natural Gas'!$K$27*'[2]Natural Gas'!$F$27</f>
        <v>5.7707399599038023E-4</v>
      </c>
      <c r="J11">
        <f>'[2]Natural Gas'!$D$31*'[2]Natural Gas'!$K$31*'[2]Natural Gas'!$F$31+'[2]Natural Gas'!$D$32*'[2]Natural Gas'!$K$32*'[2]Natural Gas'!$F$32</f>
        <v>3.9089388884305312E-2</v>
      </c>
      <c r="K11">
        <v>0</v>
      </c>
      <c r="L11">
        <v>0</v>
      </c>
      <c r="M11">
        <f t="shared" si="1"/>
        <v>4.8335161180888903E-2</v>
      </c>
      <c r="N11">
        <f>'[2]Natural Gas'!$D$15*'[2]Natural Gas'!$K$15*'[2]Natural Gas'!$I$15+'[2]Natural Gas'!$D$16*'[2]Natural Gas'!$K$16*'[2]Natural Gas'!$I$16+'[2]Natural Gas'!$D$17*'[2]Natural Gas'!$K$17*'[2]Natural Gas'!$I$17</f>
        <v>6.0583246857074131E-3</v>
      </c>
      <c r="O11">
        <f>'[2]Natural Gas'!$D$23*'[2]Natural Gas'!$K$23*'[2]Natural Gas'!$I$23+'[2]Natural Gas'!$D$24*'[2]Natural Gas'!$K$24*'[2]Natural Gas'!$I$24+'[2]Natural Gas'!$D$25*'[2]Natural Gas'!$K$25*'[2]Natural Gas'!$I$25+'[2]Natural Gas'!$D$26*'[2]Natural Gas'!$K$26*'[2]Natural Gas'!$I$26+'[2]Natural Gas'!$D$27*'[2]Natural Gas'!$K$27*'[2]Natural Gas'!$I$27</f>
        <v>2.3451946910750852E-4</v>
      </c>
      <c r="P11">
        <f>'[2]Natural Gas'!$D$31*'[2]Natural Gas'!$K$31*'[2]Natural Gas'!$I$31+'[2]Natural Gas'!$D$32*'[2]Natural Gas'!$K$32*'[2]Natural Gas'!$I$32</f>
        <v>0</v>
      </c>
      <c r="Q11">
        <v>0</v>
      </c>
      <c r="R11">
        <v>0</v>
      </c>
      <c r="S11">
        <f t="shared" si="2"/>
        <v>6.2928441548149219E-3</v>
      </c>
      <c r="T11">
        <f>'[2]Natural Gas'!$D$15*'[2]Natural Gas'!$K$15*'[2]Natural Gas'!$H$15+'[2]Natural Gas'!$D$16*'[2]Natural Gas'!$K$16*'[2]Natural Gas'!$H$16+'[2]Natural Gas'!$D$17*'[2]Natural Gas'!$K$17*'[2]Natural Gas'!$H$17</f>
        <v>7.9821609318976659E-4</v>
      </c>
      <c r="U11">
        <f>'[2]Natural Gas'!$D$23*'[2]Natural Gas'!$K$23*'[2]Natural Gas'!$H$23+'[2]Natural Gas'!$D$24*'[2]Natural Gas'!$K$24*'[2]Natural Gas'!$H$24+'[2]Natural Gas'!$D$25*'[2]Natural Gas'!$K$25*'[2]Natural Gas'!$H$25+'[2]Natural Gas'!$D$26*'[2]Natural Gas'!$K$26*'[2]Natural Gas'!$H$26+'[2]Natural Gas'!$D$27*'[2]Natural Gas'!$K$27*'[2]Natural Gas'!$H$27</f>
        <v>1.871725043731396E-5</v>
      </c>
      <c r="V11">
        <f>'[2]Natural Gas'!$D$31*'[2]Natural Gas'!$K$31*'[2]Natural Gas'!$G$31+'[2]Natural Gas'!$D$32*'[2]Natural Gas'!$K$32*'[2]Natural Gas'!$G$32</f>
        <v>0</v>
      </c>
      <c r="W11">
        <v>0</v>
      </c>
      <c r="X11">
        <v>0</v>
      </c>
      <c r="Y11">
        <f t="shared" si="3"/>
        <v>8.169333436270805E-4</v>
      </c>
    </row>
    <row r="12" spans="1:25" x14ac:dyDescent="0.2">
      <c r="A12" t="s">
        <v>9</v>
      </c>
      <c r="B12">
        <f>[2]Uranium!$D$15*[2]Uranium!$K$15*[2]Uranium!$G$15+[2]Uranium!$D$16*[2]Uranium!$K$16*[2]Uranium!$G$16+[2]Uranium!$D$17*[2]Uranium!$K$17*[2]Uranium!$G$17</f>
        <v>0</v>
      </c>
      <c r="C12">
        <f>[2]Uranium!$D$20*[2]Uranium!$K$20*[2]Uranium!$G$20+[2]Uranium!$D$21*[2]Uranium!$K$21*[2]Uranium!$G$21+[2]Uranium!$D$22*[2]Uranium!$K$22*[2]Uranium!$G$22+[2]Uranium!$D$23*[2]Uranium!$K$23*[2]Uranium!$G$23</f>
        <v>0</v>
      </c>
      <c r="D12">
        <v>0</v>
      </c>
      <c r="E12">
        <v>0</v>
      </c>
      <c r="F12">
        <f>[2]Uranium!$D$30*[2]Uranium!$K$30*[2]Uranium!$G$30+[2]Uranium!$D$31*[2]Uranium!$K$31*[2]Uranium!$G$31</f>
        <v>0</v>
      </c>
      <c r="G12">
        <f t="shared" si="0"/>
        <v>0</v>
      </c>
      <c r="H12">
        <f>[2]Uranium!$D$15*[2]Uranium!$K$15*[2]Uranium!$F$15+[2]Uranium!$D$16*[2]Uranium!$K$16*[2]Uranium!$F$16+[2]Uranium!$D$17*[2]Uranium!$K$17*[2]Uranium!$F$17</f>
        <v>7.3276316260969185E-3</v>
      </c>
      <c r="I12">
        <f>[2]Uranium!$D$20*[2]Uranium!$K$20*[2]Uranium!$F$20+[2]Uranium!$D$21*[2]Uranium!$K$21*[2]Uranium!$F$21+[2]Uranium!$D$22*[2]Uranium!$K$22*[2]Uranium!$F$22+[2]Uranium!$D$23*[2]Uranium!$K$23*[2]Uranium!$F$23</f>
        <v>1.0579293862129485E-3</v>
      </c>
      <c r="J12">
        <v>0</v>
      </c>
      <c r="K12">
        <v>0</v>
      </c>
      <c r="L12">
        <f>[2]Uranium!$D$30*[2]Uranium!$K$30*[2]Uranium!$F$30+[2]Uranium!$D$31*[2]Uranium!$K$31*[2]Uranium!$F$31</f>
        <v>3.0921301062135677E-6</v>
      </c>
      <c r="M12">
        <f t="shared" si="1"/>
        <v>8.3855610123098664E-3</v>
      </c>
      <c r="N12">
        <f>[2]Uranium!$D$15*[2]Uranium!$K$15*[2]Uranium!$I$15+[2]Uranium!$D$16*[2]Uranium!$K$16*[2]Uranium!$I$16+[2]Uranium!$D$17*[2]Uranium!$K$17*[2]Uranium!$I$17</f>
        <v>0</v>
      </c>
      <c r="O12">
        <f>[2]Uranium!$D$20*[2]Uranium!$K$20*[2]Uranium!$I$20+[2]Uranium!$D$21*[2]Uranium!$K$21*[2]Uranium!$I$21+[2]Uranium!$D$22*[2]Uranium!$K$22*[2]Uranium!$I$22+[2]Uranium!$D$23*[2]Uranium!$K$23*[2]Uranium!$I$23</f>
        <v>0</v>
      </c>
      <c r="P12">
        <v>0</v>
      </c>
      <c r="Q12">
        <v>0</v>
      </c>
      <c r="R12">
        <f>[2]Uranium!$D$30*[2]Uranium!$K$30*[2]Uranium!$I$30+[2]Uranium!$D$31*[2]Uranium!$K$31*[2]Uranium!$I$31</f>
        <v>0</v>
      </c>
      <c r="S12">
        <f t="shared" si="2"/>
        <v>0</v>
      </c>
      <c r="T12">
        <f>[2]Uranium!$D$15*[2]Uranium!$K$15*[2]Uranium!$H$15+[2]Uranium!$D$16*[2]Uranium!$K$16*[2]Uranium!$H$16+[2]Uranium!$D$17*[2]Uranium!$K$17*[2]Uranium!$H$17</f>
        <v>0</v>
      </c>
      <c r="U12">
        <f>[2]Uranium!$D$20*[2]Uranium!$K$20*[2]Uranium!$H$20+[2]Uranium!$D$21*[2]Uranium!$K$21*[2]Uranium!$H$21+[2]Uranium!$D$22*[2]Uranium!$K$22*[2]Uranium!$H$22+[2]Uranium!$D$23*[2]Uranium!$K$23*[2]Uranium!$H$23</f>
        <v>0</v>
      </c>
      <c r="V12">
        <v>0</v>
      </c>
      <c r="W12">
        <v>0</v>
      </c>
      <c r="X12">
        <f>[2]Uranium!$D$30*[2]Uranium!$K$30*[2]Uranium!$H$30+[2]Uranium!$D$31*[2]Uranium!$K$31*[2]Uranium!$H$31</f>
        <v>0</v>
      </c>
      <c r="Y12">
        <f t="shared" si="3"/>
        <v>0</v>
      </c>
    </row>
    <row r="13" spans="1:25" x14ac:dyDescent="0.2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1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2"/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3"/>
        <v>0</v>
      </c>
    </row>
    <row r="14" spans="1:25" x14ac:dyDescent="0.2">
      <c r="A14" t="s">
        <v>11</v>
      </c>
      <c r="B14">
        <f>[2]Wind!$D$15*[2]Wind!$K$15*[2]Wind!$G$15</f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f>[2]Wind!$D$15*[2]Wind!$K$15*[2]Wind!$F$15</f>
        <v>1.2000000000000001E-3</v>
      </c>
      <c r="I14">
        <v>0</v>
      </c>
      <c r="J14">
        <v>0</v>
      </c>
      <c r="K14">
        <v>0</v>
      </c>
      <c r="L14">
        <v>0</v>
      </c>
      <c r="M14">
        <f t="shared" si="1"/>
        <v>1.2000000000000001E-3</v>
      </c>
      <c r="N14">
        <f>[2]Wind!$D$15*[2]Wind!$K$15*[2]Wind!$I$15</f>
        <v>0</v>
      </c>
      <c r="O14">
        <v>0</v>
      </c>
      <c r="P14">
        <v>0</v>
      </c>
      <c r="Q14">
        <v>0</v>
      </c>
      <c r="R14">
        <v>0</v>
      </c>
      <c r="S14">
        <f t="shared" si="2"/>
        <v>0</v>
      </c>
      <c r="T14">
        <f>[2]Wind!$D$15*[2]Wind!$K$15*[2]Wind!$H$15</f>
        <v>0</v>
      </c>
      <c r="U14">
        <v>0</v>
      </c>
      <c r="V14">
        <v>0</v>
      </c>
      <c r="W14">
        <v>0</v>
      </c>
      <c r="X14">
        <v>0</v>
      </c>
      <c r="Y14">
        <f t="shared" si="3"/>
        <v>0</v>
      </c>
    </row>
    <row r="15" spans="1:25" x14ac:dyDescent="0.2">
      <c r="A15" t="s">
        <v>12</v>
      </c>
      <c r="B15" s="9">
        <f>'[2]Solid Biomass and RDF'!$D$15*'[2]Solid Biomass and RDF'!$K$15*'[2]Solid Biomass and RDF'!$G$15+'[2]Solid Biomass and RDF'!$D$16*'[2]Solid Biomass and RDF'!$K$16*'[2]Solid Biomass and RDF'!$G$16+'[2]Solid Biomass and RDF'!$D$17*'[2]Solid Biomass and RDF'!$K$17*'[2]Solid Biomass and RDF'!$G$17+'[2]Solid Biomass and RDF'!$D$18*'[2]Solid Biomass and RDF'!$K$18*'[2]Solid Biomass and RDF'!$G$18+'[2]Solid Biomass and RDF'!$D$19*'[2]Solid Biomass and RDF'!$K$19*'[2]Solid Biomass and RDF'!$G$19</f>
        <v>0</v>
      </c>
      <c r="C15">
        <v>0</v>
      </c>
      <c r="D15">
        <v>0</v>
      </c>
      <c r="E15">
        <v>0</v>
      </c>
      <c r="F15">
        <f>'[2]Solid Biomass and RDF'!$D$25*'[2]Solid Biomass and RDF'!$K$25*'[2]Solid Biomass and RDF'!$G$25</f>
        <v>0</v>
      </c>
      <c r="G15">
        <f t="shared" si="0"/>
        <v>0</v>
      </c>
      <c r="H15" s="9">
        <f>AVERAGE('[2]Solid Biomass and RDF'!$D$15*'[2]Solid Biomass and RDF'!$K$15*'[2]Solid Biomass and RDF'!$F$15,'[2]Solid Biomass and RDF'!$D$16*'[2]Solid Biomass and RDF'!$K$16*'[2]Solid Biomass and RDF'!$F$16,'[2]Solid Biomass and RDF'!$D$17*'[2]Solid Biomass and RDF'!$K$17*'[2]Solid Biomass and RDF'!$F$17,'[2]Solid Biomass and RDF'!$D$18*'[2]Solid Biomass and RDF'!$K$18*'[2]Solid Biomass and RDF'!$F$18,'[2]Solid Biomass and RDF'!$D$19*'[2]Solid Biomass and RDF'!$K$19*'[2]Solid Biomass and RDF'!$F$19)</f>
        <v>0.8</v>
      </c>
      <c r="I15">
        <v>0</v>
      </c>
      <c r="J15">
        <v>0</v>
      </c>
      <c r="K15">
        <v>0</v>
      </c>
      <c r="L15">
        <f>'[2]Solid Biomass and RDF'!$D$25*'[2]Solid Biomass and RDF'!$K$25*'[2]Solid Biomass and RDF'!$F$25</f>
        <v>3.0530113177808794E-5</v>
      </c>
      <c r="M15">
        <f t="shared" si="1"/>
        <v>0.8</v>
      </c>
      <c r="N15" s="9">
        <f>'[2]Solid Biomass and RDF'!$D$15*'[2]Solid Biomass and RDF'!$K$15*'[2]Solid Biomass and RDF'!$I$15+'[2]Solid Biomass and RDF'!$D$16*'[2]Solid Biomass and RDF'!$K$16*'[2]Solid Biomass and RDF'!$I$16+'[2]Solid Biomass and RDF'!$D$17*'[2]Solid Biomass and RDF'!$K$17*'[2]Solid Biomass and RDF'!$I$17+'[2]Solid Biomass and RDF'!$D$18*'[2]Solid Biomass and RDF'!$K$18*'[2]Solid Biomass and RDF'!$I$18+'[2]Solid Biomass and RDF'!$D$19*'[2]Solid Biomass and RDF'!$K$19*'[2]Solid Biomass and RDF'!$I$19</f>
        <v>0</v>
      </c>
      <c r="O15">
        <v>0</v>
      </c>
      <c r="P15">
        <v>0</v>
      </c>
      <c r="Q15">
        <v>0</v>
      </c>
      <c r="R15">
        <f>'[2]Solid Biomass and RDF'!$D$25*'[2]Solid Biomass and RDF'!$K$25*'[2]Solid Biomass and RDF'!$I$25</f>
        <v>0</v>
      </c>
      <c r="S15">
        <f t="shared" si="2"/>
        <v>0</v>
      </c>
      <c r="T15" s="9">
        <f>'[2]Solid Biomass and RDF'!$D$15*'[2]Solid Biomass and RDF'!$K$15*'[2]Solid Biomass and RDF'!$H$15+'[2]Solid Biomass and RDF'!$D$16*'[2]Solid Biomass and RDF'!$K$16*'[2]Solid Biomass and RDF'!$H$16+'[2]Solid Biomass and RDF'!$D$17*'[2]Solid Biomass and RDF'!$K$17*'[2]Solid Biomass and RDF'!$H$17+'[2]Solid Biomass and RDF'!$D$18*'[2]Solid Biomass and RDF'!$K$18*'[2]Solid Biomass and RDF'!$H$18+'[2]Solid Biomass and RDF'!$D$19*'[2]Solid Biomass and RDF'!$K$19*'[2]Solid Biomass and RDF'!$H$19</f>
        <v>0</v>
      </c>
      <c r="U15">
        <v>0</v>
      </c>
      <c r="V15">
        <v>0</v>
      </c>
      <c r="W15">
        <v>0</v>
      </c>
      <c r="X15">
        <f>'[2]Solid Biomass and RDF'!$D$25*'[2]Solid Biomass and RDF'!$K$25*'[2]Solid Biomass and RDF'!$H$25</f>
        <v>0</v>
      </c>
      <c r="Y15">
        <f t="shared" si="3"/>
        <v>0</v>
      </c>
    </row>
    <row r="16" spans="1:25" x14ac:dyDescent="0.2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1"/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2"/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3"/>
        <v>0</v>
      </c>
    </row>
    <row r="17" spans="1:25" x14ac:dyDescent="0.2">
      <c r="A17" t="s">
        <v>14</v>
      </c>
      <c r="B17">
        <f>[2]Geothermal!$D$15*[2]Geothermal!$K$15*[2]Geothermal!$G$15+[2]Geothermal!$D$16*[2]Geothermal!$K$16*[2]Geothermal!$G$16+[2]Geothermal!$D$17*[2]Geothermal!$K$17*[2]Geothermal!$G$17+[2]Geothermal!$D$18*[2]Geothermal!$K$18*[2]Geothermal!$G$18+[2]Geothermal!$D$19*[2]Geothermal!$K$19*[2]Geothermal!$G$19</f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>[2]Geothermal!$D$15*[2]Geothermal!$K$15*[2]Geothermal!$F$15+[2]Geothermal!$D$16*[2]Geothermal!$K$16*[2]Geothermal!$F$16+[2]Geothermal!$D$17*[2]Geothermal!$K$17*[2]Geothermal!$F$17+[2]Geothermal!$D$18*[2]Geothermal!$K$18*[2]Geothermal!$F$18+[2]Geothermal!$D$19*[2]Geothermal!$K$19*[2]Geothermal!$F$19</f>
        <v>3.2548053229333709</v>
      </c>
      <c r="I17">
        <v>0</v>
      </c>
      <c r="J17">
        <v>0</v>
      </c>
      <c r="K17">
        <v>0</v>
      </c>
      <c r="L17">
        <v>0</v>
      </c>
      <c r="M17">
        <f t="shared" si="1"/>
        <v>3.2548053229333709</v>
      </c>
      <c r="N17">
        <f>[2]Geothermal!$D$15*[2]Geothermal!$K$15*[2]Geothermal!$I$15+[2]Geothermal!$D$16*[2]Geothermal!$K$16*[2]Geothermal!$I$16+[2]Geothermal!$D$17*[2]Geothermal!$K$17*[2]Geothermal!$I$17+[2]Geothermal!$D$18*[2]Geothermal!$K$18*[2]Geothermal!$I$18+[2]Geothermal!$D$19*[2]Geothermal!$K$19*[2]Geothermal!$I$19</f>
        <v>0</v>
      </c>
      <c r="O17">
        <v>0</v>
      </c>
      <c r="P17">
        <v>0</v>
      </c>
      <c r="Q17">
        <v>0</v>
      </c>
      <c r="R17">
        <v>0</v>
      </c>
      <c r="S17">
        <f t="shared" si="2"/>
        <v>0</v>
      </c>
      <c r="T17">
        <f>[2]Geothermal!$D$15*[2]Geothermal!$K$15*[2]Geothermal!$H$15+[2]Geothermal!$D$16*[2]Geothermal!$K$16*[2]Geothermal!$H$16+[2]Geothermal!$D$17*[2]Geothermal!$K$17*[2]Geothermal!$H$17+[2]Geothermal!$D$18*[2]Geothermal!$K$18*[2]Geothermal!$H$18+[2]Geothermal!$D$19*[2]Geothermal!$K$19*[2]Geothermal!$H$19</f>
        <v>0</v>
      </c>
      <c r="U17">
        <v>0</v>
      </c>
      <c r="V17">
        <v>0</v>
      </c>
      <c r="W17">
        <v>0</v>
      </c>
      <c r="X17">
        <v>0</v>
      </c>
      <c r="Y17">
        <f t="shared" si="3"/>
        <v>0</v>
      </c>
    </row>
    <row r="18" spans="1:25" x14ac:dyDescent="0.2">
      <c r="A18" t="s">
        <v>15</v>
      </c>
      <c r="B18">
        <f>'[2]Solar Photovoltaic'!$D$15*'[2]Solar Photovoltaic'!$K$15*'[2]Solar Photovoltaic'!$G$15</f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>'[2]Solar Photovoltaic'!$D$15*'[2]Solar Photovoltaic'!$K$15*'[2]Solar Photovoltaic'!$F$15</f>
        <v>3.081795183161303E-3</v>
      </c>
      <c r="I18">
        <v>0</v>
      </c>
      <c r="J18">
        <v>0</v>
      </c>
      <c r="K18">
        <v>0</v>
      </c>
      <c r="L18">
        <v>0</v>
      </c>
      <c r="M18">
        <f t="shared" si="1"/>
        <v>3.081795183161303E-3</v>
      </c>
      <c r="N18">
        <f>'[2]Solar Photovoltaic'!$D$15*'[2]Solar Photovoltaic'!$K$15*'[2]Solar Photovoltaic'!$I$15</f>
        <v>0</v>
      </c>
      <c r="O18">
        <v>0</v>
      </c>
      <c r="P18">
        <v>0</v>
      </c>
      <c r="Q18">
        <v>0</v>
      </c>
      <c r="R18">
        <v>0</v>
      </c>
      <c r="S18">
        <f t="shared" si="2"/>
        <v>0</v>
      </c>
      <c r="T18">
        <f>'[2]Solar Photovoltaic'!$D$15*'[2]Solar Photovoltaic'!$K$15*'[2]Solar Photovoltaic'!$H$15</f>
        <v>0</v>
      </c>
      <c r="U18">
        <v>0</v>
      </c>
      <c r="V18">
        <v>0</v>
      </c>
      <c r="W18">
        <v>0</v>
      </c>
      <c r="X18">
        <v>0</v>
      </c>
      <c r="Y18">
        <f t="shared" si="3"/>
        <v>0</v>
      </c>
    </row>
    <row r="19" spans="1:25" x14ac:dyDescent="0.2">
      <c r="A19" t="s">
        <v>16</v>
      </c>
      <c r="B19">
        <f>'[2]Solar Thermal'!$D$15*'[2]Solar Thermal'!$K$15*'[2]Solar Thermal'!$G$15</f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f>'[2]Solar Thermal'!$D$15*'[2]Solar Thermal'!$K$15*'[2]Solar Thermal'!$F$15</f>
        <v>0.02</v>
      </c>
      <c r="I19">
        <v>0</v>
      </c>
      <c r="J19">
        <v>0</v>
      </c>
      <c r="K19">
        <v>0</v>
      </c>
      <c r="L19">
        <v>0</v>
      </c>
      <c r="M19">
        <f t="shared" si="1"/>
        <v>0.02</v>
      </c>
      <c r="N19">
        <f>'[2]Solar Thermal'!$D$15*'[2]Solar Thermal'!$K$15*'[2]Solar Thermal'!$I$15</f>
        <v>0</v>
      </c>
      <c r="O19">
        <v>0</v>
      </c>
      <c r="P19">
        <v>0</v>
      </c>
      <c r="Q19">
        <v>0</v>
      </c>
      <c r="R19">
        <v>0</v>
      </c>
      <c r="S19">
        <f t="shared" si="2"/>
        <v>0</v>
      </c>
      <c r="T19">
        <f>'[2]Solar Thermal'!$D$15*'[2]Solar Thermal'!$K$15*'[2]Solar Thermal'!$H$15</f>
        <v>0</v>
      </c>
      <c r="U19">
        <v>0</v>
      </c>
      <c r="V19">
        <v>0</v>
      </c>
      <c r="W19">
        <v>0</v>
      </c>
      <c r="X19">
        <v>0</v>
      </c>
      <c r="Y19">
        <f t="shared" si="3"/>
        <v>0</v>
      </c>
    </row>
    <row r="20" spans="1:25" x14ac:dyDescent="0.2">
      <c r="A20" t="s">
        <v>23</v>
      </c>
      <c r="B20">
        <f>B8</f>
        <v>0</v>
      </c>
      <c r="C20">
        <v>0</v>
      </c>
      <c r="D20">
        <f>D8</f>
        <v>0</v>
      </c>
      <c r="E20">
        <f t="shared" ref="E20:F20" si="4">E8</f>
        <v>0</v>
      </c>
      <c r="F20">
        <f t="shared" si="4"/>
        <v>7.3684177849988271E-5</v>
      </c>
      <c r="G20">
        <f t="shared" si="0"/>
        <v>0</v>
      </c>
      <c r="H20">
        <f>H8</f>
        <v>2.0791912604615034E-2</v>
      </c>
      <c r="I20">
        <v>0</v>
      </c>
      <c r="J20">
        <f>J8</f>
        <v>0</v>
      </c>
      <c r="K20">
        <f t="shared" ref="K20:L20" si="5">K8</f>
        <v>0</v>
      </c>
      <c r="L20">
        <f t="shared" si="5"/>
        <v>2.3394957425113229E-3</v>
      </c>
      <c r="M20">
        <f t="shared" si="1"/>
        <v>2.0791912604615034E-2</v>
      </c>
      <c r="N20">
        <f>N8</f>
        <v>0</v>
      </c>
      <c r="O20">
        <v>0</v>
      </c>
      <c r="P20">
        <f>P8</f>
        <v>0</v>
      </c>
      <c r="Q20">
        <f t="shared" ref="Q20:R20" si="6">Q8</f>
        <v>0</v>
      </c>
      <c r="R20">
        <f t="shared" si="6"/>
        <v>0</v>
      </c>
      <c r="S20">
        <f t="shared" si="2"/>
        <v>0</v>
      </c>
      <c r="T20">
        <f>T8</f>
        <v>0</v>
      </c>
      <c r="U20">
        <v>0</v>
      </c>
      <c r="V20">
        <f>V8</f>
        <v>0</v>
      </c>
      <c r="W20">
        <f t="shared" ref="W20:X20" si="7">W8</f>
        <v>0</v>
      </c>
      <c r="X20">
        <f t="shared" si="7"/>
        <v>4.3398263602050785E-5</v>
      </c>
      <c r="Y20">
        <f t="shared" si="3"/>
        <v>0</v>
      </c>
    </row>
    <row r="21" spans="1:25" x14ac:dyDescent="0.2">
      <c r="A21" t="s">
        <v>24</v>
      </c>
      <c r="B21">
        <f>AVERAGE(B6:B8)</f>
        <v>0</v>
      </c>
      <c r="C21">
        <f t="shared" ref="C21:F21" si="8">AVERAGE(C6:C8)</f>
        <v>0</v>
      </c>
      <c r="D21">
        <f t="shared" si="8"/>
        <v>0</v>
      </c>
      <c r="E21">
        <f t="shared" si="8"/>
        <v>0</v>
      </c>
      <c r="F21">
        <f t="shared" si="8"/>
        <v>7.3684177849988271E-5</v>
      </c>
      <c r="G21">
        <f t="shared" si="0"/>
        <v>0</v>
      </c>
      <c r="H21">
        <f>AVERAGE(H6:H8)</f>
        <v>6.0294454665296905E-2</v>
      </c>
      <c r="I21">
        <f t="shared" ref="I21:L21" si="9">AVERAGE(I6:I8)</f>
        <v>2.5313279013399405E-3</v>
      </c>
      <c r="J21">
        <f t="shared" si="9"/>
        <v>0</v>
      </c>
      <c r="K21">
        <f t="shared" si="9"/>
        <v>0</v>
      </c>
      <c r="L21">
        <f t="shared" si="9"/>
        <v>2.3394957425113229E-3</v>
      </c>
      <c r="M21">
        <f t="shared" si="1"/>
        <v>6.2825782566636845E-2</v>
      </c>
      <c r="N21">
        <f>AVERAGE(N6:N8)</f>
        <v>0</v>
      </c>
      <c r="O21">
        <f t="shared" ref="O21:R21" si="10">AVERAGE(O6:O8)</f>
        <v>0</v>
      </c>
      <c r="P21">
        <f t="shared" si="10"/>
        <v>0</v>
      </c>
      <c r="Q21">
        <f t="shared" si="10"/>
        <v>0</v>
      </c>
      <c r="R21">
        <f t="shared" si="10"/>
        <v>0</v>
      </c>
      <c r="S21">
        <f t="shared" si="2"/>
        <v>0</v>
      </c>
      <c r="T21">
        <f>AVERAGE(T6:T8)</f>
        <v>0</v>
      </c>
      <c r="U21">
        <f t="shared" ref="U21:X21" si="11">AVERAGE(U6:U8)</f>
        <v>0</v>
      </c>
      <c r="V21">
        <f t="shared" si="11"/>
        <v>0</v>
      </c>
      <c r="W21">
        <f t="shared" si="11"/>
        <v>0</v>
      </c>
      <c r="X21">
        <f t="shared" si="11"/>
        <v>4.3398263602050791E-5</v>
      </c>
      <c r="Y21">
        <f t="shared" si="3"/>
        <v>0</v>
      </c>
    </row>
    <row r="22" spans="1:25" x14ac:dyDescent="0.2">
      <c r="A22" t="s">
        <v>26</v>
      </c>
      <c r="B22">
        <f>AVERAGE(B20,B5)</f>
        <v>0</v>
      </c>
      <c r="C22">
        <f t="shared" ref="C22:F22" si="12">AVERAGE(C20,C5)</f>
        <v>0</v>
      </c>
      <c r="D22">
        <f t="shared" si="12"/>
        <v>0</v>
      </c>
      <c r="E22">
        <f t="shared" si="12"/>
        <v>0</v>
      </c>
      <c r="F22">
        <f t="shared" si="12"/>
        <v>3.9268631599438444E-5</v>
      </c>
      <c r="G22">
        <f t="shared" si="0"/>
        <v>0</v>
      </c>
      <c r="H22">
        <f>AVERAGE(H20,H5)</f>
        <v>1.0953369119247392E-2</v>
      </c>
      <c r="I22">
        <f t="shared" ref="I22:L22" si="13">AVERAGE(I20,I5)</f>
        <v>1.461689404279904E-3</v>
      </c>
      <c r="J22">
        <f t="shared" si="13"/>
        <v>0</v>
      </c>
      <c r="K22">
        <f t="shared" si="13"/>
        <v>0</v>
      </c>
      <c r="L22">
        <f t="shared" si="13"/>
        <v>3.8055055258601933E-3</v>
      </c>
      <c r="M22">
        <f t="shared" si="1"/>
        <v>1.2415058523527296E-2</v>
      </c>
      <c r="N22">
        <f>AVERAGE(N20,N5)</f>
        <v>0</v>
      </c>
      <c r="O22">
        <f t="shared" ref="O22:R22" si="14">AVERAGE(O20,O5)</f>
        <v>0</v>
      </c>
      <c r="P22">
        <f t="shared" si="14"/>
        <v>0</v>
      </c>
      <c r="Q22">
        <f t="shared" si="14"/>
        <v>0</v>
      </c>
      <c r="R22">
        <f t="shared" si="14"/>
        <v>0</v>
      </c>
      <c r="S22">
        <f t="shared" si="2"/>
        <v>0</v>
      </c>
      <c r="T22">
        <f>AVERAGE(T20,T5)</f>
        <v>0</v>
      </c>
      <c r="U22">
        <f t="shared" ref="U22:X22" si="15">AVERAGE(U20,U5)</f>
        <v>0</v>
      </c>
      <c r="V22">
        <f t="shared" si="15"/>
        <v>0</v>
      </c>
      <c r="W22">
        <f t="shared" si="15"/>
        <v>0</v>
      </c>
      <c r="X22">
        <f t="shared" si="15"/>
        <v>2.1906837318510578E-5</v>
      </c>
      <c r="Y22">
        <f t="shared" si="3"/>
        <v>0</v>
      </c>
    </row>
    <row r="35" spans="5:5" x14ac:dyDescent="0.2">
      <c r="E35" s="10"/>
    </row>
    <row r="36" spans="5:5" x14ac:dyDescent="0.2">
      <c r="E36" s="10"/>
    </row>
    <row r="37" spans="5:5" x14ac:dyDescent="0.2">
      <c r="E37" s="10"/>
    </row>
    <row r="38" spans="5:5" x14ac:dyDescent="0.2">
      <c r="E38" s="10"/>
    </row>
    <row r="39" spans="5:5" x14ac:dyDescent="0.2">
      <c r="E39" s="10"/>
    </row>
    <row r="40" spans="5:5" x14ac:dyDescent="0.2">
      <c r="E40" s="10"/>
    </row>
    <row r="41" spans="5:5" x14ac:dyDescent="0.2">
      <c r="E41" s="10"/>
    </row>
    <row r="42" spans="5:5" x14ac:dyDescent="0.2">
      <c r="E42" s="10"/>
    </row>
    <row r="43" spans="5:5" x14ac:dyDescent="0.2">
      <c r="E43" s="10"/>
    </row>
    <row r="44" spans="5:5" x14ac:dyDescent="0.2">
      <c r="E44" s="10"/>
    </row>
    <row r="45" spans="5:5" x14ac:dyDescent="0.2">
      <c r="E45" s="10"/>
    </row>
    <row r="46" spans="5:5" x14ac:dyDescent="0.2">
      <c r="E46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2"/>
  <sheetViews>
    <sheetView workbookViewId="0">
      <selection activeCell="Y1" sqref="A1:Y22"/>
    </sheetView>
  </sheetViews>
  <sheetFormatPr baseColWidth="10" defaultRowHeight="16" x14ac:dyDescent="0.2"/>
  <cols>
    <col min="6" max="6" width="12" bestFit="1" customWidth="1"/>
    <col min="12" max="12" width="12" bestFit="1" customWidth="1"/>
    <col min="14" max="14" width="12" bestFit="1" customWidth="1"/>
    <col min="20" max="20" width="12" bestFit="1" customWidth="1"/>
    <col min="24" max="24" width="12" bestFit="1" customWidth="1"/>
  </cols>
  <sheetData>
    <row r="1" spans="1:25" x14ac:dyDescent="0.2">
      <c r="A1" t="s">
        <v>41</v>
      </c>
    </row>
    <row r="2" spans="1:25" x14ac:dyDescent="0.2">
      <c r="B2" t="s">
        <v>43</v>
      </c>
      <c r="H2" t="s">
        <v>42</v>
      </c>
      <c r="N2" t="s">
        <v>44</v>
      </c>
      <c r="T2" t="s">
        <v>45</v>
      </c>
    </row>
    <row r="3" spans="1:2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s="5" t="s">
        <v>1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1</v>
      </c>
      <c r="U3" s="5" t="s">
        <v>2</v>
      </c>
      <c r="V3" s="5" t="s">
        <v>3</v>
      </c>
      <c r="W3" s="5" t="s">
        <v>4</v>
      </c>
      <c r="X3" s="5" t="s">
        <v>5</v>
      </c>
      <c r="Y3" s="5" t="s">
        <v>6</v>
      </c>
    </row>
    <row r="4" spans="1:25" x14ac:dyDescent="0.2">
      <c r="A4" t="s">
        <v>7</v>
      </c>
      <c r="B4">
        <f>[2]Oil!$D$15*[2]Oil!$M$15*[2]Oil!$G$15+[2]Oil!$D$16*[2]Oil!$M$16*[2]Oil!$G$16+[2]Oil!$D$17*[2]Oil!$M$17*[2]Oil!$G$17+[2]Oil!$D$18*[2]Oil!$M$18*[2]Oil!$G$18</f>
        <v>0</v>
      </c>
      <c r="C4">
        <f>0</f>
        <v>0</v>
      </c>
      <c r="D4">
        <f>[2]Oil!$D$22*[2]Oil!$M$22*[2]Oil!$G$22+[2]Oil!$D$23*[2]Oil!$M$23*[2]Oil!$G$23</f>
        <v>0</v>
      </c>
      <c r="E4">
        <f>[2]Oil!$D$26*[2]Oil!$M$26*[2]Oil!$G$26</f>
        <v>0</v>
      </c>
      <c r="F4">
        <f>0</f>
        <v>0</v>
      </c>
      <c r="G4">
        <f>SUM(B4:E4)</f>
        <v>0</v>
      </c>
      <c r="H4">
        <f>[2]Oil!$D$15*[2]Oil!$M$15*[2]Oil!$F$15+[2]Oil!$D$16*[2]Oil!$M$16*[2]Oil!$F$16+[2]Oil!$D$17*[2]Oil!$M$17*[2]Oil!$F$17+[2]Oil!$D$18*[2]Oil!$M$18*[2]Oil!$F$18</f>
        <v>5.8129491007514198E-4</v>
      </c>
      <c r="I4">
        <f>0</f>
        <v>0</v>
      </c>
      <c r="J4">
        <f>[2]Oil!$D$22*[2]Oil!$M$22*[2]Oil!$F$22+[2]Oil!$D$23*[2]Oil!$M$23*[2]Oil!$F$23</f>
        <v>0</v>
      </c>
      <c r="K4">
        <f>[2]Oil!$D$26*[2]Oil!$M$26*[2]Oil!$F$26</f>
        <v>0</v>
      </c>
      <c r="L4">
        <f>0</f>
        <v>0</v>
      </c>
      <c r="M4">
        <f>SUM(H4:K4)</f>
        <v>5.8129491007514198E-4</v>
      </c>
      <c r="N4">
        <f>[2]Oil!$D$15*[2]Oil!$M$15*[2]Oil!$I$15+[2]Oil!$D$16*[2]Oil!$M$16*[2]Oil!$I$16+[2]Oil!$D$17*[2]Oil!$M$17*[2]Oil!$I$17+[2]Oil!$D$18*[2]Oil!$M$18*[2]Oil!$I$18</f>
        <v>1.710569011970227E-5</v>
      </c>
      <c r="O4">
        <f>0</f>
        <v>0</v>
      </c>
      <c r="P4">
        <f>[2]Oil!$D$22*[2]Oil!$M$22*[2]Oil!$I$22+[2]Oil!$D$23*[2]Oil!$M$23*[2]Oil!$I$23</f>
        <v>0</v>
      </c>
      <c r="Q4">
        <f>[2]Oil!$D$26*[2]Oil!$M$26*[2]Oil!$I$26</f>
        <v>0</v>
      </c>
      <c r="R4">
        <f>0</f>
        <v>0</v>
      </c>
      <c r="S4">
        <f>SUM(N4:Q4)</f>
        <v>1.710569011970227E-5</v>
      </c>
      <c r="T4">
        <f>[2]Oil!$D$15*[2]Oil!$M$15*[2]Oil!$H$15+[2]Oil!$D$16*[2]Oil!$M$16*[2]Oil!$H$16+[2]Oil!$D$17*[2]Oil!$M$17*[2]Oil!$H$17+[2]Oil!$D$18*[2]Oil!$M$18*[2]Oil!$H$18</f>
        <v>1.244384085844994E-5</v>
      </c>
      <c r="U4">
        <f>0</f>
        <v>0</v>
      </c>
      <c r="V4">
        <f>[2]Oil!$D$22*[2]Oil!$M$22*[2]Oil!$H$22+[2]Oil!$D$23*[2]Oil!$M$23*[2]Oil!$H$23</f>
        <v>0</v>
      </c>
      <c r="W4">
        <f>[2]Oil!$D$26*[2]Oil!$M$26*[2]Oil!$H$26</f>
        <v>0</v>
      </c>
      <c r="X4">
        <f>0</f>
        <v>0</v>
      </c>
      <c r="Y4">
        <f>SUM(T4:W4)</f>
        <v>1.244384085844994E-5</v>
      </c>
    </row>
    <row r="5" spans="1:25" x14ac:dyDescent="0.2">
      <c r="A5" t="s">
        <v>22</v>
      </c>
      <c r="B5">
        <f>SUM('[2]Subbituminous Coal'!$D$15)*'[2]Subbituminous Coal'!$M$15*'[2]Subbituminous Coal'!$G$15</f>
        <v>0</v>
      </c>
      <c r="C5">
        <f>'[2]Subbituminous Coal'!$D$20*'[2]Subbituminous Coal'!$M$20*'[2]Subbituminous Coal'!$G$20</f>
        <v>0</v>
      </c>
      <c r="D5">
        <f>0</f>
        <v>0</v>
      </c>
      <c r="E5">
        <f>0</f>
        <v>0</v>
      </c>
      <c r="F5">
        <f>'[2]Subbituminous Coal'!$D$26*'[2]Subbituminous Coal'!$M$26*'[2]Subbituminous Coal'!$G$26+'[2]Subbituminous Coal'!$D$27*'[2]Subbituminous Coal'!$M$27*'[2]Subbituminous Coal'!$G$27</f>
        <v>5.167503086972047E-7</v>
      </c>
      <c r="G5">
        <f t="shared" ref="G5:G22" si="0">SUM(B5:E5)</f>
        <v>0</v>
      </c>
      <c r="H5">
        <f>SUM('[2]Subbituminous Coal'!$D$15)*'[2]Subbituminous Coal'!$M$15*'[2]Subbituminous Coal'!$F$15</f>
        <v>0</v>
      </c>
      <c r="I5">
        <f>'[2]Subbituminous Coal'!$D$20*'[2]Subbituminous Coal'!$M$20*'[2]Subbituminous Coal'!$F$20</f>
        <v>0</v>
      </c>
      <c r="J5">
        <f>0</f>
        <v>0</v>
      </c>
      <c r="K5">
        <f>0</f>
        <v>0</v>
      </c>
      <c r="L5">
        <f>'[2]Subbituminous Coal'!$D$26*'[2]Subbituminous Coal'!$M$26*'[2]Subbituminous Coal'!$F$26+'[2]Subbituminous Coal'!$D$27*'[2]Subbituminous Coal'!$M$27*'[2]Subbituminous Coal'!$F$27</f>
        <v>1.5940896786454542E-3</v>
      </c>
      <c r="M5">
        <f t="shared" ref="M5:M22" si="1">SUM(H5:K5)</f>
        <v>0</v>
      </c>
      <c r="N5">
        <f>SUM('[2]Subbituminous Coal'!$D$15)*'[2]Subbituminous Coal'!$M$15*'[2]Subbituminous Coal'!$I$15</f>
        <v>0</v>
      </c>
      <c r="O5">
        <f>'[2]Subbituminous Coal'!$D$20*'[2]Subbituminous Coal'!$M$20*'[2]Subbituminous Coal'!$I$20</f>
        <v>0</v>
      </c>
      <c r="P5">
        <f>0</f>
        <v>0</v>
      </c>
      <c r="Q5">
        <f>0</f>
        <v>0</v>
      </c>
      <c r="R5">
        <f>'[2]Subbituminous Coal'!$D$26*'[2]Subbituminous Coal'!$M$26*'[2]Subbituminous Coal'!$I$26+'[2]Subbituminous Coal'!$D$27*'[2]Subbituminous Coal'!$M$27*'[2]Subbituminous Coal'!$I$27</f>
        <v>0</v>
      </c>
      <c r="S5">
        <f t="shared" ref="S5:S22" si="2">SUM(N5:Q5)</f>
        <v>0</v>
      </c>
      <c r="T5">
        <f>SUM('[2]Subbituminous Coal'!$D$15)*'[2]Subbituminous Coal'!$M$15*'[2]Subbituminous Coal'!$H$15</f>
        <v>0</v>
      </c>
      <c r="U5">
        <f>'[2]Subbituminous Coal'!$D$20*'[2]Subbituminous Coal'!$M$20*'[2]Subbituminous Coal'!$H$20</f>
        <v>0</v>
      </c>
      <c r="V5">
        <f>0</f>
        <v>0</v>
      </c>
      <c r="W5">
        <f>0</f>
        <v>0</v>
      </c>
      <c r="X5">
        <f>'[2]Subbituminous Coal'!$D$26*'[2]Subbituminous Coal'!$M$26*'[2]Subbituminous Coal'!$H$26+'[2]Subbituminous Coal'!$D$27*'[2]Subbituminous Coal'!$M$27*'[2]Subbituminous Coal'!$H$27</f>
        <v>4.4232434652385598E-8</v>
      </c>
      <c r="Y5">
        <f t="shared" ref="Y5:Y22" si="3">SUM(T5:W5)</f>
        <v>0</v>
      </c>
    </row>
    <row r="6" spans="1:25" x14ac:dyDescent="0.2">
      <c r="A6" t="s">
        <v>17</v>
      </c>
      <c r="B6">
        <f>'[2]Bituminous Coal'!$D$15*'[2]Bituminous Coal'!$M$15*'[2]Bituminous Coal'!$G$15</f>
        <v>0</v>
      </c>
      <c r="C6">
        <f>'[2]Bituminous Coal'!$D$23*'[2]Bituminous Coal'!$M$23*'[2]Bituminous Coal'!$G$23</f>
        <v>0</v>
      </c>
      <c r="D6">
        <v>0</v>
      </c>
      <c r="E6">
        <v>0</v>
      </c>
      <c r="F6">
        <f>'[2]Bituminous Coal'!$D$31*'[2]Bituminous Coal'!$M$31*'[2]Bituminous Coal'!$G$31+'[2]Bituminous Coal'!$D$32*'[2]Bituminous Coal'!$M$32*'[2]Bituminous Coal'!$G$32</f>
        <v>1.1697475464329544E-5</v>
      </c>
      <c r="G6">
        <f t="shared" si="0"/>
        <v>0</v>
      </c>
      <c r="H6">
        <f>'[2]Bituminous Coal'!$D$15*'[2]Bituminous Coal'!$M$15*'[2]Bituminous Coal'!$F$15</f>
        <v>0</v>
      </c>
      <c r="I6">
        <f>'[2]Bituminous Coal'!$D$23*'[2]Bituminous Coal'!$M$23*'[2]Bituminous Coal'!$F$23</f>
        <v>0</v>
      </c>
      <c r="J6">
        <v>0</v>
      </c>
      <c r="K6">
        <v>0</v>
      </c>
      <c r="L6">
        <f>'[2]Bituminous Coal'!$D$31*'[2]Bituminous Coal'!$M$31*'[2]Bituminous Coal'!$F$31+'[2]Bituminous Coal'!$D$32*'[2]Bituminous Coal'!$M$32*'[2]Bituminous Coal'!$F$32</f>
        <v>4.8218186261344268E-4</v>
      </c>
      <c r="M6">
        <f t="shared" si="1"/>
        <v>0</v>
      </c>
      <c r="N6">
        <f>'[2]Bituminous Coal'!$D$15*'[2]Bituminous Coal'!$M$15*'[2]Bituminous Coal'!$I$15</f>
        <v>0</v>
      </c>
      <c r="O6">
        <f>'[2]Bituminous Coal'!$D$23*'[2]Bituminous Coal'!$M$23*'[2]Bituminous Coal'!$I$23</f>
        <v>0</v>
      </c>
      <c r="P6">
        <v>0</v>
      </c>
      <c r="Q6">
        <v>0</v>
      </c>
      <c r="R6">
        <f>'[2]Bituminous Coal'!$D$31*'[2]Bituminous Coal'!$M$31*'[2]Bituminous Coal'!$I$31+'[2]Bituminous Coal'!$D$32*'[2]Bituminous Coal'!$M$32*'[2]Bituminous Coal'!$I$32</f>
        <v>0</v>
      </c>
      <c r="S6">
        <f t="shared" si="2"/>
        <v>0</v>
      </c>
      <c r="T6">
        <f>'[2]Bituminous Coal'!$D$15*'[2]Bituminous Coal'!$M$15*'[2]Bituminous Coal'!$H$15</f>
        <v>0</v>
      </c>
      <c r="U6">
        <f>'[2]Bituminous Coal'!$D$23*'[2]Bituminous Coal'!$M$23*'[2]Bituminous Coal'!$H$23</f>
        <v>0</v>
      </c>
      <c r="V6">
        <v>0</v>
      </c>
      <c r="W6">
        <v>0</v>
      </c>
      <c r="X6">
        <f>'[2]Bituminous Coal'!$D$31*'[2]Bituminous Coal'!$M$31*'[2]Bituminous Coal'!$H$31+'[2]Bituminous Coal'!$D$32*'[2]Bituminous Coal'!$M$32*'[2]Bituminous Coal'!$H$32</f>
        <v>6.8895404480593754E-6</v>
      </c>
      <c r="Y6">
        <f t="shared" si="3"/>
        <v>0</v>
      </c>
    </row>
    <row r="7" spans="1:25" x14ac:dyDescent="0.2">
      <c r="A7" t="s">
        <v>18</v>
      </c>
      <c r="B7">
        <f>'[2]Bituminous Coal'!$D$16*'[2]Bituminous Coal'!$M$16*'[2]Bituminous Coal'!$G$16</f>
        <v>0</v>
      </c>
      <c r="C7">
        <f>'[2]Bituminous Coal'!$D$24*'[2]Bituminous Coal'!$M$24*'[2]Bituminous Coal'!$G$24</f>
        <v>0</v>
      </c>
      <c r="D7">
        <v>0</v>
      </c>
      <c r="E7">
        <v>0</v>
      </c>
      <c r="F7">
        <f>F6</f>
        <v>1.1697475464329544E-5</v>
      </c>
      <c r="G7">
        <f t="shared" si="0"/>
        <v>0</v>
      </c>
      <c r="H7">
        <f>'[2]Bituminous Coal'!$D$16*'[2]Bituminous Coal'!$M$16*'[2]Bituminous Coal'!$F$16</f>
        <v>0</v>
      </c>
      <c r="I7">
        <f>'[2]Bituminous Coal'!$D$24*'[2]Bituminous Coal'!$M$24*'[2]Bituminous Coal'!$F$24</f>
        <v>0</v>
      </c>
      <c r="J7">
        <v>0</v>
      </c>
      <c r="K7">
        <v>0</v>
      </c>
      <c r="L7">
        <f>L6</f>
        <v>4.8218186261344268E-4</v>
      </c>
      <c r="M7">
        <f t="shared" si="1"/>
        <v>0</v>
      </c>
      <c r="N7">
        <f>'[2]Bituminous Coal'!$D$16*'[2]Bituminous Coal'!$M$16*'[2]Bituminous Coal'!$I$16</f>
        <v>0</v>
      </c>
      <c r="O7">
        <f>'[2]Bituminous Coal'!$D$24*'[2]Bituminous Coal'!$M$24*'[2]Bituminous Coal'!$I$24</f>
        <v>0</v>
      </c>
      <c r="P7">
        <v>0</v>
      </c>
      <c r="Q7">
        <v>0</v>
      </c>
      <c r="R7">
        <f>R6</f>
        <v>0</v>
      </c>
      <c r="S7">
        <f t="shared" si="2"/>
        <v>0</v>
      </c>
      <c r="T7">
        <f>'[2]Bituminous Coal'!$D$16*'[2]Bituminous Coal'!$M$16*'[2]Bituminous Coal'!$H$16</f>
        <v>0</v>
      </c>
      <c r="U7">
        <f>'[2]Bituminous Coal'!$D$24*'[2]Bituminous Coal'!$M$24*'[2]Bituminous Coal'!$H$24</f>
        <v>0</v>
      </c>
      <c r="V7">
        <v>0</v>
      </c>
      <c r="W7">
        <v>0</v>
      </c>
      <c r="X7">
        <f>X6</f>
        <v>6.8895404480593754E-6</v>
      </c>
      <c r="Y7">
        <f t="shared" si="3"/>
        <v>0</v>
      </c>
    </row>
    <row r="8" spans="1:25" x14ac:dyDescent="0.2">
      <c r="A8" t="s">
        <v>19</v>
      </c>
      <c r="B8">
        <f>'[2]Bituminous Coal'!$D$17*'[2]Bituminous Coal'!$M$17*'[2]Bituminous Coal'!$G$17</f>
        <v>0</v>
      </c>
      <c r="C8">
        <f>'[2]Bituminous Coal'!$D$25*'[2]Bituminous Coal'!$M$25*'[2]Bituminous Coal'!$G$25</f>
        <v>0</v>
      </c>
      <c r="D8">
        <v>0</v>
      </c>
      <c r="E8">
        <v>0</v>
      </c>
      <c r="F8">
        <f>F7</f>
        <v>1.1697475464329544E-5</v>
      </c>
      <c r="G8">
        <f t="shared" si="0"/>
        <v>0</v>
      </c>
      <c r="H8">
        <f>'[2]Bituminous Coal'!$D$17*'[2]Bituminous Coal'!$M$17*'[2]Bituminous Coal'!$F$17</f>
        <v>0</v>
      </c>
      <c r="I8">
        <f>'[2]Bituminous Coal'!$D$25*'[2]Bituminous Coal'!$M$25*'[2]Bituminous Coal'!$F$25</f>
        <v>0</v>
      </c>
      <c r="J8">
        <v>0</v>
      </c>
      <c r="K8">
        <v>0</v>
      </c>
      <c r="L8">
        <f>L7</f>
        <v>4.8218186261344268E-4</v>
      </c>
      <c r="M8">
        <f t="shared" si="1"/>
        <v>0</v>
      </c>
      <c r="N8">
        <f>'[2]Bituminous Coal'!$D$17*'[2]Bituminous Coal'!$M$17*'[2]Bituminous Coal'!$I$17</f>
        <v>0</v>
      </c>
      <c r="O8">
        <f>'[2]Bituminous Coal'!$D$25*'[2]Bituminous Coal'!$M$25*'[2]Bituminous Coal'!$I$25</f>
        <v>0</v>
      </c>
      <c r="P8">
        <v>0</v>
      </c>
      <c r="Q8">
        <v>0</v>
      </c>
      <c r="R8">
        <f>R7</f>
        <v>0</v>
      </c>
      <c r="S8">
        <f t="shared" si="2"/>
        <v>0</v>
      </c>
      <c r="T8">
        <f>'[2]Bituminous Coal'!$D$17*'[2]Bituminous Coal'!$M$17*'[2]Bituminous Coal'!$H$17</f>
        <v>0</v>
      </c>
      <c r="U8">
        <f>'[2]Bituminous Coal'!$D$25*'[2]Bituminous Coal'!$M$25*'[2]Bituminous Coal'!$G$25</f>
        <v>0</v>
      </c>
      <c r="V8">
        <v>0</v>
      </c>
      <c r="W8">
        <v>0</v>
      </c>
      <c r="X8">
        <f>X7</f>
        <v>6.8895404480593754E-6</v>
      </c>
      <c r="Y8">
        <f t="shared" si="3"/>
        <v>0</v>
      </c>
    </row>
    <row r="9" spans="1:25" x14ac:dyDescent="0.2">
      <c r="A9" t="s">
        <v>21</v>
      </c>
      <c r="B9">
        <f>'[2]Lignite Coal'!$D$15*'[2]Lignite Coal'!$M$15*'[2]Lignite Coal'!$G$15</f>
        <v>0</v>
      </c>
      <c r="C9">
        <v>0</v>
      </c>
      <c r="D9">
        <v>0</v>
      </c>
      <c r="E9">
        <v>0</v>
      </c>
      <c r="F9">
        <f>'[2]Lignite Coal'!$D$24*'[2]Lignite Coal'!$M$24*'[2]Lignite Coal'!$G$24</f>
        <v>0</v>
      </c>
      <c r="G9">
        <f t="shared" si="0"/>
        <v>0</v>
      </c>
      <c r="H9">
        <f>'[2]Lignite Coal'!$D$15*'[2]Lignite Coal'!$M$15*'[2]Lignite Coal'!$F$15</f>
        <v>0</v>
      </c>
      <c r="I9">
        <v>0</v>
      </c>
      <c r="J9">
        <v>0</v>
      </c>
      <c r="K9">
        <v>0</v>
      </c>
      <c r="L9">
        <f>'[2]Lignite Coal'!$D$24*'[2]Lignite Coal'!$M$24*'[2]Lignite Coal'!$F$24</f>
        <v>8.4589976034626273E-7</v>
      </c>
      <c r="M9">
        <f t="shared" si="1"/>
        <v>0</v>
      </c>
      <c r="N9">
        <f>'[2]Lignite Coal'!$D$15*'[2]Lignite Coal'!$M$15*'[2]Lignite Coal'!$I$15</f>
        <v>0</v>
      </c>
      <c r="O9">
        <v>0</v>
      </c>
      <c r="P9">
        <v>0</v>
      </c>
      <c r="Q9">
        <v>0</v>
      </c>
      <c r="R9">
        <f>'[2]Lignite Coal'!$D$24*'[2]Lignite Coal'!$M$24*'[2]Lignite Coal'!$I$24</f>
        <v>0</v>
      </c>
      <c r="S9">
        <f t="shared" si="2"/>
        <v>0</v>
      </c>
      <c r="T9">
        <f>'[2]Lignite Coal'!$D$15*'[2]Lignite Coal'!$M$15*'[2]Lignite Coal'!$H$15</f>
        <v>0</v>
      </c>
      <c r="U9">
        <v>0</v>
      </c>
      <c r="V9">
        <v>0</v>
      </c>
      <c r="W9">
        <v>0</v>
      </c>
      <c r="X9">
        <f>'[2]Lignite Coal'!$D$24*'[2]Lignite Coal'!$M$24*'[2]Lignite Coal'!$H$24</f>
        <v>0</v>
      </c>
      <c r="Y9">
        <f t="shared" si="3"/>
        <v>0</v>
      </c>
    </row>
    <row r="10" spans="1:25" x14ac:dyDescent="0.2">
      <c r="A10" t="s">
        <v>20</v>
      </c>
      <c r="B10">
        <f>'[2]Lignite Coal'!$D$16*'[2]Lignite Coal'!$M$16*'[2]Lignite Coal'!$G$16</f>
        <v>0</v>
      </c>
      <c r="C10">
        <v>0</v>
      </c>
      <c r="D10">
        <v>0</v>
      </c>
      <c r="E10">
        <v>0</v>
      </c>
      <c r="F10">
        <f>F9</f>
        <v>0</v>
      </c>
      <c r="G10">
        <f t="shared" si="0"/>
        <v>0</v>
      </c>
      <c r="H10">
        <f>'[2]Lignite Coal'!$D$16*'[2]Lignite Coal'!$M$16*'[2]Lignite Coal'!$F$16</f>
        <v>0</v>
      </c>
      <c r="I10">
        <v>0</v>
      </c>
      <c r="J10">
        <v>0</v>
      </c>
      <c r="K10">
        <v>0</v>
      </c>
      <c r="L10">
        <f>L9</f>
        <v>8.4589976034626273E-7</v>
      </c>
      <c r="M10">
        <f t="shared" si="1"/>
        <v>0</v>
      </c>
      <c r="N10">
        <f>'[2]Lignite Coal'!$D$16*'[2]Lignite Coal'!$M$16*'[2]Lignite Coal'!$I$16</f>
        <v>0</v>
      </c>
      <c r="O10">
        <v>0</v>
      </c>
      <c r="P10">
        <v>0</v>
      </c>
      <c r="Q10">
        <v>0</v>
      </c>
      <c r="R10">
        <f>R9</f>
        <v>0</v>
      </c>
      <c r="S10">
        <f t="shared" si="2"/>
        <v>0</v>
      </c>
      <c r="T10">
        <f>'[2]Lignite Coal'!$D$16*'[2]Lignite Coal'!$M$16*'[2]Lignite Coal'!$H$16</f>
        <v>0</v>
      </c>
      <c r="U10">
        <v>0</v>
      </c>
      <c r="V10">
        <v>0</v>
      </c>
      <c r="W10">
        <v>0</v>
      </c>
      <c r="X10">
        <f>X9</f>
        <v>0</v>
      </c>
      <c r="Y10">
        <f t="shared" si="3"/>
        <v>0</v>
      </c>
    </row>
    <row r="11" spans="1:25" x14ac:dyDescent="0.2">
      <c r="A11" t="s">
        <v>8</v>
      </c>
      <c r="B11">
        <f>'[2]Natural Gas'!$D$15*'[2]Natural Gas'!$M$15*'[2]Natural Gas'!$G$15+'[2]Natural Gas'!$D$16*'[2]Natural Gas'!$M$16*'[2]Natural Gas'!$G$16+'[2]Natural Gas'!$D$17*'[2]Natural Gas'!$M$17*'[2]Natural Gas'!$G$17</f>
        <v>0</v>
      </c>
      <c r="C11">
        <f>'[2]Natural Gas'!$D$23*'[2]Natural Gas'!$M$23*'[2]Natural Gas'!$G$23+'[2]Natural Gas'!$D$24*'[2]Natural Gas'!$M$24*'[2]Natural Gas'!$G$24+'[2]Natural Gas'!$D$25*'[2]Natural Gas'!$M$25*'[2]Natural Gas'!$G$25+'[2]Natural Gas'!$D$26*'[2]Natural Gas'!$M$26*'[2]Natural Gas'!$G$26+'[2]Natural Gas'!$D$27*'[2]Natural Gas'!$M$27*'[2]Natural Gas'!$G$27</f>
        <v>0</v>
      </c>
      <c r="D11">
        <f>'[2]Natural Gas'!$D$31*'[2]Natural Gas'!$M$31*'[2]Natural Gas'!$G$31+'[2]Natural Gas'!$D$32*'[2]Natural Gas'!$M$32*'[2]Natural Gas'!$G$32</f>
        <v>0</v>
      </c>
      <c r="E11">
        <v>0</v>
      </c>
      <c r="F11">
        <v>0</v>
      </c>
      <c r="G11">
        <f t="shared" si="0"/>
        <v>0</v>
      </c>
      <c r="H11">
        <f>'[2]Natural Gas'!$D$15*'[2]Natural Gas'!$M$15*'[2]Natural Gas'!$F$15+'[2]Natural Gas'!$D$16*'[2]Natural Gas'!$M$16*'[2]Natural Gas'!$F$16+'[2]Natural Gas'!$D$17*'[2]Natural Gas'!$M$17*'[2]Natural Gas'!$F$17</f>
        <v>5.1166108528910982E-4</v>
      </c>
      <c r="I11">
        <f>'[2]Natural Gas'!$D$23*'[2]Natural Gas'!$M$23*'[2]Natural Gas'!$F$23+'[2]Natural Gas'!$D$24*'[2]Natural Gas'!$M$24*'[2]Natural Gas'!$F$24+'[2]Natural Gas'!$D$25*'[2]Natural Gas'!$M$25*'[2]Natural Gas'!$F$25+'[2]Natural Gas'!$D$26*'[2]Natural Gas'!$M$26*'[2]Natural Gas'!$F$26+'[2]Natural Gas'!$D$27*'[2]Natural Gas'!$M$27*'[2]Natural Gas'!$F$27</f>
        <v>0</v>
      </c>
      <c r="J11">
        <f>'[2]Natural Gas'!$D$31*'[2]Natural Gas'!$M$31*'[2]Natural Gas'!$F$31+'[2]Natural Gas'!$D$32*'[2]Natural Gas'!$M$32*'[2]Natural Gas'!$F$32</f>
        <v>0</v>
      </c>
      <c r="K11">
        <v>0</v>
      </c>
      <c r="L11">
        <v>0</v>
      </c>
      <c r="M11">
        <f t="shared" si="1"/>
        <v>5.1166108528910982E-4</v>
      </c>
      <c r="N11">
        <f>'[2]Natural Gas'!$D$15*'[2]Natural Gas'!$M$15*'[2]Natural Gas'!$I$15+'[2]Natural Gas'!$D$16*'[2]Natural Gas'!$M$16*'[2]Natural Gas'!$I$16+'[2]Natural Gas'!$D$17*'[2]Natural Gas'!$M$17*'[2]Natural Gas'!$I$17</f>
        <v>2.388484669534625E-6</v>
      </c>
      <c r="O11">
        <f>'[2]Natural Gas'!$D$23*'[2]Natural Gas'!$M$23*'[2]Natural Gas'!$I$23+'[2]Natural Gas'!$D$24*'[2]Natural Gas'!$M$24*'[2]Natural Gas'!$I$24+'[2]Natural Gas'!$D$25*'[2]Natural Gas'!$M$25*'[2]Natural Gas'!$I$25+'[2]Natural Gas'!$D$26*'[2]Natural Gas'!$M$26*'[2]Natural Gas'!$I$26+'[2]Natural Gas'!$D$27*'[2]Natural Gas'!$M$27*'[2]Natural Gas'!$I$27</f>
        <v>0</v>
      </c>
      <c r="P11">
        <f>'[2]Natural Gas'!$D$31*'[2]Natural Gas'!$M$31*'[2]Natural Gas'!$I$31+'[2]Natural Gas'!$D$32*'[2]Natural Gas'!$M$32*'[2]Natural Gas'!$I$32</f>
        <v>0</v>
      </c>
      <c r="Q11">
        <v>0</v>
      </c>
      <c r="R11">
        <v>0</v>
      </c>
      <c r="S11">
        <f t="shared" si="2"/>
        <v>2.388484669534625E-6</v>
      </c>
      <c r="T11">
        <f>'[2]Natural Gas'!$D$15*'[2]Natural Gas'!$M$15*'[2]Natural Gas'!$H$15+'[2]Natural Gas'!$D$16*'[2]Natural Gas'!$M$16*'[2]Natural Gas'!$H$16+'[2]Natural Gas'!$D$17*'[2]Natural Gas'!$M$17*'[2]Natural Gas'!$H$17</f>
        <v>2.1514990185899591E-5</v>
      </c>
      <c r="U11">
        <f>'[2]Natural Gas'!$D$23*'[2]Natural Gas'!$M$23*'[2]Natural Gas'!$H$23+'[2]Natural Gas'!$D$24*'[2]Natural Gas'!$M$24*'[2]Natural Gas'!$H$24+'[2]Natural Gas'!$D$25*'[2]Natural Gas'!$M$25*'[2]Natural Gas'!$H$25+'[2]Natural Gas'!$D$26*'[2]Natural Gas'!$M$26*'[2]Natural Gas'!$H$26+'[2]Natural Gas'!$D$27*'[2]Natural Gas'!$M$27*'[2]Natural Gas'!$H$27</f>
        <v>0</v>
      </c>
      <c r="V11">
        <f>'[2]Natural Gas'!$D$31*'[2]Natural Gas'!$M$31*'[2]Natural Gas'!$G$31+'[2]Natural Gas'!$D$32*'[2]Natural Gas'!$M$32*'[2]Natural Gas'!$G$32</f>
        <v>0</v>
      </c>
      <c r="W11">
        <v>0</v>
      </c>
      <c r="X11">
        <v>0</v>
      </c>
      <c r="Y11">
        <f t="shared" si="3"/>
        <v>2.1514990185899591E-5</v>
      </c>
    </row>
    <row r="12" spans="1:25" x14ac:dyDescent="0.2">
      <c r="A12" t="s">
        <v>9</v>
      </c>
      <c r="B12">
        <f>[2]Uranium!$D$15*[2]Uranium!$M$15*[2]Uranium!$G$15+[2]Uranium!$D$16*[2]Uranium!$M$16*[2]Uranium!$G$16+[2]Uranium!$D$17*[2]Uranium!$M$17*[2]Uranium!$G$17</f>
        <v>0</v>
      </c>
      <c r="C12">
        <f>[2]Uranium!$D$20*[2]Uranium!$M$20*[2]Uranium!$G$20+[2]Uranium!$D$21*[2]Uranium!$M$21*[2]Uranium!$G$21+[2]Uranium!$D$22*[2]Uranium!$M$22*[2]Uranium!$G$22+[2]Uranium!$D$23*[2]Uranium!$M$23*[2]Uranium!$G$23</f>
        <v>0</v>
      </c>
      <c r="D12">
        <v>0</v>
      </c>
      <c r="E12">
        <v>0</v>
      </c>
      <c r="F12">
        <f>[2]Uranium!$D$30*[2]Uranium!$M$30*[2]Uranium!$G$30+[2]Uranium!$D$31*[2]Uranium!$M$31*[2]Uranium!$G$31</f>
        <v>0</v>
      </c>
      <c r="G12">
        <f t="shared" si="0"/>
        <v>0</v>
      </c>
      <c r="H12">
        <f>[2]Uranium!$D$15*[2]Uranium!$M$15*[2]Uranium!$F$15+[2]Uranium!$D$16*[2]Uranium!$M$16*[2]Uranium!$F$16+[2]Uranium!$D$17*[2]Uranium!$M$17*[2]Uranium!$F$17</f>
        <v>0</v>
      </c>
      <c r="I12">
        <f>[2]Uranium!$D$20*[2]Uranium!$M$20*[2]Uranium!$F$20+[2]Uranium!$D$21*[2]Uranium!$M$21*[2]Uranium!$F$21+[2]Uranium!$D$22*[2]Uranium!$M$22*[2]Uranium!$F$22+[2]Uranium!$D$23*[2]Uranium!$M$23*[2]Uranium!$F$23</f>
        <v>0</v>
      </c>
      <c r="J12">
        <v>0</v>
      </c>
      <c r="K12">
        <v>0</v>
      </c>
      <c r="L12">
        <f>[2]Uranium!$D$30*[2]Uranium!$M$30*[2]Uranium!$F$30+[2]Uranium!$D$31*[2]Uranium!$M$31*[2]Uranium!$F$31</f>
        <v>0</v>
      </c>
      <c r="M12">
        <f t="shared" si="1"/>
        <v>0</v>
      </c>
      <c r="N12">
        <f>[2]Uranium!$D$15*[2]Uranium!$M$15*[2]Uranium!$I$15+[2]Uranium!$D$16*[2]Uranium!$M$16*[2]Uranium!$I$16+[2]Uranium!$D$17*[2]Uranium!$M$17*[2]Uranium!$I$17</f>
        <v>0</v>
      </c>
      <c r="O12">
        <f>[2]Uranium!$D$20*[2]Uranium!$M$20*[2]Uranium!$I$20+[2]Uranium!$D$21*[2]Uranium!$M$21*[2]Uranium!$I$21+[2]Uranium!$D$22*[2]Uranium!$M$22*[2]Uranium!$I$22+[2]Uranium!$D$23*[2]Uranium!$M$23*[2]Uranium!$I$23</f>
        <v>0</v>
      </c>
      <c r="P12">
        <v>0</v>
      </c>
      <c r="Q12">
        <v>0</v>
      </c>
      <c r="R12">
        <f>[2]Uranium!$D$30*[2]Uranium!$M$30*[2]Uranium!$I$30+[2]Uranium!$D$31*[2]Uranium!$M$31*[2]Uranium!$I$31</f>
        <v>0</v>
      </c>
      <c r="S12">
        <f t="shared" si="2"/>
        <v>0</v>
      </c>
      <c r="T12">
        <f>[2]Uranium!$D$15*[2]Uranium!$M$15*[2]Uranium!$H$15+[2]Uranium!$D$16*[2]Uranium!$M$16*[2]Uranium!$H$16+[2]Uranium!$D$17*[2]Uranium!$M$17*[2]Uranium!$H$17</f>
        <v>0</v>
      </c>
      <c r="U12">
        <f>[2]Uranium!$D$20*[2]Uranium!$M$20*[2]Uranium!$H$20+[2]Uranium!$D$21*[2]Uranium!$M$21*[2]Uranium!$H$21+[2]Uranium!$D$22*[2]Uranium!$M$22*[2]Uranium!$H$22+[2]Uranium!$D$23*[2]Uranium!$M$23*[2]Uranium!$H$23</f>
        <v>0</v>
      </c>
      <c r="V12">
        <v>0</v>
      </c>
      <c r="W12">
        <v>0</v>
      </c>
      <c r="X12">
        <f>[2]Uranium!$D$30*[2]Uranium!$M$30*[2]Uranium!$H$30+[2]Uranium!$D$31*[2]Uranium!$M$31*[2]Uranium!$H$31</f>
        <v>0</v>
      </c>
      <c r="Y12">
        <f t="shared" si="3"/>
        <v>0</v>
      </c>
    </row>
    <row r="13" spans="1:25" x14ac:dyDescent="0.2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1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2"/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3"/>
        <v>0</v>
      </c>
    </row>
    <row r="14" spans="1:25" x14ac:dyDescent="0.2">
      <c r="A14" t="s">
        <v>11</v>
      </c>
      <c r="B14">
        <f>[2]Wind!$D$15*[2]Wind!$M$15*[2]Wind!$G$15</f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f>[2]Wind!$D$15*[2]Wind!$M$15*[2]Wind!$F$15</f>
        <v>0</v>
      </c>
      <c r="I14">
        <v>0</v>
      </c>
      <c r="J14">
        <v>0</v>
      </c>
      <c r="K14">
        <v>0</v>
      </c>
      <c r="L14">
        <v>0</v>
      </c>
      <c r="M14">
        <f t="shared" si="1"/>
        <v>0</v>
      </c>
      <c r="N14">
        <f>[2]Wind!$D$15*[2]Wind!$M$15*[2]Wind!$I$15</f>
        <v>0</v>
      </c>
      <c r="O14">
        <v>0</v>
      </c>
      <c r="P14">
        <v>0</v>
      </c>
      <c r="Q14">
        <v>0</v>
      </c>
      <c r="R14">
        <v>0</v>
      </c>
      <c r="S14">
        <f t="shared" si="2"/>
        <v>0</v>
      </c>
      <c r="T14">
        <f>[2]Wind!$D$15*[2]Wind!$M$15*[2]Wind!$H$15</f>
        <v>0</v>
      </c>
      <c r="U14">
        <v>0</v>
      </c>
      <c r="V14">
        <v>0</v>
      </c>
      <c r="W14">
        <v>0</v>
      </c>
      <c r="X14">
        <v>0</v>
      </c>
      <c r="Y14">
        <f t="shared" si="3"/>
        <v>0</v>
      </c>
    </row>
    <row r="15" spans="1:25" x14ac:dyDescent="0.2">
      <c r="A15" t="s">
        <v>12</v>
      </c>
      <c r="B15" s="9">
        <f>'[2]Solid Biomass and RDF'!$D$15*'[2]Solid Biomass and RDF'!$M$15*'[2]Solid Biomass and RDF'!$G$15+'[2]Solid Biomass and RDF'!$D$16*'[2]Solid Biomass and RDF'!$M$16*'[2]Solid Biomass and RDF'!$G$16+'[2]Solid Biomass and RDF'!$D$17*'[2]Solid Biomass and RDF'!$M$17*'[2]Solid Biomass and RDF'!$G$17+'[2]Solid Biomass and RDF'!$D$18*'[2]Solid Biomass and RDF'!$M$18*'[2]Solid Biomass and RDF'!$G$18+'[2]Solid Biomass and RDF'!$D$19*'[2]Solid Biomass and RDF'!$M$19*'[2]Solid Biomass and RDF'!$G$19</f>
        <v>0</v>
      </c>
      <c r="C15">
        <v>0</v>
      </c>
      <c r="D15">
        <v>0</v>
      </c>
      <c r="E15">
        <v>0</v>
      </c>
      <c r="F15">
        <f>'[2]Solid Biomass and RDF'!$D$25*'[2]Solid Biomass and RDF'!$M$25*'[2]Solid Biomass and RDF'!$G$25</f>
        <v>0</v>
      </c>
      <c r="G15">
        <f t="shared" si="0"/>
        <v>0</v>
      </c>
      <c r="H15" s="9">
        <f>'[2]Solid Biomass and RDF'!$D$15*'[2]Solid Biomass and RDF'!$M$15*'[2]Solid Biomass and RDF'!$F$15+'[2]Solid Biomass and RDF'!$D$16*'[2]Solid Biomass and RDF'!$M$16*'[2]Solid Biomass and RDF'!$F$16+'[2]Solid Biomass and RDF'!$D$17*'[2]Solid Biomass and RDF'!$M$17*'[2]Solid Biomass and RDF'!$F$17+'[2]Solid Biomass and RDF'!$D$18*'[2]Solid Biomass and RDF'!$M$18*'[2]Solid Biomass and RDF'!$F$18+'[2]Solid Biomass and RDF'!$D$19*'[2]Solid Biomass and RDF'!$M$19*'[2]Solid Biomass and RDF'!$F$19</f>
        <v>0</v>
      </c>
      <c r="I15">
        <v>0</v>
      </c>
      <c r="J15">
        <v>0</v>
      </c>
      <c r="K15">
        <v>0</v>
      </c>
      <c r="L15">
        <f>'[2]Solid Biomass and RDF'!$D$25*'[2]Solid Biomass and RDF'!$M$25*'[2]Solid Biomass and RDF'!$F$25</f>
        <v>7.5158746086168542E-5</v>
      </c>
      <c r="M15">
        <f t="shared" si="1"/>
        <v>0</v>
      </c>
      <c r="N15" s="9">
        <f>'[2]Solid Biomass and RDF'!$D$15*'[2]Solid Biomass and RDF'!$M$15*'[2]Solid Biomass and RDF'!$I$15+'[2]Solid Biomass and RDF'!$D$16*'[2]Solid Biomass and RDF'!$M$16*'[2]Solid Biomass and RDF'!$I$16+'[2]Solid Biomass and RDF'!$D$17*'[2]Solid Biomass and RDF'!$M$17*'[2]Solid Biomass and RDF'!$I$17+'[2]Solid Biomass and RDF'!$D$18*'[2]Solid Biomass and RDF'!$M$18*'[2]Solid Biomass and RDF'!$I$18+'[2]Solid Biomass and RDF'!$D$19*'[2]Solid Biomass and RDF'!$M$19*'[2]Solid Biomass and RDF'!$I$19</f>
        <v>0</v>
      </c>
      <c r="O15">
        <v>0</v>
      </c>
      <c r="P15">
        <v>0</v>
      </c>
      <c r="Q15">
        <v>0</v>
      </c>
      <c r="R15">
        <f>'[2]Solid Biomass and RDF'!$D$25*'[2]Solid Biomass and RDF'!$M$25*'[2]Solid Biomass and RDF'!$I$25</f>
        <v>0</v>
      </c>
      <c r="S15">
        <f t="shared" si="2"/>
        <v>0</v>
      </c>
      <c r="T15" s="9">
        <f>'[2]Solid Biomass and RDF'!$D$15*'[2]Solid Biomass and RDF'!$M$15*'[2]Solid Biomass and RDF'!$H$15+'[2]Solid Biomass and RDF'!$D$16*'[2]Solid Biomass and RDF'!$M$16*'[2]Solid Biomass and RDF'!$H$16+'[2]Solid Biomass and RDF'!$D$17*'[2]Solid Biomass and RDF'!$M$17*'[2]Solid Biomass and RDF'!$H$17+'[2]Solid Biomass and RDF'!$D$18*'[2]Solid Biomass and RDF'!$M$18*'[2]Solid Biomass and RDF'!$H$18+'[2]Solid Biomass and RDF'!$D$19*'[2]Solid Biomass and RDF'!$M$19*'[2]Solid Biomass and RDF'!$H$19</f>
        <v>0</v>
      </c>
      <c r="U15">
        <v>0</v>
      </c>
      <c r="V15">
        <v>0</v>
      </c>
      <c r="W15">
        <v>0</v>
      </c>
      <c r="X15">
        <f>'[2]Solid Biomass and RDF'!$D$25*'[2]Solid Biomass and RDF'!$M$25*'[2]Solid Biomass and RDF'!$H$25</f>
        <v>0</v>
      </c>
      <c r="Y15">
        <f t="shared" si="3"/>
        <v>0</v>
      </c>
    </row>
    <row r="16" spans="1:25" x14ac:dyDescent="0.2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1"/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2"/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3"/>
        <v>0</v>
      </c>
    </row>
    <row r="17" spans="1:25" x14ac:dyDescent="0.2">
      <c r="A17" t="s">
        <v>14</v>
      </c>
      <c r="B17">
        <f>[2]Geothermal!$D$15*[2]Geothermal!$M$15*[2]Geothermal!$G$15+[2]Geothermal!$D$16*[2]Geothermal!$M$16*[2]Geothermal!$G$16+[2]Geothermal!$D$17*[2]Geothermal!$M$17*[2]Geothermal!$G$17+[2]Geothermal!$D$18*[2]Geothermal!$M$18*[2]Geothermal!$G$18+[2]Geothermal!$D$19*[2]Geothermal!$M$19*[2]Geothermal!$G$19</f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>[2]Geothermal!$D$15*[2]Geothermal!$M$15*[2]Geothermal!$F$15+[2]Geothermal!$D$16*[2]Geothermal!$M$16*[2]Geothermal!$F$16+[2]Geothermal!$D$17*[2]Geothermal!$M$17*[2]Geothermal!$F$17+[2]Geothermal!$D$18*[2]Geothermal!$M$18*[2]Geothermal!$F$18+[2]Geothermal!$D$19*[2]Geothermal!$M$19*[2]Geothermal!$F$19</f>
        <v>0.72730851614482495</v>
      </c>
      <c r="I17">
        <v>0</v>
      </c>
      <c r="J17">
        <v>0</v>
      </c>
      <c r="K17">
        <v>0</v>
      </c>
      <c r="L17">
        <v>0</v>
      </c>
      <c r="M17">
        <f t="shared" si="1"/>
        <v>0.72730851614482495</v>
      </c>
      <c r="N17">
        <f>[2]Geothermal!$D$15*[2]Geothermal!$M$15*[2]Geothermal!$I$15+[2]Geothermal!$D$16*[2]Geothermal!$M$16*[2]Geothermal!$I$16+[2]Geothermal!$D$17*[2]Geothermal!$M$17*[2]Geothermal!$I$17+[2]Geothermal!$D$18*[2]Geothermal!$M$18*[2]Geothermal!$I$18+[2]Geothermal!$D$19*[2]Geothermal!$M$19*[2]Geothermal!$I$19</f>
        <v>0</v>
      </c>
      <c r="O17">
        <v>0</v>
      </c>
      <c r="P17">
        <v>0</v>
      </c>
      <c r="Q17">
        <v>0</v>
      </c>
      <c r="R17">
        <v>0</v>
      </c>
      <c r="S17">
        <f t="shared" si="2"/>
        <v>0</v>
      </c>
      <c r="T17">
        <f>[2]Geothermal!$D$15*[2]Geothermal!$M$15*[2]Geothermal!$H$15+[2]Geothermal!$D$16*[2]Geothermal!$M$16*[2]Geothermal!$H$16+[2]Geothermal!$D$17*[2]Geothermal!$M$17*[2]Geothermal!$H$17+[2]Geothermal!$D$18*[2]Geothermal!$M$18*[2]Geothermal!$H$18+[2]Geothermal!$D$19*[2]Geothermal!$M$19*[2]Geothermal!$H$19</f>
        <v>0</v>
      </c>
      <c r="U17">
        <v>0</v>
      </c>
      <c r="V17">
        <v>0</v>
      </c>
      <c r="W17">
        <v>0</v>
      </c>
      <c r="X17">
        <v>0</v>
      </c>
      <c r="Y17">
        <f t="shared" si="3"/>
        <v>0</v>
      </c>
    </row>
    <row r="18" spans="1:25" x14ac:dyDescent="0.2">
      <c r="A18" t="s">
        <v>15</v>
      </c>
      <c r="B18">
        <f>'[2]Solar Photovoltaic'!$D$15*'[2]Solar Photovoltaic'!$M$15*'[2]Solar Photovoltaic'!$G$15</f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>'[2]Solar Photovoltaic'!$D$15*'[2]Solar Photovoltaic'!$M$15*'[2]Solar Photovoltaic'!$F$15</f>
        <v>0</v>
      </c>
      <c r="I18">
        <v>0</v>
      </c>
      <c r="J18">
        <v>0</v>
      </c>
      <c r="K18">
        <v>0</v>
      </c>
      <c r="L18">
        <v>0</v>
      </c>
      <c r="M18">
        <f t="shared" si="1"/>
        <v>0</v>
      </c>
      <c r="N18">
        <f>'[2]Solar Photovoltaic'!$D$15*'[2]Solar Photovoltaic'!$M$15*'[2]Solar Photovoltaic'!$I$15</f>
        <v>0</v>
      </c>
      <c r="O18">
        <v>0</v>
      </c>
      <c r="P18">
        <v>0</v>
      </c>
      <c r="Q18">
        <v>0</v>
      </c>
      <c r="R18">
        <v>0</v>
      </c>
      <c r="S18">
        <f t="shared" si="2"/>
        <v>0</v>
      </c>
      <c r="T18">
        <f>'[2]Solar Photovoltaic'!$D$15*'[2]Solar Photovoltaic'!$M$15*'[2]Solar Photovoltaic'!$H$15</f>
        <v>0</v>
      </c>
      <c r="U18">
        <v>0</v>
      </c>
      <c r="V18">
        <v>0</v>
      </c>
      <c r="W18">
        <v>0</v>
      </c>
      <c r="X18">
        <v>0</v>
      </c>
      <c r="Y18">
        <f t="shared" si="3"/>
        <v>0</v>
      </c>
    </row>
    <row r="19" spans="1:25" x14ac:dyDescent="0.2">
      <c r="A19" t="s">
        <v>16</v>
      </c>
      <c r="B19">
        <f>'[2]Solar Thermal'!$D$15*'[2]Solar Thermal'!$M$15*'[2]Solar Thermal'!$G$15</f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f>'[2]Solar Thermal'!$D$15*'[2]Solar Thermal'!$M$15*'[2]Solar Thermal'!$F$15</f>
        <v>0</v>
      </c>
      <c r="I19">
        <v>0</v>
      </c>
      <c r="J19">
        <v>0</v>
      </c>
      <c r="K19">
        <v>0</v>
      </c>
      <c r="L19">
        <v>0</v>
      </c>
      <c r="M19">
        <f t="shared" si="1"/>
        <v>0</v>
      </c>
      <c r="N19">
        <f>'[2]Solar Thermal'!$D$15*'[2]Solar Thermal'!$M$15*'[2]Solar Thermal'!$I$15</f>
        <v>0</v>
      </c>
      <c r="O19">
        <v>0</v>
      </c>
      <c r="P19">
        <v>0</v>
      </c>
      <c r="Q19">
        <v>0</v>
      </c>
      <c r="R19">
        <v>0</v>
      </c>
      <c r="S19">
        <f t="shared" si="2"/>
        <v>0</v>
      </c>
      <c r="T19">
        <f>'[2]Solar Thermal'!$D$15*'[2]Solar Thermal'!$M$15*'[2]Solar Thermal'!$H$15</f>
        <v>0</v>
      </c>
      <c r="U19">
        <v>0</v>
      </c>
      <c r="V19">
        <v>0</v>
      </c>
      <c r="W19">
        <v>0</v>
      </c>
      <c r="X19">
        <v>0</v>
      </c>
      <c r="Y19">
        <f t="shared" si="3"/>
        <v>0</v>
      </c>
    </row>
    <row r="20" spans="1:25" x14ac:dyDescent="0.2">
      <c r="A20" t="s">
        <v>23</v>
      </c>
      <c r="B20">
        <f>B8</f>
        <v>0</v>
      </c>
      <c r="C20">
        <v>0</v>
      </c>
      <c r="D20">
        <f>D8</f>
        <v>0</v>
      </c>
      <c r="E20">
        <f t="shared" ref="E20:F20" si="4">E8</f>
        <v>0</v>
      </c>
      <c r="F20">
        <f t="shared" si="4"/>
        <v>1.1697475464329544E-5</v>
      </c>
      <c r="G20">
        <f t="shared" si="0"/>
        <v>0</v>
      </c>
      <c r="H20">
        <f>H8</f>
        <v>0</v>
      </c>
      <c r="I20">
        <v>0</v>
      </c>
      <c r="J20">
        <f>J8</f>
        <v>0</v>
      </c>
      <c r="K20">
        <f t="shared" ref="K20:L20" si="5">K8</f>
        <v>0</v>
      </c>
      <c r="L20">
        <f t="shared" si="5"/>
        <v>4.8218186261344268E-4</v>
      </c>
      <c r="M20">
        <f t="shared" si="1"/>
        <v>0</v>
      </c>
      <c r="N20">
        <f>N8</f>
        <v>0</v>
      </c>
      <c r="O20">
        <v>0</v>
      </c>
      <c r="P20">
        <f>P8</f>
        <v>0</v>
      </c>
      <c r="Q20">
        <f t="shared" ref="Q20:R20" si="6">Q8</f>
        <v>0</v>
      </c>
      <c r="R20">
        <f t="shared" si="6"/>
        <v>0</v>
      </c>
      <c r="S20">
        <f t="shared" si="2"/>
        <v>0</v>
      </c>
      <c r="T20">
        <f>T8</f>
        <v>0</v>
      </c>
      <c r="U20">
        <v>0</v>
      </c>
      <c r="V20">
        <f>V8</f>
        <v>0</v>
      </c>
      <c r="W20">
        <f t="shared" ref="W20:X20" si="7">W8</f>
        <v>0</v>
      </c>
      <c r="X20">
        <f t="shared" si="7"/>
        <v>6.8895404480593754E-6</v>
      </c>
      <c r="Y20">
        <f t="shared" si="3"/>
        <v>0</v>
      </c>
    </row>
    <row r="21" spans="1:25" x14ac:dyDescent="0.2">
      <c r="A21" t="s">
        <v>24</v>
      </c>
      <c r="B21">
        <f>AVERAGE(B6:B8)</f>
        <v>0</v>
      </c>
      <c r="C21">
        <f t="shared" ref="C21:F21" si="8">AVERAGE(C6:C8)</f>
        <v>0</v>
      </c>
      <c r="D21">
        <f t="shared" si="8"/>
        <v>0</v>
      </c>
      <c r="E21">
        <f t="shared" si="8"/>
        <v>0</v>
      </c>
      <c r="F21">
        <f t="shared" si="8"/>
        <v>1.1697475464329544E-5</v>
      </c>
      <c r="G21">
        <f t="shared" si="0"/>
        <v>0</v>
      </c>
      <c r="H21">
        <f>AVERAGE(H6:H8)</f>
        <v>0</v>
      </c>
      <c r="I21">
        <f t="shared" ref="I21:L21" si="9">AVERAGE(I6:I8)</f>
        <v>0</v>
      </c>
      <c r="J21">
        <f t="shared" si="9"/>
        <v>0</v>
      </c>
      <c r="K21">
        <f t="shared" si="9"/>
        <v>0</v>
      </c>
      <c r="L21">
        <f t="shared" si="9"/>
        <v>4.8218186261344268E-4</v>
      </c>
      <c r="M21">
        <f t="shared" si="1"/>
        <v>0</v>
      </c>
      <c r="N21">
        <f>AVERAGE(N6:N8)</f>
        <v>0</v>
      </c>
      <c r="O21">
        <f t="shared" ref="O21:R21" si="10">AVERAGE(O6:O8)</f>
        <v>0</v>
      </c>
      <c r="P21">
        <f t="shared" si="10"/>
        <v>0</v>
      </c>
      <c r="Q21">
        <f t="shared" si="10"/>
        <v>0</v>
      </c>
      <c r="R21">
        <f t="shared" si="10"/>
        <v>0</v>
      </c>
      <c r="S21">
        <f t="shared" si="2"/>
        <v>0</v>
      </c>
      <c r="T21">
        <f>AVERAGE(T6:T8)</f>
        <v>0</v>
      </c>
      <c r="U21">
        <f t="shared" ref="U21:X21" si="11">AVERAGE(U6:U8)</f>
        <v>0</v>
      </c>
      <c r="V21">
        <f t="shared" si="11"/>
        <v>0</v>
      </c>
      <c r="W21">
        <f t="shared" si="11"/>
        <v>0</v>
      </c>
      <c r="X21">
        <f t="shared" si="11"/>
        <v>6.8895404480593762E-6</v>
      </c>
      <c r="Y21">
        <f t="shared" si="3"/>
        <v>0</v>
      </c>
    </row>
    <row r="22" spans="1:25" x14ac:dyDescent="0.2">
      <c r="A22" t="s">
        <v>26</v>
      </c>
      <c r="B22">
        <f>AVERAGE(B20,B5)</f>
        <v>0</v>
      </c>
      <c r="C22">
        <f t="shared" ref="C22:F22" si="12">AVERAGE(C20,C5)</f>
        <v>0</v>
      </c>
      <c r="D22">
        <f t="shared" si="12"/>
        <v>0</v>
      </c>
      <c r="E22">
        <f t="shared" si="12"/>
        <v>0</v>
      </c>
      <c r="F22">
        <f t="shared" si="12"/>
        <v>6.1071128865133747E-6</v>
      </c>
      <c r="G22">
        <f t="shared" si="0"/>
        <v>0</v>
      </c>
      <c r="H22">
        <f>AVERAGE(H20,H5)</f>
        <v>0</v>
      </c>
      <c r="I22">
        <f t="shared" ref="I22:L22" si="13">AVERAGE(I20,I5)</f>
        <v>0</v>
      </c>
      <c r="J22">
        <f t="shared" si="13"/>
        <v>0</v>
      </c>
      <c r="K22">
        <f t="shared" si="13"/>
        <v>0</v>
      </c>
      <c r="L22">
        <f t="shared" si="13"/>
        <v>1.0381357706294484E-3</v>
      </c>
      <c r="M22">
        <f t="shared" si="1"/>
        <v>0</v>
      </c>
      <c r="N22">
        <f>AVERAGE(N20,N5)</f>
        <v>0</v>
      </c>
      <c r="O22">
        <f t="shared" ref="O22:R22" si="14">AVERAGE(O20,O5)</f>
        <v>0</v>
      </c>
      <c r="P22">
        <f t="shared" si="14"/>
        <v>0</v>
      </c>
      <c r="Q22">
        <f t="shared" si="14"/>
        <v>0</v>
      </c>
      <c r="R22">
        <f t="shared" si="14"/>
        <v>0</v>
      </c>
      <c r="S22">
        <f t="shared" si="2"/>
        <v>0</v>
      </c>
      <c r="T22">
        <f>AVERAGE(T20,T5)</f>
        <v>0</v>
      </c>
      <c r="U22">
        <f t="shared" ref="U22:X22" si="15">AVERAGE(U20,U5)</f>
        <v>0</v>
      </c>
      <c r="V22">
        <f t="shared" si="15"/>
        <v>0</v>
      </c>
      <c r="W22">
        <f t="shared" si="15"/>
        <v>0</v>
      </c>
      <c r="X22">
        <f t="shared" si="15"/>
        <v>3.4668864413558805E-6</v>
      </c>
      <c r="Y22">
        <f t="shared" si="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2"/>
  <sheetViews>
    <sheetView workbookViewId="0">
      <selection activeCell="K35" sqref="K35"/>
    </sheetView>
  </sheetViews>
  <sheetFormatPr baseColWidth="10" defaultRowHeight="16" x14ac:dyDescent="0.2"/>
  <cols>
    <col min="1" max="1" width="25.5" customWidth="1"/>
    <col min="3" max="3" width="12" bestFit="1" customWidth="1"/>
    <col min="6" max="6" width="12" bestFit="1" customWidth="1"/>
    <col min="9" max="9" width="12" bestFit="1" customWidth="1"/>
    <col min="14" max="14" width="12" bestFit="1" customWidth="1"/>
    <col min="23" max="24" width="12" bestFit="1" customWidth="1"/>
  </cols>
  <sheetData>
    <row r="1" spans="1:25" x14ac:dyDescent="0.2">
      <c r="A1" t="s">
        <v>41</v>
      </c>
    </row>
    <row r="2" spans="1:25" x14ac:dyDescent="0.2">
      <c r="B2" t="s">
        <v>43</v>
      </c>
      <c r="H2" t="s">
        <v>42</v>
      </c>
      <c r="N2" t="s">
        <v>44</v>
      </c>
      <c r="T2" t="s">
        <v>45</v>
      </c>
    </row>
    <row r="3" spans="1:2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s="5" t="s">
        <v>1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1</v>
      </c>
      <c r="U3" s="5" t="s">
        <v>2</v>
      </c>
      <c r="V3" s="5" t="s">
        <v>3</v>
      </c>
      <c r="W3" s="5" t="s">
        <v>4</v>
      </c>
      <c r="X3" s="5" t="s">
        <v>5</v>
      </c>
      <c r="Y3" s="5" t="s">
        <v>6</v>
      </c>
    </row>
    <row r="4" spans="1:25" x14ac:dyDescent="0.2">
      <c r="A4" t="s">
        <v>7</v>
      </c>
      <c r="B4">
        <f>[2]Oil!$D$15*[2]Oil!$L$15*[2]Oil!$G$15+[2]Oil!$D$16*[2]Oil!$L$16*[2]Oil!$G$16+[2]Oil!$D$17*[2]Oil!$L$17*[2]Oil!$G$17+[2]Oil!$D$18*[2]Oil!$L$18*[2]Oil!$G$18</f>
        <v>0</v>
      </c>
      <c r="C4">
        <f>0</f>
        <v>0</v>
      </c>
      <c r="D4">
        <f>[2]Oil!$D$22*[2]Oil!$L$22*[2]Oil!$G$22+[2]Oil!$D$23*[2]Oil!$L$23*[2]Oil!$G$23</f>
        <v>0</v>
      </c>
      <c r="E4">
        <f>[2]Oil!$D$26*[2]Oil!$L$26*[2]Oil!$G$26</f>
        <v>0</v>
      </c>
      <c r="F4">
        <f>0</f>
        <v>0</v>
      </c>
      <c r="G4">
        <f>SUM(B4:E4)</f>
        <v>0</v>
      </c>
      <c r="H4">
        <f>[2]Oil!$D$15*[2]Oil!$L$15*[2]Oil!$F$15+[2]Oil!$D$16*[2]Oil!$L$16*[2]Oil!$F$16+[2]Oil!$D$17*[2]Oil!$L$17*[2]Oil!$F$17+[2]Oil!$D$18*[2]Oil!$L$18*[2]Oil!$F$18</f>
        <v>1.1265188475029091E-2</v>
      </c>
      <c r="I4">
        <f>0</f>
        <v>0</v>
      </c>
      <c r="J4">
        <f>[2]Oil!$D$22*[2]Oil!$L$22*[2]Oil!$F$22+[2]Oil!$D$23*[2]Oil!$L$23*[2]Oil!$F$23</f>
        <v>9.6000000000000002E-5</v>
      </c>
      <c r="K4">
        <f>[2]Oil!$D$26*[2]Oil!$L$26*[2]Oil!$F$26</f>
        <v>8.4175077786911457E-3</v>
      </c>
      <c r="L4">
        <f>0</f>
        <v>0</v>
      </c>
      <c r="M4">
        <f>SUM(H4:K4)</f>
        <v>1.9778696253720238E-2</v>
      </c>
      <c r="N4">
        <f>[2]Oil!$D$15*[2]Oil!$L$15*[2]Oil!$I$15+[2]Oil!$D$16*[2]Oil!$L$16*[2]Oil!$I$16+[2]Oil!$D$17*[2]Oil!$L$17*[2]Oil!$I$17+[2]Oil!$D$18*[2]Oil!$L$18*[2]Oil!$I$18</f>
        <v>1.4361639882601882E-4</v>
      </c>
      <c r="O4">
        <f>0</f>
        <v>0</v>
      </c>
      <c r="P4">
        <f>[2]Oil!$D$22*[2]Oil!$L$22*[2]Oil!$I$22+[2]Oil!$D$23*[2]Oil!$L$23*[2]Oil!$I$23</f>
        <v>0</v>
      </c>
      <c r="Q4">
        <f>[2]Oil!$D$26*[2]Oil!$L$26*[2]Oil!$I$26</f>
        <v>0</v>
      </c>
      <c r="R4">
        <f>0</f>
        <v>0</v>
      </c>
      <c r="S4">
        <f>SUM(N4:Q4)</f>
        <v>1.4361639882601882E-4</v>
      </c>
      <c r="T4">
        <f>[2]Oil!$D$15*[2]Oil!$L$15*[2]Oil!$H$15+[2]Oil!$D$16*[2]Oil!$L$16*[2]Oil!$H$16+[2]Oil!$D$17*[2]Oil!$L$17*[2]Oil!$H$17+[2]Oil!$D$18*[2]Oil!$L$18*[2]Oil!$H$18</f>
        <v>1.0634041250629219E-4</v>
      </c>
      <c r="U4">
        <f>0</f>
        <v>0</v>
      </c>
      <c r="V4">
        <f>[2]Oil!$D$22*[2]Oil!$L$22*[2]Oil!$H$22+[2]Oil!$D$23*[2]Oil!$L$23*[2]Oil!$H$23</f>
        <v>1.0999999999999999E-2</v>
      </c>
      <c r="W4">
        <f>[2]Oil!$D$26*[2]Oil!$L$26*[2]Oil!$H$26</f>
        <v>1.4052600632205585E-5</v>
      </c>
      <c r="X4">
        <f>0</f>
        <v>0</v>
      </c>
      <c r="Y4">
        <f>SUM(T4:W4)</f>
        <v>1.1120393013138498E-2</v>
      </c>
    </row>
    <row r="5" spans="1:25" x14ac:dyDescent="0.2">
      <c r="A5" t="s">
        <v>22</v>
      </c>
      <c r="B5">
        <f>SUM('[2]Subbituminous Coal'!$D$15)*'[2]Subbituminous Coal'!$M$15*'[2]Subbituminous Coal'!$G$15</f>
        <v>0</v>
      </c>
      <c r="C5">
        <f>'[2]Subbituminous Coal'!$D$20*'[2]Subbituminous Coal'!$L$20*'[2]Subbituminous Coal'!$G$20</f>
        <v>0</v>
      </c>
      <c r="D5">
        <f>0</f>
        <v>0</v>
      </c>
      <c r="E5">
        <f>0</f>
        <v>0</v>
      </c>
      <c r="F5">
        <f>'[2]Subbituminous Coal'!$D$26*'[2]Subbituminous Coal'!$L$26*'[2]Subbituminous Coal'!$G$26+'[2]Subbituminous Coal'!$D$27*'[2]Subbituminous Coal'!$L$27*'[2]Subbituminous Coal'!$G$27</f>
        <v>1.5453258555569691E-5</v>
      </c>
      <c r="G5">
        <f t="shared" ref="G5:G22" si="0">SUM(B5:E5)</f>
        <v>0</v>
      </c>
      <c r="H5">
        <f>SUM('[2]Subbituminous Coal'!$D$15)*'[2]Subbituminous Coal'!$L$15*'[2]Subbituminous Coal'!$F$15</f>
        <v>0</v>
      </c>
      <c r="I5">
        <f>'[2]Subbituminous Coal'!$D$20*'[2]Subbituminous Coal'!$L$20*'[2]Subbituminous Coal'!$F$20</f>
        <v>5.4291320730396444E-3</v>
      </c>
      <c r="J5">
        <f>0</f>
        <v>0</v>
      </c>
      <c r="K5">
        <f>0</f>
        <v>0</v>
      </c>
      <c r="L5">
        <f>'[2]Subbituminous Coal'!$D$26*'[2]Subbituminous Coal'!$L$26*'[2]Subbituminous Coal'!$F$26+'[2]Subbituminous Coal'!$D$27*'[2]Subbituminous Coal'!$L$27*'[2]Subbituminous Coal'!$F$27</f>
        <v>0.20024268505203718</v>
      </c>
      <c r="M5">
        <f t="shared" ref="M5:M22" si="1">SUM(H5:K5)</f>
        <v>5.4291320730396444E-3</v>
      </c>
      <c r="N5">
        <f>SUM('[2]Subbituminous Coal'!$D$15)*'[2]Subbituminous Coal'!$L$15*'[2]Subbituminous Coal'!$I$15</f>
        <v>0</v>
      </c>
      <c r="O5">
        <f>'[2]Subbituminous Coal'!$D$20*'[2]Subbituminous Coal'!$L$20*'[2]Subbituminous Coal'!$I$20</f>
        <v>0</v>
      </c>
      <c r="P5">
        <f>0</f>
        <v>0</v>
      </c>
      <c r="Q5">
        <f>0</f>
        <v>0</v>
      </c>
      <c r="R5">
        <f>'[2]Subbituminous Coal'!$D$26*'[2]Subbituminous Coal'!$L$26*'[2]Subbituminous Coal'!$I$26+'[2]Subbituminous Coal'!$D$27*'[2]Subbituminous Coal'!$L$27*'[2]Subbituminous Coal'!$I$27</f>
        <v>0</v>
      </c>
      <c r="S5">
        <f t="shared" ref="S5:S22" si="2">SUM(N5:Q5)</f>
        <v>0</v>
      </c>
      <c r="T5">
        <f>SUM('[2]Subbituminous Coal'!$D$15)*'[2]Subbituminous Coal'!$L$15*'[2]Subbituminous Coal'!$H$15</f>
        <v>0</v>
      </c>
      <c r="U5">
        <f>'[2]Subbituminous Coal'!$D$20*'[2]Subbituminous Coal'!$L$20*'[2]Subbituminous Coal'!$H$20</f>
        <v>0</v>
      </c>
      <c r="V5">
        <f>0</f>
        <v>0</v>
      </c>
      <c r="W5">
        <f>0</f>
        <v>0</v>
      </c>
      <c r="X5">
        <f>'[2]Subbituminous Coal'!$D$26*'[2]Subbituminous Coal'!$L$26*'[2]Subbituminous Coal'!$H$26+'[2]Subbituminous Coal'!$D$27*'[2]Subbituminous Coal'!$L$27*'[2]Subbituminous Coal'!$H$27</f>
        <v>1.3227573118416455E-6</v>
      </c>
      <c r="Y5">
        <f t="shared" ref="Y5:Y22" si="3">SUM(T5:W5)</f>
        <v>0</v>
      </c>
    </row>
    <row r="6" spans="1:25" x14ac:dyDescent="0.2">
      <c r="A6" t="s">
        <v>17</v>
      </c>
      <c r="B6">
        <f>'[2]Bituminous Coal'!$D$15*'[2]Bituminous Coal'!$M$15*'[2]Bituminous Coal'!$G$15</f>
        <v>0</v>
      </c>
      <c r="C6">
        <f>'[2]Bituminous Coal'!$D$23*'[2]Bituminous Coal'!$L$23*'[2]Bituminous Coal'!$G$23</f>
        <v>0</v>
      </c>
      <c r="D6">
        <v>0</v>
      </c>
      <c r="E6">
        <v>0</v>
      </c>
      <c r="F6">
        <f>'[2]Bituminous Coal'!$D$31*'[2]Bituminous Coal'!$L$31*'[2]Bituminous Coal'!$G$31+'[2]Bituminous Coal'!$D$32*'[2]Bituminous Coal'!$L$32*'[2]Bituminous Coal'!$G$32</f>
        <v>1.2932247165435996E-3</v>
      </c>
      <c r="G6">
        <f t="shared" si="0"/>
        <v>0</v>
      </c>
      <c r="H6">
        <f>'[2]Bituminous Coal'!$D$15*'[2]Bituminous Coal'!$L$15*'[2]Bituminous Coal'!$F$15</f>
        <v>0</v>
      </c>
      <c r="I6">
        <f>'[2]Bituminous Coal'!$D$23*'[2]Bituminous Coal'!$L$23*'[2]Bituminous Coal'!$F$23</f>
        <v>4.2121391401464536E-3</v>
      </c>
      <c r="J6">
        <v>0</v>
      </c>
      <c r="K6">
        <v>0</v>
      </c>
      <c r="L6">
        <f>'[2]Bituminous Coal'!$D$31*'[2]Bituminous Coal'!$L$31*'[2]Bituminous Coal'!$F$31+'[2]Bituminous Coal'!$D$32*'[2]Bituminous Coal'!$L$32*'[2]Bituminous Coal'!$F$32</f>
        <v>0.44968748207056902</v>
      </c>
      <c r="M6">
        <f t="shared" si="1"/>
        <v>4.2121391401464536E-3</v>
      </c>
      <c r="N6">
        <f>'[2]Bituminous Coal'!$D$15*'[2]Bituminous Coal'!$L$15*'[2]Bituminous Coal'!$I$15</f>
        <v>0</v>
      </c>
      <c r="O6">
        <f>'[2]Bituminous Coal'!$D$23*'[2]Bituminous Coal'!$L$23*'[2]Bituminous Coal'!$I$23</f>
        <v>0</v>
      </c>
      <c r="P6">
        <v>0</v>
      </c>
      <c r="Q6">
        <v>0</v>
      </c>
      <c r="R6">
        <f>'[2]Bituminous Coal'!$D$31*'[2]Bituminous Coal'!$L$31*'[2]Bituminous Coal'!$I$31+'[2]Bituminous Coal'!$D$32*'[2]Bituminous Coal'!$L$32*'[2]Bituminous Coal'!$I$32</f>
        <v>0</v>
      </c>
      <c r="S6">
        <f t="shared" si="2"/>
        <v>0</v>
      </c>
      <c r="T6">
        <f>'[2]Bituminous Coal'!$D$15*'[2]Bituminous Coal'!$L$15*'[2]Bituminous Coal'!$H$15</f>
        <v>0</v>
      </c>
      <c r="U6">
        <f>'[2]Bituminous Coal'!$D$23*'[2]Bituminous Coal'!$L$23*'[2]Bituminous Coal'!$H$23</f>
        <v>0</v>
      </c>
      <c r="V6">
        <v>0</v>
      </c>
      <c r="W6">
        <v>0</v>
      </c>
      <c r="X6">
        <f>'[2]Bituminous Coal'!$D$31*'[2]Bituminous Coal'!$L$31*'[2]Bituminous Coal'!$H$31+'[2]Bituminous Coal'!$D$32*'[2]Bituminous Coal'!$L$32*'[2]Bituminous Coal'!$H$32</f>
        <v>7.6167922046314147E-4</v>
      </c>
      <c r="Y6">
        <f t="shared" si="3"/>
        <v>0</v>
      </c>
    </row>
    <row r="7" spans="1:25" x14ac:dyDescent="0.2">
      <c r="A7" t="s">
        <v>18</v>
      </c>
      <c r="B7">
        <f>'[2]Bituminous Coal'!$D$16*'[2]Bituminous Coal'!$M$16*'[2]Bituminous Coal'!$G$16</f>
        <v>0</v>
      </c>
      <c r="C7">
        <f>'[2]Bituminous Coal'!$D$24*'[2]Bituminous Coal'!$L$24*'[2]Bituminous Coal'!$G$24</f>
        <v>0</v>
      </c>
      <c r="D7">
        <v>0</v>
      </c>
      <c r="E7">
        <v>0</v>
      </c>
      <c r="F7">
        <f>F6</f>
        <v>1.2932247165435996E-3</v>
      </c>
      <c r="G7">
        <f t="shared" si="0"/>
        <v>0</v>
      </c>
      <c r="H7">
        <f>'[2]Bituminous Coal'!$D$16*'[2]Bituminous Coal'!$L$16*'[2]Bituminous Coal'!$F$16</f>
        <v>0</v>
      </c>
      <c r="I7">
        <f>'[2]Bituminous Coal'!$D$24*'[2]Bituminous Coal'!$L$24*'[2]Bituminous Coal'!$F$24</f>
        <v>4.9686559988770633E-3</v>
      </c>
      <c r="J7">
        <v>0</v>
      </c>
      <c r="K7">
        <v>0</v>
      </c>
      <c r="L7">
        <f>L6</f>
        <v>0.44968748207056902</v>
      </c>
      <c r="M7">
        <f t="shared" si="1"/>
        <v>4.9686559988770633E-3</v>
      </c>
      <c r="N7">
        <f>'[2]Bituminous Coal'!$D$16*'[2]Bituminous Coal'!$L$16*'[2]Bituminous Coal'!$I$16</f>
        <v>0</v>
      </c>
      <c r="O7">
        <f>'[2]Bituminous Coal'!$D$24*'[2]Bituminous Coal'!$L$24*'[2]Bituminous Coal'!$I$24</f>
        <v>0</v>
      </c>
      <c r="P7">
        <v>0</v>
      </c>
      <c r="Q7">
        <v>0</v>
      </c>
      <c r="R7">
        <f>R6</f>
        <v>0</v>
      </c>
      <c r="S7">
        <f t="shared" si="2"/>
        <v>0</v>
      </c>
      <c r="T7">
        <f>'[2]Bituminous Coal'!$D$16*'[2]Bituminous Coal'!$L$16*'[2]Bituminous Coal'!$H$16</f>
        <v>0</v>
      </c>
      <c r="U7">
        <f>'[2]Bituminous Coal'!$D$24*'[2]Bituminous Coal'!$L$24*'[2]Bituminous Coal'!$H$24</f>
        <v>0</v>
      </c>
      <c r="V7">
        <v>0</v>
      </c>
      <c r="W7">
        <v>0</v>
      </c>
      <c r="X7">
        <f>X6</f>
        <v>7.6167922046314147E-4</v>
      </c>
      <c r="Y7">
        <f t="shared" si="3"/>
        <v>0</v>
      </c>
    </row>
    <row r="8" spans="1:25" x14ac:dyDescent="0.2">
      <c r="A8" t="s">
        <v>19</v>
      </c>
      <c r="B8">
        <f>'[2]Bituminous Coal'!$D$17*'[2]Bituminous Coal'!$M$17*'[2]Bituminous Coal'!$G$17</f>
        <v>0</v>
      </c>
      <c r="C8">
        <f>'[2]Bituminous Coal'!$D$25*'[2]Bituminous Coal'!$L$25*'[2]Bituminous Coal'!$G$25</f>
        <v>0</v>
      </c>
      <c r="D8">
        <v>0</v>
      </c>
      <c r="E8">
        <v>0</v>
      </c>
      <c r="F8">
        <f>F7</f>
        <v>1.2932247165435996E-3</v>
      </c>
      <c r="G8">
        <f t="shared" si="0"/>
        <v>0</v>
      </c>
      <c r="H8">
        <f>'[2]Bituminous Coal'!$D$17*'[2]Bituminous Coal'!$L$17*'[2]Bituminous Coal'!$F$17</f>
        <v>0</v>
      </c>
      <c r="I8">
        <f>'[2]Bituminous Coal'!$D$25*'[2]Bituminous Coal'!$L$25*'[2]Bituminous Coal'!$F$25</f>
        <v>4.9223174541561535E-3</v>
      </c>
      <c r="J8">
        <v>0</v>
      </c>
      <c r="K8">
        <v>0</v>
      </c>
      <c r="L8">
        <f>L7</f>
        <v>0.44968748207056902</v>
      </c>
      <c r="M8">
        <f t="shared" si="1"/>
        <v>4.9223174541561535E-3</v>
      </c>
      <c r="N8">
        <f>'[2]Bituminous Coal'!$D$17*'[2]Bituminous Coal'!$L$17*'[2]Bituminous Coal'!$I$17</f>
        <v>0</v>
      </c>
      <c r="O8">
        <f>'[2]Bituminous Coal'!$D$25*'[2]Bituminous Coal'!$L$25*'[2]Bituminous Coal'!$I$25</f>
        <v>0</v>
      </c>
      <c r="P8">
        <v>0</v>
      </c>
      <c r="Q8">
        <v>0</v>
      </c>
      <c r="R8">
        <f>R7</f>
        <v>0</v>
      </c>
      <c r="S8">
        <f t="shared" si="2"/>
        <v>0</v>
      </c>
      <c r="T8">
        <f>'[2]Bituminous Coal'!$D$17*'[2]Bituminous Coal'!$L$17*'[2]Bituminous Coal'!$H$17</f>
        <v>0</v>
      </c>
      <c r="U8">
        <f>'[2]Bituminous Coal'!$D$25*'[2]Bituminous Coal'!$L$25*'[2]Bituminous Coal'!$G$25</f>
        <v>0</v>
      </c>
      <c r="V8">
        <v>0</v>
      </c>
      <c r="W8">
        <v>0</v>
      </c>
      <c r="X8">
        <f>X7</f>
        <v>7.6167922046314147E-4</v>
      </c>
      <c r="Y8">
        <f t="shared" si="3"/>
        <v>0</v>
      </c>
    </row>
    <row r="9" spans="1:25" x14ac:dyDescent="0.2">
      <c r="A9" t="s">
        <v>21</v>
      </c>
      <c r="B9">
        <f>'[2]Lignite Coal'!$D$15*'[2]Lignite Coal'!$L$15*'[2]Lignite Coal'!$G$15</f>
        <v>0</v>
      </c>
      <c r="C9">
        <v>0</v>
      </c>
      <c r="D9">
        <v>0</v>
      </c>
      <c r="E9">
        <v>0</v>
      </c>
      <c r="F9">
        <f>'[2]Lignite Coal'!$D$24*'[2]Lignite Coal'!$L$24*'[2]Lignite Coal'!$G$24</f>
        <v>0</v>
      </c>
      <c r="G9">
        <f t="shared" si="0"/>
        <v>0</v>
      </c>
      <c r="H9">
        <f>'[2]Lignite Coal'!$D$15*'[2]Lignite Coal'!$L$15*'[2]Lignite Coal'!$F$15</f>
        <v>0</v>
      </c>
      <c r="I9">
        <v>0</v>
      </c>
      <c r="J9">
        <v>0</v>
      </c>
      <c r="K9">
        <v>0</v>
      </c>
      <c r="L9">
        <f>'[2]Lignite Coal'!$D$24*'[2]Lignite Coal'!$L$24*'[2]Lignite Coal'!$F$24</f>
        <v>8.5333935466969324E-2</v>
      </c>
      <c r="M9">
        <f t="shared" si="1"/>
        <v>0</v>
      </c>
      <c r="N9">
        <f>'[2]Lignite Coal'!$D$15*'[2]Lignite Coal'!$L$15*'[2]Lignite Coal'!$I$15</f>
        <v>0</v>
      </c>
      <c r="O9">
        <v>0</v>
      </c>
      <c r="P9">
        <v>0</v>
      </c>
      <c r="Q9">
        <v>0</v>
      </c>
      <c r="R9">
        <f>'[2]Lignite Coal'!$D$24*'[2]Lignite Coal'!$L$24*'[2]Lignite Coal'!$I$24</f>
        <v>0</v>
      </c>
      <c r="S9">
        <f t="shared" si="2"/>
        <v>0</v>
      </c>
      <c r="T9">
        <f>'[2]Lignite Coal'!$D$15*'[2]Lignite Coal'!$L$15*'[2]Lignite Coal'!$H$15</f>
        <v>0</v>
      </c>
      <c r="U9">
        <v>0</v>
      </c>
      <c r="V9">
        <v>0</v>
      </c>
      <c r="W9">
        <v>0</v>
      </c>
      <c r="X9">
        <f>'[2]Lignite Coal'!$D$24*'[2]Lignite Coal'!$L$24*'[2]Lignite Coal'!$H$24</f>
        <v>0</v>
      </c>
      <c r="Y9">
        <f t="shared" si="3"/>
        <v>0</v>
      </c>
    </row>
    <row r="10" spans="1:25" x14ac:dyDescent="0.2">
      <c r="A10" t="s">
        <v>20</v>
      </c>
      <c r="B10">
        <f>'[2]Lignite Coal'!$D$16*'[2]Lignite Coal'!$L$16*'[2]Lignite Coal'!$G$16</f>
        <v>0</v>
      </c>
      <c r="C10">
        <v>0</v>
      </c>
      <c r="D10">
        <v>0</v>
      </c>
      <c r="E10">
        <v>0</v>
      </c>
      <c r="F10">
        <f>F9</f>
        <v>0</v>
      </c>
      <c r="G10">
        <f t="shared" si="0"/>
        <v>0</v>
      </c>
      <c r="H10">
        <f>'[2]Lignite Coal'!$D$16*'[2]Lignite Coal'!$L$16*'[2]Lignite Coal'!$F$16</f>
        <v>0</v>
      </c>
      <c r="I10">
        <v>0</v>
      </c>
      <c r="J10">
        <v>0</v>
      </c>
      <c r="K10">
        <v>0</v>
      </c>
      <c r="L10">
        <f>L9</f>
        <v>8.5333935466969324E-2</v>
      </c>
      <c r="M10">
        <f t="shared" si="1"/>
        <v>0</v>
      </c>
      <c r="N10">
        <f>'[2]Lignite Coal'!$D$16*'[2]Lignite Coal'!$L$16*'[2]Lignite Coal'!$I$16</f>
        <v>0</v>
      </c>
      <c r="O10">
        <v>0</v>
      </c>
      <c r="P10">
        <v>0</v>
      </c>
      <c r="Q10">
        <v>0</v>
      </c>
      <c r="R10">
        <f>R9</f>
        <v>0</v>
      </c>
      <c r="S10">
        <f t="shared" si="2"/>
        <v>0</v>
      </c>
      <c r="T10">
        <f>'[2]Lignite Coal'!$D$16*'[2]Lignite Coal'!$L$16*'[2]Lignite Coal'!$H$16</f>
        <v>0</v>
      </c>
      <c r="U10">
        <v>0</v>
      </c>
      <c r="V10">
        <v>0</v>
      </c>
      <c r="W10">
        <v>0</v>
      </c>
      <c r="X10">
        <f>X9</f>
        <v>0</v>
      </c>
      <c r="Y10">
        <f t="shared" si="3"/>
        <v>0</v>
      </c>
    </row>
    <row r="11" spans="1:25" x14ac:dyDescent="0.2">
      <c r="A11" t="s">
        <v>8</v>
      </c>
      <c r="B11">
        <f>'[2]Natural Gas'!$D$15*'[2]Natural Gas'!$L$15*'[2]Natural Gas'!$G$15+'[2]Natural Gas'!$D$16*'[2]Natural Gas'!$L$16*'[2]Natural Gas'!$G$16+'[2]Natural Gas'!$D$17*'[2]Natural Gas'!$L$17*'[2]Natural Gas'!$G$17</f>
        <v>0</v>
      </c>
      <c r="C11">
        <f>'[2]Natural Gas'!$D$23*'[2]Natural Gas'!$L$23*'[2]Natural Gas'!$G$23+'[2]Natural Gas'!$D$24*'[2]Natural Gas'!$L$24*'[2]Natural Gas'!$G$24+'[2]Natural Gas'!$D$25*'[2]Natural Gas'!$L$25*'[2]Natural Gas'!$G$25+'[2]Natural Gas'!$D$26*'[2]Natural Gas'!$L$26*'[2]Natural Gas'!$G$26+'[2]Natural Gas'!$D$27*'[2]Natural Gas'!$L$27*'[2]Natural Gas'!$G$27</f>
        <v>0</v>
      </c>
      <c r="D11">
        <f>'[2]Natural Gas'!$D$31*'[2]Natural Gas'!$L$31*'[2]Natural Gas'!$G$31+'[2]Natural Gas'!$D$32*'[2]Natural Gas'!$L$32*'[2]Natural Gas'!$G$32</f>
        <v>0</v>
      </c>
      <c r="E11">
        <v>0</v>
      </c>
      <c r="F11">
        <v>0</v>
      </c>
      <c r="G11">
        <f t="shared" si="0"/>
        <v>0</v>
      </c>
      <c r="H11">
        <f>'[2]Natural Gas'!$D$15*'[2]Natural Gas'!$L$15*'[2]Natural Gas'!$F$15+'[2]Natural Gas'!$D$16*'[2]Natural Gas'!$L$16*'[2]Natural Gas'!$F$16+'[2]Natural Gas'!$D$17*'[2]Natural Gas'!$L$17*'[2]Natural Gas'!$F$17</f>
        <v>4.0663622276936612E-3</v>
      </c>
      <c r="I11">
        <f>'[2]Natural Gas'!$D$23*'[2]Natural Gas'!$L$23*'[2]Natural Gas'!$F$23+'[2]Natural Gas'!$D$24*'[2]Natural Gas'!$L$24*'[2]Natural Gas'!$F$24+'[2]Natural Gas'!$D$25*'[2]Natural Gas'!$L$25*'[2]Natural Gas'!$F$25+'[2]Natural Gas'!$D$26*'[2]Natural Gas'!$L$26*'[2]Natural Gas'!$F$26+'[2]Natural Gas'!$D$27*'[2]Natural Gas'!$L$27*'[2]Natural Gas'!$F$27</f>
        <v>1.2683149391528245E-2</v>
      </c>
      <c r="J11">
        <f>'[2]Natural Gas'!$D$31*'[2]Natural Gas'!$L$31*'[2]Natural Gas'!$F$31+'[2]Natural Gas'!$D$32*'[2]Natural Gas'!$L$32*'[2]Natural Gas'!$F$32</f>
        <v>0.15635755553722125</v>
      </c>
      <c r="K11">
        <v>0</v>
      </c>
      <c r="L11">
        <v>0</v>
      </c>
      <c r="M11">
        <f t="shared" si="1"/>
        <v>0.17310706715644314</v>
      </c>
      <c r="N11">
        <f>'[2]Natural Gas'!$D$15*'[2]Natural Gas'!$L$15*'[2]Natural Gas'!$I$15+'[2]Natural Gas'!$D$16*'[2]Natural Gas'!$L$16*'[2]Natural Gas'!$I$16+'[2]Natural Gas'!$D$17*'[2]Natural Gas'!$L$17*'[2]Natural Gas'!$I$17</f>
        <v>8.9185855263432498E-6</v>
      </c>
      <c r="O11">
        <f>'[2]Natural Gas'!$D$23*'[2]Natural Gas'!$L$23*'[2]Natural Gas'!$I$23+'[2]Natural Gas'!$D$24*'[2]Natural Gas'!$L$24*'[2]Natural Gas'!$I$24+'[2]Natural Gas'!$D$25*'[2]Natural Gas'!$L$25*'[2]Natural Gas'!$I$25+'[2]Natural Gas'!$D$26*'[2]Natural Gas'!$L$26*'[2]Natural Gas'!$I$26+'[2]Natural Gas'!$D$27*'[2]Natural Gas'!$L$27*'[2]Natural Gas'!$I$27</f>
        <v>0</v>
      </c>
      <c r="P11">
        <f>'[2]Natural Gas'!$D$31*'[2]Natural Gas'!$L$31*'[2]Natural Gas'!$I$31+'[2]Natural Gas'!$D$32*'[2]Natural Gas'!$L$32*'[2]Natural Gas'!$I$32</f>
        <v>0</v>
      </c>
      <c r="Q11">
        <v>0</v>
      </c>
      <c r="R11">
        <v>0</v>
      </c>
      <c r="S11">
        <f t="shared" si="2"/>
        <v>8.9185855263432498E-6</v>
      </c>
      <c r="T11">
        <f>'[2]Natural Gas'!$D$15*'[2]Natural Gas'!$L$15*'[2]Natural Gas'!$H$15+'[2]Natural Gas'!$D$16*'[2]Natural Gas'!$L$16*'[2]Natural Gas'!$H$16+'[2]Natural Gas'!$D$17*'[2]Natural Gas'!$L$17*'[2]Natural Gas'!$H$17</f>
        <v>1.7016279432484517E-4</v>
      </c>
      <c r="U11">
        <f>'[2]Natural Gas'!$D$23*'[2]Natural Gas'!$L$23*'[2]Natural Gas'!$H$23+'[2]Natural Gas'!$D$24*'[2]Natural Gas'!$L$24*'[2]Natural Gas'!$H$24+'[2]Natural Gas'!$D$25*'[2]Natural Gas'!$L$25*'[2]Natural Gas'!$H$25+'[2]Natural Gas'!$D$26*'[2]Natural Gas'!$L$26*'[2]Natural Gas'!$H$26+'[2]Natural Gas'!$D$27*'[2]Natural Gas'!$L$27*'[2]Natural Gas'!$H$27</f>
        <v>0</v>
      </c>
      <c r="V11">
        <f>'[2]Natural Gas'!$D$31*'[2]Natural Gas'!$L$31*'[2]Natural Gas'!$G$31+'[2]Natural Gas'!$D$32*'[2]Natural Gas'!$L$32*'[2]Natural Gas'!$G$32</f>
        <v>0</v>
      </c>
      <c r="W11">
        <v>0</v>
      </c>
      <c r="X11">
        <v>0</v>
      </c>
      <c r="Y11">
        <f t="shared" si="3"/>
        <v>1.7016279432484517E-4</v>
      </c>
    </row>
    <row r="12" spans="1:25" x14ac:dyDescent="0.2">
      <c r="A12" t="s">
        <v>9</v>
      </c>
      <c r="B12">
        <f>[2]Uranium!$D$15*[2]Uranium!$L$15*[2]Uranium!$G$15+[2]Uranium!$D$16*[2]Uranium!$L$16*[2]Uranium!$G$16+[2]Uranium!$D$17*[2]Uranium!$L$17*[2]Uranium!$G$17</f>
        <v>0</v>
      </c>
      <c r="C12">
        <f>[2]Uranium!$D$20*[2]Uranium!$L$20*[2]Uranium!$G$20+[2]Uranium!$D$21*[2]Uranium!$L$21*[2]Uranium!$G$21+[2]Uranium!$D$22*[2]Uranium!$L$22*[2]Uranium!$G$22+[2]Uranium!$D$23*[2]Uranium!$L$23*[2]Uranium!$G$23</f>
        <v>0</v>
      </c>
      <c r="D12">
        <v>0</v>
      </c>
      <c r="E12">
        <v>0</v>
      </c>
      <c r="F12">
        <f>[2]Uranium!$D$30*[2]Uranium!$L$30*[2]Uranium!$G$30+[2]Uranium!$D$31*[2]Uranium!$L$31*[2]Uranium!$G$31</f>
        <v>0</v>
      </c>
      <c r="G12">
        <f t="shared" si="0"/>
        <v>0</v>
      </c>
      <c r="H12">
        <f>[2]Uranium!$D$15*[2]Uranium!$L$15*[2]Uranium!$F$15+[2]Uranium!$D$16*[2]Uranium!$L$16*[2]Uranium!$F$16+[2]Uranium!$D$17*[2]Uranium!$L$17*[2]Uranium!$F$17</f>
        <v>0</v>
      </c>
      <c r="I12">
        <f>[2]Uranium!$D$20*[2]Uranium!$L$20*[2]Uranium!$F$20+[2]Uranium!$D$21*[2]Uranium!$L$21*[2]Uranium!$F$21+[2]Uranium!$D$22*[2]Uranium!$L$22*[2]Uranium!$F$22+[2]Uranium!$D$23*[2]Uranium!$L$23*[2]Uranium!$F$23</f>
        <v>8.239275491204857E-5</v>
      </c>
      <c r="J12">
        <v>0</v>
      </c>
      <c r="K12">
        <v>0</v>
      </c>
      <c r="L12">
        <f>[2]Uranium!$D$30*[2]Uranium!$L$30*[2]Uranium!$F$30+[2]Uranium!$D$31*[2]Uranium!$L$31*[2]Uranium!$F$31</f>
        <v>7.1796931258448699E-4</v>
      </c>
      <c r="M12">
        <f t="shared" si="1"/>
        <v>8.239275491204857E-5</v>
      </c>
      <c r="N12">
        <f>[2]Uranium!$D$15*[2]Uranium!$L$15*[2]Uranium!$I$15+[2]Uranium!$D$16*[2]Uranium!$L$16*[2]Uranium!$I$16+[2]Uranium!$D$17*[2]Uranium!$L$17*[2]Uranium!$I$17</f>
        <v>0</v>
      </c>
      <c r="O12">
        <f>[2]Uranium!$D$20*[2]Uranium!$L$20*[2]Uranium!$I$20+[2]Uranium!$D$21*[2]Uranium!$L$21*[2]Uranium!$I$21+[2]Uranium!$D$22*[2]Uranium!$L$22*[2]Uranium!$I$22+[2]Uranium!$D$23*[2]Uranium!$L$23*[2]Uranium!$I$23</f>
        <v>0</v>
      </c>
      <c r="P12">
        <v>0</v>
      </c>
      <c r="Q12">
        <v>0</v>
      </c>
      <c r="R12">
        <f>[2]Uranium!$D$30*[2]Uranium!$L$30*[2]Uranium!$I$30+[2]Uranium!$D$31*[2]Uranium!$L$31*[2]Uranium!$I$31</f>
        <v>0</v>
      </c>
      <c r="S12">
        <f t="shared" si="2"/>
        <v>0</v>
      </c>
      <c r="T12">
        <f>[2]Uranium!$D$15*[2]Uranium!$L$15*[2]Uranium!$H$15+[2]Uranium!$D$16*[2]Uranium!$L$16*[2]Uranium!$H$16+[2]Uranium!$D$17*[2]Uranium!$M$17*[2]Uranium!$H$17</f>
        <v>0</v>
      </c>
      <c r="U12">
        <f>[2]Uranium!$D$20*[2]Uranium!$L$20*[2]Uranium!$H$20+[2]Uranium!$D$21*[2]Uranium!$L$21*[2]Uranium!$H$21+[2]Uranium!$D$22*[2]Uranium!$L$22*[2]Uranium!$H$22+[2]Uranium!$D$23*[2]Uranium!$L$23*[2]Uranium!$H$23</f>
        <v>0</v>
      </c>
      <c r="V12">
        <v>0</v>
      </c>
      <c r="W12">
        <v>0</v>
      </c>
      <c r="X12">
        <f>[2]Uranium!$D$30*[2]Uranium!$L$30*[2]Uranium!$H$30+[2]Uranium!$D$31*[2]Uranium!$L$31*[2]Uranium!$H$31</f>
        <v>0</v>
      </c>
      <c r="Y12">
        <f t="shared" si="3"/>
        <v>0</v>
      </c>
    </row>
    <row r="13" spans="1:25" x14ac:dyDescent="0.2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1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2"/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3"/>
        <v>0</v>
      </c>
    </row>
    <row r="14" spans="1:25" x14ac:dyDescent="0.2">
      <c r="A14" t="s">
        <v>11</v>
      </c>
      <c r="B14">
        <f>[2]Wind!$D$15*[2]Wind!$L$15*[2]Wind!$G$15</f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f>[2]Wind!$D$15*[2]Wind!$L$15*[2]Wind!$F$15</f>
        <v>1.8E-3</v>
      </c>
      <c r="I14">
        <v>0</v>
      </c>
      <c r="J14">
        <v>0</v>
      </c>
      <c r="K14">
        <v>0</v>
      </c>
      <c r="L14">
        <v>0</v>
      </c>
      <c r="M14">
        <f t="shared" si="1"/>
        <v>1.8E-3</v>
      </c>
      <c r="N14">
        <f>[2]Wind!$D$15*[2]Wind!$L$15*[2]Wind!$I$15</f>
        <v>0</v>
      </c>
      <c r="O14">
        <v>0</v>
      </c>
      <c r="P14">
        <v>0</v>
      </c>
      <c r="Q14">
        <v>0</v>
      </c>
      <c r="R14">
        <v>0</v>
      </c>
      <c r="S14">
        <f t="shared" si="2"/>
        <v>0</v>
      </c>
      <c r="T14">
        <f>[2]Wind!$D$15*[2]Wind!$L$15*[2]Wind!$H$15</f>
        <v>0</v>
      </c>
      <c r="U14">
        <v>0</v>
      </c>
      <c r="V14">
        <v>0</v>
      </c>
      <c r="W14">
        <v>0</v>
      </c>
      <c r="X14">
        <v>0</v>
      </c>
      <c r="Y14">
        <f t="shared" si="3"/>
        <v>0</v>
      </c>
    </row>
    <row r="15" spans="1:25" x14ac:dyDescent="0.2">
      <c r="A15" t="s">
        <v>12</v>
      </c>
      <c r="B15" s="9">
        <f>'[2]Solid Biomass and RDF'!$D$15*'[2]Solid Biomass and RDF'!$L$15*'[2]Solid Biomass and RDF'!$G$15+'[2]Solid Biomass and RDF'!$D$16*'[2]Solid Biomass and RDF'!$L$16*'[2]Solid Biomass and RDF'!$G$16+'[2]Solid Biomass and RDF'!$D$17*'[2]Solid Biomass and RDF'!$L$17*'[2]Solid Biomass and RDF'!$G$17+'[2]Solid Biomass and RDF'!$D$18*'[2]Solid Biomass and RDF'!$L$18*'[2]Solid Biomass and RDF'!$G$18+'[2]Solid Biomass and RDF'!$D$19*'[2]Solid Biomass and RDF'!$L$19*'[2]Solid Biomass and RDF'!$G$19</f>
        <v>0</v>
      </c>
      <c r="C15">
        <v>0</v>
      </c>
      <c r="D15">
        <v>0</v>
      </c>
      <c r="E15">
        <v>0</v>
      </c>
      <c r="F15">
        <f>'[2]Solid Biomass and RDF'!$D$25*'[2]Solid Biomass and RDF'!$L$25*'[2]Solid Biomass and RDF'!$G$25</f>
        <v>0</v>
      </c>
      <c r="G15">
        <f t="shared" si="0"/>
        <v>0</v>
      </c>
      <c r="H15" s="9">
        <f>AVERAGE('[2]Solid Biomass and RDF'!$D$15*'[2]Solid Biomass and RDF'!$L$15*'[2]Solid Biomass and RDF'!$F$15,'[2]Solid Biomass and RDF'!$D$16*'[2]Solid Biomass and RDF'!$L$16*'[2]Solid Biomass and RDF'!$F$16,'[2]Solid Biomass and RDF'!$D$17*'[2]Solid Biomass and RDF'!$L$17*'[2]Solid Biomass and RDF'!$F$17,'[2]Solid Biomass and RDF'!$D$18*'[2]Solid Biomass and RDF'!$L$18*'[2]Solid Biomass and RDF'!$F$18,'[2]Solid Biomass and RDF'!$D$19*'[2]Solid Biomass and RDF'!$L$19*'[2]Solid Biomass and RDF'!$F$19)</f>
        <v>1.2</v>
      </c>
      <c r="I15">
        <v>0</v>
      </c>
      <c r="J15">
        <v>0</v>
      </c>
      <c r="K15">
        <v>0</v>
      </c>
      <c r="L15">
        <f>'[2]Solid Biomass and RDF'!$D$25*'[2]Solid Biomass and RDF'!$L$25*'[2]Solid Biomass and RDF'!$F$25</f>
        <v>3.0768126658408724E-3</v>
      </c>
      <c r="M15">
        <f t="shared" si="1"/>
        <v>1.2</v>
      </c>
      <c r="N15" s="9">
        <f>'[2]Solid Biomass and RDF'!$D$15*'[2]Solid Biomass and RDF'!$L$15*'[2]Solid Biomass and RDF'!$I$15+'[2]Solid Biomass and RDF'!$D$16*'[2]Solid Biomass and RDF'!$L$16*'[2]Solid Biomass and RDF'!$I$16+'[2]Solid Biomass and RDF'!$D$17*'[2]Solid Biomass and RDF'!$L$17*'[2]Solid Biomass and RDF'!$I$17+'[2]Solid Biomass and RDF'!$D$18*'[2]Solid Biomass and RDF'!$L$18*'[2]Solid Biomass and RDF'!$I$18+'[2]Solid Biomass and RDF'!$D$19*'[2]Solid Biomass and RDF'!$L$19*'[2]Solid Biomass and RDF'!$I$19</f>
        <v>0</v>
      </c>
      <c r="O15">
        <v>0</v>
      </c>
      <c r="P15">
        <v>0</v>
      </c>
      <c r="Q15">
        <v>0</v>
      </c>
      <c r="R15">
        <f>'[2]Solid Biomass and RDF'!$D$25*'[2]Solid Biomass and RDF'!$L$25*'[2]Solid Biomass and RDF'!$I$25</f>
        <v>0</v>
      </c>
      <c r="S15">
        <f t="shared" si="2"/>
        <v>0</v>
      </c>
      <c r="T15" s="9">
        <f>'[2]Solid Biomass and RDF'!$D$15*'[2]Solid Biomass and RDF'!$L$15*'[2]Solid Biomass and RDF'!$H$15+'[2]Solid Biomass and RDF'!$D$16*'[2]Solid Biomass and RDF'!$L$16*'[2]Solid Biomass and RDF'!$H$16+'[2]Solid Biomass and RDF'!$D$17*'[2]Solid Biomass and RDF'!$L$17*'[2]Solid Biomass and RDF'!$H$17+'[2]Solid Biomass and RDF'!$D$18*'[2]Solid Biomass and RDF'!$L$18*'[2]Solid Biomass and RDF'!$H$18+'[2]Solid Biomass and RDF'!$D$19*'[2]Solid Biomass and RDF'!$L$19*'[2]Solid Biomass and RDF'!$H$19</f>
        <v>0</v>
      </c>
      <c r="U15">
        <v>0</v>
      </c>
      <c r="V15">
        <v>0</v>
      </c>
      <c r="W15">
        <v>0</v>
      </c>
      <c r="X15">
        <f>'[2]Solid Biomass and RDF'!$D$25*'[2]Solid Biomass and RDF'!$L$25*'[2]Solid Biomass and RDF'!$H$25</f>
        <v>0</v>
      </c>
      <c r="Y15">
        <f t="shared" si="3"/>
        <v>0</v>
      </c>
    </row>
    <row r="16" spans="1:25" x14ac:dyDescent="0.2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1"/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2"/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3"/>
        <v>0</v>
      </c>
    </row>
    <row r="17" spans="1:25" x14ac:dyDescent="0.2">
      <c r="A17" t="s">
        <v>14</v>
      </c>
      <c r="B17">
        <f>[2]Geothermal!$D$15*[2]Geothermal!$L$15*[2]Geothermal!$G$15+[2]Geothermal!$D$16*[2]Geothermal!$L$16*[2]Geothermal!$G$16+[2]Geothermal!$D$17*[2]Geothermal!$L$17*[2]Geothermal!$G$17+[2]Geothermal!$D$18*[2]Geothermal!$L$18*[2]Geothermal!$G$18+[2]Geothermal!$D$19*[2]Geothermal!$L$19*[2]Geothermal!$G$19</f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>[2]Geothermal!$D$15*[2]Geothermal!$L$15*[2]Geothermal!$F$15+[2]Geothermal!$D$16*[2]Geothermal!$L$16*[2]Geothermal!$F$16+[2]Geothermal!$D$17*[2]Geothermal!$L$17*[2]Geothermal!$F$17+[2]Geothermal!$D$18*[2]Geothermal!$L$18*[2]Geothermal!$F$18+[2]Geothermal!$D$19*[2]Geothermal!$L$19*[2]Geothermal!$F$19</f>
        <v>7.8730238710083764E-4</v>
      </c>
      <c r="I17">
        <v>0</v>
      </c>
      <c r="J17">
        <v>0</v>
      </c>
      <c r="K17">
        <v>0</v>
      </c>
      <c r="L17">
        <v>0</v>
      </c>
      <c r="M17">
        <f t="shared" si="1"/>
        <v>7.8730238710083764E-4</v>
      </c>
      <c r="N17">
        <f>[2]Geothermal!$D$15*[2]Geothermal!$L$15*[2]Geothermal!$I$15+[2]Geothermal!$D$16*[2]Geothermal!$L$16*[2]Geothermal!$I$16+[2]Geothermal!$D$17*[2]Geothermal!$L$17*[2]Geothermal!$I$17+[2]Geothermal!$D$18*[2]Geothermal!$L$18*[2]Geothermal!$I$18+[2]Geothermal!$D$19*[2]Geothermal!$L$19*[2]Geothermal!$I$19</f>
        <v>0</v>
      </c>
      <c r="O17">
        <v>0</v>
      </c>
      <c r="P17">
        <v>0</v>
      </c>
      <c r="Q17">
        <v>0</v>
      </c>
      <c r="R17">
        <v>0</v>
      </c>
      <c r="S17">
        <f t="shared" si="2"/>
        <v>0</v>
      </c>
      <c r="T17">
        <f>[2]Geothermal!$D$15*[2]Geothermal!$L$15*[2]Geothermal!$H$15+[2]Geothermal!$D$16*[2]Geothermal!$L$16*[2]Geothermal!$H$16+[2]Geothermal!$D$17*[2]Geothermal!$L$17*[2]Geothermal!$H$17+[2]Geothermal!$D$18*[2]Geothermal!$L$18*[2]Geothermal!$H$18+[2]Geothermal!$D$19*[2]Geothermal!$L$19*[2]Geothermal!$H$19</f>
        <v>0</v>
      </c>
      <c r="U17">
        <v>0</v>
      </c>
      <c r="V17">
        <v>0</v>
      </c>
      <c r="W17">
        <v>0</v>
      </c>
      <c r="X17">
        <v>0</v>
      </c>
      <c r="Y17">
        <f t="shared" si="3"/>
        <v>0</v>
      </c>
    </row>
    <row r="18" spans="1:25" x14ac:dyDescent="0.2">
      <c r="A18" t="s">
        <v>15</v>
      </c>
      <c r="B18">
        <f>'[2]Solar Photovoltaic'!$D$15*'[2]Solar Photovoltaic'!$L$15*'[2]Solar Photovoltaic'!$G$15</f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>'[2]Solar Photovoltaic'!$D$15*'[2]Solar Photovoltaic'!$L$15*'[2]Solar Photovoltaic'!$F$15</f>
        <v>0</v>
      </c>
      <c r="I18">
        <v>0</v>
      </c>
      <c r="J18">
        <v>0</v>
      </c>
      <c r="K18">
        <v>0</v>
      </c>
      <c r="L18">
        <v>0</v>
      </c>
      <c r="M18">
        <f t="shared" si="1"/>
        <v>0</v>
      </c>
      <c r="N18">
        <f>'[2]Solar Photovoltaic'!$D$15*'[2]Solar Photovoltaic'!$L$15*'[2]Solar Photovoltaic'!$I$15</f>
        <v>0</v>
      </c>
      <c r="O18">
        <v>0</v>
      </c>
      <c r="P18">
        <v>0</v>
      </c>
      <c r="Q18">
        <v>0</v>
      </c>
      <c r="R18">
        <v>0</v>
      </c>
      <c r="S18">
        <f t="shared" si="2"/>
        <v>0</v>
      </c>
      <c r="T18">
        <f>'[2]Solar Photovoltaic'!$D$15*'[2]Solar Photovoltaic'!$L$15*'[2]Solar Photovoltaic'!$H$15</f>
        <v>0</v>
      </c>
      <c r="U18">
        <v>0</v>
      </c>
      <c r="V18">
        <v>0</v>
      </c>
      <c r="W18">
        <v>0</v>
      </c>
      <c r="X18">
        <v>0</v>
      </c>
      <c r="Y18">
        <f t="shared" si="3"/>
        <v>0</v>
      </c>
    </row>
    <row r="19" spans="1:25" x14ac:dyDescent="0.2">
      <c r="A19" t="s">
        <v>16</v>
      </c>
      <c r="B19">
        <f>'[2]Solar Thermal'!$D$15*'[2]Solar Thermal'!$L$15*'[2]Solar Thermal'!$G$15</f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f>'[2]Solar Thermal'!$D$15*'[2]Solar Thermal'!$L$15*'[2]Solar Thermal'!$F$15</f>
        <v>0</v>
      </c>
      <c r="I19">
        <v>0</v>
      </c>
      <c r="J19">
        <v>0</v>
      </c>
      <c r="K19">
        <v>0</v>
      </c>
      <c r="L19">
        <v>0</v>
      </c>
      <c r="M19">
        <f t="shared" si="1"/>
        <v>0</v>
      </c>
      <c r="N19">
        <f>'[2]Solar Thermal'!$D$15*'[2]Solar Thermal'!$L$15*'[2]Solar Thermal'!$I$15</f>
        <v>0</v>
      </c>
      <c r="O19">
        <v>0</v>
      </c>
      <c r="P19">
        <v>0</v>
      </c>
      <c r="Q19">
        <v>0</v>
      </c>
      <c r="R19">
        <v>0</v>
      </c>
      <c r="S19">
        <f t="shared" si="2"/>
        <v>0</v>
      </c>
      <c r="T19">
        <f>'[2]Solar Thermal'!$D$15*'[2]Solar Thermal'!$L$15*'[2]Solar Thermal'!$H$15</f>
        <v>0</v>
      </c>
      <c r="U19">
        <v>0</v>
      </c>
      <c r="V19">
        <v>0</v>
      </c>
      <c r="W19">
        <v>0</v>
      </c>
      <c r="X19">
        <v>0</v>
      </c>
      <c r="Y19">
        <f t="shared" si="3"/>
        <v>0</v>
      </c>
    </row>
    <row r="20" spans="1:25" x14ac:dyDescent="0.2">
      <c r="A20" t="s">
        <v>23</v>
      </c>
      <c r="B20">
        <f>B8</f>
        <v>0</v>
      </c>
      <c r="C20">
        <v>0</v>
      </c>
      <c r="D20">
        <f>D8</f>
        <v>0</v>
      </c>
      <c r="E20">
        <f t="shared" ref="E20:F20" si="4">E8</f>
        <v>0</v>
      </c>
      <c r="F20">
        <f t="shared" si="4"/>
        <v>1.2932247165435996E-3</v>
      </c>
      <c r="G20">
        <f t="shared" si="0"/>
        <v>0</v>
      </c>
      <c r="H20">
        <f>H8</f>
        <v>0</v>
      </c>
      <c r="I20">
        <v>0</v>
      </c>
      <c r="J20">
        <f>J8</f>
        <v>0</v>
      </c>
      <c r="K20">
        <f t="shared" ref="K20:L20" si="5">K8</f>
        <v>0</v>
      </c>
      <c r="L20">
        <f t="shared" si="5"/>
        <v>0.44968748207056902</v>
      </c>
      <c r="M20">
        <f t="shared" si="1"/>
        <v>0</v>
      </c>
      <c r="N20">
        <f>N8</f>
        <v>0</v>
      </c>
      <c r="O20">
        <v>0</v>
      </c>
      <c r="P20">
        <f>P8</f>
        <v>0</v>
      </c>
      <c r="Q20">
        <f t="shared" ref="Q20:R20" si="6">Q8</f>
        <v>0</v>
      </c>
      <c r="R20">
        <f t="shared" si="6"/>
        <v>0</v>
      </c>
      <c r="S20">
        <f t="shared" si="2"/>
        <v>0</v>
      </c>
      <c r="T20">
        <f>T8</f>
        <v>0</v>
      </c>
      <c r="U20">
        <v>0</v>
      </c>
      <c r="V20">
        <f>V8</f>
        <v>0</v>
      </c>
      <c r="W20">
        <f t="shared" ref="W20:X20" si="7">W8</f>
        <v>0</v>
      </c>
      <c r="X20">
        <f t="shared" si="7"/>
        <v>7.6167922046314147E-4</v>
      </c>
      <c r="Y20">
        <f t="shared" si="3"/>
        <v>0</v>
      </c>
    </row>
    <row r="21" spans="1:25" x14ac:dyDescent="0.2">
      <c r="A21" t="s">
        <v>24</v>
      </c>
      <c r="B21">
        <f>AVERAGE(B6:B8)</f>
        <v>0</v>
      </c>
      <c r="C21">
        <f t="shared" ref="C21:F21" si="8">AVERAGE(C6:C8)</f>
        <v>0</v>
      </c>
      <c r="D21">
        <f t="shared" si="8"/>
        <v>0</v>
      </c>
      <c r="E21">
        <f t="shared" si="8"/>
        <v>0</v>
      </c>
      <c r="F21">
        <f t="shared" si="8"/>
        <v>1.2932247165435996E-3</v>
      </c>
      <c r="G21">
        <f t="shared" si="0"/>
        <v>0</v>
      </c>
      <c r="H21">
        <f>AVERAGE(H6:H8)</f>
        <v>0</v>
      </c>
      <c r="I21">
        <f t="shared" ref="I21:L21" si="9">AVERAGE(I6:I8)</f>
        <v>4.7010375310598896E-3</v>
      </c>
      <c r="J21">
        <f t="shared" si="9"/>
        <v>0</v>
      </c>
      <c r="K21">
        <f t="shared" si="9"/>
        <v>0</v>
      </c>
      <c r="L21">
        <f t="shared" si="9"/>
        <v>0.44968748207056902</v>
      </c>
      <c r="M21">
        <f t="shared" si="1"/>
        <v>4.7010375310598896E-3</v>
      </c>
      <c r="N21">
        <f>AVERAGE(N6:N8)</f>
        <v>0</v>
      </c>
      <c r="O21">
        <f t="shared" ref="O21:R21" si="10">AVERAGE(O6:O8)</f>
        <v>0</v>
      </c>
      <c r="P21">
        <f t="shared" si="10"/>
        <v>0</v>
      </c>
      <c r="Q21">
        <f t="shared" si="10"/>
        <v>0</v>
      </c>
      <c r="R21">
        <f t="shared" si="10"/>
        <v>0</v>
      </c>
      <c r="S21">
        <f t="shared" si="2"/>
        <v>0</v>
      </c>
      <c r="T21">
        <f>AVERAGE(T6:T8)</f>
        <v>0</v>
      </c>
      <c r="U21">
        <f t="shared" ref="U21:X21" si="11">AVERAGE(U6:U8)</f>
        <v>0</v>
      </c>
      <c r="V21">
        <f t="shared" si="11"/>
        <v>0</v>
      </c>
      <c r="W21">
        <f t="shared" si="11"/>
        <v>0</v>
      </c>
      <c r="X21">
        <f t="shared" si="11"/>
        <v>7.6167922046314147E-4</v>
      </c>
      <c r="Y21">
        <f t="shared" si="3"/>
        <v>0</v>
      </c>
    </row>
    <row r="22" spans="1:25" x14ac:dyDescent="0.2">
      <c r="A22" t="s">
        <v>26</v>
      </c>
      <c r="B22">
        <f>AVERAGE(B20,B5)</f>
        <v>0</v>
      </c>
      <c r="C22">
        <f t="shared" ref="C22:F22" si="12">AVERAGE(C20,C5)</f>
        <v>0</v>
      </c>
      <c r="D22">
        <f t="shared" si="12"/>
        <v>0</v>
      </c>
      <c r="E22">
        <f t="shared" si="12"/>
        <v>0</v>
      </c>
      <c r="F22">
        <f t="shared" si="12"/>
        <v>6.5433898754958461E-4</v>
      </c>
      <c r="G22">
        <f t="shared" si="0"/>
        <v>0</v>
      </c>
      <c r="H22">
        <f>AVERAGE(H20,H5)</f>
        <v>0</v>
      </c>
      <c r="I22">
        <f t="shared" ref="I22:L22" si="13">AVERAGE(I20,I5)</f>
        <v>2.7145660365198222E-3</v>
      </c>
      <c r="J22">
        <f t="shared" si="13"/>
        <v>0</v>
      </c>
      <c r="K22">
        <f t="shared" si="13"/>
        <v>0</v>
      </c>
      <c r="L22">
        <f t="shared" si="13"/>
        <v>0.3249650835613031</v>
      </c>
      <c r="M22">
        <f t="shared" si="1"/>
        <v>2.7145660365198222E-3</v>
      </c>
      <c r="N22">
        <f>AVERAGE(N20,N5)</f>
        <v>0</v>
      </c>
      <c r="O22">
        <f t="shared" ref="O22:R22" si="14">AVERAGE(O20,O5)</f>
        <v>0</v>
      </c>
      <c r="P22">
        <f t="shared" si="14"/>
        <v>0</v>
      </c>
      <c r="Q22">
        <f t="shared" si="14"/>
        <v>0</v>
      </c>
      <c r="R22">
        <f t="shared" si="14"/>
        <v>0</v>
      </c>
      <c r="S22">
        <f t="shared" si="2"/>
        <v>0</v>
      </c>
      <c r="T22">
        <f>AVERAGE(T20,T5)</f>
        <v>0</v>
      </c>
      <c r="U22">
        <f t="shared" ref="U22:X22" si="15">AVERAGE(U20,U5)</f>
        <v>0</v>
      </c>
      <c r="V22">
        <f t="shared" si="15"/>
        <v>0</v>
      </c>
      <c r="W22">
        <f t="shared" si="15"/>
        <v>0</v>
      </c>
      <c r="X22">
        <f t="shared" si="15"/>
        <v>3.8150098888749154E-4</v>
      </c>
      <c r="Y22">
        <f t="shared" si="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B21" sqref="B21:G21"/>
    </sheetView>
  </sheetViews>
  <sheetFormatPr baseColWidth="10" defaultRowHeight="16" x14ac:dyDescent="0.2"/>
  <cols>
    <col min="1" max="1" width="17.33203125" customWidth="1"/>
    <col min="3" max="4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[2]Oil!$F$15*[2]Oil!$E$15+[2]Oil!$F$16*[2]Oil!$E$16+[2]Oil!$F$17*[2]Oil!$E$17+[2]Oil!$F$18*[2]Oil!$E$18</f>
        <v>7.7102384805439132E-3</v>
      </c>
      <c r="C3">
        <v>0</v>
      </c>
      <c r="D3">
        <f>[2]Oil!$F$22*[2]Oil!$E$22</f>
        <v>1.5688901675707287E-5</v>
      </c>
      <c r="E3">
        <f>[2]Oil!$F$26*[2]Oil!$E$26</f>
        <v>1.277806123304372E-2</v>
      </c>
      <c r="F3">
        <v>0</v>
      </c>
      <c r="G3">
        <f t="shared" ref="G3:G21" si="0">SUM(B3:F3)</f>
        <v>2.0503988615263341E-2</v>
      </c>
    </row>
    <row r="4" spans="1:7" x14ac:dyDescent="0.2">
      <c r="A4" t="s">
        <v>22</v>
      </c>
      <c r="B4">
        <f>SUM('[2]Subbituminous Coal'!$E$15)*'[2]Subbituminous Coal'!$F$15</f>
        <v>3.3979134347588646E-3</v>
      </c>
      <c r="C4">
        <f>'[2]Subbituminous Coal'!$E$20*'[2]Subbituminous Coal'!$F$20</f>
        <v>2.9444172432047388E-5</v>
      </c>
      <c r="D4">
        <f>0</f>
        <v>0</v>
      </c>
      <c r="E4">
        <f>0</f>
        <v>0</v>
      </c>
      <c r="F4">
        <f>'[2]Subbituminous Coal'!$E$26*'[2]Subbituminous Coal'!$F$26+'[2]Subbituminous Coal'!$E$27*'[2]Subbituminous Coal'!$F$27</f>
        <v>2.9755584877833235E-2</v>
      </c>
      <c r="G4">
        <f t="shared" si="0"/>
        <v>3.3182942485024146E-2</v>
      </c>
    </row>
    <row r="5" spans="1:7" x14ac:dyDescent="0.2">
      <c r="A5" t="s">
        <v>17</v>
      </c>
      <c r="B5">
        <f>SUM('[2]Bituminous Coal'!$E$15)*'[2]Bituminous Coal'!$F$15</f>
        <v>2.5828191135500885E-2</v>
      </c>
      <c r="C5">
        <f>'[2]Bituminous Coal'!$E$23*'[2]Bituminous Coal'!$F$23</f>
        <v>7.6490091327217234E-3</v>
      </c>
      <c r="D5">
        <v>0</v>
      </c>
      <c r="E5">
        <v>0</v>
      </c>
      <c r="F5">
        <f>'[2]Bituminous Coal'!$E$31*'[2]Bituminous Coal'!$F$31+'[2]Bituminous Coal'!$E$32*'[2]Bituminous Coal'!$F$32</f>
        <v>6.3922859522482556E-2</v>
      </c>
      <c r="G5">
        <f t="shared" si="0"/>
        <v>9.7400059790705165E-2</v>
      </c>
    </row>
    <row r="6" spans="1:7" x14ac:dyDescent="0.2">
      <c r="A6" t="s">
        <v>18</v>
      </c>
      <c r="B6">
        <f>'[2]Bituminous Coal'!$E$16*'[2]Bituminous Coal'!$F$16</f>
        <v>0.10101163326577452</v>
      </c>
      <c r="C6">
        <f>'[2]Bituminous Coal'!$E$24*'[2]Bituminous Coal'!$F$24</f>
        <v>5.3044686563463953E-3</v>
      </c>
      <c r="D6">
        <v>0</v>
      </c>
      <c r="E6">
        <v>0</v>
      </c>
      <c r="F6">
        <f t="shared" ref="F6:F7" si="1">F5</f>
        <v>6.3922859522482556E-2</v>
      </c>
      <c r="G6">
        <f t="shared" si="0"/>
        <v>0.17023896144460349</v>
      </c>
    </row>
    <row r="7" spans="1:7" x14ac:dyDescent="0.2">
      <c r="A7" t="s">
        <v>19</v>
      </c>
      <c r="B7">
        <f>'[2]Bituminous Coal'!$E$17*'[2]Bituminous Coal'!$F$17</f>
        <v>6.8038737072999515E-3</v>
      </c>
      <c r="C7">
        <f>'[2]Bituminous Coal'!$E$25*'[2]Bituminous Coal'!$F$25</f>
        <v>1.2654451369715257E-3</v>
      </c>
      <c r="D7">
        <v>0</v>
      </c>
      <c r="E7">
        <v>0</v>
      </c>
      <c r="F7">
        <f t="shared" si="1"/>
        <v>6.3922859522482556E-2</v>
      </c>
      <c r="G7">
        <f t="shared" si="0"/>
        <v>7.1992178366754034E-2</v>
      </c>
    </row>
    <row r="8" spans="1:7" x14ac:dyDescent="0.2">
      <c r="A8" t="s">
        <v>21</v>
      </c>
      <c r="B8">
        <f>'[2]Lignite Coal'!$E$15*'[2]Lignite Coal'!$F$15</f>
        <v>0.11141835815549153</v>
      </c>
      <c r="C8">
        <v>0</v>
      </c>
      <c r="D8">
        <v>0</v>
      </c>
      <c r="E8">
        <v>0</v>
      </c>
      <c r="F8">
        <f>'[2]Lignite Coal'!$E$24*'[2]Lignite Coal'!$F$24</f>
        <v>1.4215731068128644E-2</v>
      </c>
      <c r="G8">
        <f t="shared" si="0"/>
        <v>0.12563408922362018</v>
      </c>
    </row>
    <row r="9" spans="1:7" x14ac:dyDescent="0.2">
      <c r="A9" t="s">
        <v>20</v>
      </c>
      <c r="B9">
        <f>'[2]Lignite Coal'!$E$16*'[2]Lignite Coal'!$F$16</f>
        <v>1.564163324747229E-3</v>
      </c>
      <c r="C9">
        <v>0</v>
      </c>
      <c r="D9">
        <v>0</v>
      </c>
      <c r="E9">
        <v>0</v>
      </c>
      <c r="F9">
        <f>F8</f>
        <v>1.4215731068128644E-2</v>
      </c>
      <c r="G9">
        <f t="shared" si="0"/>
        <v>1.5779894392875873E-2</v>
      </c>
    </row>
    <row r="10" spans="1:7" x14ac:dyDescent="0.2">
      <c r="A10" t="s">
        <v>8</v>
      </c>
      <c r="B10">
        <f>'[2]Natural Gas'!$E$15*'[2]Natural Gas'!$F$15+'[2]Natural Gas'!$E$16*'[2]Natural Gas'!$F$16+'[2]Natural Gas'!$E$17*'[2]Natural Gas'!$F$17</f>
        <v>1.1740085529989805E-2</v>
      </c>
      <c r="C10">
        <f>'[2]Natural Gas'!$E$23*'[2]Natural Gas'!$F$23+'[2]Natural Gas'!$E$24*'[2]Natural Gas'!$F$24+'[2]Natural Gas'!$E$25*'[2]Natural Gas'!$F$25+'[2]Natural Gas'!$E$26*'[2]Natural Gas'!$F$26+'[2]Natural Gas'!$E$27*'[2]Natural Gas'!$F$27</f>
        <v>2.1888062839073292E-3</v>
      </c>
      <c r="D10">
        <f>'[2]Natural Gas'!$E$31*'[2]Natural Gas'!$F$31+'[2]Natural Gas'!$E$32*'[2]Natural Gas'!$F$32</f>
        <v>4.9373020420029881E-3</v>
      </c>
      <c r="E10">
        <v>0</v>
      </c>
      <c r="F10">
        <v>0</v>
      </c>
      <c r="G10">
        <f t="shared" si="0"/>
        <v>1.8866193855900121E-2</v>
      </c>
    </row>
    <row r="11" spans="1:7" x14ac:dyDescent="0.2">
      <c r="A11" t="s">
        <v>9</v>
      </c>
      <c r="B11">
        <f>SUM([2]Uranium!$E$15:$E$17)</f>
        <v>1.4139553432537036E-3</v>
      </c>
      <c r="C11">
        <f>SUM([2]Uranium!$E$20:$E$23)</f>
        <v>2.5121088193018185E-3</v>
      </c>
      <c r="D11">
        <v>0</v>
      </c>
      <c r="E11">
        <v>0</v>
      </c>
      <c r="F11">
        <f>SUM([2]Uranium!$E$30:$E$31)</f>
        <v>3.3101870438025389E-3</v>
      </c>
      <c r="G11">
        <f t="shared" si="0"/>
        <v>7.2362512063580608E-3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 t="s">
        <v>11</v>
      </c>
      <c r="B13">
        <f>[2]Wind!$E$15</f>
        <v>3.1597981478531764E-3</v>
      </c>
      <c r="C13">
        <v>0</v>
      </c>
      <c r="D13">
        <v>0</v>
      </c>
      <c r="E13">
        <v>0</v>
      </c>
      <c r="F13">
        <v>0</v>
      </c>
      <c r="G13">
        <f t="shared" si="0"/>
        <v>3.1597981478531764E-3</v>
      </c>
    </row>
    <row r="14" spans="1:7" x14ac:dyDescent="0.2">
      <c r="A14" t="s">
        <v>12</v>
      </c>
      <c r="B14">
        <f>SUM('[2]Solid Biomass and RDF'!$E$15:$E$19)</f>
        <v>5.6427904083570804E-2</v>
      </c>
      <c r="C14">
        <v>0</v>
      </c>
      <c r="D14">
        <v>0</v>
      </c>
      <c r="E14">
        <v>0</v>
      </c>
      <c r="F14">
        <f>'[2]Solid Biomass and RDF'!$E$25</f>
        <v>1.8677286635487265E-3</v>
      </c>
      <c r="G14">
        <f t="shared" si="0"/>
        <v>5.8295632747119533E-2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 t="s">
        <v>14</v>
      </c>
      <c r="B16">
        <f>SUM([2]Geothermal!$E$15:$E$19)</f>
        <v>2.7656150650526206</v>
      </c>
      <c r="C16">
        <v>0</v>
      </c>
      <c r="D16">
        <v>0</v>
      </c>
      <c r="E16">
        <v>0</v>
      </c>
      <c r="F16">
        <v>0</v>
      </c>
      <c r="G16">
        <f t="shared" si="0"/>
        <v>2.7656150650526206</v>
      </c>
    </row>
    <row r="17" spans="1:7" x14ac:dyDescent="0.2">
      <c r="A17" t="s">
        <v>15</v>
      </c>
      <c r="B17">
        <f>'[2]Solar Photovoltaic'!$E$15</f>
        <v>1.869222155365819E-3</v>
      </c>
      <c r="C17">
        <v>0</v>
      </c>
      <c r="D17">
        <v>0</v>
      </c>
      <c r="E17">
        <v>0</v>
      </c>
      <c r="F17">
        <v>0</v>
      </c>
      <c r="G17">
        <f t="shared" si="0"/>
        <v>1.869222155365819E-3</v>
      </c>
    </row>
    <row r="18" spans="1:7" x14ac:dyDescent="0.2">
      <c r="A18" t="s">
        <v>16</v>
      </c>
      <c r="B18">
        <f>'[2]Solar Thermal'!$E$15</f>
        <v>2.1065320985687842E-2</v>
      </c>
      <c r="C18">
        <v>0</v>
      </c>
      <c r="D18">
        <v>0</v>
      </c>
      <c r="E18">
        <v>0</v>
      </c>
      <c r="F18">
        <v>0</v>
      </c>
      <c r="G18">
        <f t="shared" si="0"/>
        <v>2.1065320985687842E-2</v>
      </c>
    </row>
    <row r="19" spans="1:7" x14ac:dyDescent="0.2">
      <c r="A19" t="s">
        <v>23</v>
      </c>
      <c r="B19">
        <f>B7</f>
        <v>6.8038737072999515E-3</v>
      </c>
      <c r="C19">
        <v>0</v>
      </c>
      <c r="D19">
        <f>D7</f>
        <v>0</v>
      </c>
      <c r="E19">
        <f t="shared" ref="E19:F19" si="2">E7</f>
        <v>0</v>
      </c>
      <c r="F19">
        <f t="shared" si="2"/>
        <v>6.3922859522482556E-2</v>
      </c>
      <c r="G19">
        <f t="shared" si="0"/>
        <v>7.0726733229782512E-2</v>
      </c>
    </row>
    <row r="20" spans="1:7" x14ac:dyDescent="0.2">
      <c r="A20" t="s">
        <v>24</v>
      </c>
      <c r="B20">
        <f>AVERAGE(B5:B7)</f>
        <v>4.4547899369525114E-2</v>
      </c>
      <c r="C20">
        <f t="shared" ref="C20:F20" si="3">AVERAGE(C5:C7)</f>
        <v>4.7396409753465473E-3</v>
      </c>
      <c r="D20">
        <f t="shared" si="3"/>
        <v>0</v>
      </c>
      <c r="E20">
        <f t="shared" si="3"/>
        <v>0</v>
      </c>
      <c r="F20">
        <f t="shared" si="3"/>
        <v>6.3922859522482556E-2</v>
      </c>
      <c r="G20">
        <f t="shared" si="0"/>
        <v>0.11321039986735422</v>
      </c>
    </row>
    <row r="21" spans="1:7" x14ac:dyDescent="0.2">
      <c r="A21" s="5" t="s">
        <v>26</v>
      </c>
      <c r="B21">
        <f>AVERAGE(B19,B4)</f>
        <v>5.1008935710294082E-3</v>
      </c>
      <c r="C21">
        <f t="shared" ref="C21:F21" si="4">AVERAGE(C19,C4)</f>
        <v>1.4722086216023694E-5</v>
      </c>
      <c r="D21">
        <f t="shared" si="4"/>
        <v>0</v>
      </c>
      <c r="E21">
        <f t="shared" si="4"/>
        <v>0</v>
      </c>
      <c r="F21">
        <f t="shared" si="4"/>
        <v>4.6839222200157897E-2</v>
      </c>
      <c r="G21">
        <f t="shared" si="0"/>
        <v>5.1954837857403333E-2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new water consumption</vt:lpstr>
      <vt:lpstr>percentages</vt:lpstr>
      <vt:lpstr>water consumption</vt:lpstr>
      <vt:lpstr>water withdrawal</vt:lpstr>
      <vt:lpstr>all-wc</vt:lpstr>
      <vt:lpstr>ground-wc</vt:lpstr>
      <vt:lpstr>reuse-wc</vt:lpstr>
      <vt:lpstr>surface-wc</vt:lpstr>
      <vt:lpstr>fresh-wc</vt:lpstr>
      <vt:lpstr>brackish-wc</vt:lpstr>
      <vt:lpstr>saline-wc</vt:lpstr>
      <vt:lpstr>notRO-wc</vt:lpstr>
      <vt:lpstr>all-ww</vt:lpstr>
      <vt:lpstr>ground-ww</vt:lpstr>
      <vt:lpstr>surface-ww</vt:lpstr>
      <vt:lpstr>reuse-ww</vt:lpstr>
      <vt:lpstr>fresh-ww</vt:lpstr>
      <vt:lpstr>brackish-ww</vt:lpstr>
      <vt:lpstr>saline-ww</vt:lpstr>
      <vt:lpstr>notRO-ww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2018-01-19T19:36:20Z</dcterms:created>
  <dcterms:modified xsi:type="dcterms:W3CDTF">2018-07-11T19:40:52Z</dcterms:modified>
</cp:coreProperties>
</file>