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nortonb/Documents/Automation_paper/opentrons/6-Quantification/Results/"/>
    </mc:Choice>
  </mc:AlternateContent>
  <xr:revisionPtr revIDLastSave="0" documentId="13_ncr:1_{04E67654-295D-7D4F-8BAB-D77B70DCA15D}" xr6:coauthVersionLast="47" xr6:coauthVersionMax="47" xr10:uidLastSave="{00000000-0000-0000-0000-000000000000}"/>
  <bookViews>
    <workbookView xWindow="0" yWindow="760" windowWidth="30240" windowHeight="17780" activeTab="2" xr2:uid="{00000000-000D-0000-FFFF-FFFF00000000}"/>
  </bookViews>
  <sheets>
    <sheet name="col1-6" sheetId="1" r:id="rId1"/>
    <sheet name="col7-12" sheetId="2" r:id="rId2"/>
    <sheet name="Combine" sheetId="4" r:id="rId3"/>
  </sheets>
  <definedNames>
    <definedName name="MethodPointer1">-2140297184</definedName>
    <definedName name="MethodPointer2">466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C44" i="2"/>
  <c r="C45" i="2"/>
  <c r="C47" i="2"/>
  <c r="G29" i="2"/>
  <c r="C40" i="2" s="1"/>
  <c r="G30" i="2"/>
  <c r="C41" i="2" s="1"/>
  <c r="G31" i="2"/>
  <c r="C42" i="2" s="1"/>
  <c r="G32" i="2"/>
  <c r="G33" i="2"/>
  <c r="G34" i="2"/>
  <c r="G35" i="2"/>
  <c r="C46" i="2" s="1"/>
  <c r="G36" i="2"/>
  <c r="H29" i="2"/>
  <c r="C48" i="2" s="1"/>
  <c r="H30" i="2"/>
  <c r="C49" i="2" s="1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I30" i="2"/>
  <c r="J30" i="2"/>
  <c r="K30" i="2"/>
  <c r="L30" i="2"/>
  <c r="M30" i="2"/>
  <c r="N30" i="2"/>
  <c r="I29" i="2"/>
  <c r="J29" i="2"/>
  <c r="K29" i="2"/>
  <c r="L29" i="2"/>
  <c r="M29" i="2"/>
  <c r="N29" i="2"/>
  <c r="C52" i="2" l="1"/>
  <c r="C51" i="2"/>
  <c r="M57" i="2" s="1"/>
  <c r="M68" i="2" s="1"/>
  <c r="M5" i="4" s="1"/>
  <c r="J28" i="1"/>
  <c r="C47" i="1" s="1"/>
  <c r="J29" i="1"/>
  <c r="C48" i="1" s="1"/>
  <c r="C29" i="1"/>
  <c r="D29" i="1"/>
  <c r="E29" i="1"/>
  <c r="F29" i="1"/>
  <c r="G29" i="1"/>
  <c r="H29" i="1"/>
  <c r="I29" i="1"/>
  <c r="C40" i="1" s="1"/>
  <c r="C30" i="1"/>
  <c r="D30" i="1"/>
  <c r="E30" i="1"/>
  <c r="F30" i="1"/>
  <c r="G30" i="1"/>
  <c r="H30" i="1"/>
  <c r="I30" i="1"/>
  <c r="C41" i="1" s="1"/>
  <c r="C31" i="1"/>
  <c r="D31" i="1"/>
  <c r="E31" i="1"/>
  <c r="F31" i="1"/>
  <c r="G31" i="1"/>
  <c r="H31" i="1"/>
  <c r="I31" i="1"/>
  <c r="C42" i="1" s="1"/>
  <c r="C32" i="1"/>
  <c r="D32" i="1"/>
  <c r="E32" i="1"/>
  <c r="F32" i="1"/>
  <c r="G32" i="1"/>
  <c r="H32" i="1"/>
  <c r="I32" i="1"/>
  <c r="C43" i="1" s="1"/>
  <c r="C33" i="1"/>
  <c r="D33" i="1"/>
  <c r="E33" i="1"/>
  <c r="F33" i="1"/>
  <c r="G33" i="1"/>
  <c r="H33" i="1"/>
  <c r="I33" i="1"/>
  <c r="C44" i="1" s="1"/>
  <c r="C34" i="1"/>
  <c r="D34" i="1"/>
  <c r="E34" i="1"/>
  <c r="F34" i="1"/>
  <c r="G34" i="1"/>
  <c r="H34" i="1"/>
  <c r="I34" i="1"/>
  <c r="C45" i="1" s="1"/>
  <c r="C35" i="1"/>
  <c r="D35" i="1"/>
  <c r="E35" i="1"/>
  <c r="F35" i="1"/>
  <c r="G35" i="1"/>
  <c r="H35" i="1"/>
  <c r="I35" i="1"/>
  <c r="C46" i="1" s="1"/>
  <c r="D28" i="1"/>
  <c r="E28" i="1"/>
  <c r="F28" i="1"/>
  <c r="G28" i="1"/>
  <c r="H28" i="1"/>
  <c r="I28" i="1"/>
  <c r="C39" i="1" s="1"/>
  <c r="C28" i="1"/>
  <c r="H59" i="1" l="1"/>
  <c r="H70" i="1" s="1"/>
  <c r="H7" i="4" s="1"/>
  <c r="E58" i="1"/>
  <c r="E69" i="1" s="1"/>
  <c r="E6" i="4" s="1"/>
  <c r="C51" i="1"/>
  <c r="C63" i="1" s="1"/>
  <c r="C74" i="1" s="1"/>
  <c r="C11" i="4" s="1"/>
  <c r="C58" i="1"/>
  <c r="C69" i="1" s="1"/>
  <c r="C6" i="4" s="1"/>
  <c r="F58" i="1"/>
  <c r="F69" i="1" s="1"/>
  <c r="F6" i="4" s="1"/>
  <c r="E59" i="1"/>
  <c r="E70" i="1" s="1"/>
  <c r="E7" i="4" s="1"/>
  <c r="G60" i="1"/>
  <c r="G71" i="1" s="1"/>
  <c r="G8" i="4" s="1"/>
  <c r="H64" i="1"/>
  <c r="H75" i="1" s="1"/>
  <c r="H12" i="4" s="1"/>
  <c r="E63" i="1"/>
  <c r="E74" i="1" s="1"/>
  <c r="E11" i="4" s="1"/>
  <c r="C52" i="1"/>
  <c r="H61" i="1"/>
  <c r="H72" i="1" s="1"/>
  <c r="H9" i="4" s="1"/>
  <c r="E60" i="1"/>
  <c r="E71" i="1" s="1"/>
  <c r="E8" i="4" s="1"/>
  <c r="J58" i="2"/>
  <c r="J69" i="2" s="1"/>
  <c r="J6" i="4" s="1"/>
  <c r="N60" i="2"/>
  <c r="N71" i="2" s="1"/>
  <c r="N8" i="4" s="1"/>
  <c r="L62" i="2"/>
  <c r="L73" i="2" s="1"/>
  <c r="L10" i="4" s="1"/>
  <c r="J61" i="2"/>
  <c r="J72" i="2" s="1"/>
  <c r="J9" i="4" s="1"/>
  <c r="J57" i="2"/>
  <c r="J68" i="2" s="1"/>
  <c r="J5" i="4" s="1"/>
  <c r="N57" i="2"/>
  <c r="N68" i="2" s="1"/>
  <c r="N5" i="4" s="1"/>
  <c r="M59" i="2"/>
  <c r="M70" i="2" s="1"/>
  <c r="M7" i="4" s="1"/>
  <c r="K58" i="2"/>
  <c r="K69" i="2" s="1"/>
  <c r="K6" i="4" s="1"/>
  <c r="J64" i="2"/>
  <c r="J75" i="2" s="1"/>
  <c r="J12" i="4" s="1"/>
  <c r="K61" i="2"/>
  <c r="K72" i="2" s="1"/>
  <c r="K9" i="4" s="1"/>
  <c r="L60" i="2"/>
  <c r="L71" i="2" s="1"/>
  <c r="L8" i="4" s="1"/>
  <c r="N58" i="2"/>
  <c r="N69" i="2" s="1"/>
  <c r="N6" i="4" s="1"/>
  <c r="N59" i="2"/>
  <c r="N70" i="2" s="1"/>
  <c r="N7" i="4" s="1"/>
  <c r="J62" i="2"/>
  <c r="J73" i="2" s="1"/>
  <c r="J10" i="4" s="1"/>
  <c r="K59" i="2"/>
  <c r="K70" i="2" s="1"/>
  <c r="K7" i="4" s="1"/>
  <c r="L61" i="2"/>
  <c r="L72" i="2" s="1"/>
  <c r="L9" i="4" s="1"/>
  <c r="N63" i="2"/>
  <c r="N74" i="2" s="1"/>
  <c r="N11" i="4" s="1"/>
  <c r="I61" i="2"/>
  <c r="I72" i="2" s="1"/>
  <c r="I9" i="4" s="1"/>
  <c r="J63" i="2"/>
  <c r="J74" i="2" s="1"/>
  <c r="J11" i="4" s="1"/>
  <c r="L58" i="2"/>
  <c r="L69" i="2" s="1"/>
  <c r="L6" i="4" s="1"/>
  <c r="L59" i="2"/>
  <c r="L70" i="2" s="1"/>
  <c r="L7" i="4" s="1"/>
  <c r="N64" i="2"/>
  <c r="N75" i="2" s="1"/>
  <c r="N12" i="4" s="1"/>
  <c r="J60" i="2"/>
  <c r="J71" i="2" s="1"/>
  <c r="J8" i="4" s="1"/>
  <c r="I59" i="2"/>
  <c r="I70" i="2" s="1"/>
  <c r="I7" i="4" s="1"/>
  <c r="L57" i="2"/>
  <c r="L68" i="2" s="1"/>
  <c r="L5" i="4" s="1"/>
  <c r="N61" i="2"/>
  <c r="N72" i="2" s="1"/>
  <c r="N9" i="4" s="1"/>
  <c r="M60" i="2"/>
  <c r="M71" i="2" s="1"/>
  <c r="M8" i="4" s="1"/>
  <c r="N62" i="2"/>
  <c r="N73" i="2" s="1"/>
  <c r="N10" i="4" s="1"/>
  <c r="I60" i="2"/>
  <c r="I71" i="2" s="1"/>
  <c r="I8" i="4" s="1"/>
  <c r="L63" i="2"/>
  <c r="L74" i="2" s="1"/>
  <c r="L11" i="4" s="1"/>
  <c r="J59" i="2"/>
  <c r="J70" i="2" s="1"/>
  <c r="J7" i="4" s="1"/>
  <c r="L64" i="2"/>
  <c r="L75" i="2" s="1"/>
  <c r="L12" i="4" s="1"/>
  <c r="M61" i="2"/>
  <c r="M72" i="2" s="1"/>
  <c r="M9" i="4" s="1"/>
  <c r="K63" i="2"/>
  <c r="K74" i="2" s="1"/>
  <c r="K11" i="4" s="1"/>
  <c r="K60" i="2"/>
  <c r="K71" i="2" s="1"/>
  <c r="K8" i="4" s="1"/>
  <c r="I63" i="2"/>
  <c r="I74" i="2" s="1"/>
  <c r="I11" i="4" s="1"/>
  <c r="I62" i="2"/>
  <c r="I73" i="2" s="1"/>
  <c r="I10" i="4" s="1"/>
  <c r="I64" i="2"/>
  <c r="I75" i="2" s="1"/>
  <c r="I12" i="4" s="1"/>
  <c r="K64" i="2"/>
  <c r="K75" i="2" s="1"/>
  <c r="K12" i="4" s="1"/>
  <c r="M64" i="2"/>
  <c r="M75" i="2" s="1"/>
  <c r="M12" i="4" s="1"/>
  <c r="I58" i="2"/>
  <c r="I69" i="2" s="1"/>
  <c r="I6" i="4" s="1"/>
  <c r="K62" i="2"/>
  <c r="K73" i="2" s="1"/>
  <c r="K10" i="4" s="1"/>
  <c r="M62" i="2"/>
  <c r="M73" i="2" s="1"/>
  <c r="M10" i="4" s="1"/>
  <c r="M63" i="2"/>
  <c r="M74" i="2" s="1"/>
  <c r="M11" i="4" s="1"/>
  <c r="M58" i="2"/>
  <c r="M69" i="2" s="1"/>
  <c r="M6" i="4" s="1"/>
  <c r="I57" i="2"/>
  <c r="I68" i="2" s="1"/>
  <c r="I5" i="4" s="1"/>
  <c r="K57" i="2"/>
  <c r="K68" i="2" s="1"/>
  <c r="K5" i="4" s="1"/>
  <c r="G58" i="1" l="1"/>
  <c r="G69" i="1" s="1"/>
  <c r="G6" i="4" s="1"/>
  <c r="F59" i="1"/>
  <c r="F70" i="1" s="1"/>
  <c r="F7" i="4" s="1"/>
  <c r="D61" i="1"/>
  <c r="D72" i="1" s="1"/>
  <c r="D9" i="4" s="1"/>
  <c r="D63" i="1"/>
  <c r="D74" i="1" s="1"/>
  <c r="D11" i="4" s="1"/>
  <c r="E62" i="1"/>
  <c r="E73" i="1" s="1"/>
  <c r="E10" i="4" s="1"/>
  <c r="D60" i="1"/>
  <c r="D71" i="1" s="1"/>
  <c r="D8" i="4" s="1"/>
  <c r="G64" i="1"/>
  <c r="G75" i="1" s="1"/>
  <c r="G12" i="4" s="1"/>
  <c r="H60" i="1"/>
  <c r="H71" i="1" s="1"/>
  <c r="H8" i="4" s="1"/>
  <c r="G57" i="1"/>
  <c r="G68" i="1" s="1"/>
  <c r="G5" i="4" s="1"/>
  <c r="F64" i="1"/>
  <c r="F75" i="1" s="1"/>
  <c r="F12" i="4" s="1"/>
  <c r="D59" i="1"/>
  <c r="D70" i="1" s="1"/>
  <c r="D7" i="4" s="1"/>
  <c r="G63" i="1"/>
  <c r="G74" i="1" s="1"/>
  <c r="G11" i="4" s="1"/>
  <c r="C62" i="1"/>
  <c r="C73" i="1" s="1"/>
  <c r="C10" i="4" s="1"/>
  <c r="D58" i="1"/>
  <c r="D69" i="1" s="1"/>
  <c r="D6" i="4" s="1"/>
  <c r="F63" i="1"/>
  <c r="F74" i="1" s="1"/>
  <c r="F11" i="4" s="1"/>
  <c r="D62" i="1"/>
  <c r="D73" i="1" s="1"/>
  <c r="D10" i="4" s="1"/>
  <c r="G59" i="1"/>
  <c r="G70" i="1" s="1"/>
  <c r="G7" i="4" s="1"/>
  <c r="F61" i="1"/>
  <c r="F72" i="1" s="1"/>
  <c r="F9" i="4" s="1"/>
  <c r="D57" i="1"/>
  <c r="D68" i="1" s="1"/>
  <c r="D5" i="4" s="1"/>
  <c r="C60" i="1"/>
  <c r="C71" i="1" s="1"/>
  <c r="C8" i="4" s="1"/>
  <c r="E64" i="1"/>
  <c r="E75" i="1" s="1"/>
  <c r="E12" i="4" s="1"/>
  <c r="H63" i="1"/>
  <c r="H74" i="1" s="1"/>
  <c r="H11" i="4" s="1"/>
  <c r="C61" i="1"/>
  <c r="C72" i="1" s="1"/>
  <c r="C9" i="4" s="1"/>
  <c r="F60" i="1"/>
  <c r="F71" i="1" s="1"/>
  <c r="F8" i="4" s="1"/>
  <c r="F57" i="1"/>
  <c r="F68" i="1" s="1"/>
  <c r="F5" i="4" s="1"/>
  <c r="G62" i="1"/>
  <c r="G73" i="1" s="1"/>
  <c r="G10" i="4" s="1"/>
  <c r="G61" i="1"/>
  <c r="G72" i="1" s="1"/>
  <c r="G9" i="4" s="1"/>
  <c r="E57" i="1"/>
  <c r="E68" i="1" s="1"/>
  <c r="E5" i="4" s="1"/>
  <c r="E61" i="1"/>
  <c r="E72" i="1" s="1"/>
  <c r="E9" i="4" s="1"/>
  <c r="C64" i="1"/>
  <c r="C75" i="1" s="1"/>
  <c r="C12" i="4" s="1"/>
  <c r="C57" i="1"/>
  <c r="C68" i="1" s="1"/>
  <c r="C5" i="4" s="1"/>
  <c r="C59" i="1"/>
  <c r="C70" i="1" s="1"/>
  <c r="C7" i="4" s="1"/>
  <c r="F62" i="1"/>
  <c r="F73" i="1" s="1"/>
  <c r="F10" i="4" s="1"/>
  <c r="D64" i="1"/>
  <c r="D75" i="1" s="1"/>
  <c r="D12" i="4" s="1"/>
  <c r="H62" i="1"/>
  <c r="H73" i="1" s="1"/>
  <c r="H10" i="4" s="1"/>
  <c r="H58" i="1"/>
  <c r="H69" i="1" s="1"/>
  <c r="H6" i="4" s="1"/>
  <c r="H57" i="1"/>
  <c r="H68" i="1" s="1"/>
  <c r="H5" i="4" s="1"/>
  <c r="D18" i="4" l="1"/>
  <c r="D21" i="4"/>
  <c r="D22" i="4" s="1"/>
  <c r="I26" i="4"/>
  <c r="I27" i="4" s="1"/>
  <c r="C26" i="4"/>
  <c r="C27" i="4" s="1"/>
  <c r="F26" i="4"/>
  <c r="F27" i="4" s="1"/>
  <c r="E16" i="4"/>
  <c r="D19" i="4" l="1"/>
</calcChain>
</file>

<file path=xl/sharedStrings.xml><?xml version="1.0" encoding="utf-8"?>
<sst xmlns="http://schemas.openxmlformats.org/spreadsheetml/2006/main" count="259" uniqueCount="95">
  <si>
    <t>Layout</t>
  </si>
  <si>
    <t>A</t>
  </si>
  <si>
    <t>SPL3</t>
  </si>
  <si>
    <t>SPL11</t>
  </si>
  <si>
    <t>SPL19</t>
  </si>
  <si>
    <t>SPL27</t>
  </si>
  <si>
    <t>SPL35</t>
  </si>
  <si>
    <t>SPL43</t>
  </si>
  <si>
    <t>BSA A1</t>
  </si>
  <si>
    <t>BSA A2</t>
  </si>
  <si>
    <t>Well ID</t>
  </si>
  <si>
    <t>B</t>
  </si>
  <si>
    <t>SPL4</t>
  </si>
  <si>
    <t>SPL12</t>
  </si>
  <si>
    <t>SPL20</t>
  </si>
  <si>
    <t>SPL28</t>
  </si>
  <si>
    <t>SPL36</t>
  </si>
  <si>
    <t>SPL44</t>
  </si>
  <si>
    <t>BSA B1</t>
  </si>
  <si>
    <t>BSA A3</t>
  </si>
  <si>
    <t>C</t>
  </si>
  <si>
    <t>SPL5</t>
  </si>
  <si>
    <t>SPL13</t>
  </si>
  <si>
    <t>SPL21</t>
  </si>
  <si>
    <t>SPL29</t>
  </si>
  <si>
    <t>SPL37</t>
  </si>
  <si>
    <t>SPL45</t>
  </si>
  <si>
    <t>BSA C1</t>
  </si>
  <si>
    <t>D</t>
  </si>
  <si>
    <t>SPL6</t>
  </si>
  <si>
    <t>SPL14</t>
  </si>
  <si>
    <t>SPL22</t>
  </si>
  <si>
    <t>SPL30</t>
  </si>
  <si>
    <t>SPL38</t>
  </si>
  <si>
    <t>SPL46</t>
  </si>
  <si>
    <t>BSA D1</t>
  </si>
  <si>
    <t>E</t>
  </si>
  <si>
    <t>SPL7</t>
  </si>
  <si>
    <t>SPL15</t>
  </si>
  <si>
    <t>SPL23</t>
  </si>
  <si>
    <t>SPL31</t>
  </si>
  <si>
    <t>SPL39</t>
  </si>
  <si>
    <t>SPL47</t>
  </si>
  <si>
    <t>BSA E1</t>
  </si>
  <si>
    <t>F</t>
  </si>
  <si>
    <t>SPL8</t>
  </si>
  <si>
    <t>SPL16</t>
  </si>
  <si>
    <t>SPL24</t>
  </si>
  <si>
    <t>SPL32</t>
  </si>
  <si>
    <t>SPL40</t>
  </si>
  <si>
    <t>SPL48</t>
  </si>
  <si>
    <t>BSA F1</t>
  </si>
  <si>
    <t>G</t>
  </si>
  <si>
    <t>SPL9</t>
  </si>
  <si>
    <t>SPL17</t>
  </si>
  <si>
    <t>SPL25</t>
  </si>
  <si>
    <t>SPL33</t>
  </si>
  <si>
    <t>SPL41</t>
  </si>
  <si>
    <t>SPL49</t>
  </si>
  <si>
    <t>BSA G1</t>
  </si>
  <si>
    <t>H</t>
  </si>
  <si>
    <t>SPL10</t>
  </si>
  <si>
    <t>SPL18</t>
  </si>
  <si>
    <t>SPL26</t>
  </si>
  <si>
    <t>SPL34</t>
  </si>
  <si>
    <t>SPL42</t>
  </si>
  <si>
    <t>SPL50</t>
  </si>
  <si>
    <t>BSA H1</t>
  </si>
  <si>
    <t>Results</t>
  </si>
  <si>
    <t>Blank</t>
  </si>
  <si>
    <t>Calibration</t>
  </si>
  <si>
    <t>BSA conc (ug/mL)</t>
  </si>
  <si>
    <t>Abs480</t>
  </si>
  <si>
    <t>slope</t>
  </si>
  <si>
    <t>intercept</t>
  </si>
  <si>
    <t>ug/mL</t>
  </si>
  <si>
    <t>mg/mL</t>
  </si>
  <si>
    <t>SPL1</t>
  </si>
  <si>
    <t>SPL2</t>
  </si>
  <si>
    <t>Calibration BSA</t>
  </si>
  <si>
    <t>BSA concentration (ug/mL)</t>
  </si>
  <si>
    <t>Enzyme Concentration (mg/mL)</t>
  </si>
  <si>
    <t>Range (excludes empty and RFP)</t>
  </si>
  <si>
    <t>C5:M5,C6:M6,C7:N12</t>
  </si>
  <si>
    <t>Total count</t>
  </si>
  <si>
    <t>Number &gt;0.1 mg/mL</t>
  </si>
  <si>
    <t>Percent &gt;0.1 mg/mL</t>
  </si>
  <si>
    <t>Number &gt;0.5 mg/mL</t>
  </si>
  <si>
    <t>Percent &gt;0.5 mg/mL</t>
  </si>
  <si>
    <t>Low/non-expressing</t>
  </si>
  <si>
    <t>Medium-expressing</t>
  </si>
  <si>
    <t>High-expressing</t>
  </si>
  <si>
    <t>Number</t>
  </si>
  <si>
    <t>Percent</t>
  </si>
  <si>
    <t>Input 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</si>
</sst>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14"/>
      <name val="Arial"/>
      <family val="2"/>
    </font>
    <font>
      <b/>
      <sz val="14"/>
      <color rgb="FF27413E"/>
      <name val="Arial"/>
      <family val="2"/>
    </font>
    <font>
      <sz val="14"/>
      <color rgb="FF000000"/>
      <name val="Arial"/>
      <family val="2"/>
    </font>
    <font>
      <sz val="10"/>
      <color theme="2" tint="-0.249977111117893"/>
      <name val="Arial"/>
      <family val="2"/>
    </font>
    <font>
      <sz val="7"/>
      <color theme="2" tint="-0.24997711111789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ADD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0" xfId="0" applyFont="1" applyFill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6" fillId="0" borderId="0" xfId="0" applyFont="1"/>
    <xf numFmtId="2" fontId="2" fillId="8" borderId="1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left"/>
    </xf>
    <xf numFmtId="1" fontId="0" fillId="0" borderId="0" xfId="0" applyNumberFormat="1" applyAlignment="1">
      <alignment horizontal="left"/>
    </xf>
    <xf numFmtId="0" fontId="8" fillId="14" borderId="0" xfId="0" applyFont="1" applyFill="1" applyAlignment="1">
      <alignment vertical="center" wrapText="1"/>
    </xf>
    <xf numFmtId="0" fontId="9" fillId="14" borderId="0" xfId="0" applyFont="1" applyFill="1" applyAlignment="1">
      <alignment horizontal="center" vertical="center" wrapText="1"/>
    </xf>
    <xf numFmtId="2" fontId="10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2" fontId="10" fillId="0" borderId="3" xfId="0" applyNumberFormat="1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2" fontId="10" fillId="0" borderId="6" xfId="0" applyNumberFormat="1" applyFont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2" fontId="10" fillId="0" borderId="7" xfId="0" applyNumberFormat="1" applyFont="1" applyBorder="1" applyAlignment="1">
      <alignment horizontal="center" vertical="center" wrapText="1"/>
    </xf>
    <xf numFmtId="2" fontId="10" fillId="0" borderId="8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2" fontId="10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 vertical="center" wrapText="1"/>
    </xf>
    <xf numFmtId="0" fontId="11" fillId="0" borderId="0" xfId="0" applyFont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6" fillId="18" borderId="0" xfId="0" applyFont="1" applyFill="1"/>
    <xf numFmtId="0" fontId="11" fillId="8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6A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149606299212597E-2"/>
                  <c:y val="-1.3938830562846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'col1-6'!$B$39:$B$48</c:f>
              <c:numCache>
                <c:formatCode>General</c:formatCode>
                <c:ptCount val="10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12.5</c:v>
                </c:pt>
                <c:pt idx="9">
                  <c:v>0</c:v>
                </c:pt>
              </c:numCache>
            </c:numRef>
          </c:xVal>
          <c:yVal>
            <c:numRef>
              <c:f>'col1-6'!$C$39:$C$48</c:f>
              <c:numCache>
                <c:formatCode>General</c:formatCode>
                <c:ptCount val="10"/>
                <c:pt idx="0">
                  <c:v>1.054</c:v>
                </c:pt>
                <c:pt idx="1">
                  <c:v>0.75500000000000012</c:v>
                </c:pt>
                <c:pt idx="2">
                  <c:v>0.5109999999999999</c:v>
                </c:pt>
                <c:pt idx="3">
                  <c:v>0.39699999999999996</c:v>
                </c:pt>
                <c:pt idx="4">
                  <c:v>0.29199999999999998</c:v>
                </c:pt>
                <c:pt idx="5">
                  <c:v>0.14399999999999996</c:v>
                </c:pt>
                <c:pt idx="6">
                  <c:v>7.2000000000000008E-2</c:v>
                </c:pt>
                <c:pt idx="7">
                  <c:v>2.5999999999999968E-2</c:v>
                </c:pt>
                <c:pt idx="8">
                  <c:v>1.0999999999999954E-2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F-504B-902F-E8EB46D7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0832"/>
        <c:axId val="160200384"/>
      </c:scatterChart>
      <c:valAx>
        <c:axId val="1708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BSA</a:t>
                </a:r>
                <a:r>
                  <a:rPr lang="en-US" baseline="0"/>
                  <a:t> concentration (ug/mL)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0384"/>
        <c:crosses val="autoZero"/>
        <c:crossBetween val="midCat"/>
      </c:valAx>
      <c:valAx>
        <c:axId val="160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Abs480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'col7-12'!$C$39</c:f>
              <c:strCache>
                <c:ptCount val="1"/>
                <c:pt idx="0">
                  <c:v>Abs480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'col7-12'!$B$40:$B$49</c:f>
              <c:numCache>
                <c:formatCode>General</c:formatCode>
                <c:ptCount val="10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12.5</c:v>
                </c:pt>
                <c:pt idx="9">
                  <c:v>0</c:v>
                </c:pt>
              </c:numCache>
            </c:numRef>
          </c:xVal>
          <c:yVal>
            <c:numRef>
              <c:f>'col7-12'!$C$40:$C$49</c:f>
              <c:numCache>
                <c:formatCode>General</c:formatCode>
                <c:ptCount val="10"/>
                <c:pt idx="0">
                  <c:v>1.125</c:v>
                </c:pt>
                <c:pt idx="1">
                  <c:v>0.83299999999999996</c:v>
                </c:pt>
                <c:pt idx="2">
                  <c:v>0.56000000000000005</c:v>
                </c:pt>
                <c:pt idx="3">
                  <c:v>0.43299999999999994</c:v>
                </c:pt>
                <c:pt idx="4">
                  <c:v>0.32399999999999995</c:v>
                </c:pt>
                <c:pt idx="5">
                  <c:v>0.15699999999999992</c:v>
                </c:pt>
                <c:pt idx="6">
                  <c:v>7.7999999999999958E-2</c:v>
                </c:pt>
                <c:pt idx="7">
                  <c:v>2.300000000000002E-2</c:v>
                </c:pt>
                <c:pt idx="8">
                  <c:v>1.5000000000000013E-2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5-594A-8F42-88E3E658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04496"/>
        <c:axId val="209050160"/>
      </c:scatterChart>
      <c:valAx>
        <c:axId val="1703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BSA</a:t>
                </a:r>
                <a:r>
                  <a:rPr lang="en-US" baseline="0"/>
                  <a:t> concentration (ug/mL)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0160"/>
        <c:crosses val="autoZero"/>
        <c:crossBetween val="midCat"/>
      </c:valAx>
      <c:valAx>
        <c:axId val="2090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Abs480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37</xdr:row>
      <xdr:rowOff>6350</xdr:rowOff>
    </xdr:from>
    <xdr:to>
      <xdr:col>10</xdr:col>
      <xdr:colOff>488950</xdr:colOff>
      <xdr:row>52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852E3-5939-0557-F545-D4FE164A8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37</xdr:row>
      <xdr:rowOff>285750</xdr:rowOff>
    </xdr:from>
    <xdr:to>
      <xdr:col>10</xdr:col>
      <xdr:colOff>666750</xdr:colOff>
      <xdr:row>51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8AAAE-C3C7-3F7F-FAD5-340FE329A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O75"/>
  <sheetViews>
    <sheetView workbookViewId="0">
      <selection activeCell="A26" sqref="A26"/>
    </sheetView>
  </sheetViews>
  <sheetFormatPr baseColWidth="10" defaultColWidth="8.83203125" defaultRowHeight="13" x14ac:dyDescent="0.15"/>
  <cols>
    <col min="1" max="1" width="20.6640625" customWidth="1"/>
    <col min="2" max="2" width="12.83203125" customWidth="1"/>
    <col min="3" max="3" width="11.83203125" bestFit="1" customWidth="1"/>
    <col min="4" max="4" width="10.6640625" bestFit="1" customWidth="1"/>
    <col min="5" max="8" width="9.6640625" bestFit="1" customWidth="1"/>
  </cols>
  <sheetData>
    <row r="2" spans="1:15" ht="14" x14ac:dyDescent="0.15">
      <c r="A2" s="1" t="s">
        <v>0</v>
      </c>
      <c r="B2" s="2"/>
    </row>
    <row r="4" spans="1:15" x14ac:dyDescent="0.15">
      <c r="B4" s="3"/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</row>
    <row r="5" spans="1:15" ht="14" x14ac:dyDescent="0.15"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27" t="s">
        <v>8</v>
      </c>
      <c r="J5" s="27" t="s">
        <v>9</v>
      </c>
      <c r="K5" s="6"/>
      <c r="L5" s="6"/>
      <c r="M5" s="6"/>
      <c r="N5" s="6"/>
      <c r="O5" s="7" t="s">
        <v>10</v>
      </c>
    </row>
    <row r="6" spans="1:15" ht="14" x14ac:dyDescent="0.15">
      <c r="B6" s="4" t="s">
        <v>11</v>
      </c>
      <c r="C6" s="5" t="s">
        <v>12</v>
      </c>
      <c r="D6" s="5" t="s">
        <v>13</v>
      </c>
      <c r="E6" s="5" t="s">
        <v>14</v>
      </c>
      <c r="F6" s="5" t="s">
        <v>15</v>
      </c>
      <c r="G6" s="5" t="s">
        <v>16</v>
      </c>
      <c r="H6" s="5" t="s">
        <v>17</v>
      </c>
      <c r="I6" s="27" t="s">
        <v>18</v>
      </c>
      <c r="J6" s="27" t="s">
        <v>19</v>
      </c>
      <c r="K6" s="6"/>
      <c r="L6" s="6"/>
      <c r="M6" s="6"/>
      <c r="N6" s="6"/>
      <c r="O6" s="7" t="s">
        <v>10</v>
      </c>
    </row>
    <row r="7" spans="1:15" ht="14" x14ac:dyDescent="0.15">
      <c r="B7" s="4" t="s">
        <v>20</v>
      </c>
      <c r="C7" s="5" t="s">
        <v>21</v>
      </c>
      <c r="D7" s="5" t="s">
        <v>22</v>
      </c>
      <c r="E7" s="5" t="s">
        <v>23</v>
      </c>
      <c r="F7" s="5" t="s">
        <v>24</v>
      </c>
      <c r="G7" s="5" t="s">
        <v>25</v>
      </c>
      <c r="H7" s="5" t="s">
        <v>26</v>
      </c>
      <c r="I7" s="27" t="s">
        <v>27</v>
      </c>
      <c r="J7" s="6"/>
      <c r="K7" s="6"/>
      <c r="L7" s="6"/>
      <c r="M7" s="6"/>
      <c r="N7" s="6"/>
      <c r="O7" s="7" t="s">
        <v>10</v>
      </c>
    </row>
    <row r="8" spans="1:15" ht="14" x14ac:dyDescent="0.15">
      <c r="B8" s="4" t="s">
        <v>28</v>
      </c>
      <c r="C8" s="5" t="s">
        <v>29</v>
      </c>
      <c r="D8" s="5" t="s">
        <v>30</v>
      </c>
      <c r="E8" s="5" t="s">
        <v>31</v>
      </c>
      <c r="F8" s="5" t="s">
        <v>32</v>
      </c>
      <c r="G8" s="5" t="s">
        <v>33</v>
      </c>
      <c r="H8" s="5" t="s">
        <v>34</v>
      </c>
      <c r="I8" s="27" t="s">
        <v>35</v>
      </c>
      <c r="J8" s="6"/>
      <c r="K8" s="6"/>
      <c r="L8" s="6"/>
      <c r="M8" s="6"/>
      <c r="N8" s="6"/>
      <c r="O8" s="7" t="s">
        <v>10</v>
      </c>
    </row>
    <row r="9" spans="1:15" ht="14" x14ac:dyDescent="0.15">
      <c r="B9" s="4" t="s">
        <v>36</v>
      </c>
      <c r="C9" s="5" t="s">
        <v>37</v>
      </c>
      <c r="D9" s="5" t="s">
        <v>38</v>
      </c>
      <c r="E9" s="5" t="s">
        <v>39</v>
      </c>
      <c r="F9" s="5" t="s">
        <v>40</v>
      </c>
      <c r="G9" s="5" t="s">
        <v>41</v>
      </c>
      <c r="H9" s="5" t="s">
        <v>42</v>
      </c>
      <c r="I9" s="27" t="s">
        <v>43</v>
      </c>
      <c r="J9" s="6"/>
      <c r="K9" s="6"/>
      <c r="L9" s="6"/>
      <c r="M9" s="6"/>
      <c r="N9" s="6"/>
      <c r="O9" s="7" t="s">
        <v>10</v>
      </c>
    </row>
    <row r="10" spans="1:15" ht="14" x14ac:dyDescent="0.15">
      <c r="B10" s="4" t="s">
        <v>44</v>
      </c>
      <c r="C10" s="5" t="s">
        <v>45</v>
      </c>
      <c r="D10" s="5" t="s">
        <v>46</v>
      </c>
      <c r="E10" s="5" t="s">
        <v>47</v>
      </c>
      <c r="F10" s="5" t="s">
        <v>48</v>
      </c>
      <c r="G10" s="5" t="s">
        <v>49</v>
      </c>
      <c r="H10" s="5" t="s">
        <v>50</v>
      </c>
      <c r="I10" s="27" t="s">
        <v>51</v>
      </c>
      <c r="J10" s="6"/>
      <c r="K10" s="6"/>
      <c r="L10" s="6"/>
      <c r="M10" s="6"/>
      <c r="N10" s="6"/>
      <c r="O10" s="7" t="s">
        <v>10</v>
      </c>
    </row>
    <row r="11" spans="1:15" ht="14" x14ac:dyDescent="0.15">
      <c r="B11" s="4" t="s">
        <v>52</v>
      </c>
      <c r="C11" s="5" t="s">
        <v>53</v>
      </c>
      <c r="D11" s="5" t="s">
        <v>54</v>
      </c>
      <c r="E11" s="5" t="s">
        <v>55</v>
      </c>
      <c r="F11" s="5" t="s">
        <v>56</v>
      </c>
      <c r="G11" s="5" t="s">
        <v>57</v>
      </c>
      <c r="H11" s="5" t="s">
        <v>58</v>
      </c>
      <c r="I11" s="27" t="s">
        <v>59</v>
      </c>
      <c r="J11" s="6"/>
      <c r="K11" s="6"/>
      <c r="L11" s="6"/>
      <c r="M11" s="6"/>
      <c r="N11" s="6"/>
      <c r="O11" s="7" t="s">
        <v>10</v>
      </c>
    </row>
    <row r="12" spans="1:15" ht="14" x14ac:dyDescent="0.15">
      <c r="B12" s="4" t="s">
        <v>60</v>
      </c>
      <c r="C12" s="5" t="s">
        <v>61</v>
      </c>
      <c r="D12" s="5" t="s">
        <v>62</v>
      </c>
      <c r="E12" s="5" t="s">
        <v>63</v>
      </c>
      <c r="F12" s="5" t="s">
        <v>64</v>
      </c>
      <c r="G12" s="5" t="s">
        <v>65</v>
      </c>
      <c r="H12" s="5" t="s">
        <v>66</v>
      </c>
      <c r="I12" s="27" t="s">
        <v>67</v>
      </c>
      <c r="J12" s="6"/>
      <c r="K12" s="6"/>
      <c r="L12" s="6"/>
      <c r="M12" s="6"/>
      <c r="N12" s="6"/>
      <c r="O12" s="7" t="s">
        <v>10</v>
      </c>
    </row>
    <row r="14" spans="1:15" ht="14" x14ac:dyDescent="0.15">
      <c r="A14" s="1" t="s">
        <v>68</v>
      </c>
      <c r="B14" s="2"/>
    </row>
    <row r="16" spans="1:15" x14ac:dyDescent="0.15">
      <c r="A16" s="56" t="s">
        <v>94</v>
      </c>
      <c r="B16" s="3"/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</row>
    <row r="17" spans="2:15" ht="14" x14ac:dyDescent="0.15">
      <c r="B17" s="4" t="s">
        <v>1</v>
      </c>
      <c r="C17" s="8">
        <v>0.54</v>
      </c>
      <c r="D17" s="8">
        <v>0.54600000000000004</v>
      </c>
      <c r="E17" s="8">
        <v>0.496</v>
      </c>
      <c r="F17" s="8">
        <v>0.51</v>
      </c>
      <c r="G17" s="14">
        <v>0.72299999999999998</v>
      </c>
      <c r="H17" s="8">
        <v>0.53900000000000003</v>
      </c>
      <c r="I17" s="11">
        <v>1.522</v>
      </c>
      <c r="J17" s="8">
        <v>0.47899999999999998</v>
      </c>
      <c r="K17" s="6"/>
      <c r="L17" s="6"/>
      <c r="M17" s="6"/>
      <c r="N17" s="6"/>
      <c r="O17" s="7">
        <v>480</v>
      </c>
    </row>
    <row r="18" spans="2:15" ht="14" x14ac:dyDescent="0.15">
      <c r="B18" s="4" t="s">
        <v>11</v>
      </c>
      <c r="C18" s="8">
        <v>0.504</v>
      </c>
      <c r="D18" s="8">
        <v>0.51</v>
      </c>
      <c r="E18" s="8">
        <v>0.48599999999999999</v>
      </c>
      <c r="F18" s="8">
        <v>0.53200000000000003</v>
      </c>
      <c r="G18" s="8">
        <v>0.54600000000000004</v>
      </c>
      <c r="H18" s="8">
        <v>0.56699999999999995</v>
      </c>
      <c r="I18" s="12">
        <v>1.2230000000000001</v>
      </c>
      <c r="J18" s="9">
        <v>0.46800000000000003</v>
      </c>
      <c r="K18" s="6"/>
      <c r="L18" s="6"/>
      <c r="M18" s="6"/>
      <c r="N18" s="6"/>
      <c r="O18" s="7">
        <v>480</v>
      </c>
    </row>
    <row r="19" spans="2:15" ht="14" x14ac:dyDescent="0.15">
      <c r="B19" s="4" t="s">
        <v>20</v>
      </c>
      <c r="C19" s="8">
        <v>0.49399999999999999</v>
      </c>
      <c r="D19" s="13">
        <v>0.94099999999999995</v>
      </c>
      <c r="E19" s="8">
        <v>0.48399999999999999</v>
      </c>
      <c r="F19" s="8">
        <v>0.52800000000000002</v>
      </c>
      <c r="G19" s="8">
        <v>0.56999999999999995</v>
      </c>
      <c r="H19" s="23">
        <v>1.123</v>
      </c>
      <c r="I19" s="13">
        <v>0.97899999999999998</v>
      </c>
      <c r="J19" s="6"/>
      <c r="K19" s="6"/>
      <c r="L19" s="6"/>
      <c r="M19" s="6"/>
      <c r="N19" s="6"/>
      <c r="O19" s="7">
        <v>480</v>
      </c>
    </row>
    <row r="20" spans="2:15" ht="14" x14ac:dyDescent="0.15">
      <c r="B20" s="4" t="s">
        <v>28</v>
      </c>
      <c r="C20" s="8">
        <v>0.50600000000000001</v>
      </c>
      <c r="D20" s="22">
        <v>1.0680000000000001</v>
      </c>
      <c r="E20" s="8">
        <v>0.49399999999999999</v>
      </c>
      <c r="F20" s="15">
        <v>0.61699999999999999</v>
      </c>
      <c r="G20" s="8">
        <v>0.52</v>
      </c>
      <c r="H20" s="15">
        <v>0.57799999999999996</v>
      </c>
      <c r="I20" s="10">
        <v>0.86499999999999999</v>
      </c>
      <c r="J20" s="6"/>
      <c r="K20" s="6"/>
      <c r="L20" s="6"/>
      <c r="M20" s="6"/>
      <c r="N20" s="6"/>
      <c r="O20" s="7">
        <v>480</v>
      </c>
    </row>
    <row r="21" spans="2:15" ht="14" x14ac:dyDescent="0.15">
      <c r="B21" s="4" t="s">
        <v>36</v>
      </c>
      <c r="C21" s="8">
        <v>0.50800000000000001</v>
      </c>
      <c r="D21" s="8">
        <v>0.55900000000000005</v>
      </c>
      <c r="E21" s="8">
        <v>0.48499999999999999</v>
      </c>
      <c r="F21" s="15">
        <v>0.628</v>
      </c>
      <c r="G21" s="16">
        <v>1.335</v>
      </c>
      <c r="H21" s="8">
        <v>0.52</v>
      </c>
      <c r="I21" s="14">
        <v>0.76</v>
      </c>
      <c r="J21" s="6"/>
      <c r="K21" s="6"/>
      <c r="L21" s="6"/>
      <c r="M21" s="6"/>
      <c r="N21" s="6"/>
      <c r="O21" s="7">
        <v>480</v>
      </c>
    </row>
    <row r="22" spans="2:15" ht="14" x14ac:dyDescent="0.15">
      <c r="B22" s="4" t="s">
        <v>44</v>
      </c>
      <c r="C22" s="14">
        <v>0.7</v>
      </c>
      <c r="D22" s="8">
        <v>0.496</v>
      </c>
      <c r="E22" s="8">
        <v>0.57499999999999996</v>
      </c>
      <c r="F22" s="8">
        <v>0.54500000000000004</v>
      </c>
      <c r="G22" s="15">
        <v>0.625</v>
      </c>
      <c r="H22" s="8">
        <v>0.56699999999999995</v>
      </c>
      <c r="I22" s="15">
        <v>0.61199999999999999</v>
      </c>
      <c r="J22" s="6"/>
      <c r="K22" s="6"/>
      <c r="L22" s="6"/>
      <c r="M22" s="6"/>
      <c r="N22" s="6"/>
      <c r="O22" s="7">
        <v>480</v>
      </c>
    </row>
    <row r="23" spans="2:15" ht="14" x14ac:dyDescent="0.15">
      <c r="B23" s="4" t="s">
        <v>52</v>
      </c>
      <c r="C23" s="8">
        <v>0.55100000000000005</v>
      </c>
      <c r="D23" s="8">
        <v>0.51100000000000001</v>
      </c>
      <c r="E23" s="8">
        <v>0.55300000000000005</v>
      </c>
      <c r="F23" s="8">
        <v>0.496</v>
      </c>
      <c r="G23" s="8">
        <v>0.52500000000000002</v>
      </c>
      <c r="H23" s="8">
        <v>0.56399999999999995</v>
      </c>
      <c r="I23" s="8">
        <v>0.54</v>
      </c>
      <c r="J23" s="6"/>
      <c r="K23" s="6"/>
      <c r="L23" s="6"/>
      <c r="M23" s="6"/>
      <c r="N23" s="6"/>
      <c r="O23" s="7">
        <v>480</v>
      </c>
    </row>
    <row r="24" spans="2:15" ht="14" x14ac:dyDescent="0.15">
      <c r="B24" s="4" t="s">
        <v>60</v>
      </c>
      <c r="C24" s="14">
        <v>0.70099999999999996</v>
      </c>
      <c r="D24" s="13">
        <v>0.92400000000000004</v>
      </c>
      <c r="E24" s="13">
        <v>0.96899999999999997</v>
      </c>
      <c r="F24" s="8">
        <v>0.53700000000000003</v>
      </c>
      <c r="G24" s="8">
        <v>0.52500000000000002</v>
      </c>
      <c r="H24" s="15">
        <v>0.61399999999999999</v>
      </c>
      <c r="I24" s="8">
        <v>0.49399999999999999</v>
      </c>
      <c r="J24" s="6"/>
      <c r="K24" s="6"/>
      <c r="L24" s="6"/>
      <c r="M24" s="6"/>
      <c r="N24" s="6"/>
      <c r="O24" s="7">
        <v>480</v>
      </c>
    </row>
    <row r="26" spans="2:15" ht="14" x14ac:dyDescent="0.15">
      <c r="B26" s="49" t="s">
        <v>69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2:15" x14ac:dyDescent="0.15">
      <c r="B27" s="51"/>
      <c r="C27" s="52">
        <v>1</v>
      </c>
      <c r="D27" s="52">
        <v>2</v>
      </c>
      <c r="E27" s="52">
        <v>3</v>
      </c>
      <c r="F27" s="52">
        <v>4</v>
      </c>
      <c r="G27" s="52">
        <v>5</v>
      </c>
      <c r="H27" s="52">
        <v>6</v>
      </c>
      <c r="I27" s="52">
        <v>7</v>
      </c>
      <c r="J27" s="52">
        <v>8</v>
      </c>
      <c r="K27" s="52">
        <v>9</v>
      </c>
      <c r="L27" s="52">
        <v>10</v>
      </c>
      <c r="M27" s="52">
        <v>11</v>
      </c>
      <c r="N27" s="52">
        <v>12</v>
      </c>
      <c r="O27" s="50"/>
    </row>
    <row r="28" spans="2:15" ht="14" x14ac:dyDescent="0.15">
      <c r="B28" s="52" t="s">
        <v>1</v>
      </c>
      <c r="C28" s="53">
        <f>C17-$J$18</f>
        <v>7.2000000000000008E-2</v>
      </c>
      <c r="D28" s="53">
        <f t="shared" ref="D28:I28" si="0">D17-$J$18</f>
        <v>7.8000000000000014E-2</v>
      </c>
      <c r="E28" s="53">
        <f t="shared" si="0"/>
        <v>2.7999999999999969E-2</v>
      </c>
      <c r="F28" s="53">
        <f t="shared" si="0"/>
        <v>4.1999999999999982E-2</v>
      </c>
      <c r="G28" s="53">
        <f t="shared" si="0"/>
        <v>0.25499999999999995</v>
      </c>
      <c r="H28" s="53">
        <f t="shared" si="0"/>
        <v>7.1000000000000008E-2</v>
      </c>
      <c r="I28" s="53">
        <f t="shared" si="0"/>
        <v>1.054</v>
      </c>
      <c r="J28" s="53">
        <f t="shared" ref="J28" si="1">J17-$J$18</f>
        <v>1.0999999999999954E-2</v>
      </c>
      <c r="K28" s="54"/>
      <c r="L28" s="54"/>
      <c r="M28" s="54"/>
      <c r="N28" s="54"/>
      <c r="O28" s="55">
        <v>480</v>
      </c>
    </row>
    <row r="29" spans="2:15" ht="14" x14ac:dyDescent="0.15">
      <c r="B29" s="52" t="s">
        <v>11</v>
      </c>
      <c r="C29" s="53">
        <f t="shared" ref="C29:I29" si="2">C18-$J$18</f>
        <v>3.5999999999999976E-2</v>
      </c>
      <c r="D29" s="53">
        <f t="shared" si="2"/>
        <v>4.1999999999999982E-2</v>
      </c>
      <c r="E29" s="53">
        <f t="shared" si="2"/>
        <v>1.799999999999996E-2</v>
      </c>
      <c r="F29" s="53">
        <f t="shared" si="2"/>
        <v>6.4000000000000001E-2</v>
      </c>
      <c r="G29" s="53">
        <f t="shared" si="2"/>
        <v>7.8000000000000014E-2</v>
      </c>
      <c r="H29" s="53">
        <f t="shared" si="2"/>
        <v>9.8999999999999921E-2</v>
      </c>
      <c r="I29" s="53">
        <f t="shared" si="2"/>
        <v>0.75500000000000012</v>
      </c>
      <c r="J29" s="53">
        <f t="shared" ref="J29" si="3">J18-$J$18</f>
        <v>0</v>
      </c>
      <c r="K29" s="54"/>
      <c r="L29" s="54"/>
      <c r="M29" s="54"/>
      <c r="N29" s="54"/>
      <c r="O29" s="55">
        <v>480</v>
      </c>
    </row>
    <row r="30" spans="2:15" ht="14" x14ac:dyDescent="0.15">
      <c r="B30" s="52" t="s">
        <v>20</v>
      </c>
      <c r="C30" s="53">
        <f t="shared" ref="C30:I30" si="4">C19-$J$18</f>
        <v>2.5999999999999968E-2</v>
      </c>
      <c r="D30" s="53">
        <f t="shared" si="4"/>
        <v>0.47299999999999992</v>
      </c>
      <c r="E30" s="53">
        <f t="shared" si="4"/>
        <v>1.5999999999999959E-2</v>
      </c>
      <c r="F30" s="53">
        <f t="shared" si="4"/>
        <v>0.06</v>
      </c>
      <c r="G30" s="53">
        <f t="shared" si="4"/>
        <v>0.10199999999999992</v>
      </c>
      <c r="H30" s="53">
        <f t="shared" si="4"/>
        <v>0.65500000000000003</v>
      </c>
      <c r="I30" s="53">
        <f t="shared" si="4"/>
        <v>0.5109999999999999</v>
      </c>
      <c r="J30" s="54"/>
      <c r="K30" s="54"/>
      <c r="L30" s="54"/>
      <c r="M30" s="54"/>
      <c r="N30" s="54"/>
      <c r="O30" s="55">
        <v>480</v>
      </c>
    </row>
    <row r="31" spans="2:15" ht="14" x14ac:dyDescent="0.15">
      <c r="B31" s="52" t="s">
        <v>28</v>
      </c>
      <c r="C31" s="53">
        <f t="shared" ref="C31:I31" si="5">C20-$J$18</f>
        <v>3.7999999999999978E-2</v>
      </c>
      <c r="D31" s="53">
        <f t="shared" si="5"/>
        <v>0.60000000000000009</v>
      </c>
      <c r="E31" s="53">
        <f t="shared" si="5"/>
        <v>2.5999999999999968E-2</v>
      </c>
      <c r="F31" s="53">
        <f t="shared" si="5"/>
        <v>0.14899999999999997</v>
      </c>
      <c r="G31" s="53">
        <f t="shared" si="5"/>
        <v>5.1999999999999991E-2</v>
      </c>
      <c r="H31" s="53">
        <f t="shared" si="5"/>
        <v>0.10999999999999993</v>
      </c>
      <c r="I31" s="53">
        <f t="shared" si="5"/>
        <v>0.39699999999999996</v>
      </c>
      <c r="J31" s="54"/>
      <c r="K31" s="54"/>
      <c r="L31" s="54"/>
      <c r="M31" s="54"/>
      <c r="N31" s="54"/>
      <c r="O31" s="55">
        <v>480</v>
      </c>
    </row>
    <row r="32" spans="2:15" ht="14" x14ac:dyDescent="0.15">
      <c r="B32" s="52" t="s">
        <v>36</v>
      </c>
      <c r="C32" s="53">
        <f t="shared" ref="C32:I32" si="6">C21-$J$18</f>
        <v>3.999999999999998E-2</v>
      </c>
      <c r="D32" s="53">
        <f t="shared" si="6"/>
        <v>9.1000000000000025E-2</v>
      </c>
      <c r="E32" s="53">
        <f t="shared" si="6"/>
        <v>1.699999999999996E-2</v>
      </c>
      <c r="F32" s="53">
        <f t="shared" si="6"/>
        <v>0.15999999999999998</v>
      </c>
      <c r="G32" s="53">
        <f t="shared" si="6"/>
        <v>0.86699999999999999</v>
      </c>
      <c r="H32" s="53">
        <f t="shared" si="6"/>
        <v>5.1999999999999991E-2</v>
      </c>
      <c r="I32" s="53">
        <f t="shared" si="6"/>
        <v>0.29199999999999998</v>
      </c>
      <c r="J32" s="54"/>
      <c r="K32" s="54"/>
      <c r="L32" s="54"/>
      <c r="M32" s="54"/>
      <c r="N32" s="54"/>
      <c r="O32" s="55">
        <v>480</v>
      </c>
    </row>
    <row r="33" spans="2:15" ht="14" x14ac:dyDescent="0.15">
      <c r="B33" s="52" t="s">
        <v>44</v>
      </c>
      <c r="C33" s="53">
        <f t="shared" ref="C33:I33" si="7">C22-$J$18</f>
        <v>0.23199999999999993</v>
      </c>
      <c r="D33" s="53">
        <f t="shared" si="7"/>
        <v>2.7999999999999969E-2</v>
      </c>
      <c r="E33" s="53">
        <f t="shared" si="7"/>
        <v>0.10699999999999993</v>
      </c>
      <c r="F33" s="53">
        <f t="shared" si="7"/>
        <v>7.7000000000000013E-2</v>
      </c>
      <c r="G33" s="53">
        <f t="shared" si="7"/>
        <v>0.15699999999999997</v>
      </c>
      <c r="H33" s="53">
        <f t="shared" si="7"/>
        <v>9.8999999999999921E-2</v>
      </c>
      <c r="I33" s="53">
        <f t="shared" si="7"/>
        <v>0.14399999999999996</v>
      </c>
      <c r="J33" s="54"/>
      <c r="K33" s="54"/>
      <c r="L33" s="54"/>
      <c r="M33" s="54"/>
      <c r="N33" s="54"/>
      <c r="O33" s="55">
        <v>480</v>
      </c>
    </row>
    <row r="34" spans="2:15" ht="14" x14ac:dyDescent="0.15">
      <c r="B34" s="52" t="s">
        <v>52</v>
      </c>
      <c r="C34" s="53">
        <f t="shared" ref="C34:I34" si="8">C23-$J$18</f>
        <v>8.3000000000000018E-2</v>
      </c>
      <c r="D34" s="53">
        <f t="shared" si="8"/>
        <v>4.2999999999999983E-2</v>
      </c>
      <c r="E34" s="53">
        <f t="shared" si="8"/>
        <v>8.500000000000002E-2</v>
      </c>
      <c r="F34" s="53">
        <f t="shared" si="8"/>
        <v>2.7999999999999969E-2</v>
      </c>
      <c r="G34" s="53">
        <f t="shared" si="8"/>
        <v>5.6999999999999995E-2</v>
      </c>
      <c r="H34" s="53">
        <f t="shared" si="8"/>
        <v>9.5999999999999919E-2</v>
      </c>
      <c r="I34" s="53">
        <f t="shared" si="8"/>
        <v>7.2000000000000008E-2</v>
      </c>
      <c r="J34" s="54"/>
      <c r="K34" s="54"/>
      <c r="L34" s="54"/>
      <c r="M34" s="54"/>
      <c r="N34" s="54"/>
      <c r="O34" s="55">
        <v>480</v>
      </c>
    </row>
    <row r="35" spans="2:15" ht="14" x14ac:dyDescent="0.15">
      <c r="B35" s="52" t="s">
        <v>60</v>
      </c>
      <c r="C35" s="53">
        <f t="shared" ref="C35:I35" si="9">C24-$J$18</f>
        <v>0.23299999999999993</v>
      </c>
      <c r="D35" s="53">
        <f t="shared" si="9"/>
        <v>0.45600000000000002</v>
      </c>
      <c r="E35" s="53">
        <f t="shared" si="9"/>
        <v>0.50099999999999989</v>
      </c>
      <c r="F35" s="53">
        <f t="shared" si="9"/>
        <v>6.9000000000000006E-2</v>
      </c>
      <c r="G35" s="53">
        <f t="shared" si="9"/>
        <v>5.6999999999999995E-2</v>
      </c>
      <c r="H35" s="53">
        <f t="shared" si="9"/>
        <v>0.14599999999999996</v>
      </c>
      <c r="I35" s="53">
        <f t="shared" si="9"/>
        <v>2.5999999999999968E-2</v>
      </c>
      <c r="J35" s="54"/>
      <c r="K35" s="54"/>
      <c r="L35" s="54"/>
      <c r="M35" s="54"/>
      <c r="N35" s="54"/>
      <c r="O35" s="55">
        <v>480</v>
      </c>
    </row>
    <row r="37" spans="2:15" ht="14" x14ac:dyDescent="0.15">
      <c r="B37" s="18" t="s">
        <v>70</v>
      </c>
    </row>
    <row r="38" spans="2:15" ht="28" x14ac:dyDescent="0.15">
      <c r="B38" s="18" t="s">
        <v>71</v>
      </c>
      <c r="C38" s="17" t="s">
        <v>72</v>
      </c>
    </row>
    <row r="39" spans="2:15" x14ac:dyDescent="0.15">
      <c r="B39">
        <v>2000</v>
      </c>
      <c r="C39">
        <f>I28</f>
        <v>1.054</v>
      </c>
    </row>
    <row r="40" spans="2:15" x14ac:dyDescent="0.15">
      <c r="B40">
        <v>1500</v>
      </c>
      <c r="C40">
        <f t="shared" ref="C40:C46" si="10">I29</f>
        <v>0.75500000000000012</v>
      </c>
    </row>
    <row r="41" spans="2:15" x14ac:dyDescent="0.15">
      <c r="B41">
        <v>1000</v>
      </c>
      <c r="C41">
        <f t="shared" si="10"/>
        <v>0.5109999999999999</v>
      </c>
    </row>
    <row r="42" spans="2:15" x14ac:dyDescent="0.15">
      <c r="B42">
        <v>750</v>
      </c>
      <c r="C42">
        <f t="shared" si="10"/>
        <v>0.39699999999999996</v>
      </c>
    </row>
    <row r="43" spans="2:15" x14ac:dyDescent="0.15">
      <c r="B43">
        <v>500</v>
      </c>
      <c r="C43">
        <f>I32</f>
        <v>0.29199999999999998</v>
      </c>
    </row>
    <row r="44" spans="2:15" x14ac:dyDescent="0.15">
      <c r="B44">
        <v>250</v>
      </c>
      <c r="C44">
        <f t="shared" si="10"/>
        <v>0.14399999999999996</v>
      </c>
    </row>
    <row r="45" spans="2:15" x14ac:dyDescent="0.15">
      <c r="B45">
        <v>125</v>
      </c>
      <c r="C45">
        <f t="shared" si="10"/>
        <v>7.2000000000000008E-2</v>
      </c>
    </row>
    <row r="46" spans="2:15" x14ac:dyDescent="0.15">
      <c r="B46">
        <v>25</v>
      </c>
      <c r="C46">
        <f t="shared" si="10"/>
        <v>2.5999999999999968E-2</v>
      </c>
    </row>
    <row r="47" spans="2:15" x14ac:dyDescent="0.15">
      <c r="B47">
        <v>12.5</v>
      </c>
      <c r="C47">
        <f>J28</f>
        <v>1.0999999999999954E-2</v>
      </c>
    </row>
    <row r="48" spans="2:15" x14ac:dyDescent="0.15">
      <c r="B48">
        <v>0</v>
      </c>
      <c r="C48">
        <f>J29</f>
        <v>0</v>
      </c>
    </row>
    <row r="51" spans="2:15" x14ac:dyDescent="0.15">
      <c r="B51" s="17" t="s">
        <v>73</v>
      </c>
      <c r="C51">
        <f>SLOPE(C39:C48,B39:B48)</f>
        <v>5.1357052672472404E-4</v>
      </c>
    </row>
    <row r="52" spans="2:15" x14ac:dyDescent="0.15">
      <c r="B52" s="17" t="s">
        <v>74</v>
      </c>
      <c r="C52">
        <f>INTERCEPT(C39:C48,B39:B48)</f>
        <v>9.7121629058887771E-3</v>
      </c>
    </row>
    <row r="55" spans="2:15" ht="14" x14ac:dyDescent="0.15">
      <c r="B55" s="18" t="s">
        <v>75</v>
      </c>
    </row>
    <row r="56" spans="2:15" x14ac:dyDescent="0.15">
      <c r="B56" s="3"/>
      <c r="C56" s="4">
        <v>1</v>
      </c>
      <c r="D56" s="4">
        <v>2</v>
      </c>
      <c r="E56" s="4">
        <v>3</v>
      </c>
      <c r="F56" s="4">
        <v>4</v>
      </c>
      <c r="G56" s="4">
        <v>5</v>
      </c>
      <c r="H56" s="4">
        <v>6</v>
      </c>
      <c r="I56" s="4">
        <v>7</v>
      </c>
      <c r="J56" s="4">
        <v>8</v>
      </c>
      <c r="K56" s="4">
        <v>9</v>
      </c>
      <c r="L56" s="4">
        <v>10</v>
      </c>
      <c r="M56" s="4">
        <v>11</v>
      </c>
      <c r="N56" s="4">
        <v>12</v>
      </c>
    </row>
    <row r="57" spans="2:15" ht="14" x14ac:dyDescent="0.15">
      <c r="B57" s="4" t="s">
        <v>1</v>
      </c>
      <c r="C57" s="21">
        <f>C28/$C$51</f>
        <v>140.19496106830195</v>
      </c>
      <c r="D57" s="21">
        <f t="shared" ref="D57:H57" si="11">D28/$C$51</f>
        <v>151.87787449066045</v>
      </c>
      <c r="E57" s="21">
        <f t="shared" si="11"/>
        <v>54.520262637672914</v>
      </c>
      <c r="F57" s="21">
        <f t="shared" si="11"/>
        <v>81.780393956509428</v>
      </c>
      <c r="G57" s="21">
        <f t="shared" si="11"/>
        <v>496.52382045023592</v>
      </c>
      <c r="H57" s="21">
        <f t="shared" si="11"/>
        <v>138.2478088312422</v>
      </c>
      <c r="I57" s="19"/>
      <c r="J57" s="19"/>
      <c r="K57" s="6"/>
      <c r="L57" s="6"/>
      <c r="M57" s="6"/>
      <c r="N57" s="6"/>
      <c r="O57" s="7">
        <v>480</v>
      </c>
    </row>
    <row r="58" spans="2:15" ht="14" x14ac:dyDescent="0.15">
      <c r="B58" s="4" t="s">
        <v>11</v>
      </c>
      <c r="C58" s="21">
        <f t="shared" ref="C58:H58" si="12">C29/$C$51</f>
        <v>70.097480534150918</v>
      </c>
      <c r="D58" s="21">
        <f t="shared" si="12"/>
        <v>81.780393956509428</v>
      </c>
      <c r="E58" s="21">
        <f t="shared" si="12"/>
        <v>35.048740267075402</v>
      </c>
      <c r="F58" s="21">
        <f t="shared" si="12"/>
        <v>124.61774317182393</v>
      </c>
      <c r="G58" s="21">
        <f t="shared" si="12"/>
        <v>151.87787449066045</v>
      </c>
      <c r="H58" s="21">
        <f t="shared" si="12"/>
        <v>192.768071468915</v>
      </c>
      <c r="I58" s="19"/>
      <c r="J58" s="19"/>
      <c r="K58" s="6"/>
      <c r="L58" s="6"/>
      <c r="M58" s="6"/>
      <c r="N58" s="6"/>
      <c r="O58" s="7">
        <v>480</v>
      </c>
    </row>
    <row r="59" spans="2:15" ht="14" x14ac:dyDescent="0.15">
      <c r="B59" s="4" t="s">
        <v>20</v>
      </c>
      <c r="C59" s="21">
        <f t="shared" ref="C59:H59" si="13">C30/$C$51</f>
        <v>50.625958163553413</v>
      </c>
      <c r="D59" s="21">
        <f t="shared" si="13"/>
        <v>921.00300812926116</v>
      </c>
      <c r="E59" s="21">
        <f t="shared" si="13"/>
        <v>31.154435792955905</v>
      </c>
      <c r="F59" s="21">
        <f t="shared" si="13"/>
        <v>116.82913422358493</v>
      </c>
      <c r="G59" s="21">
        <f t="shared" si="13"/>
        <v>198.60952818009426</v>
      </c>
      <c r="H59" s="21">
        <f t="shared" si="13"/>
        <v>1275.3847152741357</v>
      </c>
      <c r="I59" s="19"/>
      <c r="J59" s="19"/>
      <c r="K59" s="6"/>
      <c r="L59" s="6"/>
      <c r="M59" s="6"/>
      <c r="N59" s="6"/>
      <c r="O59" s="7">
        <v>480</v>
      </c>
    </row>
    <row r="60" spans="2:15" ht="14" x14ac:dyDescent="0.15">
      <c r="B60" s="4" t="s">
        <v>28</v>
      </c>
      <c r="C60" s="21">
        <f t="shared" ref="C60:H60" si="14">C31/$C$51</f>
        <v>73.991785008270412</v>
      </c>
      <c r="D60" s="21">
        <f t="shared" si="14"/>
        <v>1168.2913422358495</v>
      </c>
      <c r="E60" s="21">
        <f t="shared" si="14"/>
        <v>50.625958163553413</v>
      </c>
      <c r="F60" s="21">
        <f t="shared" si="14"/>
        <v>290.12568332190256</v>
      </c>
      <c r="G60" s="21">
        <f t="shared" si="14"/>
        <v>101.25191632710693</v>
      </c>
      <c r="H60" s="21">
        <f t="shared" si="14"/>
        <v>214.18674607657226</v>
      </c>
      <c r="I60" s="19"/>
      <c r="J60" s="19"/>
      <c r="K60" s="6"/>
      <c r="L60" s="6"/>
      <c r="M60" s="6"/>
      <c r="N60" s="6"/>
      <c r="O60" s="7">
        <v>480</v>
      </c>
    </row>
    <row r="61" spans="2:15" ht="14" x14ac:dyDescent="0.15">
      <c r="B61" s="4" t="s">
        <v>36</v>
      </c>
      <c r="C61" s="21">
        <f t="shared" ref="C61:H61" si="15">C32/$C$51</f>
        <v>77.88608948238992</v>
      </c>
      <c r="D61" s="21">
        <f t="shared" si="15"/>
        <v>177.19085357243719</v>
      </c>
      <c r="E61" s="21">
        <f t="shared" si="15"/>
        <v>33.101588030015655</v>
      </c>
      <c r="F61" s="21">
        <f t="shared" si="15"/>
        <v>311.54435792955979</v>
      </c>
      <c r="G61" s="21">
        <f t="shared" si="15"/>
        <v>1688.1809895308024</v>
      </c>
      <c r="H61" s="21">
        <f t="shared" si="15"/>
        <v>101.25191632710693</v>
      </c>
      <c r="I61" s="19"/>
      <c r="J61" s="19"/>
      <c r="K61" s="6"/>
      <c r="L61" s="6"/>
      <c r="M61" s="6"/>
      <c r="N61" s="6"/>
      <c r="O61" s="7">
        <v>480</v>
      </c>
    </row>
    <row r="62" spans="2:15" ht="14" x14ac:dyDescent="0.15">
      <c r="B62" s="4" t="s">
        <v>44</v>
      </c>
      <c r="C62" s="21">
        <f t="shared" ref="C62:H62" si="16">C33/$C$51</f>
        <v>451.73931899786163</v>
      </c>
      <c r="D62" s="21">
        <f t="shared" si="16"/>
        <v>54.520262637672914</v>
      </c>
      <c r="E62" s="21">
        <f t="shared" si="16"/>
        <v>208.345289365393</v>
      </c>
      <c r="F62" s="21">
        <f t="shared" si="16"/>
        <v>149.93072225360069</v>
      </c>
      <c r="G62" s="21">
        <f t="shared" si="16"/>
        <v>305.70290121838053</v>
      </c>
      <c r="H62" s="21">
        <f t="shared" si="16"/>
        <v>192.768071468915</v>
      </c>
      <c r="I62" s="19"/>
      <c r="J62" s="19"/>
      <c r="K62" s="6"/>
      <c r="L62" s="6"/>
      <c r="M62" s="6"/>
      <c r="N62" s="6"/>
      <c r="O62" s="7">
        <v>480</v>
      </c>
    </row>
    <row r="63" spans="2:15" ht="14" x14ac:dyDescent="0.15">
      <c r="B63" s="4" t="s">
        <v>52</v>
      </c>
      <c r="C63" s="21">
        <f t="shared" ref="C63:H63" si="17">C34/$C$51</f>
        <v>161.61363567595919</v>
      </c>
      <c r="D63" s="21">
        <f t="shared" si="17"/>
        <v>83.727546193569168</v>
      </c>
      <c r="E63" s="21">
        <f t="shared" si="17"/>
        <v>165.5079401500787</v>
      </c>
      <c r="F63" s="21">
        <f t="shared" si="17"/>
        <v>54.520262637672914</v>
      </c>
      <c r="G63" s="21">
        <f t="shared" si="17"/>
        <v>110.98767751240568</v>
      </c>
      <c r="H63" s="21">
        <f t="shared" si="17"/>
        <v>186.92661475773573</v>
      </c>
      <c r="I63" s="19"/>
      <c r="J63" s="19"/>
      <c r="K63" s="6"/>
      <c r="L63" s="6"/>
      <c r="M63" s="6"/>
      <c r="N63" s="6"/>
      <c r="O63" s="7">
        <v>480</v>
      </c>
    </row>
    <row r="64" spans="2:15" ht="14" x14ac:dyDescent="0.15">
      <c r="B64" s="4" t="s">
        <v>60</v>
      </c>
      <c r="C64" s="21">
        <f t="shared" ref="C64:H64" si="18">C35/$C$51</f>
        <v>453.68647123492138</v>
      </c>
      <c r="D64" s="21">
        <f t="shared" si="18"/>
        <v>887.90142009924557</v>
      </c>
      <c r="E64" s="21">
        <f t="shared" si="18"/>
        <v>975.52327076693405</v>
      </c>
      <c r="F64" s="21">
        <f t="shared" si="18"/>
        <v>134.35350435712269</v>
      </c>
      <c r="G64" s="21">
        <f t="shared" si="18"/>
        <v>110.98767751240568</v>
      </c>
      <c r="H64" s="21">
        <f t="shared" si="18"/>
        <v>284.28422661072329</v>
      </c>
      <c r="I64" s="19"/>
      <c r="J64" s="19"/>
      <c r="K64" s="6"/>
      <c r="L64" s="6"/>
      <c r="M64" s="6"/>
      <c r="N64" s="6"/>
      <c r="O64" s="7">
        <v>480</v>
      </c>
    </row>
    <row r="66" spans="2:15" ht="14" x14ac:dyDescent="0.15">
      <c r="B66" s="18" t="s">
        <v>76</v>
      </c>
    </row>
    <row r="67" spans="2:15" x14ac:dyDescent="0.15">
      <c r="B67" s="3"/>
      <c r="C67" s="4">
        <v>1</v>
      </c>
      <c r="D67" s="4">
        <v>2</v>
      </c>
      <c r="E67" s="4">
        <v>3</v>
      </c>
      <c r="F67" s="4">
        <v>4</v>
      </c>
      <c r="G67" s="4">
        <v>5</v>
      </c>
      <c r="H67" s="4">
        <v>6</v>
      </c>
      <c r="I67" s="4">
        <v>7</v>
      </c>
      <c r="J67" s="4">
        <v>8</v>
      </c>
      <c r="K67" s="4">
        <v>9</v>
      </c>
      <c r="L67" s="4">
        <v>10</v>
      </c>
      <c r="M67" s="4">
        <v>11</v>
      </c>
      <c r="N67" s="4">
        <v>12</v>
      </c>
    </row>
    <row r="68" spans="2:15" ht="14" x14ac:dyDescent="0.15">
      <c r="B68" s="4" t="s">
        <v>1</v>
      </c>
      <c r="C68" s="20">
        <f>C57/1000</f>
        <v>0.14019496106830195</v>
      </c>
      <c r="D68" s="20">
        <f t="shared" ref="D68:H68" si="19">D57/1000</f>
        <v>0.15187787449066045</v>
      </c>
      <c r="E68" s="20">
        <f t="shared" si="19"/>
        <v>5.4520262637672914E-2</v>
      </c>
      <c r="F68" s="20">
        <f t="shared" si="19"/>
        <v>8.1780393956509434E-2</v>
      </c>
      <c r="G68" s="20">
        <f t="shared" si="19"/>
        <v>0.49652382045023591</v>
      </c>
      <c r="H68" s="20">
        <f t="shared" si="19"/>
        <v>0.13824780883124219</v>
      </c>
      <c r="I68" s="19"/>
      <c r="J68" s="19"/>
      <c r="K68" s="6"/>
      <c r="L68" s="6"/>
      <c r="M68" s="6"/>
      <c r="N68" s="6"/>
      <c r="O68" s="7">
        <v>480</v>
      </c>
    </row>
    <row r="69" spans="2:15" ht="14" x14ac:dyDescent="0.15">
      <c r="B69" s="4" t="s">
        <v>11</v>
      </c>
      <c r="C69" s="20">
        <f t="shared" ref="C69:H69" si="20">C58/1000</f>
        <v>7.0097480534150922E-2</v>
      </c>
      <c r="D69" s="20">
        <f t="shared" si="20"/>
        <v>8.1780393956509434E-2</v>
      </c>
      <c r="E69" s="20">
        <f t="shared" si="20"/>
        <v>3.5048740267075405E-2</v>
      </c>
      <c r="F69" s="20">
        <f t="shared" si="20"/>
        <v>0.12461774317182393</v>
      </c>
      <c r="G69" s="20">
        <f t="shared" si="20"/>
        <v>0.15187787449066045</v>
      </c>
      <c r="H69" s="20">
        <f t="shared" si="20"/>
        <v>0.192768071468915</v>
      </c>
      <c r="I69" s="19"/>
      <c r="J69" s="19"/>
      <c r="K69" s="6"/>
      <c r="L69" s="6"/>
      <c r="M69" s="6"/>
      <c r="N69" s="6"/>
      <c r="O69" s="7">
        <v>480</v>
      </c>
    </row>
    <row r="70" spans="2:15" ht="14" x14ac:dyDescent="0.15">
      <c r="B70" s="4" t="s">
        <v>20</v>
      </c>
      <c r="C70" s="20">
        <f t="shared" ref="C70:H70" si="21">C59/1000</f>
        <v>5.0625958163553413E-2</v>
      </c>
      <c r="D70" s="20">
        <f t="shared" si="21"/>
        <v>0.92100300812926117</v>
      </c>
      <c r="E70" s="20">
        <f t="shared" si="21"/>
        <v>3.1154435792955903E-2</v>
      </c>
      <c r="F70" s="20">
        <f t="shared" si="21"/>
        <v>0.11682913422358493</v>
      </c>
      <c r="G70" s="20">
        <f t="shared" si="21"/>
        <v>0.19860952818009425</v>
      </c>
      <c r="H70" s="20">
        <f t="shared" si="21"/>
        <v>1.2753847152741358</v>
      </c>
      <c r="I70" s="19"/>
      <c r="J70" s="19"/>
      <c r="K70" s="6"/>
      <c r="L70" s="6"/>
      <c r="M70" s="6"/>
      <c r="N70" s="6"/>
      <c r="O70" s="7">
        <v>480</v>
      </c>
    </row>
    <row r="71" spans="2:15" ht="14" x14ac:dyDescent="0.15">
      <c r="B71" s="4" t="s">
        <v>28</v>
      </c>
      <c r="C71" s="20">
        <f t="shared" ref="C71:H71" si="22">C60/1000</f>
        <v>7.3991785008270416E-2</v>
      </c>
      <c r="D71" s="20">
        <f t="shared" si="22"/>
        <v>1.1682913422358494</v>
      </c>
      <c r="E71" s="20">
        <f t="shared" si="22"/>
        <v>5.0625958163553413E-2</v>
      </c>
      <c r="F71" s="20">
        <f t="shared" si="22"/>
        <v>0.29012568332190258</v>
      </c>
      <c r="G71" s="20">
        <f t="shared" si="22"/>
        <v>0.10125191632710692</v>
      </c>
      <c r="H71" s="20">
        <f t="shared" si="22"/>
        <v>0.21418674607657226</v>
      </c>
      <c r="I71" s="19"/>
      <c r="J71" s="19"/>
      <c r="K71" s="6"/>
      <c r="L71" s="6"/>
      <c r="M71" s="6"/>
      <c r="N71" s="6"/>
      <c r="O71" s="7">
        <v>480</v>
      </c>
    </row>
    <row r="72" spans="2:15" ht="14" x14ac:dyDescent="0.15">
      <c r="B72" s="4" t="s">
        <v>36</v>
      </c>
      <c r="C72" s="20">
        <f t="shared" ref="C72:H72" si="23">C61/1000</f>
        <v>7.7886089482389925E-2</v>
      </c>
      <c r="D72" s="20">
        <f t="shared" si="23"/>
        <v>0.17719085357243719</v>
      </c>
      <c r="E72" s="20">
        <f t="shared" si="23"/>
        <v>3.3101588030015658E-2</v>
      </c>
      <c r="F72" s="20">
        <f t="shared" si="23"/>
        <v>0.31154435792955981</v>
      </c>
      <c r="G72" s="20">
        <f t="shared" si="23"/>
        <v>1.6881809895308024</v>
      </c>
      <c r="H72" s="20">
        <f t="shared" si="23"/>
        <v>0.10125191632710692</v>
      </c>
      <c r="I72" s="19"/>
      <c r="J72" s="19"/>
      <c r="K72" s="6"/>
      <c r="L72" s="6"/>
      <c r="M72" s="6"/>
      <c r="N72" s="6"/>
      <c r="O72" s="7">
        <v>480</v>
      </c>
    </row>
    <row r="73" spans="2:15" ht="14" x14ac:dyDescent="0.15">
      <c r="B73" s="4" t="s">
        <v>44</v>
      </c>
      <c r="C73" s="20">
        <f t="shared" ref="C73:H73" si="24">C62/1000</f>
        <v>0.45173931899786163</v>
      </c>
      <c r="D73" s="20">
        <f t="shared" si="24"/>
        <v>5.4520262637672914E-2</v>
      </c>
      <c r="E73" s="20">
        <f t="shared" si="24"/>
        <v>0.20834528936539301</v>
      </c>
      <c r="F73" s="20">
        <f t="shared" si="24"/>
        <v>0.14993072225360068</v>
      </c>
      <c r="G73" s="20">
        <f t="shared" si="24"/>
        <v>0.30570290121838051</v>
      </c>
      <c r="H73" s="20">
        <f t="shared" si="24"/>
        <v>0.192768071468915</v>
      </c>
      <c r="I73" s="19"/>
      <c r="J73" s="19"/>
      <c r="K73" s="6"/>
      <c r="L73" s="6"/>
      <c r="M73" s="6"/>
      <c r="N73" s="6"/>
      <c r="O73" s="7">
        <v>480</v>
      </c>
    </row>
    <row r="74" spans="2:15" ht="14" x14ac:dyDescent="0.15">
      <c r="B74" s="4" t="s">
        <v>52</v>
      </c>
      <c r="C74" s="20">
        <f t="shared" ref="C74:H74" si="25">C63/1000</f>
        <v>0.16161363567595918</v>
      </c>
      <c r="D74" s="20">
        <f t="shared" si="25"/>
        <v>8.3727546193569174E-2</v>
      </c>
      <c r="E74" s="20">
        <f t="shared" si="25"/>
        <v>0.16550794015007869</v>
      </c>
      <c r="F74" s="20">
        <f t="shared" si="25"/>
        <v>5.4520262637672914E-2</v>
      </c>
      <c r="G74" s="20">
        <f t="shared" si="25"/>
        <v>0.11098767751240568</v>
      </c>
      <c r="H74" s="20">
        <f t="shared" si="25"/>
        <v>0.18692661475773573</v>
      </c>
      <c r="I74" s="19"/>
      <c r="J74" s="19"/>
      <c r="K74" s="6"/>
      <c r="L74" s="6"/>
      <c r="M74" s="6"/>
      <c r="N74" s="6"/>
      <c r="O74" s="7">
        <v>480</v>
      </c>
    </row>
    <row r="75" spans="2:15" ht="14" x14ac:dyDescent="0.15">
      <c r="B75" s="4" t="s">
        <v>60</v>
      </c>
      <c r="C75" s="20">
        <f t="shared" ref="C75:H75" si="26">C64/1000</f>
        <v>0.4536864712349214</v>
      </c>
      <c r="D75" s="20">
        <f t="shared" si="26"/>
        <v>0.88790142009924555</v>
      </c>
      <c r="E75" s="20">
        <f t="shared" si="26"/>
        <v>0.97552327076693401</v>
      </c>
      <c r="F75" s="20">
        <f t="shared" si="26"/>
        <v>0.13435350435712268</v>
      </c>
      <c r="G75" s="20">
        <f t="shared" si="26"/>
        <v>0.11098767751240568</v>
      </c>
      <c r="H75" s="20">
        <f t="shared" si="26"/>
        <v>0.28428422661072328</v>
      </c>
      <c r="I75" s="19"/>
      <c r="J75" s="19"/>
      <c r="K75" s="6"/>
      <c r="L75" s="6"/>
      <c r="M75" s="6"/>
      <c r="N75" s="6"/>
      <c r="O75" s="7">
        <v>480</v>
      </c>
    </row>
  </sheetData>
  <phoneticPr fontId="0" type="noConversion"/>
  <conditionalFormatting sqref="C57:H64">
    <cfRule type="colorScale" priority="2">
      <colorScale>
        <cfvo type="min"/>
        <cfvo type="max"/>
        <color rgb="FFFCFCFF"/>
        <color rgb="FF63BE7B"/>
      </colorScale>
    </cfRule>
  </conditionalFormatting>
  <conditionalFormatting sqref="C68:H75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5AAF-76E8-1E48-BAA3-80900FC09106}">
  <sheetPr codeName="Sheet2"/>
  <dimension ref="A3:O75"/>
  <sheetViews>
    <sheetView workbookViewId="0">
      <selection activeCell="A28" sqref="A28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  <col min="9" max="9" width="11.83203125" bestFit="1" customWidth="1"/>
    <col min="10" max="10" width="9" customWidth="1"/>
    <col min="11" max="12" width="9.6640625" bestFit="1" customWidth="1"/>
    <col min="13" max="14" width="9" bestFit="1" customWidth="1"/>
  </cols>
  <sheetData>
    <row r="3" spans="1:15" ht="14" x14ac:dyDescent="0.15">
      <c r="A3" s="1" t="s">
        <v>0</v>
      </c>
      <c r="B3" s="2"/>
    </row>
    <row r="5" spans="1:15" x14ac:dyDescent="0.15">
      <c r="B5" s="3"/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</row>
    <row r="6" spans="1:15" ht="14" x14ac:dyDescent="0.15">
      <c r="B6" s="4" t="s">
        <v>1</v>
      </c>
      <c r="C6" s="6"/>
      <c r="D6" s="6"/>
      <c r="E6" s="6"/>
      <c r="F6" s="6"/>
      <c r="G6" s="27" t="s">
        <v>8</v>
      </c>
      <c r="H6" s="27" t="s">
        <v>9</v>
      </c>
      <c r="I6" s="5" t="s">
        <v>77</v>
      </c>
      <c r="J6" s="5" t="s">
        <v>53</v>
      </c>
      <c r="K6" s="5" t="s">
        <v>54</v>
      </c>
      <c r="L6" s="5" t="s">
        <v>55</v>
      </c>
      <c r="M6" s="5" t="s">
        <v>56</v>
      </c>
      <c r="N6" s="5" t="s">
        <v>57</v>
      </c>
      <c r="O6" s="7" t="s">
        <v>10</v>
      </c>
    </row>
    <row r="7" spans="1:15" ht="14" x14ac:dyDescent="0.15">
      <c r="B7" s="4" t="s">
        <v>11</v>
      </c>
      <c r="C7" s="6"/>
      <c r="D7" s="6"/>
      <c r="E7" s="6"/>
      <c r="F7" s="6"/>
      <c r="G7" s="27" t="s">
        <v>18</v>
      </c>
      <c r="H7" s="27" t="s">
        <v>19</v>
      </c>
      <c r="I7" s="5" t="s">
        <v>78</v>
      </c>
      <c r="J7" s="5" t="s">
        <v>61</v>
      </c>
      <c r="K7" s="5" t="s">
        <v>62</v>
      </c>
      <c r="L7" s="5" t="s">
        <v>63</v>
      </c>
      <c r="M7" s="5" t="s">
        <v>64</v>
      </c>
      <c r="N7" s="5" t="s">
        <v>65</v>
      </c>
      <c r="O7" s="7" t="s">
        <v>10</v>
      </c>
    </row>
    <row r="8" spans="1:15" ht="14" x14ac:dyDescent="0.15">
      <c r="B8" s="4" t="s">
        <v>20</v>
      </c>
      <c r="C8" s="6"/>
      <c r="D8" s="6"/>
      <c r="E8" s="6"/>
      <c r="F8" s="6"/>
      <c r="G8" s="27" t="s">
        <v>27</v>
      </c>
      <c r="H8" s="6"/>
      <c r="I8" s="5" t="s">
        <v>2</v>
      </c>
      <c r="J8" s="5" t="s">
        <v>3</v>
      </c>
      <c r="K8" s="5" t="s">
        <v>4</v>
      </c>
      <c r="L8" s="5" t="s">
        <v>5</v>
      </c>
      <c r="M8" s="5" t="s">
        <v>6</v>
      </c>
      <c r="N8" s="5" t="s">
        <v>7</v>
      </c>
      <c r="O8" s="7" t="s">
        <v>10</v>
      </c>
    </row>
    <row r="9" spans="1:15" ht="14" x14ac:dyDescent="0.15">
      <c r="B9" s="4" t="s">
        <v>28</v>
      </c>
      <c r="C9" s="6"/>
      <c r="D9" s="6"/>
      <c r="E9" s="6"/>
      <c r="F9" s="6"/>
      <c r="G9" s="27" t="s">
        <v>35</v>
      </c>
      <c r="H9" s="6"/>
      <c r="I9" s="5" t="s">
        <v>12</v>
      </c>
      <c r="J9" s="5" t="s">
        <v>13</v>
      </c>
      <c r="K9" s="5" t="s">
        <v>14</v>
      </c>
      <c r="L9" s="5" t="s">
        <v>15</v>
      </c>
      <c r="M9" s="5" t="s">
        <v>16</v>
      </c>
      <c r="N9" s="5" t="s">
        <v>17</v>
      </c>
      <c r="O9" s="7" t="s">
        <v>10</v>
      </c>
    </row>
    <row r="10" spans="1:15" ht="14" x14ac:dyDescent="0.15">
      <c r="B10" s="4" t="s">
        <v>36</v>
      </c>
      <c r="C10" s="6"/>
      <c r="D10" s="6"/>
      <c r="E10" s="6"/>
      <c r="F10" s="6"/>
      <c r="G10" s="27" t="s">
        <v>43</v>
      </c>
      <c r="H10" s="6"/>
      <c r="I10" s="5" t="s">
        <v>21</v>
      </c>
      <c r="J10" s="5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7" t="s">
        <v>10</v>
      </c>
    </row>
    <row r="11" spans="1:15" ht="14" x14ac:dyDescent="0.15">
      <c r="B11" s="4" t="s">
        <v>44</v>
      </c>
      <c r="C11" s="6"/>
      <c r="D11" s="6"/>
      <c r="E11" s="6"/>
      <c r="F11" s="6"/>
      <c r="G11" s="27" t="s">
        <v>51</v>
      </c>
      <c r="H11" s="6"/>
      <c r="I11" s="5" t="s">
        <v>29</v>
      </c>
      <c r="J11" s="5" t="s">
        <v>30</v>
      </c>
      <c r="K11" s="5" t="s">
        <v>31</v>
      </c>
      <c r="L11" s="5" t="s">
        <v>32</v>
      </c>
      <c r="M11" s="5" t="s">
        <v>33</v>
      </c>
      <c r="N11" s="5" t="s">
        <v>34</v>
      </c>
      <c r="O11" s="7" t="s">
        <v>10</v>
      </c>
    </row>
    <row r="12" spans="1:15" ht="14" x14ac:dyDescent="0.15">
      <c r="B12" s="4" t="s">
        <v>52</v>
      </c>
      <c r="C12" s="6"/>
      <c r="D12" s="6"/>
      <c r="E12" s="6"/>
      <c r="F12" s="6"/>
      <c r="G12" s="27" t="s">
        <v>59</v>
      </c>
      <c r="H12" s="6"/>
      <c r="I12" s="5" t="s">
        <v>37</v>
      </c>
      <c r="J12" s="5" t="s">
        <v>38</v>
      </c>
      <c r="K12" s="5" t="s">
        <v>39</v>
      </c>
      <c r="L12" s="5" t="s">
        <v>40</v>
      </c>
      <c r="M12" s="5" t="s">
        <v>41</v>
      </c>
      <c r="N12" s="5" t="s">
        <v>42</v>
      </c>
      <c r="O12" s="7" t="s">
        <v>10</v>
      </c>
    </row>
    <row r="13" spans="1:15" ht="14" x14ac:dyDescent="0.15">
      <c r="B13" s="4" t="s">
        <v>60</v>
      </c>
      <c r="C13" s="6"/>
      <c r="D13" s="6"/>
      <c r="E13" s="6"/>
      <c r="F13" s="6"/>
      <c r="G13" s="27" t="s">
        <v>67</v>
      </c>
      <c r="H13" s="6"/>
      <c r="I13" s="5" t="s">
        <v>45</v>
      </c>
      <c r="J13" s="5" t="s">
        <v>46</v>
      </c>
      <c r="K13" s="5" t="s">
        <v>47</v>
      </c>
      <c r="L13" s="5" t="s">
        <v>48</v>
      </c>
      <c r="M13" s="5" t="s">
        <v>49</v>
      </c>
      <c r="N13" s="5" t="s">
        <v>50</v>
      </c>
      <c r="O13" s="7" t="s">
        <v>10</v>
      </c>
    </row>
    <row r="15" spans="1:15" ht="14" x14ac:dyDescent="0.15">
      <c r="A15" s="1" t="s">
        <v>68</v>
      </c>
      <c r="B15" s="2"/>
    </row>
    <row r="17" spans="1:15" x14ac:dyDescent="0.15">
      <c r="B17" s="3"/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  <c r="L17" s="4">
        <v>10</v>
      </c>
      <c r="M17" s="4">
        <v>11</v>
      </c>
      <c r="N17" s="4">
        <v>12</v>
      </c>
    </row>
    <row r="18" spans="1:15" ht="14" x14ac:dyDescent="0.15">
      <c r="A18" s="56" t="s">
        <v>94</v>
      </c>
      <c r="B18" s="4" t="s">
        <v>1</v>
      </c>
      <c r="C18" s="6"/>
      <c r="D18" s="6"/>
      <c r="E18" s="6"/>
      <c r="F18" s="6"/>
      <c r="G18" s="11">
        <v>1.659</v>
      </c>
      <c r="H18" s="8">
        <v>0.54900000000000004</v>
      </c>
      <c r="I18" s="23">
        <v>1.272</v>
      </c>
      <c r="J18" s="9">
        <v>0.53300000000000003</v>
      </c>
      <c r="K18" s="8">
        <v>0.63</v>
      </c>
      <c r="L18" s="8">
        <v>0.54500000000000004</v>
      </c>
      <c r="M18" s="8">
        <v>0.627</v>
      </c>
      <c r="N18" s="8">
        <v>0.57599999999999996</v>
      </c>
      <c r="O18" s="7">
        <v>480</v>
      </c>
    </row>
    <row r="19" spans="1:15" ht="14" x14ac:dyDescent="0.15">
      <c r="B19" s="4" t="s">
        <v>11</v>
      </c>
      <c r="C19" s="6"/>
      <c r="D19" s="6"/>
      <c r="E19" s="6"/>
      <c r="F19" s="6"/>
      <c r="G19" s="23">
        <v>1.367</v>
      </c>
      <c r="H19" s="9">
        <v>0.53400000000000003</v>
      </c>
      <c r="I19" s="8">
        <v>0.57499999999999996</v>
      </c>
      <c r="J19" s="15">
        <v>0.70699999999999996</v>
      </c>
      <c r="K19" s="8">
        <v>0.54200000000000004</v>
      </c>
      <c r="L19" s="14">
        <v>0.79700000000000004</v>
      </c>
      <c r="M19" s="13">
        <v>1.103</v>
      </c>
      <c r="N19" s="13">
        <v>1.054</v>
      </c>
      <c r="O19" s="7">
        <v>480</v>
      </c>
    </row>
    <row r="20" spans="1:15" ht="14" x14ac:dyDescent="0.15">
      <c r="B20" s="4" t="s">
        <v>20</v>
      </c>
      <c r="C20" s="6"/>
      <c r="D20" s="6"/>
      <c r="E20" s="6"/>
      <c r="F20" s="6"/>
      <c r="G20" s="13">
        <v>1.0940000000000001</v>
      </c>
      <c r="H20" s="6"/>
      <c r="I20" s="23">
        <v>1.2989999999999999</v>
      </c>
      <c r="J20" s="9">
        <v>0.52</v>
      </c>
      <c r="K20" s="14">
        <v>0.78600000000000003</v>
      </c>
      <c r="L20" s="15">
        <v>0.69499999999999995</v>
      </c>
      <c r="M20" s="22">
        <v>1.1850000000000001</v>
      </c>
      <c r="N20" s="8">
        <v>0.55100000000000005</v>
      </c>
      <c r="O20" s="7">
        <v>480</v>
      </c>
    </row>
    <row r="21" spans="1:15" ht="14" x14ac:dyDescent="0.15">
      <c r="B21" s="4" t="s">
        <v>28</v>
      </c>
      <c r="C21" s="6"/>
      <c r="D21" s="6"/>
      <c r="E21" s="6"/>
      <c r="F21" s="6"/>
      <c r="G21" s="10">
        <v>0.96699999999999997</v>
      </c>
      <c r="H21" s="6"/>
      <c r="I21" s="8">
        <v>0.57899999999999996</v>
      </c>
      <c r="J21" s="8">
        <v>0.54300000000000004</v>
      </c>
      <c r="K21" s="8">
        <v>0.61899999999999999</v>
      </c>
      <c r="L21" s="14">
        <v>0.79500000000000004</v>
      </c>
      <c r="M21" s="8">
        <v>0.55300000000000005</v>
      </c>
      <c r="N21" s="13">
        <v>1.07</v>
      </c>
      <c r="O21" s="7">
        <v>480</v>
      </c>
    </row>
    <row r="22" spans="1:15" ht="14" x14ac:dyDescent="0.15">
      <c r="B22" s="4" t="s">
        <v>36</v>
      </c>
      <c r="C22" s="6"/>
      <c r="D22" s="6"/>
      <c r="E22" s="6"/>
      <c r="F22" s="6"/>
      <c r="G22" s="14">
        <v>0.85799999999999998</v>
      </c>
      <c r="H22" s="6"/>
      <c r="I22" s="9">
        <v>0.53500000000000003</v>
      </c>
      <c r="J22" s="9">
        <v>0.53400000000000003</v>
      </c>
      <c r="K22" s="23">
        <v>1.347</v>
      </c>
      <c r="L22" s="13">
        <v>1.1359999999999999</v>
      </c>
      <c r="M22" s="8">
        <v>0.57199999999999995</v>
      </c>
      <c r="N22" s="8">
        <v>0.61499999999999999</v>
      </c>
      <c r="O22" s="7">
        <v>480</v>
      </c>
    </row>
    <row r="23" spans="1:15" ht="14" x14ac:dyDescent="0.15">
      <c r="B23" s="4" t="s">
        <v>44</v>
      </c>
      <c r="C23" s="6"/>
      <c r="D23" s="6"/>
      <c r="E23" s="6"/>
      <c r="F23" s="6"/>
      <c r="G23" s="15">
        <v>0.69099999999999995</v>
      </c>
      <c r="H23" s="6"/>
      <c r="I23" s="8">
        <v>0.56899999999999995</v>
      </c>
      <c r="J23" s="14">
        <v>0.79200000000000004</v>
      </c>
      <c r="K23" s="23">
        <v>1.3740000000000001</v>
      </c>
      <c r="L23" s="15">
        <v>0.73499999999999999</v>
      </c>
      <c r="M23" s="8">
        <v>0.56799999999999995</v>
      </c>
      <c r="N23" s="15">
        <v>0.66700000000000004</v>
      </c>
      <c r="O23" s="7">
        <v>480</v>
      </c>
    </row>
    <row r="24" spans="1:15" ht="14" x14ac:dyDescent="0.15">
      <c r="B24" s="4" t="s">
        <v>52</v>
      </c>
      <c r="C24" s="6"/>
      <c r="D24" s="6"/>
      <c r="E24" s="6"/>
      <c r="F24" s="6"/>
      <c r="G24" s="8">
        <v>0.61199999999999999</v>
      </c>
      <c r="H24" s="6"/>
      <c r="I24" s="8">
        <v>0.54400000000000004</v>
      </c>
      <c r="J24" s="9">
        <v>0.53300000000000003</v>
      </c>
      <c r="K24" s="22">
        <v>1.2390000000000001</v>
      </c>
      <c r="L24" s="8">
        <v>0.60699999999999998</v>
      </c>
      <c r="M24" s="8">
        <v>0.55900000000000005</v>
      </c>
      <c r="N24" s="15">
        <v>0.72799999999999998</v>
      </c>
      <c r="O24" s="7">
        <v>480</v>
      </c>
    </row>
    <row r="25" spans="1:15" ht="14" x14ac:dyDescent="0.15">
      <c r="B25" s="4" t="s">
        <v>60</v>
      </c>
      <c r="C25" s="6"/>
      <c r="D25" s="6"/>
      <c r="E25" s="6"/>
      <c r="F25" s="6"/>
      <c r="G25" s="8">
        <v>0.55700000000000005</v>
      </c>
      <c r="H25" s="6"/>
      <c r="I25" s="8">
        <v>0.56299999999999994</v>
      </c>
      <c r="J25" s="8">
        <v>0.57199999999999995</v>
      </c>
      <c r="K25" s="14">
        <v>0.78700000000000003</v>
      </c>
      <c r="L25" s="11">
        <v>1.7549999999999999</v>
      </c>
      <c r="M25" s="8">
        <v>0.59199999999999997</v>
      </c>
      <c r="N25" s="10">
        <v>1.01</v>
      </c>
      <c r="O25" s="7">
        <v>480</v>
      </c>
    </row>
    <row r="27" spans="1:15" ht="14" x14ac:dyDescent="0.15">
      <c r="B27" s="49" t="s">
        <v>69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15" x14ac:dyDescent="0.15">
      <c r="B28" s="51"/>
      <c r="C28" s="52">
        <v>1</v>
      </c>
      <c r="D28" s="52">
        <v>2</v>
      </c>
      <c r="E28" s="52">
        <v>3</v>
      </c>
      <c r="F28" s="52">
        <v>4</v>
      </c>
      <c r="G28" s="52">
        <v>5</v>
      </c>
      <c r="H28" s="52">
        <v>6</v>
      </c>
      <c r="I28" s="52">
        <v>7</v>
      </c>
      <c r="J28" s="52">
        <v>8</v>
      </c>
      <c r="K28" s="52">
        <v>9</v>
      </c>
      <c r="L28" s="52">
        <v>10</v>
      </c>
      <c r="M28" s="52">
        <v>11</v>
      </c>
      <c r="N28" s="52">
        <v>12</v>
      </c>
      <c r="O28" s="50"/>
    </row>
    <row r="29" spans="1:15" ht="14" x14ac:dyDescent="0.15">
      <c r="B29" s="52" t="s">
        <v>1</v>
      </c>
      <c r="C29" s="54"/>
      <c r="D29" s="54"/>
      <c r="E29" s="54"/>
      <c r="F29" s="54"/>
      <c r="G29" s="57">
        <f>G18-$H$19</f>
        <v>1.125</v>
      </c>
      <c r="H29" s="57">
        <f t="shared" ref="H29:N30" si="0">H18-$H$19</f>
        <v>1.5000000000000013E-2</v>
      </c>
      <c r="I29" s="57">
        <f t="shared" si="0"/>
        <v>0.73799999999999999</v>
      </c>
      <c r="J29" s="57">
        <f t="shared" si="0"/>
        <v>-1.0000000000000009E-3</v>
      </c>
      <c r="K29" s="57">
        <f t="shared" si="0"/>
        <v>9.5999999999999974E-2</v>
      </c>
      <c r="L29" s="57">
        <f t="shared" si="0"/>
        <v>1.100000000000001E-2</v>
      </c>
      <c r="M29" s="57">
        <f t="shared" si="0"/>
        <v>9.2999999999999972E-2</v>
      </c>
      <c r="N29" s="57">
        <f t="shared" si="0"/>
        <v>4.1999999999999926E-2</v>
      </c>
      <c r="O29" s="55">
        <v>480</v>
      </c>
    </row>
    <row r="30" spans="1:15" ht="14" x14ac:dyDescent="0.15">
      <c r="B30" s="52" t="s">
        <v>11</v>
      </c>
      <c r="C30" s="54"/>
      <c r="D30" s="54"/>
      <c r="E30" s="54"/>
      <c r="F30" s="54"/>
      <c r="G30" s="57">
        <f>G19-$H$19</f>
        <v>0.83299999999999996</v>
      </c>
      <c r="H30" s="57">
        <f t="shared" si="0"/>
        <v>0</v>
      </c>
      <c r="I30" s="57">
        <f t="shared" si="0"/>
        <v>4.0999999999999925E-2</v>
      </c>
      <c r="J30" s="57">
        <f t="shared" si="0"/>
        <v>0.17299999999999993</v>
      </c>
      <c r="K30" s="57">
        <f t="shared" si="0"/>
        <v>8.0000000000000071E-3</v>
      </c>
      <c r="L30" s="57">
        <f t="shared" si="0"/>
        <v>0.26300000000000001</v>
      </c>
      <c r="M30" s="57">
        <f t="shared" si="0"/>
        <v>0.56899999999999995</v>
      </c>
      <c r="N30" s="57">
        <f t="shared" si="0"/>
        <v>0.52</v>
      </c>
      <c r="O30" s="55">
        <v>480</v>
      </c>
    </row>
    <row r="31" spans="1:15" ht="14" x14ac:dyDescent="0.15">
      <c r="B31" s="52" t="s">
        <v>20</v>
      </c>
      <c r="C31" s="54"/>
      <c r="D31" s="54"/>
      <c r="E31" s="54"/>
      <c r="F31" s="54"/>
      <c r="G31" s="57">
        <f t="shared" ref="G31:G36" si="1">G20-$H$19</f>
        <v>0.56000000000000005</v>
      </c>
      <c r="H31" s="54"/>
      <c r="I31" s="57">
        <f t="shared" ref="I31:N31" si="2">I20-$H$19</f>
        <v>0.7649999999999999</v>
      </c>
      <c r="J31" s="57">
        <f t="shared" si="2"/>
        <v>-1.4000000000000012E-2</v>
      </c>
      <c r="K31" s="57">
        <f t="shared" si="2"/>
        <v>0.252</v>
      </c>
      <c r="L31" s="57">
        <f t="shared" si="2"/>
        <v>0.16099999999999992</v>
      </c>
      <c r="M31" s="57">
        <f t="shared" si="2"/>
        <v>0.65100000000000002</v>
      </c>
      <c r="N31" s="57">
        <f t="shared" si="2"/>
        <v>1.7000000000000015E-2</v>
      </c>
      <c r="O31" s="55">
        <v>480</v>
      </c>
    </row>
    <row r="32" spans="1:15" ht="14" x14ac:dyDescent="0.15">
      <c r="B32" s="52" t="s">
        <v>28</v>
      </c>
      <c r="C32" s="54"/>
      <c r="D32" s="54"/>
      <c r="E32" s="54"/>
      <c r="F32" s="54"/>
      <c r="G32" s="57">
        <f t="shared" si="1"/>
        <v>0.43299999999999994</v>
      </c>
      <c r="H32" s="54"/>
      <c r="I32" s="57">
        <f t="shared" ref="I32:N32" si="3">I21-$H$19</f>
        <v>4.4999999999999929E-2</v>
      </c>
      <c r="J32" s="57">
        <f t="shared" si="3"/>
        <v>9.000000000000008E-3</v>
      </c>
      <c r="K32" s="57">
        <f t="shared" si="3"/>
        <v>8.4999999999999964E-2</v>
      </c>
      <c r="L32" s="57">
        <f t="shared" si="3"/>
        <v>0.26100000000000001</v>
      </c>
      <c r="M32" s="57">
        <f t="shared" si="3"/>
        <v>1.9000000000000017E-2</v>
      </c>
      <c r="N32" s="57">
        <f t="shared" si="3"/>
        <v>0.53600000000000003</v>
      </c>
      <c r="O32" s="55">
        <v>480</v>
      </c>
    </row>
    <row r="33" spans="2:15" ht="14" x14ac:dyDescent="0.15">
      <c r="B33" s="52" t="s">
        <v>36</v>
      </c>
      <c r="C33" s="54"/>
      <c r="D33" s="54"/>
      <c r="E33" s="54"/>
      <c r="F33" s="54"/>
      <c r="G33" s="57">
        <f t="shared" si="1"/>
        <v>0.32399999999999995</v>
      </c>
      <c r="H33" s="54"/>
      <c r="I33" s="57">
        <f t="shared" ref="I33:N33" si="4">I22-$H$19</f>
        <v>1.0000000000000009E-3</v>
      </c>
      <c r="J33" s="57">
        <f t="shared" si="4"/>
        <v>0</v>
      </c>
      <c r="K33" s="57">
        <f t="shared" si="4"/>
        <v>0.81299999999999994</v>
      </c>
      <c r="L33" s="57">
        <f t="shared" si="4"/>
        <v>0.60199999999999987</v>
      </c>
      <c r="M33" s="57">
        <f t="shared" si="4"/>
        <v>3.7999999999999923E-2</v>
      </c>
      <c r="N33" s="57">
        <f t="shared" si="4"/>
        <v>8.0999999999999961E-2</v>
      </c>
      <c r="O33" s="55">
        <v>480</v>
      </c>
    </row>
    <row r="34" spans="2:15" ht="14" x14ac:dyDescent="0.15">
      <c r="B34" s="52" t="s">
        <v>44</v>
      </c>
      <c r="C34" s="54"/>
      <c r="D34" s="54"/>
      <c r="E34" s="54"/>
      <c r="F34" s="54"/>
      <c r="G34" s="57">
        <f t="shared" si="1"/>
        <v>0.15699999999999992</v>
      </c>
      <c r="H34" s="54"/>
      <c r="I34" s="57">
        <f t="shared" ref="I34:N34" si="5">I23-$H$19</f>
        <v>3.499999999999992E-2</v>
      </c>
      <c r="J34" s="57">
        <f t="shared" si="5"/>
        <v>0.25800000000000001</v>
      </c>
      <c r="K34" s="57">
        <f t="shared" si="5"/>
        <v>0.84000000000000008</v>
      </c>
      <c r="L34" s="57">
        <f t="shared" si="5"/>
        <v>0.20099999999999996</v>
      </c>
      <c r="M34" s="57">
        <f t="shared" si="5"/>
        <v>3.3999999999999919E-2</v>
      </c>
      <c r="N34" s="57">
        <f t="shared" si="5"/>
        <v>0.13300000000000001</v>
      </c>
      <c r="O34" s="55">
        <v>480</v>
      </c>
    </row>
    <row r="35" spans="2:15" ht="14" x14ac:dyDescent="0.15">
      <c r="B35" s="52" t="s">
        <v>52</v>
      </c>
      <c r="C35" s="54"/>
      <c r="D35" s="54"/>
      <c r="E35" s="54"/>
      <c r="F35" s="54"/>
      <c r="G35" s="57">
        <f t="shared" si="1"/>
        <v>7.7999999999999958E-2</v>
      </c>
      <c r="H35" s="54"/>
      <c r="I35" s="57">
        <f t="shared" ref="I35:N35" si="6">I24-$H$19</f>
        <v>1.0000000000000009E-2</v>
      </c>
      <c r="J35" s="57">
        <f t="shared" si="6"/>
        <v>-1.0000000000000009E-3</v>
      </c>
      <c r="K35" s="57">
        <f t="shared" si="6"/>
        <v>0.70500000000000007</v>
      </c>
      <c r="L35" s="57">
        <f t="shared" si="6"/>
        <v>7.2999999999999954E-2</v>
      </c>
      <c r="M35" s="57">
        <f t="shared" si="6"/>
        <v>2.5000000000000022E-2</v>
      </c>
      <c r="N35" s="57">
        <f t="shared" si="6"/>
        <v>0.19399999999999995</v>
      </c>
      <c r="O35" s="55">
        <v>480</v>
      </c>
    </row>
    <row r="36" spans="2:15" ht="14" x14ac:dyDescent="0.15">
      <c r="B36" s="52" t="s">
        <v>60</v>
      </c>
      <c r="C36" s="54"/>
      <c r="D36" s="54"/>
      <c r="E36" s="54"/>
      <c r="F36" s="54"/>
      <c r="G36" s="57">
        <f t="shared" si="1"/>
        <v>2.300000000000002E-2</v>
      </c>
      <c r="H36" s="54"/>
      <c r="I36" s="57">
        <f t="shared" ref="I36:N36" si="7">I25-$H$19</f>
        <v>2.8999999999999915E-2</v>
      </c>
      <c r="J36" s="57">
        <f t="shared" si="7"/>
        <v>3.7999999999999923E-2</v>
      </c>
      <c r="K36" s="57">
        <f t="shared" si="7"/>
        <v>0.253</v>
      </c>
      <c r="L36" s="57">
        <f t="shared" si="7"/>
        <v>1.2209999999999999</v>
      </c>
      <c r="M36" s="57">
        <f t="shared" si="7"/>
        <v>5.799999999999994E-2</v>
      </c>
      <c r="N36" s="57">
        <f t="shared" si="7"/>
        <v>0.47599999999999998</v>
      </c>
      <c r="O36" s="55">
        <v>480</v>
      </c>
    </row>
    <row r="38" spans="2:15" ht="28" x14ac:dyDescent="0.15">
      <c r="B38" s="18" t="s">
        <v>79</v>
      </c>
    </row>
    <row r="39" spans="2:15" ht="42" x14ac:dyDescent="0.15">
      <c r="B39" s="18" t="s">
        <v>80</v>
      </c>
      <c r="C39" s="17" t="s">
        <v>72</v>
      </c>
    </row>
    <row r="40" spans="2:15" x14ac:dyDescent="0.15">
      <c r="B40">
        <v>2000</v>
      </c>
      <c r="C40">
        <f>G29</f>
        <v>1.125</v>
      </c>
    </row>
    <row r="41" spans="2:15" x14ac:dyDescent="0.15">
      <c r="B41">
        <v>1500</v>
      </c>
      <c r="C41">
        <f t="shared" ref="C41:C47" si="8">G30</f>
        <v>0.83299999999999996</v>
      </c>
    </row>
    <row r="42" spans="2:15" x14ac:dyDescent="0.15">
      <c r="B42">
        <v>1000</v>
      </c>
      <c r="C42">
        <f t="shared" si="8"/>
        <v>0.56000000000000005</v>
      </c>
    </row>
    <row r="43" spans="2:15" x14ac:dyDescent="0.15">
      <c r="B43">
        <v>750</v>
      </c>
      <c r="C43">
        <f t="shared" si="8"/>
        <v>0.43299999999999994</v>
      </c>
    </row>
    <row r="44" spans="2:15" x14ac:dyDescent="0.15">
      <c r="B44">
        <v>500</v>
      </c>
      <c r="C44">
        <f t="shared" si="8"/>
        <v>0.32399999999999995</v>
      </c>
    </row>
    <row r="45" spans="2:15" x14ac:dyDescent="0.15">
      <c r="B45">
        <v>250</v>
      </c>
      <c r="C45">
        <f t="shared" si="8"/>
        <v>0.15699999999999992</v>
      </c>
    </row>
    <row r="46" spans="2:15" x14ac:dyDescent="0.15">
      <c r="B46">
        <v>125</v>
      </c>
      <c r="C46">
        <f t="shared" si="8"/>
        <v>7.7999999999999958E-2</v>
      </c>
    </row>
    <row r="47" spans="2:15" x14ac:dyDescent="0.15">
      <c r="B47">
        <v>25</v>
      </c>
      <c r="C47">
        <f t="shared" si="8"/>
        <v>2.300000000000002E-2</v>
      </c>
    </row>
    <row r="48" spans="2:15" x14ac:dyDescent="0.15">
      <c r="B48">
        <v>12.5</v>
      </c>
      <c r="C48">
        <f>H29</f>
        <v>1.5000000000000013E-2</v>
      </c>
    </row>
    <row r="49" spans="2:15" x14ac:dyDescent="0.15">
      <c r="B49">
        <v>0</v>
      </c>
      <c r="C49">
        <f>H30</f>
        <v>0</v>
      </c>
    </row>
    <row r="51" spans="2:15" x14ac:dyDescent="0.15">
      <c r="B51" s="17" t="s">
        <v>73</v>
      </c>
      <c r="C51">
        <f>SLOPE(C40:C49,B40:B49)</f>
        <v>5.5471627799900003E-4</v>
      </c>
    </row>
    <row r="52" spans="2:15" x14ac:dyDescent="0.15">
      <c r="B52" s="17" t="s">
        <v>74</v>
      </c>
      <c r="C52">
        <f>INTERCEPT(C40:C49,B40:B49)</f>
        <v>1.2956093683116177E-2</v>
      </c>
      <c r="D52" s="17"/>
    </row>
    <row r="55" spans="2:15" x14ac:dyDescent="0.15">
      <c r="B55" s="17" t="s">
        <v>75</v>
      </c>
    </row>
    <row r="56" spans="2:15" x14ac:dyDescent="0.15">
      <c r="B56" s="3"/>
      <c r="C56" s="4">
        <v>1</v>
      </c>
      <c r="D56" s="4">
        <v>2</v>
      </c>
      <c r="E56" s="4">
        <v>3</v>
      </c>
      <c r="F56" s="4">
        <v>4</v>
      </c>
      <c r="G56" s="4">
        <v>5</v>
      </c>
      <c r="H56" s="4">
        <v>6</v>
      </c>
      <c r="I56" s="4">
        <v>7</v>
      </c>
      <c r="J56" s="4">
        <v>8</v>
      </c>
      <c r="K56" s="4">
        <v>9</v>
      </c>
      <c r="L56" s="4">
        <v>10</v>
      </c>
      <c r="M56" s="4">
        <v>11</v>
      </c>
      <c r="N56" s="4">
        <v>12</v>
      </c>
    </row>
    <row r="57" spans="2:15" ht="14" x14ac:dyDescent="0.15">
      <c r="B57" s="4" t="s">
        <v>1</v>
      </c>
      <c r="C57" s="6"/>
      <c r="D57" s="6"/>
      <c r="E57" s="6"/>
      <c r="F57" s="6"/>
      <c r="G57" s="19"/>
      <c r="H57" s="19"/>
      <c r="I57" s="26">
        <f>I29/$C$51</f>
        <v>1330.4098496300669</v>
      </c>
      <c r="J57" s="26">
        <f t="shared" ref="J57:N57" si="9">J29/$C$51</f>
        <v>-1.802723373482477</v>
      </c>
      <c r="K57" s="26">
        <f t="shared" si="9"/>
        <v>173.06144385431759</v>
      </c>
      <c r="L57" s="26">
        <f t="shared" si="9"/>
        <v>19.829957108307248</v>
      </c>
      <c r="M57" s="26">
        <f t="shared" si="9"/>
        <v>167.65327373387015</v>
      </c>
      <c r="N57" s="26">
        <f t="shared" si="9"/>
        <v>75.714381686263835</v>
      </c>
      <c r="O57" s="7">
        <v>480</v>
      </c>
    </row>
    <row r="58" spans="2:15" ht="14" x14ac:dyDescent="0.15">
      <c r="B58" s="4" t="s">
        <v>11</v>
      </c>
      <c r="C58" s="6"/>
      <c r="D58" s="6"/>
      <c r="E58" s="6"/>
      <c r="F58" s="6"/>
      <c r="G58" s="19"/>
      <c r="H58" s="19"/>
      <c r="I58" s="26">
        <f t="shared" ref="I58:N58" si="10">I30/$C$51</f>
        <v>73.911658312781356</v>
      </c>
      <c r="J58" s="26">
        <f t="shared" si="10"/>
        <v>311.87114361246813</v>
      </c>
      <c r="K58" s="26">
        <f t="shared" si="10"/>
        <v>14.421786987859816</v>
      </c>
      <c r="L58" s="26">
        <f t="shared" si="10"/>
        <v>474.11624722589107</v>
      </c>
      <c r="M58" s="26">
        <f t="shared" si="10"/>
        <v>1025.7495995115285</v>
      </c>
      <c r="N58" s="26">
        <f t="shared" si="10"/>
        <v>937.41615421088727</v>
      </c>
      <c r="O58" s="7">
        <v>480</v>
      </c>
    </row>
    <row r="59" spans="2:15" ht="14" x14ac:dyDescent="0.15">
      <c r="B59" s="4" t="s">
        <v>20</v>
      </c>
      <c r="C59" s="6"/>
      <c r="D59" s="6"/>
      <c r="E59" s="6"/>
      <c r="F59" s="6"/>
      <c r="G59" s="19"/>
      <c r="H59" s="19"/>
      <c r="I59" s="26">
        <f t="shared" ref="I59:N59" si="11">I31/$C$51</f>
        <v>1379.0833807140934</v>
      </c>
      <c r="J59" s="26">
        <f t="shared" si="11"/>
        <v>-25.238127228754678</v>
      </c>
      <c r="K59" s="26">
        <f t="shared" si="11"/>
        <v>454.2862901175838</v>
      </c>
      <c r="L59" s="26">
        <f t="shared" si="11"/>
        <v>290.23846313067838</v>
      </c>
      <c r="M59" s="26">
        <f t="shared" si="11"/>
        <v>1173.5729161370916</v>
      </c>
      <c r="N59" s="26">
        <f t="shared" si="11"/>
        <v>30.646297349202108</v>
      </c>
      <c r="O59" s="7">
        <v>480</v>
      </c>
    </row>
    <row r="60" spans="2:15" ht="14" x14ac:dyDescent="0.15">
      <c r="B60" s="4" t="s">
        <v>28</v>
      </c>
      <c r="C60" s="6"/>
      <c r="D60" s="6"/>
      <c r="E60" s="6"/>
      <c r="F60" s="6"/>
      <c r="G60" s="19"/>
      <c r="H60" s="19"/>
      <c r="I60" s="26">
        <f t="shared" ref="I60:N60" si="12">I32/$C$51</f>
        <v>81.122551806711272</v>
      </c>
      <c r="J60" s="26">
        <f t="shared" si="12"/>
        <v>16.224510361342293</v>
      </c>
      <c r="K60" s="26">
        <f t="shared" si="12"/>
        <v>153.23148674601035</v>
      </c>
      <c r="L60" s="26">
        <f t="shared" si="12"/>
        <v>470.51080047892611</v>
      </c>
      <c r="M60" s="26">
        <f t="shared" si="12"/>
        <v>34.251744096167066</v>
      </c>
      <c r="N60" s="26">
        <f t="shared" si="12"/>
        <v>966.25972818660694</v>
      </c>
      <c r="O60" s="7">
        <v>480</v>
      </c>
    </row>
    <row r="61" spans="2:15" ht="14" x14ac:dyDescent="0.15">
      <c r="B61" s="4" t="s">
        <v>36</v>
      </c>
      <c r="C61" s="6"/>
      <c r="D61" s="6"/>
      <c r="E61" s="6"/>
      <c r="F61" s="6"/>
      <c r="G61" s="19"/>
      <c r="H61" s="19"/>
      <c r="I61" s="26">
        <f t="shared" ref="I61:N61" si="13">I33/$C$51</f>
        <v>1.802723373482477</v>
      </c>
      <c r="J61" s="26">
        <f t="shared" si="13"/>
        <v>0</v>
      </c>
      <c r="K61" s="26">
        <f t="shared" si="13"/>
        <v>1465.6141026412524</v>
      </c>
      <c r="L61" s="26">
        <f t="shared" si="13"/>
        <v>1085.23947083645</v>
      </c>
      <c r="M61" s="26">
        <f t="shared" si="13"/>
        <v>68.503488192333933</v>
      </c>
      <c r="N61" s="26">
        <f t="shared" si="13"/>
        <v>146.02059325208043</v>
      </c>
      <c r="O61" s="7">
        <v>480</v>
      </c>
    </row>
    <row r="62" spans="2:15" ht="14" x14ac:dyDescent="0.15">
      <c r="B62" s="4" t="s">
        <v>44</v>
      </c>
      <c r="C62" s="6"/>
      <c r="D62" s="6"/>
      <c r="E62" s="6"/>
      <c r="F62" s="6"/>
      <c r="G62" s="19"/>
      <c r="H62" s="19"/>
      <c r="I62" s="26">
        <f t="shared" ref="I62:N62" si="14">I34/$C$51</f>
        <v>63.095318071886496</v>
      </c>
      <c r="J62" s="26">
        <f t="shared" si="14"/>
        <v>465.10263035847868</v>
      </c>
      <c r="K62" s="26">
        <f t="shared" si="14"/>
        <v>1514.2876337252794</v>
      </c>
      <c r="L62" s="26">
        <f t="shared" si="14"/>
        <v>362.34739806997749</v>
      </c>
      <c r="M62" s="26">
        <f t="shared" si="14"/>
        <v>61.292594698404017</v>
      </c>
      <c r="N62" s="26">
        <f t="shared" si="14"/>
        <v>239.76220867316925</v>
      </c>
      <c r="O62" s="7">
        <v>480</v>
      </c>
    </row>
    <row r="63" spans="2:15" ht="14" x14ac:dyDescent="0.15">
      <c r="B63" s="4" t="s">
        <v>52</v>
      </c>
      <c r="C63" s="6"/>
      <c r="D63" s="6"/>
      <c r="E63" s="6"/>
      <c r="F63" s="6"/>
      <c r="G63" s="19"/>
      <c r="H63" s="19"/>
      <c r="I63" s="26">
        <f t="shared" ref="I63:N63" si="15">I35/$C$51</f>
        <v>18.027233734824769</v>
      </c>
      <c r="J63" s="26">
        <f t="shared" si="15"/>
        <v>-1.802723373482477</v>
      </c>
      <c r="K63" s="26">
        <f t="shared" si="15"/>
        <v>1270.9199783051454</v>
      </c>
      <c r="L63" s="26">
        <f t="shared" si="15"/>
        <v>131.59880626422063</v>
      </c>
      <c r="M63" s="26">
        <f t="shared" si="15"/>
        <v>45.068084337061926</v>
      </c>
      <c r="N63" s="26">
        <f t="shared" si="15"/>
        <v>349.72833445560013</v>
      </c>
      <c r="O63" s="7">
        <v>480</v>
      </c>
    </row>
    <row r="64" spans="2:15" ht="14" x14ac:dyDescent="0.15">
      <c r="B64" s="4" t="s">
        <v>60</v>
      </c>
      <c r="C64" s="6"/>
      <c r="D64" s="6"/>
      <c r="E64" s="6"/>
      <c r="F64" s="6"/>
      <c r="G64" s="19"/>
      <c r="H64" s="19"/>
      <c r="I64" s="26">
        <f t="shared" ref="I64:N64" si="16">I36/$C$51</f>
        <v>52.278977830991636</v>
      </c>
      <c r="J64" s="26">
        <f t="shared" si="16"/>
        <v>68.503488192333933</v>
      </c>
      <c r="K64" s="26">
        <f t="shared" si="16"/>
        <v>456.08901349106628</v>
      </c>
      <c r="L64" s="26">
        <f t="shared" si="16"/>
        <v>2201.1252390221021</v>
      </c>
      <c r="M64" s="26">
        <f t="shared" si="16"/>
        <v>104.55795566198347</v>
      </c>
      <c r="N64" s="26">
        <f t="shared" si="16"/>
        <v>858.09632577765831</v>
      </c>
      <c r="O64" s="7">
        <v>480</v>
      </c>
    </row>
    <row r="66" spans="2:15" x14ac:dyDescent="0.15">
      <c r="B66" s="17" t="s">
        <v>76</v>
      </c>
    </row>
    <row r="67" spans="2:15" x14ac:dyDescent="0.15">
      <c r="B67" s="3"/>
      <c r="C67" s="4">
        <v>1</v>
      </c>
      <c r="D67" s="4">
        <v>2</v>
      </c>
      <c r="E67" s="4">
        <v>3</v>
      </c>
      <c r="F67" s="4">
        <v>4</v>
      </c>
      <c r="G67" s="4">
        <v>5</v>
      </c>
      <c r="H67" s="4">
        <v>6</v>
      </c>
      <c r="I67" s="4">
        <v>7</v>
      </c>
      <c r="J67" s="4">
        <v>8</v>
      </c>
      <c r="K67" s="4">
        <v>9</v>
      </c>
      <c r="L67" s="4">
        <v>10</v>
      </c>
      <c r="M67" s="4">
        <v>11</v>
      </c>
      <c r="N67" s="4">
        <v>12</v>
      </c>
    </row>
    <row r="68" spans="2:15" ht="14" x14ac:dyDescent="0.15">
      <c r="B68" s="4" t="s">
        <v>1</v>
      </c>
      <c r="C68" s="6"/>
      <c r="D68" s="6"/>
      <c r="E68" s="6"/>
      <c r="F68" s="6"/>
      <c r="G68" s="19"/>
      <c r="H68" s="19"/>
      <c r="I68" s="25">
        <f>I57/1000</f>
        <v>1.3304098496300669</v>
      </c>
      <c r="J68" s="25">
        <f t="shared" ref="J68:N68" si="17">J57/1000</f>
        <v>-1.8027233734824769E-3</v>
      </c>
      <c r="K68" s="25">
        <f t="shared" si="17"/>
        <v>0.1730614438543176</v>
      </c>
      <c r="L68" s="25">
        <f t="shared" si="17"/>
        <v>1.9829957108307247E-2</v>
      </c>
      <c r="M68" s="25">
        <f t="shared" si="17"/>
        <v>0.16765327373387015</v>
      </c>
      <c r="N68" s="25">
        <f t="shared" si="17"/>
        <v>7.5714381686263835E-2</v>
      </c>
      <c r="O68" s="7">
        <v>480</v>
      </c>
    </row>
    <row r="69" spans="2:15" ht="14" x14ac:dyDescent="0.15">
      <c r="B69" s="4" t="s">
        <v>11</v>
      </c>
      <c r="C69" s="6"/>
      <c r="D69" s="6"/>
      <c r="E69" s="6"/>
      <c r="F69" s="6"/>
      <c r="G69" s="19"/>
      <c r="H69" s="19"/>
      <c r="I69" s="25">
        <f t="shared" ref="I69:N69" si="18">I58/1000</f>
        <v>7.3911658312781361E-2</v>
      </c>
      <c r="J69" s="25">
        <f t="shared" si="18"/>
        <v>0.31187114361246815</v>
      </c>
      <c r="K69" s="25">
        <f t="shared" si="18"/>
        <v>1.4421786987859815E-2</v>
      </c>
      <c r="L69" s="25">
        <f t="shared" si="18"/>
        <v>0.47411624722589107</v>
      </c>
      <c r="M69" s="25">
        <f t="shared" si="18"/>
        <v>1.0257495995115284</v>
      </c>
      <c r="N69" s="25">
        <f t="shared" si="18"/>
        <v>0.93741615421088731</v>
      </c>
      <c r="O69" s="7">
        <v>480</v>
      </c>
    </row>
    <row r="70" spans="2:15" ht="14" x14ac:dyDescent="0.15">
      <c r="B70" s="4" t="s">
        <v>20</v>
      </c>
      <c r="C70" s="6"/>
      <c r="D70" s="6"/>
      <c r="E70" s="6"/>
      <c r="F70" s="6"/>
      <c r="G70" s="19"/>
      <c r="H70" s="19"/>
      <c r="I70" s="25">
        <f t="shared" ref="I70:N70" si="19">I59/1000</f>
        <v>1.3790833807140934</v>
      </c>
      <c r="J70" s="25">
        <f t="shared" si="19"/>
        <v>-2.5238127228754677E-2</v>
      </c>
      <c r="K70" s="25">
        <f t="shared" si="19"/>
        <v>0.45428629011758381</v>
      </c>
      <c r="L70" s="25">
        <f t="shared" si="19"/>
        <v>0.29023846313067836</v>
      </c>
      <c r="M70" s="25">
        <f t="shared" si="19"/>
        <v>1.1735729161370916</v>
      </c>
      <c r="N70" s="25">
        <f t="shared" si="19"/>
        <v>3.0646297349202108E-2</v>
      </c>
      <c r="O70" s="7">
        <v>480</v>
      </c>
    </row>
    <row r="71" spans="2:15" ht="14" x14ac:dyDescent="0.15">
      <c r="B71" s="4" t="s">
        <v>28</v>
      </c>
      <c r="C71" s="6"/>
      <c r="D71" s="6"/>
      <c r="E71" s="6"/>
      <c r="F71" s="6"/>
      <c r="G71" s="19"/>
      <c r="H71" s="19"/>
      <c r="I71" s="25">
        <f t="shared" ref="I71:N71" si="20">I60/1000</f>
        <v>8.1122551806711268E-2</v>
      </c>
      <c r="J71" s="25">
        <f t="shared" si="20"/>
        <v>1.6224510361342294E-2</v>
      </c>
      <c r="K71" s="25">
        <f t="shared" si="20"/>
        <v>0.15323148674601034</v>
      </c>
      <c r="L71" s="25">
        <f t="shared" si="20"/>
        <v>0.47051080047892613</v>
      </c>
      <c r="M71" s="25">
        <f t="shared" si="20"/>
        <v>3.4251744096167068E-2</v>
      </c>
      <c r="N71" s="25">
        <f t="shared" si="20"/>
        <v>0.96625972818660688</v>
      </c>
      <c r="O71" s="7">
        <v>480</v>
      </c>
    </row>
    <row r="72" spans="2:15" ht="14" x14ac:dyDescent="0.15">
      <c r="B72" s="4" t="s">
        <v>36</v>
      </c>
      <c r="C72" s="6"/>
      <c r="D72" s="6"/>
      <c r="E72" s="6"/>
      <c r="F72" s="6"/>
      <c r="G72" s="19"/>
      <c r="H72" s="19"/>
      <c r="I72" s="25">
        <f t="shared" ref="I72:N72" si="21">I61/1000</f>
        <v>1.8027233734824769E-3</v>
      </c>
      <c r="J72" s="25">
        <f t="shared" si="21"/>
        <v>0</v>
      </c>
      <c r="K72" s="25">
        <f t="shared" si="21"/>
        <v>1.4656141026412524</v>
      </c>
      <c r="L72" s="25">
        <f t="shared" si="21"/>
        <v>1.0852394708364499</v>
      </c>
      <c r="M72" s="25">
        <f t="shared" si="21"/>
        <v>6.8503488192333928E-2</v>
      </c>
      <c r="N72" s="25">
        <f t="shared" si="21"/>
        <v>0.14602059325208044</v>
      </c>
      <c r="O72" s="7">
        <v>480</v>
      </c>
    </row>
    <row r="73" spans="2:15" ht="14" x14ac:dyDescent="0.15">
      <c r="B73" s="4" t="s">
        <v>44</v>
      </c>
      <c r="C73" s="6"/>
      <c r="D73" s="6"/>
      <c r="E73" s="6"/>
      <c r="F73" s="6"/>
      <c r="G73" s="19"/>
      <c r="H73" s="19"/>
      <c r="I73" s="25">
        <f t="shared" ref="I73:N73" si="22">I62/1000</f>
        <v>6.3095318071886494E-2</v>
      </c>
      <c r="J73" s="25">
        <f t="shared" si="22"/>
        <v>0.46510263035847865</v>
      </c>
      <c r="K73" s="25">
        <f t="shared" si="22"/>
        <v>1.5142876337252795</v>
      </c>
      <c r="L73" s="25">
        <f t="shared" si="22"/>
        <v>0.36234739806997751</v>
      </c>
      <c r="M73" s="25">
        <f t="shared" si="22"/>
        <v>6.1292594698404014E-2</v>
      </c>
      <c r="N73" s="25">
        <f t="shared" si="22"/>
        <v>0.23976220867316925</v>
      </c>
      <c r="O73" s="7">
        <v>480</v>
      </c>
    </row>
    <row r="74" spans="2:15" ht="14" x14ac:dyDescent="0.15">
      <c r="B74" s="4" t="s">
        <v>52</v>
      </c>
      <c r="C74" s="6"/>
      <c r="D74" s="6"/>
      <c r="E74" s="6"/>
      <c r="F74" s="6"/>
      <c r="G74" s="19"/>
      <c r="H74" s="19"/>
      <c r="I74" s="25">
        <f t="shared" ref="I74:N74" si="23">I63/1000</f>
        <v>1.8027233734824767E-2</v>
      </c>
      <c r="J74" s="25">
        <f t="shared" si="23"/>
        <v>-1.8027233734824769E-3</v>
      </c>
      <c r="K74" s="25">
        <f t="shared" si="23"/>
        <v>1.2709199783051455</v>
      </c>
      <c r="L74" s="25">
        <f t="shared" si="23"/>
        <v>0.13159880626422063</v>
      </c>
      <c r="M74" s="25">
        <f t="shared" si="23"/>
        <v>4.5068084337061928E-2</v>
      </c>
      <c r="N74" s="25">
        <f t="shared" si="23"/>
        <v>0.34972833445560014</v>
      </c>
      <c r="O74" s="7">
        <v>480</v>
      </c>
    </row>
    <row r="75" spans="2:15" ht="14" x14ac:dyDescent="0.15">
      <c r="B75" s="4" t="s">
        <v>60</v>
      </c>
      <c r="C75" s="6"/>
      <c r="D75" s="6"/>
      <c r="E75" s="6"/>
      <c r="F75" s="6"/>
      <c r="G75" s="19"/>
      <c r="H75" s="19"/>
      <c r="I75" s="25">
        <f t="shared" ref="I75:N75" si="24">I64/1000</f>
        <v>5.2278977830991634E-2</v>
      </c>
      <c r="J75" s="25">
        <f t="shared" si="24"/>
        <v>6.8503488192333928E-2</v>
      </c>
      <c r="K75" s="25">
        <f t="shared" si="24"/>
        <v>0.45608901349106629</v>
      </c>
      <c r="L75" s="25">
        <f t="shared" si="24"/>
        <v>2.2011252390221019</v>
      </c>
      <c r="M75" s="25">
        <f t="shared" si="24"/>
        <v>0.10455795566198348</v>
      </c>
      <c r="N75" s="25">
        <f t="shared" si="24"/>
        <v>0.85809632577765826</v>
      </c>
      <c r="O75" s="7">
        <v>480</v>
      </c>
    </row>
  </sheetData>
  <conditionalFormatting sqref="I57:N64">
    <cfRule type="colorScale" priority="2">
      <colorScale>
        <cfvo type="min"/>
        <cfvo type="max"/>
        <color rgb="FFFCFCFF"/>
        <color rgb="FF63BE7B"/>
      </colorScale>
    </cfRule>
  </conditionalFormatting>
  <conditionalFormatting sqref="I68:N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7BBA-5939-C645-AE59-940FA02DCDE4}">
  <dimension ref="A2:O29"/>
  <sheetViews>
    <sheetView tabSelected="1" zoomScale="75" workbookViewId="0">
      <selection activeCell="G19" sqref="G19"/>
    </sheetView>
  </sheetViews>
  <sheetFormatPr baseColWidth="10" defaultColWidth="11.5" defaultRowHeight="13" x14ac:dyDescent="0.15"/>
  <cols>
    <col min="1" max="2" width="7.83203125" customWidth="1"/>
    <col min="3" max="14" width="12.5" customWidth="1"/>
    <col min="15" max="15" width="20.6640625" customWidth="1"/>
  </cols>
  <sheetData>
    <row r="2" spans="1:15" ht="18" x14ac:dyDescent="0.2">
      <c r="B2" s="48" t="s">
        <v>81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4" spans="1:15" ht="19" thickBot="1" x14ac:dyDescent="0.2">
      <c r="B4" s="30"/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1">
        <v>12</v>
      </c>
    </row>
    <row r="5" spans="1:15" ht="19" x14ac:dyDescent="0.15">
      <c r="B5" s="31" t="s">
        <v>1</v>
      </c>
      <c r="C5" s="36">
        <f>'col1-6'!C68</f>
        <v>0.14019496106830195</v>
      </c>
      <c r="D5" s="37">
        <f>'col1-6'!D68</f>
        <v>0.15187787449066045</v>
      </c>
      <c r="E5" s="37">
        <f>'col1-6'!E68</f>
        <v>5.4520262637672914E-2</v>
      </c>
      <c r="F5" s="37">
        <f>'col1-6'!F68</f>
        <v>8.1780393956509434E-2</v>
      </c>
      <c r="G5" s="37">
        <f>'col1-6'!G68</f>
        <v>0.49652382045023591</v>
      </c>
      <c r="H5" s="37">
        <f>'col1-6'!H68</f>
        <v>0.13824780883124219</v>
      </c>
      <c r="I5" s="37">
        <f>'col7-12'!I68</f>
        <v>1.3304098496300669</v>
      </c>
      <c r="J5" s="37">
        <f>'col7-12'!J68</f>
        <v>-1.8027233734824769E-3</v>
      </c>
      <c r="K5" s="37">
        <f>'col7-12'!K68</f>
        <v>0.1730614438543176</v>
      </c>
      <c r="L5" s="37">
        <f>'col7-12'!L68</f>
        <v>1.9829957108307247E-2</v>
      </c>
      <c r="M5" s="37">
        <f>'col7-12'!M68</f>
        <v>0.16765327373387015</v>
      </c>
      <c r="N5" s="38">
        <f>'col7-12'!N68</f>
        <v>7.5714381686263835E-2</v>
      </c>
      <c r="O5" s="35"/>
    </row>
    <row r="6" spans="1:15" ht="19" x14ac:dyDescent="0.15">
      <c r="B6" s="31" t="s">
        <v>11</v>
      </c>
      <c r="C6" s="39">
        <f>'col1-6'!C69</f>
        <v>7.0097480534150922E-2</v>
      </c>
      <c r="D6" s="40">
        <f>'col1-6'!D69</f>
        <v>8.1780393956509434E-2</v>
      </c>
      <c r="E6" s="40">
        <f>'col1-6'!E69</f>
        <v>3.5048740267075405E-2</v>
      </c>
      <c r="F6" s="40">
        <f>'col1-6'!F69</f>
        <v>0.12461774317182393</v>
      </c>
      <c r="G6" s="40">
        <f>'col1-6'!G69</f>
        <v>0.15187787449066045</v>
      </c>
      <c r="H6" s="40">
        <f>'col1-6'!H69</f>
        <v>0.192768071468915</v>
      </c>
      <c r="I6" s="40">
        <f>'col7-12'!I69</f>
        <v>7.3911658312781361E-2</v>
      </c>
      <c r="J6" s="40">
        <f>'col7-12'!J69</f>
        <v>0.31187114361246815</v>
      </c>
      <c r="K6" s="40">
        <f>'col7-12'!K69</f>
        <v>1.4421786987859815E-2</v>
      </c>
      <c r="L6" s="40">
        <f>'col7-12'!L69</f>
        <v>0.47411624722589107</v>
      </c>
      <c r="M6" s="40">
        <f>'col7-12'!M69</f>
        <v>1.0257495995115284</v>
      </c>
      <c r="N6" s="41">
        <f>'col7-12'!N69</f>
        <v>0.93741615421088731</v>
      </c>
      <c r="O6" s="35"/>
    </row>
    <row r="7" spans="1:15" ht="19" x14ac:dyDescent="0.15">
      <c r="B7" s="31" t="s">
        <v>20</v>
      </c>
      <c r="C7" s="39">
        <f>'col1-6'!C70</f>
        <v>5.0625958163553413E-2</v>
      </c>
      <c r="D7" s="40">
        <f>'col1-6'!D70</f>
        <v>0.92100300812926117</v>
      </c>
      <c r="E7" s="40">
        <f>'col1-6'!E70</f>
        <v>3.1154435792955903E-2</v>
      </c>
      <c r="F7" s="40">
        <f>'col1-6'!F70</f>
        <v>0.11682913422358493</v>
      </c>
      <c r="G7" s="40">
        <f>'col1-6'!G70</f>
        <v>0.19860952818009425</v>
      </c>
      <c r="H7" s="40">
        <f>'col1-6'!H70</f>
        <v>1.2753847152741358</v>
      </c>
      <c r="I7" s="40">
        <f>'col7-12'!I70</f>
        <v>1.3790833807140934</v>
      </c>
      <c r="J7" s="40">
        <f>'col7-12'!J70</f>
        <v>-2.5238127228754677E-2</v>
      </c>
      <c r="K7" s="40">
        <f>'col7-12'!K70</f>
        <v>0.45428629011758381</v>
      </c>
      <c r="L7" s="40">
        <f>'col7-12'!L70</f>
        <v>0.29023846313067836</v>
      </c>
      <c r="M7" s="40">
        <f>'col7-12'!M70</f>
        <v>1.1735729161370916</v>
      </c>
      <c r="N7" s="41">
        <f>'col7-12'!N70</f>
        <v>3.0646297349202108E-2</v>
      </c>
      <c r="O7" s="7"/>
    </row>
    <row r="8" spans="1:15" ht="19" x14ac:dyDescent="0.15">
      <c r="B8" s="31" t="s">
        <v>28</v>
      </c>
      <c r="C8" s="39">
        <f>'col1-6'!C71</f>
        <v>7.3991785008270416E-2</v>
      </c>
      <c r="D8" s="40">
        <f>'col1-6'!D71</f>
        <v>1.1682913422358494</v>
      </c>
      <c r="E8" s="40">
        <f>'col1-6'!E71</f>
        <v>5.0625958163553413E-2</v>
      </c>
      <c r="F8" s="40">
        <f>'col1-6'!F71</f>
        <v>0.29012568332190258</v>
      </c>
      <c r="G8" s="40">
        <f>'col1-6'!G71</f>
        <v>0.10125191632710692</v>
      </c>
      <c r="H8" s="40">
        <f>'col1-6'!H71</f>
        <v>0.21418674607657226</v>
      </c>
      <c r="I8" s="40">
        <f>'col7-12'!I71</f>
        <v>8.1122551806711268E-2</v>
      </c>
      <c r="J8" s="40">
        <f>'col7-12'!J71</f>
        <v>1.6224510361342294E-2</v>
      </c>
      <c r="K8" s="40">
        <f>'col7-12'!K71</f>
        <v>0.15323148674601034</v>
      </c>
      <c r="L8" s="40">
        <f>'col7-12'!L71</f>
        <v>0.47051080047892613</v>
      </c>
      <c r="M8" s="40">
        <f>'col7-12'!M71</f>
        <v>3.4251744096167068E-2</v>
      </c>
      <c r="N8" s="41">
        <f>'col7-12'!N71</f>
        <v>0.96625972818660688</v>
      </c>
      <c r="O8" s="7"/>
    </row>
    <row r="9" spans="1:15" ht="19" x14ac:dyDescent="0.15">
      <c r="B9" s="31" t="s">
        <v>36</v>
      </c>
      <c r="C9" s="39">
        <f>'col1-6'!C72</f>
        <v>7.7886089482389925E-2</v>
      </c>
      <c r="D9" s="40">
        <f>'col1-6'!D72</f>
        <v>0.17719085357243719</v>
      </c>
      <c r="E9" s="40">
        <f>'col1-6'!E72</f>
        <v>3.3101588030015658E-2</v>
      </c>
      <c r="F9" s="40">
        <f>'col1-6'!F72</f>
        <v>0.31154435792955981</v>
      </c>
      <c r="G9" s="40">
        <f>'col1-6'!G72</f>
        <v>1.6881809895308024</v>
      </c>
      <c r="H9" s="40">
        <f>'col1-6'!H72</f>
        <v>0.10125191632710692</v>
      </c>
      <c r="I9" s="40">
        <f>'col7-12'!I72</f>
        <v>1.8027233734824769E-3</v>
      </c>
      <c r="J9" s="40">
        <f>'col7-12'!J72</f>
        <v>0</v>
      </c>
      <c r="K9" s="40">
        <f>'col7-12'!K72</f>
        <v>1.4656141026412524</v>
      </c>
      <c r="L9" s="40">
        <f>'col7-12'!L72</f>
        <v>1.0852394708364499</v>
      </c>
      <c r="M9" s="40">
        <f>'col7-12'!M72</f>
        <v>6.8503488192333928E-2</v>
      </c>
      <c r="N9" s="41">
        <f>'col7-12'!N72</f>
        <v>0.14602059325208044</v>
      </c>
      <c r="O9" s="7"/>
    </row>
    <row r="10" spans="1:15" ht="19" x14ac:dyDescent="0.15">
      <c r="B10" s="31" t="s">
        <v>44</v>
      </c>
      <c r="C10" s="39">
        <f>'col1-6'!C73</f>
        <v>0.45173931899786163</v>
      </c>
      <c r="D10" s="40">
        <f>'col1-6'!D73</f>
        <v>5.4520262637672914E-2</v>
      </c>
      <c r="E10" s="40">
        <f>'col1-6'!E73</f>
        <v>0.20834528936539301</v>
      </c>
      <c r="F10" s="40">
        <f>'col1-6'!F73</f>
        <v>0.14993072225360068</v>
      </c>
      <c r="G10" s="40">
        <f>'col1-6'!G73</f>
        <v>0.30570290121838051</v>
      </c>
      <c r="H10" s="40">
        <f>'col1-6'!H73</f>
        <v>0.192768071468915</v>
      </c>
      <c r="I10" s="40">
        <f>'col7-12'!I73</f>
        <v>6.3095318071886494E-2</v>
      </c>
      <c r="J10" s="40">
        <f>'col7-12'!J73</f>
        <v>0.46510263035847865</v>
      </c>
      <c r="K10" s="40">
        <f>'col7-12'!K73</f>
        <v>1.5142876337252795</v>
      </c>
      <c r="L10" s="40">
        <f>'col7-12'!L73</f>
        <v>0.36234739806997751</v>
      </c>
      <c r="M10" s="40">
        <f>'col7-12'!M73</f>
        <v>6.1292594698404014E-2</v>
      </c>
      <c r="N10" s="41">
        <f>'col7-12'!N73</f>
        <v>0.23976220867316925</v>
      </c>
      <c r="O10" s="7"/>
    </row>
    <row r="11" spans="1:15" ht="19" x14ac:dyDescent="0.15">
      <c r="B11" s="31" t="s">
        <v>52</v>
      </c>
      <c r="C11" s="39">
        <f>'col1-6'!C74</f>
        <v>0.16161363567595918</v>
      </c>
      <c r="D11" s="40">
        <f>'col1-6'!D74</f>
        <v>8.3727546193569174E-2</v>
      </c>
      <c r="E11" s="40">
        <f>'col1-6'!E74</f>
        <v>0.16550794015007869</v>
      </c>
      <c r="F11" s="40">
        <f>'col1-6'!F74</f>
        <v>5.4520262637672914E-2</v>
      </c>
      <c r="G11" s="40">
        <f>'col1-6'!G74</f>
        <v>0.11098767751240568</v>
      </c>
      <c r="H11" s="40">
        <f>'col1-6'!H74</f>
        <v>0.18692661475773573</v>
      </c>
      <c r="I11" s="40">
        <f>'col7-12'!I74</f>
        <v>1.8027233734824767E-2</v>
      </c>
      <c r="J11" s="40">
        <f>'col7-12'!J74</f>
        <v>-1.8027233734824769E-3</v>
      </c>
      <c r="K11" s="40">
        <f>'col7-12'!K74</f>
        <v>1.2709199783051455</v>
      </c>
      <c r="L11" s="40">
        <f>'col7-12'!L74</f>
        <v>0.13159880626422063</v>
      </c>
      <c r="M11" s="40">
        <f>'col7-12'!M74</f>
        <v>4.5068084337061928E-2</v>
      </c>
      <c r="N11" s="41">
        <f>'col7-12'!N74</f>
        <v>0.34972833445560014</v>
      </c>
      <c r="O11" s="7"/>
    </row>
    <row r="12" spans="1:15" ht="20" thickBot="1" x14ac:dyDescent="0.2">
      <c r="B12" s="31" t="s">
        <v>60</v>
      </c>
      <c r="C12" s="42">
        <f>'col1-6'!C75</f>
        <v>0.4536864712349214</v>
      </c>
      <c r="D12" s="43">
        <f>'col1-6'!D75</f>
        <v>0.88790142009924555</v>
      </c>
      <c r="E12" s="43">
        <f>'col1-6'!E75</f>
        <v>0.97552327076693401</v>
      </c>
      <c r="F12" s="43">
        <f>'col1-6'!F75</f>
        <v>0.13435350435712268</v>
      </c>
      <c r="G12" s="43">
        <f>'col1-6'!G75</f>
        <v>0.11098767751240568</v>
      </c>
      <c r="H12" s="43">
        <f>'col1-6'!H75</f>
        <v>0.28428422661072328</v>
      </c>
      <c r="I12" s="43">
        <f>'col7-12'!I75</f>
        <v>5.2278977830991634E-2</v>
      </c>
      <c r="J12" s="43">
        <f>'col7-12'!J75</f>
        <v>6.8503488192333928E-2</v>
      </c>
      <c r="K12" s="43">
        <f>'col7-12'!K75</f>
        <v>0.45608901349106629</v>
      </c>
      <c r="L12" s="43">
        <f>'col7-12'!L75</f>
        <v>2.2011252390221019</v>
      </c>
      <c r="M12" s="43">
        <f>'col7-12'!M75</f>
        <v>0.10455795566198348</v>
      </c>
      <c r="N12" s="44">
        <f>'col7-12'!N75</f>
        <v>0.85809632577765826</v>
      </c>
      <c r="O12" s="7"/>
    </row>
    <row r="13" spans="1:15" ht="18" x14ac:dyDescent="0.15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7"/>
    </row>
    <row r="14" spans="1:15" x14ac:dyDescent="0.15">
      <c r="B14" s="24"/>
    </row>
    <row r="15" spans="1:15" ht="13" customHeight="1" x14ac:dyDescent="0.15">
      <c r="A15" s="33"/>
      <c r="B15" s="46" t="s">
        <v>82</v>
      </c>
      <c r="C15" s="46"/>
      <c r="D15" s="46"/>
      <c r="E15" s="45" t="s">
        <v>83</v>
      </c>
      <c r="F15" s="45"/>
      <c r="G15" s="33"/>
      <c r="H15" s="33"/>
      <c r="I15" s="33"/>
      <c r="J15" s="33"/>
    </row>
    <row r="16" spans="1:15" x14ac:dyDescent="0.15">
      <c r="A16" s="33"/>
      <c r="B16" s="34" t="s">
        <v>84</v>
      </c>
      <c r="C16" s="33"/>
      <c r="D16" s="33"/>
      <c r="E16" s="33">
        <f>COUNT(C5:M5,C6:M6,C7:N12)</f>
        <v>94</v>
      </c>
      <c r="F16" s="33"/>
      <c r="G16" s="33"/>
      <c r="H16" s="33"/>
      <c r="I16" s="33"/>
      <c r="J16" s="33"/>
    </row>
    <row r="17" spans="1:10" x14ac:dyDescent="0.15">
      <c r="A17" s="33"/>
      <c r="B17" s="33"/>
      <c r="C17" s="33"/>
      <c r="D17" s="33"/>
      <c r="E17" s="33"/>
      <c r="F17" s="33"/>
      <c r="G17" s="33"/>
      <c r="H17" s="33"/>
      <c r="I17" s="33"/>
      <c r="J17" s="33"/>
    </row>
    <row r="18" spans="1:10" x14ac:dyDescent="0.15">
      <c r="A18" s="33"/>
      <c r="B18" s="45" t="s">
        <v>85</v>
      </c>
      <c r="C18" s="45"/>
      <c r="D18" s="29">
        <f>COUNTIF(C5:M5, "&gt;0.1")+COUNTIF(C6:M6, "&gt;0.1")+COUNTIF(C7:N12, "&gt;0.1")</f>
        <v>61</v>
      </c>
      <c r="E18" s="33"/>
      <c r="F18" s="33"/>
      <c r="G18" s="33"/>
      <c r="H18" s="33"/>
      <c r="I18" s="33"/>
      <c r="J18" s="33"/>
    </row>
    <row r="19" spans="1:10" x14ac:dyDescent="0.15">
      <c r="A19" s="33"/>
      <c r="B19" s="45" t="s">
        <v>86</v>
      </c>
      <c r="C19" s="45"/>
      <c r="D19" s="28">
        <f>D18/E16</f>
        <v>0.64893617021276595</v>
      </c>
      <c r="E19" s="33"/>
      <c r="F19" s="33"/>
      <c r="G19" s="33"/>
      <c r="H19" s="33"/>
      <c r="I19" s="33"/>
      <c r="J19" s="33"/>
    </row>
    <row r="20" spans="1:10" x14ac:dyDescent="0.15">
      <c r="A20" s="33"/>
      <c r="B20" s="33"/>
      <c r="C20" s="33"/>
      <c r="D20" s="33"/>
      <c r="E20" s="33"/>
      <c r="F20" s="33"/>
      <c r="G20" s="33"/>
      <c r="H20" s="33"/>
      <c r="I20" s="33"/>
      <c r="J20" s="33"/>
    </row>
    <row r="21" spans="1:10" x14ac:dyDescent="0.15">
      <c r="A21" s="33"/>
      <c r="B21" s="45" t="s">
        <v>87</v>
      </c>
      <c r="C21" s="45"/>
      <c r="D21" s="29">
        <f>COUNTIF(C5:M5, "&gt;0.5")+COUNTIF(C6:M6, "&gt;0.5")+COUNTIF(C7:N12, "&gt;0.5")</f>
        <v>17</v>
      </c>
      <c r="E21" s="33"/>
      <c r="F21" s="33"/>
      <c r="G21" s="33"/>
      <c r="H21" s="33"/>
      <c r="I21" s="33"/>
      <c r="J21" s="33"/>
    </row>
    <row r="22" spans="1:10" x14ac:dyDescent="0.15">
      <c r="A22" s="33"/>
      <c r="B22" s="45" t="s">
        <v>88</v>
      </c>
      <c r="C22" s="45"/>
      <c r="D22" s="28">
        <f>D21/E16</f>
        <v>0.18085106382978725</v>
      </c>
      <c r="E22" s="33"/>
      <c r="F22" s="33"/>
      <c r="G22" s="33"/>
      <c r="H22" s="33"/>
      <c r="I22" s="33"/>
      <c r="J22" s="33"/>
    </row>
    <row r="23" spans="1:10" x14ac:dyDescent="0.15">
      <c r="A23" s="33"/>
      <c r="B23" s="33"/>
      <c r="C23" s="33"/>
      <c r="D23" s="33"/>
      <c r="E23" s="33"/>
      <c r="F23" s="33"/>
      <c r="G23" s="33"/>
      <c r="H23" s="33"/>
      <c r="I23" s="33"/>
      <c r="J23" s="33"/>
    </row>
    <row r="24" spans="1:10" x14ac:dyDescent="0.1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x14ac:dyDescent="0.15">
      <c r="A25" s="33"/>
      <c r="B25" s="47" t="s">
        <v>89</v>
      </c>
      <c r="C25" s="47"/>
      <c r="D25" s="33"/>
      <c r="E25" s="47" t="s">
        <v>90</v>
      </c>
      <c r="F25" s="47"/>
      <c r="G25" s="33"/>
      <c r="H25" s="47" t="s">
        <v>91</v>
      </c>
      <c r="I25" s="47"/>
      <c r="J25" s="33"/>
    </row>
    <row r="26" spans="1:10" x14ac:dyDescent="0.15">
      <c r="A26" s="33"/>
      <c r="B26" s="34" t="s">
        <v>92</v>
      </c>
      <c r="C26" s="29">
        <f>COUNTIF(C5:M5, "&lt;0.1")+COUNTIF(C6:M6, "&lt;0.1")+COUNTIF(C7:N12, "&lt;0.1")</f>
        <v>33</v>
      </c>
      <c r="D26" s="33"/>
      <c r="E26" s="34" t="s">
        <v>92</v>
      </c>
      <c r="F26" s="29">
        <f>COUNTIFS(C5:M5, "&gt;0.1",C5:M5, "&lt;0.5")+COUNTIFS(C6:M6,"&gt;0.1",C6:M6, "&lt;0.5")+COUNTIFS(C7:N12, "&gt;0.1",C7:N12, "&lt;0.5")</f>
        <v>44</v>
      </c>
      <c r="G26" s="33"/>
      <c r="H26" s="34" t="s">
        <v>92</v>
      </c>
      <c r="I26" s="29">
        <f>COUNTIF(C5:M5, "&gt;0.5")+COUNTIF(C6:M6, "&gt;0.5")+COUNTIF(C7:N12, "&gt;0.5")</f>
        <v>17</v>
      </c>
      <c r="J26" s="33"/>
    </row>
    <row r="27" spans="1:10" x14ac:dyDescent="0.15">
      <c r="A27" s="33"/>
      <c r="B27" s="34" t="s">
        <v>93</v>
      </c>
      <c r="C27" s="28">
        <f>C26/E16</f>
        <v>0.35106382978723405</v>
      </c>
      <c r="D27" s="33"/>
      <c r="E27" s="34" t="s">
        <v>93</v>
      </c>
      <c r="F27" s="28">
        <f>F26/E16</f>
        <v>0.46808510638297873</v>
      </c>
      <c r="G27" s="33"/>
      <c r="H27" s="34" t="s">
        <v>93</v>
      </c>
      <c r="I27" s="28">
        <f>I26/E16</f>
        <v>0.18085106382978725</v>
      </c>
      <c r="J27" s="33"/>
    </row>
    <row r="28" spans="1:10" x14ac:dyDescent="0.15">
      <c r="A28" s="33"/>
      <c r="B28" s="33"/>
      <c r="C28" s="33"/>
      <c r="D28" s="33"/>
      <c r="E28" s="33"/>
      <c r="F28" s="33"/>
      <c r="G28" s="33"/>
      <c r="H28" s="33"/>
      <c r="I28" s="33"/>
      <c r="J28" s="33"/>
    </row>
    <row r="29" spans="1:10" x14ac:dyDescent="0.15">
      <c r="B29" s="33"/>
      <c r="C29" s="33"/>
      <c r="D29" s="33"/>
      <c r="E29" s="33"/>
      <c r="F29" s="33"/>
      <c r="G29" s="33"/>
      <c r="H29" s="33"/>
      <c r="I29" s="33"/>
      <c r="J29" s="33"/>
    </row>
  </sheetData>
  <mergeCells count="10">
    <mergeCell ref="E15:F15"/>
    <mergeCell ref="B15:D15"/>
    <mergeCell ref="H25:I25"/>
    <mergeCell ref="B2:N2"/>
    <mergeCell ref="B18:C18"/>
    <mergeCell ref="B19:C19"/>
    <mergeCell ref="B21:C21"/>
    <mergeCell ref="B22:C22"/>
    <mergeCell ref="B25:C25"/>
    <mergeCell ref="E25:F25"/>
  </mergeCells>
  <conditionalFormatting sqref="C5:N12">
    <cfRule type="colorScale" priority="1">
      <colorScale>
        <cfvo type="min"/>
        <cfvo type="max"/>
        <color rgb="FFFCFCFF"/>
        <color rgb="FF63BE7B"/>
      </colorScale>
    </cfRule>
  </conditionalFormatting>
  <conditionalFormatting sqref="C13:N13">
    <cfRule type="colorScale" priority="2">
      <colorScale>
        <cfvo type="min"/>
        <cfvo type="max"/>
        <color rgb="FFFCFCFF"/>
        <color rgb="FF63BE7B"/>
      </colorScale>
    </cfRule>
  </conditionalFormatting>
  <conditionalFormatting sqref="I13:N13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B59FDD0EE95B4E819A07D1C002C56C" ma:contentTypeVersion="2" ma:contentTypeDescription="Create a new document." ma:contentTypeScope="" ma:versionID="8271ae7bf0e717e1cdc9a3624dd260eb">
  <xsd:schema xmlns:xsd="http://www.w3.org/2001/XMLSchema" xmlns:xs="http://www.w3.org/2001/XMLSchema" xmlns:p="http://schemas.microsoft.com/office/2006/metadata/properties" xmlns:ns2="f36db87d-28b1-437f-80db-dff7a914738a" targetNamespace="http://schemas.microsoft.com/office/2006/metadata/properties" ma:root="true" ma:fieldsID="cb96423d26ecf43e57c3d08852f5d8a6" ns2:_="">
    <xsd:import namespace="f36db87d-28b1-437f-80db-dff7a91473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db87d-28b1-437f-80db-dff7a91473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29FC48-DBEF-4B7D-9E6B-4C67F2490F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54AC7-908A-41C4-9D3C-6B2A7749C1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D1CF19-CEBE-4F92-BD73-1C1CB43EA1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db87d-28b1-437f-80db-dff7a91473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col1-6</vt:lpstr>
      <vt:lpstr>col7-12</vt:lpstr>
      <vt:lpstr>Combine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Opentrons</dc:creator>
  <cp:keywords/>
  <dc:description/>
  <cp:lastModifiedBy>Norton-Baker, Brenna</cp:lastModifiedBy>
  <cp:revision/>
  <dcterms:created xsi:type="dcterms:W3CDTF">2011-01-18T20:51:17Z</dcterms:created>
  <dcterms:modified xsi:type="dcterms:W3CDTF">2024-03-29T18:34:25Z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  <property fmtid="{D5CDD505-2E9C-101B-9397-08002B2CF9AE}" pid="4" name="ContentTypeId">
    <vt:lpwstr>0x010100B0B59FDD0EE95B4E819A07D1C002C56C</vt:lpwstr>
  </property>
  <property fmtid="{D5CDD505-2E9C-101B-9397-08002B2CF9AE}" pid="5" name="MSIP_Label_95965d95-ecc0-4720-b759-1f33c42ed7da_Enabled">
    <vt:lpwstr>true</vt:lpwstr>
  </property>
  <property fmtid="{D5CDD505-2E9C-101B-9397-08002B2CF9AE}" pid="6" name="MSIP_Label_95965d95-ecc0-4720-b759-1f33c42ed7da_SetDate">
    <vt:lpwstr>2024-03-29T18:33:58Z</vt:lpwstr>
  </property>
  <property fmtid="{D5CDD505-2E9C-101B-9397-08002B2CF9AE}" pid="7" name="MSIP_Label_95965d95-ecc0-4720-b759-1f33c42ed7da_Method">
    <vt:lpwstr>Standard</vt:lpwstr>
  </property>
  <property fmtid="{D5CDD505-2E9C-101B-9397-08002B2CF9AE}" pid="8" name="MSIP_Label_95965d95-ecc0-4720-b759-1f33c42ed7da_Name">
    <vt:lpwstr>General</vt:lpwstr>
  </property>
  <property fmtid="{D5CDD505-2E9C-101B-9397-08002B2CF9AE}" pid="9" name="MSIP_Label_95965d95-ecc0-4720-b759-1f33c42ed7da_SiteId">
    <vt:lpwstr>a0f29d7e-28cd-4f54-8442-7885aee7c080</vt:lpwstr>
  </property>
  <property fmtid="{D5CDD505-2E9C-101B-9397-08002B2CF9AE}" pid="10" name="MSIP_Label_95965d95-ecc0-4720-b759-1f33c42ed7da_ActionId">
    <vt:lpwstr>46d1246a-4f0e-475b-81f6-a8dcc96e0f1b</vt:lpwstr>
  </property>
  <property fmtid="{D5CDD505-2E9C-101B-9397-08002B2CF9AE}" pid="11" name="MSIP_Label_95965d95-ecc0-4720-b759-1f33c42ed7da_ContentBits">
    <vt:lpwstr>0</vt:lpwstr>
  </property>
</Properties>
</file>